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defaultThemeVersion="124226"/>
  <bookViews>
    <workbookView xWindow="480" yWindow="180" windowWidth="27795" windowHeight="12525" tabRatio="729"/>
  </bookViews>
  <sheets>
    <sheet name="General Settings" sheetId="6" r:id="rId1"/>
    <sheet name="RateHelpers" sheetId="5" r:id="rId2"/>
    <sheet name="Selected" sheetId="4" r:id="rId3"/>
    <sheet name="ON_Deposits" sheetId="9" r:id="rId4"/>
    <sheet name="ON_FRAs" sheetId="17" r:id="rId5"/>
    <sheet name="ON_Swaps" sheetId="25" r:id="rId6"/>
  </sheets>
  <definedNames>
    <definedName name="Accuracy">'General Settings'!$D$23</definedName>
    <definedName name="BondBasisDayCounter" localSheetId="5">'General Settings'!#REF!</definedName>
    <definedName name="Calendar">'General Settings'!$D$18</definedName>
    <definedName name="Currency">'General Settings'!$D$4</definedName>
    <definedName name="DayCounter">'General Settings'!$D$19</definedName>
    <definedName name="DepoInclusionCriteria">Selected!$B$5</definedName>
    <definedName name="Discounting">'General Settings'!$J$14</definedName>
    <definedName name="Discounting2">'General Settings'!$J$15</definedName>
    <definedName name="DiscountingCurve" localSheetId="5">ON_Swaps!$L$2</definedName>
    <definedName name="FamilyName">'General Settings'!$J$11</definedName>
    <definedName name="FileOverwrite">'General Settings'!$J$6</definedName>
    <definedName name="FrontFuturesRollingDays">Selected!$B$4</definedName>
    <definedName name="IborType">'General Settings'!$D$7</definedName>
    <definedName name="IndexTenor">'General Settings'!$D$6</definedName>
    <definedName name="InterpolatorID">'General Settings'!$D$25</definedName>
    <definedName name="MinDistance">RateHelpers!$J$2:$J$122</definedName>
    <definedName name="MoneyMarketDayCounter">'General Settings'!$J$13</definedName>
    <definedName name="Months">'General Settings'!$D$5</definedName>
    <definedName name="NDays">'General Settings'!$D$17</definedName>
    <definedName name="nIMMFutures">Selected!$B$2</definedName>
    <definedName name="nSerialFutures">Selected!$B$3</definedName>
    <definedName name="ObjectOverwrite">'General Settings'!$D$12</definedName>
    <definedName name="Permanent">'General Settings'!$D$10</definedName>
    <definedName name="_xlnm.Print_Area" localSheetId="2">Selected!$D$1:$J$50</definedName>
    <definedName name="QuoteSuffix">'General Settings'!$J$12</definedName>
    <definedName name="RateHelperPrefix">'General Settings'!$D$9</definedName>
    <definedName name="RateHelpers">RateHelpers!$E$2:$E$122</definedName>
    <definedName name="RateHelpersIncluded">RateHelpers!$H$2:$H$122</definedName>
    <definedName name="RateHelpersPriority">RateHelpers!$I$2:$I$122</definedName>
    <definedName name="RateHelpersSelected">Selected!$A$7</definedName>
    <definedName name="SerializationPath">'General Settings'!$J$5</definedName>
    <definedName name="Serialize">'General Settings'!$J$4</definedName>
    <definedName name="SwapFixedFreq">'General Settings'!$D$8</definedName>
    <definedName name="TraitsID">'General Settings'!$D$24</definedName>
    <definedName name="Trigger">'General Settings'!$D$11</definedName>
    <definedName name="YieldCurve">'General Settings'!$D$14</definedName>
  </definedNames>
  <calcPr calcId="145621"/>
</workbook>
</file>

<file path=xl/calcChain.xml><?xml version="1.0" encoding="utf-8"?>
<calcChain xmlns="http://schemas.openxmlformats.org/spreadsheetml/2006/main">
  <c r="H40" i="25" l="1"/>
  <c r="E40" i="25"/>
  <c r="J40" i="25" s="1"/>
  <c r="H39" i="25"/>
  <c r="E39" i="25"/>
  <c r="J39" i="25" s="1"/>
  <c r="H38" i="25"/>
  <c r="E38" i="25"/>
  <c r="J38" i="25" l="1"/>
  <c r="J5" i="6" l="1"/>
  <c r="J14" i="6" l="1"/>
  <c r="J15" i="6"/>
  <c r="K2" i="25" l="1"/>
  <c r="L2" i="25"/>
  <c r="K3" i="25" l="1"/>
  <c r="K40" i="25"/>
  <c r="K38" i="25"/>
  <c r="K39" i="25"/>
  <c r="K4" i="25"/>
  <c r="H6" i="25"/>
  <c r="J6" i="25"/>
  <c r="K6" i="25"/>
  <c r="E7" i="25"/>
  <c r="J7" i="25" s="1"/>
  <c r="H7" i="25"/>
  <c r="P6" i="25"/>
  <c r="L4" i="25"/>
  <c r="L38" i="25"/>
  <c r="M38" i="25"/>
  <c r="L39" i="25"/>
  <c r="L40" i="25"/>
  <c r="K7" i="25" l="1"/>
  <c r="E8" i="25"/>
  <c r="J8" i="25" s="1"/>
  <c r="H8" i="25"/>
  <c r="E9" i="25"/>
  <c r="K9" i="25" s="1"/>
  <c r="H9" i="25"/>
  <c r="E10" i="25"/>
  <c r="K10" i="25" s="1"/>
  <c r="H10" i="25"/>
  <c r="E11" i="25"/>
  <c r="J11" i="25" s="1"/>
  <c r="H11" i="25"/>
  <c r="E12" i="25"/>
  <c r="K12" i="25" s="1"/>
  <c r="H12" i="25"/>
  <c r="E13" i="25"/>
  <c r="J13" i="25" s="1"/>
  <c r="H13" i="25"/>
  <c r="E14" i="25"/>
  <c r="K14" i="25" s="1"/>
  <c r="H14" i="25"/>
  <c r="E15" i="25"/>
  <c r="K15" i="25" s="1"/>
  <c r="H15" i="25"/>
  <c r="E16" i="25"/>
  <c r="K16" i="25" s="1"/>
  <c r="H16" i="25"/>
  <c r="E17" i="25"/>
  <c r="J17" i="25" s="1"/>
  <c r="H17" i="25"/>
  <c r="E18" i="25"/>
  <c r="K18" i="25" s="1"/>
  <c r="H18" i="25"/>
  <c r="E19" i="25"/>
  <c r="J19" i="25" s="1"/>
  <c r="H19" i="25"/>
  <c r="E20" i="25"/>
  <c r="K20" i="25" s="1"/>
  <c r="H20" i="25"/>
  <c r="E21" i="25"/>
  <c r="K21" i="25" s="1"/>
  <c r="H21" i="25"/>
  <c r="E22" i="25"/>
  <c r="J22" i="25" s="1"/>
  <c r="H22" i="25"/>
  <c r="M4" i="25"/>
  <c r="M40" i="25"/>
  <c r="M39" i="25"/>
  <c r="L7" i="25"/>
  <c r="L6" i="25"/>
  <c r="J15" i="25" l="1"/>
  <c r="J18" i="25"/>
  <c r="J21" i="25"/>
  <c r="K11" i="25"/>
  <c r="J14" i="25"/>
  <c r="J20" i="25"/>
  <c r="K13" i="25"/>
  <c r="J9" i="25"/>
  <c r="J16" i="25"/>
  <c r="K17" i="25"/>
  <c r="K19" i="25"/>
  <c r="J10" i="25"/>
  <c r="J12" i="25"/>
  <c r="K8" i="25"/>
  <c r="K22" i="25"/>
  <c r="E23" i="25"/>
  <c r="J23" i="25" s="1"/>
  <c r="H23" i="25"/>
  <c r="E24" i="25"/>
  <c r="K24" i="25" s="1"/>
  <c r="H24" i="25"/>
  <c r="E25" i="25"/>
  <c r="J25" i="25" s="1"/>
  <c r="H25" i="25"/>
  <c r="E26" i="25"/>
  <c r="K26" i="25" s="1"/>
  <c r="H26" i="25"/>
  <c r="E27" i="25"/>
  <c r="J27" i="25" s="1"/>
  <c r="H27" i="25"/>
  <c r="E28" i="25"/>
  <c r="K28" i="25" s="1"/>
  <c r="H28" i="25"/>
  <c r="E29" i="25"/>
  <c r="J29" i="25" s="1"/>
  <c r="H29" i="25"/>
  <c r="E30" i="25"/>
  <c r="K30" i="25" s="1"/>
  <c r="H30" i="25"/>
  <c r="E31" i="25"/>
  <c r="J31" i="25" s="1"/>
  <c r="H31" i="25"/>
  <c r="E32" i="25"/>
  <c r="K32" i="25" s="1"/>
  <c r="H32" i="25"/>
  <c r="E33" i="25"/>
  <c r="J33" i="25" s="1"/>
  <c r="H33" i="25"/>
  <c r="E34" i="25"/>
  <c r="K34" i="25" s="1"/>
  <c r="H34" i="25"/>
  <c r="E35" i="25"/>
  <c r="J35" i="25" s="1"/>
  <c r="H35" i="25"/>
  <c r="E36" i="25"/>
  <c r="K36" i="25" s="1"/>
  <c r="H36" i="25"/>
  <c r="E37" i="25"/>
  <c r="J37" i="25" s="1"/>
  <c r="H37" i="25"/>
  <c r="E41" i="25"/>
  <c r="K41" i="25" s="1"/>
  <c r="H41" i="25"/>
  <c r="M7" i="25"/>
  <c r="L21" i="25"/>
  <c r="L18" i="25"/>
  <c r="L20" i="25"/>
  <c r="L15" i="25"/>
  <c r="L8" i="25"/>
  <c r="L11" i="25"/>
  <c r="M18" i="25"/>
  <c r="L12" i="25"/>
  <c r="M12" i="25"/>
  <c r="L16" i="25"/>
  <c r="M6" i="25"/>
  <c r="L9" i="25"/>
  <c r="L22" i="25"/>
  <c r="L17" i="25"/>
  <c r="L14" i="25"/>
  <c r="M14" i="25" s="1"/>
  <c r="L13" i="25"/>
  <c r="L19" i="25"/>
  <c r="M11" i="25"/>
  <c r="L10" i="25"/>
  <c r="J36" i="25" l="1"/>
  <c r="J34" i="25"/>
  <c r="J24" i="25"/>
  <c r="J26" i="25"/>
  <c r="J41" i="25"/>
  <c r="J28" i="25"/>
  <c r="J30" i="25"/>
  <c r="J32" i="25"/>
  <c r="K37" i="25"/>
  <c r="K35" i="25"/>
  <c r="K33" i="25"/>
  <c r="K31" i="25"/>
  <c r="K29" i="25"/>
  <c r="K27" i="25"/>
  <c r="K25" i="25"/>
  <c r="K23" i="25"/>
  <c r="M17" i="25"/>
  <c r="L31" i="25"/>
  <c r="L37" i="25"/>
  <c r="M37" i="25" s="1"/>
  <c r="M22" i="25"/>
  <c r="M31" i="25"/>
  <c r="L32" i="25"/>
  <c r="L36" i="25"/>
  <c r="M36" i="25" s="1"/>
  <c r="L23" i="25"/>
  <c r="L41" i="25"/>
  <c r="L29" i="25"/>
  <c r="L24" i="25"/>
  <c r="M24" i="25" s="1"/>
  <c r="L25" i="25"/>
  <c r="M16" i="25"/>
  <c r="L26" i="25"/>
  <c r="M10" i="25"/>
  <c r="L34" i="25"/>
  <c r="L28" i="25"/>
  <c r="M28" i="25" s="1"/>
  <c r="L30" i="25"/>
  <c r="M32" i="25"/>
  <c r="M20" i="25"/>
  <c r="M9" i="25"/>
  <c r="M8" i="25"/>
  <c r="M30" i="25"/>
  <c r="L35" i="25"/>
  <c r="M35" i="25" s="1"/>
  <c r="M15" i="25"/>
  <c r="M13" i="25"/>
  <c r="M21" i="25"/>
  <c r="M19" i="25"/>
  <c r="M26" i="25"/>
  <c r="L27" i="25"/>
  <c r="M27" i="25" s="1"/>
  <c r="L33" i="25"/>
  <c r="M33" i="25" s="1"/>
  <c r="L3" i="25"/>
  <c r="G1" i="17" l="1"/>
  <c r="G3" i="17" s="1"/>
  <c r="F3" i="17"/>
  <c r="L3" i="17"/>
  <c r="M23" i="25"/>
  <c r="M29" i="25"/>
  <c r="M41" i="25"/>
  <c r="M25" i="25"/>
  <c r="M34" i="25"/>
  <c r="H3" i="17"/>
  <c r="M3" i="25"/>
  <c r="G2" i="17" l="1"/>
  <c r="F4" i="17"/>
  <c r="G4" i="17"/>
  <c r="H4" i="17"/>
  <c r="I3" i="17"/>
  <c r="H2" i="17"/>
  <c r="I2" i="17"/>
  <c r="E1" i="9" l="1"/>
  <c r="E2" i="9" s="1"/>
  <c r="D3" i="9"/>
  <c r="J3" i="9"/>
  <c r="I4" i="17"/>
  <c r="E3" i="9" l="1"/>
  <c r="B1" i="6"/>
  <c r="F3" i="9"/>
  <c r="F2" i="9"/>
  <c r="D9" i="6" l="1"/>
  <c r="E2" i="5" s="1"/>
  <c r="D16" i="6"/>
  <c r="D20" i="6"/>
  <c r="E20" i="6"/>
  <c r="D23" i="6"/>
  <c r="B35" i="5"/>
  <c r="C35" i="5"/>
  <c r="D21" i="6"/>
  <c r="L2" i="5"/>
  <c r="E22" i="6"/>
  <c r="D22" i="6"/>
  <c r="F2" i="5"/>
  <c r="A16" i="5"/>
  <c r="K2" i="5"/>
  <c r="G3" i="9"/>
  <c r="G2" i="9"/>
  <c r="E5" i="5" l="1"/>
  <c r="E34" i="5"/>
  <c r="E28" i="5"/>
  <c r="E15" i="5"/>
  <c r="E14" i="5"/>
  <c r="E13" i="5"/>
  <c r="E9" i="5"/>
  <c r="E8" i="5"/>
  <c r="E33" i="5"/>
  <c r="E7" i="5"/>
  <c r="E29" i="5"/>
  <c r="E6" i="5"/>
  <c r="E32" i="5"/>
  <c r="E12" i="5"/>
  <c r="E4" i="5"/>
  <c r="E31" i="5"/>
  <c r="E11" i="5"/>
  <c r="E3" i="5"/>
  <c r="E30" i="5"/>
  <c r="E10" i="5"/>
  <c r="E21" i="6"/>
  <c r="E35" i="5"/>
  <c r="C36" i="5"/>
  <c r="E36" i="5" s="1"/>
  <c r="C37" i="5"/>
  <c r="E37" i="5" s="1"/>
  <c r="C38" i="5"/>
  <c r="E38" i="5" s="1"/>
  <c r="C39" i="5"/>
  <c r="E39" i="5" s="1"/>
  <c r="C40" i="5"/>
  <c r="E40" i="5" s="1"/>
  <c r="C41" i="5"/>
  <c r="E41" i="5" s="1"/>
  <c r="C42" i="5"/>
  <c r="E42" i="5" s="1"/>
  <c r="C43" i="5"/>
  <c r="E43" i="5" s="1"/>
  <c r="C44" i="5"/>
  <c r="E44" i="5" s="1"/>
  <c r="C45" i="5"/>
  <c r="E45" i="5" s="1"/>
  <c r="C46" i="5"/>
  <c r="E46" i="5" s="1"/>
  <c r="C47" i="5"/>
  <c r="E47" i="5" s="1"/>
  <c r="C48" i="5"/>
  <c r="E48" i="5" s="1"/>
  <c r="C49" i="5"/>
  <c r="E49" i="5" s="1"/>
  <c r="B50" i="5"/>
  <c r="C50" i="5"/>
  <c r="K32" i="5"/>
  <c r="G45" i="5"/>
  <c r="G29" i="5"/>
  <c r="A17" i="5"/>
  <c r="F40" i="5"/>
  <c r="F37" i="5"/>
  <c r="F3" i="5"/>
  <c r="L49" i="5"/>
  <c r="K47" i="5"/>
  <c r="G49" i="5"/>
  <c r="K11" i="5"/>
  <c r="L7" i="5"/>
  <c r="F7" i="5"/>
  <c r="L30" i="5"/>
  <c r="L6" i="5"/>
  <c r="G47" i="5"/>
  <c r="K34" i="5"/>
  <c r="L29" i="5"/>
  <c r="F14" i="5"/>
  <c r="F35" i="5"/>
  <c r="L47" i="5"/>
  <c r="L38" i="5"/>
  <c r="K40" i="5"/>
  <c r="K12" i="5"/>
  <c r="L34" i="5"/>
  <c r="G37" i="5"/>
  <c r="F43" i="5"/>
  <c r="K8" i="5"/>
  <c r="K45" i="5"/>
  <c r="K38" i="5"/>
  <c r="G38" i="5"/>
  <c r="G39" i="5"/>
  <c r="F28" i="5"/>
  <c r="L39" i="5"/>
  <c r="F45" i="5"/>
  <c r="K4" i="5"/>
  <c r="K14" i="5"/>
  <c r="K28" i="5"/>
  <c r="F47" i="5"/>
  <c r="L14" i="5"/>
  <c r="F36" i="5"/>
  <c r="K48" i="5"/>
  <c r="F6" i="5"/>
  <c r="L46" i="5"/>
  <c r="L4" i="5"/>
  <c r="G43" i="5"/>
  <c r="L44" i="5"/>
  <c r="G36" i="5"/>
  <c r="F8" i="5"/>
  <c r="L10" i="5"/>
  <c r="L3" i="5"/>
  <c r="K46" i="5"/>
  <c r="L42" i="5"/>
  <c r="F46" i="5"/>
  <c r="K29" i="5"/>
  <c r="G30" i="5"/>
  <c r="F44" i="5"/>
  <c r="L32" i="5"/>
  <c r="K9" i="5"/>
  <c r="K15" i="5"/>
  <c r="K42" i="5"/>
  <c r="K3" i="5"/>
  <c r="L37" i="5"/>
  <c r="L35" i="5"/>
  <c r="K39" i="5"/>
  <c r="F12" i="5"/>
  <c r="F33" i="5"/>
  <c r="K43" i="5"/>
  <c r="F30" i="5"/>
  <c r="L33" i="5"/>
  <c r="K13" i="5"/>
  <c r="G31" i="5"/>
  <c r="G34" i="5"/>
  <c r="L36" i="5"/>
  <c r="F29" i="5"/>
  <c r="F11" i="5"/>
  <c r="L28" i="5"/>
  <c r="F48" i="5"/>
  <c r="F31" i="5"/>
  <c r="G33" i="5"/>
  <c r="G42" i="5"/>
  <c r="K31" i="5"/>
  <c r="G35" i="5"/>
  <c r="L9" i="5"/>
  <c r="K7" i="5"/>
  <c r="G48" i="5"/>
  <c r="F10" i="5"/>
  <c r="F41" i="5"/>
  <c r="K10" i="5"/>
  <c r="L5" i="5"/>
  <c r="K33" i="5"/>
  <c r="K37" i="5"/>
  <c r="K6" i="5"/>
  <c r="L40" i="5"/>
  <c r="F49" i="5"/>
  <c r="F32" i="5"/>
  <c r="L8" i="5"/>
  <c r="L43" i="5"/>
  <c r="K36" i="5"/>
  <c r="L15" i="5"/>
  <c r="D16" i="5"/>
  <c r="K30" i="5"/>
  <c r="F13" i="5"/>
  <c r="L48" i="5"/>
  <c r="K35" i="5"/>
  <c r="L41" i="5"/>
  <c r="F9" i="5"/>
  <c r="G32" i="5"/>
  <c r="G28" i="5"/>
  <c r="F4" i="5"/>
  <c r="L31" i="5"/>
  <c r="K44" i="5"/>
  <c r="G46" i="5"/>
  <c r="F34" i="5"/>
  <c r="F5" i="5"/>
  <c r="K41" i="5"/>
  <c r="L11" i="5"/>
  <c r="L13" i="5"/>
  <c r="L12" i="5"/>
  <c r="K49" i="5"/>
  <c r="F42" i="5"/>
  <c r="F39" i="5"/>
  <c r="G41" i="5"/>
  <c r="G44" i="5"/>
  <c r="K5" i="5"/>
  <c r="L45" i="5"/>
  <c r="F15" i="5"/>
  <c r="F38" i="5"/>
  <c r="G40" i="5"/>
  <c r="E16" i="5" l="1"/>
  <c r="E50" i="5"/>
  <c r="B51" i="5"/>
  <c r="C51" i="5"/>
  <c r="L16" i="5"/>
  <c r="G16" i="5"/>
  <c r="F16" i="5"/>
  <c r="L50" i="5"/>
  <c r="D17" i="5"/>
  <c r="F50" i="5"/>
  <c r="K50" i="5"/>
  <c r="A18" i="5"/>
  <c r="D18" i="5" s="1"/>
  <c r="K16" i="5"/>
  <c r="G50" i="5"/>
  <c r="A19" i="5"/>
  <c r="D19" i="5"/>
  <c r="A20" i="5"/>
  <c r="D20" i="5"/>
  <c r="E20" i="5" l="1"/>
  <c r="E19" i="5"/>
  <c r="E17" i="5"/>
  <c r="E18" i="5"/>
  <c r="E51" i="5"/>
  <c r="B52" i="5"/>
  <c r="C52" i="5"/>
  <c r="F20" i="5"/>
  <c r="G19" i="5"/>
  <c r="F18" i="5"/>
  <c r="K18" i="5"/>
  <c r="K19" i="5"/>
  <c r="F51" i="5"/>
  <c r="A21" i="5"/>
  <c r="F19" i="5"/>
  <c r="L19" i="5"/>
  <c r="G18" i="5"/>
  <c r="L18" i="5"/>
  <c r="K51" i="5"/>
  <c r="K17" i="5"/>
  <c r="L20" i="5"/>
  <c r="K20" i="5"/>
  <c r="L51" i="5"/>
  <c r="G17" i="5"/>
  <c r="F17" i="5"/>
  <c r="G51" i="5"/>
  <c r="G20" i="5"/>
  <c r="L17" i="5"/>
  <c r="A22" i="5"/>
  <c r="D21" i="5"/>
  <c r="D22" i="5"/>
  <c r="A23" i="5"/>
  <c r="A24" i="5"/>
  <c r="D23" i="5"/>
  <c r="D24" i="5"/>
  <c r="A25" i="5"/>
  <c r="A26" i="5"/>
  <c r="D25" i="5"/>
  <c r="A27" i="5"/>
  <c r="D27" i="5" s="1"/>
  <c r="D26" i="5"/>
  <c r="E26" i="5" l="1"/>
  <c r="E25" i="5"/>
  <c r="E24" i="5"/>
  <c r="E23" i="5"/>
  <c r="E22" i="5"/>
  <c r="E21" i="5"/>
  <c r="E27" i="5"/>
  <c r="E52" i="5"/>
  <c r="B53" i="5"/>
  <c r="C53" i="5"/>
  <c r="K25" i="5"/>
  <c r="F25" i="5"/>
  <c r="L25" i="5"/>
  <c r="G25" i="5"/>
  <c r="K52" i="5"/>
  <c r="F24" i="5"/>
  <c r="G24" i="5"/>
  <c r="L24" i="5"/>
  <c r="K24" i="5"/>
  <c r="G52" i="5"/>
  <c r="F23" i="5"/>
  <c r="G23" i="5"/>
  <c r="K23" i="5"/>
  <c r="L23" i="5"/>
  <c r="F22" i="5"/>
  <c r="K22" i="5"/>
  <c r="G22" i="5"/>
  <c r="L22" i="5"/>
  <c r="L52" i="5"/>
  <c r="L21" i="5"/>
  <c r="G21" i="5"/>
  <c r="K21" i="5"/>
  <c r="F21" i="5"/>
  <c r="G27" i="5"/>
  <c r="F52" i="5"/>
  <c r="K27" i="5"/>
  <c r="K26" i="5"/>
  <c r="G26" i="5"/>
  <c r="F26" i="5"/>
  <c r="L26" i="5"/>
  <c r="L27" i="5"/>
  <c r="N17" i="5"/>
  <c r="F27" i="5"/>
  <c r="E53" i="5" l="1"/>
  <c r="B54" i="5"/>
  <c r="C54" i="5"/>
  <c r="N16" i="5"/>
  <c r="F53" i="5"/>
  <c r="K53" i="5"/>
  <c r="G53" i="5"/>
  <c r="L53" i="5"/>
  <c r="E54" i="5" l="1"/>
  <c r="B55" i="5"/>
  <c r="C55" i="5"/>
  <c r="G54" i="5"/>
  <c r="F54" i="5"/>
  <c r="L54" i="5"/>
  <c r="K54" i="5"/>
  <c r="E55" i="5" l="1"/>
  <c r="B56" i="5"/>
  <c r="C56" i="5"/>
  <c r="L55" i="5"/>
  <c r="F55" i="5"/>
  <c r="G55" i="5"/>
  <c r="K55" i="5"/>
  <c r="E56" i="5" l="1"/>
  <c r="B57" i="5"/>
  <c r="C57" i="5"/>
  <c r="K56" i="5"/>
  <c r="L56" i="5"/>
  <c r="F56" i="5"/>
  <c r="G56" i="5"/>
  <c r="E57" i="5" l="1"/>
  <c r="B58" i="5"/>
  <c r="C58" i="5"/>
  <c r="G57" i="5"/>
  <c r="F57" i="5"/>
  <c r="L57" i="5"/>
  <c r="K57" i="5"/>
  <c r="E58" i="5" l="1"/>
  <c r="B59" i="5"/>
  <c r="C59" i="5"/>
  <c r="G58" i="5"/>
  <c r="K58" i="5"/>
  <c r="L58" i="5"/>
  <c r="F58" i="5"/>
  <c r="E59" i="5" l="1"/>
  <c r="B60" i="5"/>
  <c r="C60" i="5"/>
  <c r="K59" i="5"/>
  <c r="G59" i="5"/>
  <c r="L59" i="5"/>
  <c r="F59" i="5"/>
  <c r="E60" i="5" l="1"/>
  <c r="B61" i="5"/>
  <c r="C61" i="5"/>
  <c r="F60" i="5"/>
  <c r="K60" i="5"/>
  <c r="G60" i="5"/>
  <c r="L60" i="5"/>
  <c r="E61" i="5" l="1"/>
  <c r="B62" i="5"/>
  <c r="C62" i="5"/>
  <c r="F61" i="5"/>
  <c r="G61" i="5"/>
  <c r="L61" i="5"/>
  <c r="K61" i="5"/>
  <c r="E62" i="5" l="1"/>
  <c r="K62" i="5"/>
  <c r="L62" i="5"/>
  <c r="F62" i="5"/>
  <c r="G62" i="5"/>
  <c r="H62" i="5" l="1"/>
  <c r="B63" i="5"/>
  <c r="C63" i="5"/>
  <c r="E63" i="5" l="1"/>
  <c r="F63" i="5"/>
  <c r="G63" i="5"/>
  <c r="K63" i="5"/>
  <c r="L63" i="5"/>
  <c r="H63" i="5" l="1"/>
  <c r="B64" i="5"/>
  <c r="C64" i="5"/>
  <c r="E64" i="5" l="1"/>
  <c r="G64" i="5"/>
  <c r="K64" i="5"/>
  <c r="F64" i="5"/>
  <c r="L64" i="5"/>
  <c r="H64" i="5" l="1"/>
  <c r="B65" i="5"/>
  <c r="C65" i="5"/>
  <c r="E65" i="5" l="1"/>
  <c r="K65" i="5"/>
  <c r="F65" i="5"/>
  <c r="G65" i="5"/>
  <c r="L65" i="5"/>
  <c r="H65" i="5" l="1"/>
  <c r="B66" i="5"/>
  <c r="C66" i="5"/>
  <c r="E66" i="5" l="1"/>
  <c r="K66" i="5"/>
  <c r="L66" i="5"/>
  <c r="F66" i="5"/>
  <c r="G66" i="5"/>
  <c r="H66" i="5" l="1"/>
  <c r="B67" i="5"/>
  <c r="C67" i="5"/>
  <c r="E67" i="5" l="1"/>
  <c r="K67" i="5"/>
  <c r="L67" i="5"/>
  <c r="G67" i="5"/>
  <c r="F67" i="5"/>
  <c r="H67" i="5" l="1"/>
  <c r="B68" i="5"/>
  <c r="C68" i="5"/>
  <c r="E68" i="5" l="1"/>
  <c r="K68" i="5"/>
  <c r="L68" i="5"/>
  <c r="G68" i="5"/>
  <c r="F68" i="5"/>
  <c r="H68" i="5" l="1"/>
  <c r="B69" i="5"/>
  <c r="C69" i="5"/>
  <c r="E69" i="5" l="1"/>
  <c r="G69" i="5"/>
  <c r="F69" i="5"/>
  <c r="L69" i="5"/>
  <c r="K69" i="5"/>
  <c r="H69" i="5" l="1"/>
  <c r="B70" i="5"/>
  <c r="C70" i="5"/>
  <c r="E70" i="5" l="1"/>
  <c r="G70" i="5"/>
  <c r="K70" i="5"/>
  <c r="F70" i="5"/>
  <c r="L70" i="5"/>
  <c r="H70" i="5" l="1"/>
  <c r="B71" i="5"/>
  <c r="C71" i="5"/>
  <c r="E71" i="5" l="1"/>
  <c r="G71" i="5"/>
  <c r="L71" i="5"/>
  <c r="F71" i="5"/>
  <c r="K71" i="5"/>
  <c r="H71" i="5" l="1"/>
  <c r="B72" i="5"/>
  <c r="C72" i="5"/>
  <c r="E72" i="5" l="1"/>
  <c r="G72" i="5"/>
  <c r="K72" i="5"/>
  <c r="L72" i="5"/>
  <c r="F72" i="5"/>
  <c r="H72" i="5" l="1"/>
  <c r="B73" i="5"/>
  <c r="C73" i="5"/>
  <c r="B74" i="5"/>
  <c r="C74" i="5"/>
  <c r="E73" i="5" l="1"/>
  <c r="E74" i="5"/>
  <c r="F74" i="5"/>
  <c r="F73" i="5"/>
  <c r="K74" i="5"/>
  <c r="L73" i="5"/>
  <c r="G73" i="5"/>
  <c r="L74" i="5"/>
  <c r="G74" i="5"/>
  <c r="K73" i="5"/>
  <c r="H73" i="5" l="1"/>
  <c r="H74" i="5"/>
  <c r="B75" i="5"/>
  <c r="C75" i="5"/>
  <c r="E75" i="5" l="1"/>
  <c r="G75" i="5"/>
  <c r="F75" i="5"/>
  <c r="K75" i="5"/>
  <c r="L75" i="5"/>
  <c r="H75" i="5" l="1"/>
  <c r="B76" i="5"/>
  <c r="C76" i="5"/>
  <c r="E76" i="5" l="1"/>
  <c r="G76" i="5"/>
  <c r="F76" i="5"/>
  <c r="L76" i="5"/>
  <c r="K76" i="5"/>
  <c r="H76" i="5" l="1"/>
  <c r="B77" i="5"/>
  <c r="C77" i="5"/>
  <c r="E77" i="5" l="1"/>
  <c r="G77" i="5"/>
  <c r="L77" i="5"/>
  <c r="F77" i="5"/>
  <c r="K77" i="5"/>
  <c r="H77" i="5" l="1"/>
  <c r="B78" i="5"/>
  <c r="C78" i="5"/>
  <c r="E78" i="5" l="1"/>
  <c r="K78" i="5"/>
  <c r="F78" i="5"/>
  <c r="G78" i="5"/>
  <c r="L78" i="5"/>
  <c r="H78" i="5" l="1"/>
  <c r="B79" i="5"/>
  <c r="C79" i="5"/>
  <c r="E79" i="5" l="1"/>
  <c r="L79" i="5"/>
  <c r="K79" i="5"/>
  <c r="F79" i="5"/>
  <c r="G79" i="5"/>
  <c r="H79" i="5" l="1"/>
  <c r="B80" i="5"/>
  <c r="C80" i="5"/>
  <c r="E80" i="5" l="1"/>
  <c r="G80" i="5"/>
  <c r="L80" i="5"/>
  <c r="F80" i="5"/>
  <c r="K80" i="5"/>
  <c r="H80" i="5" l="1"/>
  <c r="B81" i="5"/>
  <c r="C81" i="5"/>
  <c r="B82" i="5"/>
  <c r="C82" i="5"/>
  <c r="E81" i="5" l="1"/>
  <c r="E82" i="5"/>
  <c r="G81" i="5"/>
  <c r="G82" i="5"/>
  <c r="F82" i="5"/>
  <c r="K82" i="5"/>
  <c r="L82" i="5"/>
  <c r="F81" i="5"/>
  <c r="K81" i="5"/>
  <c r="L81" i="5"/>
  <c r="H81" i="5" l="1"/>
  <c r="H82" i="5"/>
  <c r="B83" i="5"/>
  <c r="C83" i="5"/>
  <c r="E83" i="5" l="1"/>
  <c r="K83" i="5"/>
  <c r="L83" i="5"/>
  <c r="F83" i="5"/>
  <c r="G83" i="5"/>
  <c r="H83" i="5" l="1"/>
  <c r="B84" i="5"/>
  <c r="C84" i="5"/>
  <c r="E84" i="5" l="1"/>
  <c r="K84" i="5"/>
  <c r="G84" i="5"/>
  <c r="F84" i="5"/>
  <c r="L84" i="5"/>
  <c r="H84" i="5" l="1"/>
  <c r="B85" i="5"/>
  <c r="C85" i="5"/>
  <c r="E85" i="5" l="1"/>
  <c r="L85" i="5"/>
  <c r="G85" i="5"/>
  <c r="F85" i="5"/>
  <c r="K85" i="5"/>
  <c r="H85" i="5" l="1"/>
  <c r="B86" i="5"/>
  <c r="C86" i="5"/>
  <c r="E86" i="5" l="1"/>
  <c r="F86" i="5"/>
  <c r="G86" i="5"/>
  <c r="L86" i="5"/>
  <c r="K86" i="5"/>
  <c r="H86" i="5" l="1"/>
  <c r="B87" i="5"/>
  <c r="C87" i="5"/>
  <c r="B88" i="5"/>
  <c r="C88" i="5"/>
  <c r="E87" i="5" l="1"/>
  <c r="E88" i="5"/>
  <c r="F88" i="5"/>
  <c r="F87" i="5"/>
  <c r="L87" i="5"/>
  <c r="K87" i="5"/>
  <c r="L88" i="5"/>
  <c r="G88" i="5"/>
  <c r="K88" i="5"/>
  <c r="G87" i="5"/>
  <c r="H87" i="5" l="1"/>
  <c r="H88" i="5"/>
  <c r="B89" i="5"/>
  <c r="C89" i="5"/>
  <c r="E89" i="5" l="1"/>
  <c r="G89" i="5"/>
  <c r="K89" i="5"/>
  <c r="F89" i="5"/>
  <c r="L89" i="5"/>
  <c r="H89" i="5" l="1"/>
  <c r="B90" i="5"/>
  <c r="C90" i="5"/>
  <c r="E90" i="5" l="1"/>
  <c r="F90" i="5"/>
  <c r="L90" i="5"/>
  <c r="G90" i="5"/>
  <c r="K90" i="5"/>
  <c r="H90" i="5" l="1"/>
  <c r="B91" i="5"/>
  <c r="C91" i="5"/>
  <c r="E91" i="5" l="1"/>
  <c r="G91" i="5"/>
  <c r="F91" i="5"/>
  <c r="K91" i="5"/>
  <c r="L91" i="5"/>
  <c r="H91" i="5" l="1"/>
  <c r="B92" i="5"/>
  <c r="C92" i="5"/>
  <c r="B93" i="5"/>
  <c r="C93" i="5"/>
  <c r="E92" i="5" l="1"/>
  <c r="E93" i="5"/>
  <c r="L93" i="5"/>
  <c r="F92" i="5"/>
  <c r="K93" i="5"/>
  <c r="F93" i="5"/>
  <c r="G93" i="5"/>
  <c r="L92" i="5"/>
  <c r="K92" i="5"/>
  <c r="G92" i="5"/>
  <c r="H92" i="5" l="1"/>
  <c r="H93" i="5"/>
  <c r="B94" i="5"/>
  <c r="C94" i="5"/>
  <c r="E94" i="5" l="1"/>
  <c r="G94" i="5"/>
  <c r="F94" i="5"/>
  <c r="K94" i="5"/>
  <c r="L94" i="5"/>
  <c r="H94" i="5" l="1"/>
  <c r="B95" i="5"/>
  <c r="C95" i="5"/>
  <c r="B96" i="5"/>
  <c r="C96" i="5"/>
  <c r="E95" i="5" l="1"/>
  <c r="E96" i="5"/>
  <c r="K95" i="5"/>
  <c r="G96" i="5"/>
  <c r="L96" i="5"/>
  <c r="G95" i="5"/>
  <c r="K96" i="5"/>
  <c r="F95" i="5"/>
  <c r="L95" i="5"/>
  <c r="F96" i="5"/>
  <c r="H95" i="5" l="1"/>
  <c r="H96" i="5"/>
  <c r="B97" i="5"/>
  <c r="C97" i="5"/>
  <c r="E97" i="5" l="1"/>
  <c r="K97" i="5"/>
  <c r="F97" i="5"/>
  <c r="G97" i="5"/>
  <c r="L97" i="5"/>
  <c r="H97" i="5" l="1"/>
  <c r="B98" i="5"/>
  <c r="C98" i="5"/>
  <c r="E98" i="5" l="1"/>
  <c r="L98" i="5"/>
  <c r="G98" i="5"/>
  <c r="K98" i="5"/>
  <c r="F98" i="5"/>
  <c r="H98" i="5" l="1"/>
  <c r="B99" i="5"/>
  <c r="C99" i="5"/>
  <c r="E99" i="5" l="1"/>
  <c r="F99" i="5"/>
  <c r="G99" i="5"/>
  <c r="K99" i="5"/>
  <c r="L99" i="5"/>
  <c r="H99" i="5" l="1"/>
  <c r="B100" i="5"/>
  <c r="C100" i="5"/>
  <c r="E100" i="5" l="1"/>
  <c r="G100" i="5"/>
  <c r="K100" i="5"/>
  <c r="L100" i="5"/>
  <c r="F100" i="5"/>
  <c r="H100" i="5" l="1"/>
  <c r="B101" i="5"/>
  <c r="C101" i="5"/>
  <c r="E101" i="5" l="1"/>
  <c r="L101" i="5"/>
  <c r="G101" i="5"/>
  <c r="K101" i="5"/>
  <c r="F101" i="5"/>
  <c r="H101" i="5" l="1"/>
  <c r="B102" i="5"/>
  <c r="C102" i="5"/>
  <c r="E102" i="5" l="1"/>
  <c r="L102" i="5"/>
  <c r="F102" i="5"/>
  <c r="K102" i="5"/>
  <c r="G102" i="5"/>
  <c r="H102" i="5" l="1"/>
  <c r="B103" i="5"/>
  <c r="C103" i="5"/>
  <c r="E103" i="5" l="1"/>
  <c r="F103" i="5"/>
  <c r="K103" i="5"/>
  <c r="L103" i="5"/>
  <c r="G103" i="5"/>
  <c r="H103" i="5" l="1"/>
  <c r="B104" i="5"/>
  <c r="C104" i="5"/>
  <c r="B105" i="5"/>
  <c r="C105" i="5"/>
  <c r="E104" i="5" l="1"/>
  <c r="E105" i="5"/>
  <c r="G104" i="5"/>
  <c r="K104" i="5"/>
  <c r="F105" i="5"/>
  <c r="F104" i="5"/>
  <c r="K105" i="5"/>
  <c r="L104" i="5"/>
  <c r="G105" i="5"/>
  <c r="L105" i="5"/>
  <c r="H104" i="5" l="1"/>
  <c r="H105" i="5"/>
  <c r="B106" i="5"/>
  <c r="C106" i="5"/>
  <c r="E106" i="5" l="1"/>
  <c r="L106" i="5"/>
  <c r="F106" i="5"/>
  <c r="G106" i="5"/>
  <c r="K106" i="5"/>
  <c r="H106" i="5" l="1"/>
  <c r="B107" i="5"/>
  <c r="C107" i="5"/>
  <c r="B108" i="5"/>
  <c r="C108" i="5"/>
  <c r="E107" i="5" l="1"/>
  <c r="E108" i="5"/>
  <c r="F107" i="5"/>
  <c r="K107" i="5"/>
  <c r="K108" i="5"/>
  <c r="F108" i="5"/>
  <c r="L107" i="5"/>
  <c r="L108" i="5"/>
  <c r="G108" i="5"/>
  <c r="G107" i="5"/>
  <c r="H107" i="5" l="1"/>
  <c r="H108" i="5"/>
  <c r="B109" i="5"/>
  <c r="C109" i="5"/>
  <c r="E109" i="5" l="1"/>
  <c r="L109" i="5"/>
  <c r="G109" i="5"/>
  <c r="F109" i="5"/>
  <c r="K109" i="5"/>
  <c r="H109" i="5" l="1"/>
  <c r="B110" i="5"/>
  <c r="C110" i="5"/>
  <c r="E110" i="5" l="1"/>
  <c r="K110" i="5"/>
  <c r="L110" i="5"/>
  <c r="F110" i="5"/>
  <c r="G110" i="5"/>
  <c r="H110" i="5" l="1"/>
  <c r="B111" i="5"/>
  <c r="C111" i="5"/>
  <c r="E111" i="5" l="1"/>
  <c r="G111" i="5"/>
  <c r="L111" i="5"/>
  <c r="K111" i="5"/>
  <c r="F111" i="5"/>
  <c r="H111" i="5" l="1"/>
  <c r="B112" i="5"/>
  <c r="C112" i="5"/>
  <c r="E112" i="5" l="1"/>
  <c r="F112" i="5"/>
  <c r="L112" i="5"/>
  <c r="K112" i="5"/>
  <c r="G112" i="5"/>
  <c r="H112" i="5" l="1"/>
  <c r="B113" i="5"/>
  <c r="C113" i="5"/>
  <c r="E113" i="5" l="1"/>
  <c r="L113" i="5"/>
  <c r="G113" i="5"/>
  <c r="F113" i="5"/>
  <c r="K113" i="5"/>
  <c r="H113" i="5" l="1"/>
  <c r="B114" i="5"/>
  <c r="C114" i="5"/>
  <c r="B115" i="5"/>
  <c r="C115" i="5"/>
  <c r="B116" i="5"/>
  <c r="C116" i="5"/>
  <c r="E114" i="5" l="1"/>
  <c r="E115" i="5"/>
  <c r="E116" i="5"/>
  <c r="F115" i="5"/>
  <c r="K115" i="5"/>
  <c r="G114" i="5"/>
  <c r="G116" i="5"/>
  <c r="K116" i="5"/>
  <c r="L114" i="5"/>
  <c r="F114" i="5"/>
  <c r="G115" i="5"/>
  <c r="F116" i="5"/>
  <c r="K114" i="5"/>
  <c r="L115" i="5"/>
  <c r="L116" i="5"/>
  <c r="H114" i="5" l="1"/>
  <c r="H115" i="5"/>
  <c r="H116" i="5"/>
  <c r="B117" i="5"/>
  <c r="C117" i="5"/>
  <c r="E117" i="5" l="1"/>
  <c r="L117" i="5"/>
  <c r="K117" i="5"/>
  <c r="G117" i="5"/>
  <c r="F117" i="5"/>
  <c r="H117" i="5" l="1"/>
  <c r="B118" i="5"/>
  <c r="C118" i="5"/>
  <c r="E118" i="5" l="1"/>
  <c r="K118" i="5"/>
  <c r="F118" i="5"/>
  <c r="L118" i="5"/>
  <c r="G118" i="5"/>
  <c r="H118" i="5" l="1"/>
  <c r="B119" i="5"/>
  <c r="C119" i="5"/>
  <c r="E119" i="5" l="1"/>
  <c r="F119" i="5"/>
  <c r="G119" i="5"/>
  <c r="L119" i="5"/>
  <c r="K119" i="5"/>
  <c r="H119" i="5" l="1"/>
  <c r="B120" i="5"/>
  <c r="C120" i="5"/>
  <c r="E120" i="5" l="1"/>
  <c r="L120" i="5"/>
  <c r="F120" i="5"/>
  <c r="K120" i="5"/>
  <c r="G120" i="5"/>
  <c r="H120" i="5" l="1"/>
  <c r="B121" i="5"/>
  <c r="C121" i="5"/>
  <c r="B122" i="5"/>
  <c r="C122" i="5"/>
  <c r="E121" i="5" l="1"/>
  <c r="E122" i="5"/>
  <c r="K121" i="5"/>
  <c r="G121" i="5"/>
  <c r="K122" i="5"/>
  <c r="L121" i="5"/>
  <c r="F122" i="5"/>
  <c r="F121" i="5"/>
  <c r="L122" i="5"/>
  <c r="G122" i="5"/>
  <c r="H121" i="5" l="1"/>
  <c r="H122" i="5"/>
  <c r="D2" i="4" a="1"/>
  <c r="D2" i="4" l="1"/>
  <c r="D3" i="4"/>
  <c r="D4" i="4"/>
  <c r="D5" i="4"/>
  <c r="D6" i="4"/>
  <c r="D7" i="4"/>
  <c r="D8" i="4"/>
  <c r="D9" i="4"/>
  <c r="D10" i="4"/>
  <c r="D11" i="4"/>
  <c r="D12" i="4"/>
  <c r="D13" i="4"/>
  <c r="D14" i="4"/>
  <c r="D15" i="4"/>
  <c r="D16" i="4"/>
  <c r="D17" i="4"/>
  <c r="D18" i="4"/>
  <c r="D19" i="4"/>
  <c r="D20" i="4"/>
  <c r="D21" i="4"/>
  <c r="D22" i="4"/>
  <c r="D23" i="4"/>
  <c r="D24" i="4"/>
  <c r="D25" i="4"/>
  <c r="D26" i="4"/>
  <c r="D27" i="4"/>
  <c r="D28" i="4"/>
  <c r="D29" i="4"/>
  <c r="D30" i="4"/>
  <c r="D31" i="4"/>
  <c r="D32" i="4"/>
  <c r="D33" i="4"/>
  <c r="D34" i="4"/>
  <c r="D35" i="4"/>
  <c r="D36" i="4"/>
  <c r="D37" i="4"/>
  <c r="D38" i="4"/>
  <c r="D39" i="4"/>
  <c r="D40" i="4"/>
  <c r="D41" i="4"/>
  <c r="D42" i="4"/>
  <c r="D43" i="4"/>
  <c r="D44" i="4"/>
  <c r="D45" i="4"/>
  <c r="D46" i="4"/>
  <c r="D47" i="4"/>
  <c r="D48" i="4"/>
  <c r="D49" i="4"/>
  <c r="D50" i="4"/>
  <c r="D51" i="4"/>
  <c r="D52" i="4"/>
  <c r="D53" i="4"/>
  <c r="D54" i="4"/>
  <c r="D55" i="4"/>
  <c r="D56" i="4"/>
  <c r="D57" i="4"/>
  <c r="D58" i="4"/>
  <c r="D59" i="4"/>
  <c r="D60" i="4"/>
  <c r="D61" i="4"/>
  <c r="D62" i="4"/>
  <c r="D63" i="4"/>
  <c r="D64" i="4"/>
  <c r="D65" i="4"/>
  <c r="D66" i="4"/>
  <c r="D67" i="4"/>
  <c r="D68" i="4"/>
  <c r="D69" i="4"/>
  <c r="D70" i="4"/>
  <c r="D71" i="4"/>
  <c r="D72" i="4"/>
  <c r="D73" i="4"/>
  <c r="D74" i="4"/>
  <c r="D75" i="4"/>
  <c r="D76" i="4"/>
  <c r="D77" i="4"/>
  <c r="D78" i="4"/>
  <c r="D79" i="4"/>
  <c r="D80" i="4"/>
  <c r="D81" i="4"/>
  <c r="D82" i="4"/>
  <c r="D83" i="4"/>
  <c r="D84" i="4"/>
  <c r="D85" i="4"/>
  <c r="D86" i="4"/>
  <c r="D87" i="4"/>
  <c r="D88" i="4"/>
  <c r="D89" i="4"/>
  <c r="D90" i="4"/>
  <c r="D91" i="4"/>
  <c r="D92" i="4"/>
  <c r="D93" i="4"/>
  <c r="D94" i="4"/>
  <c r="D95" i="4"/>
  <c r="D96" i="4"/>
  <c r="D97" i="4"/>
  <c r="D98" i="4"/>
  <c r="D99" i="4"/>
  <c r="D100" i="4"/>
  <c r="D101" i="4"/>
  <c r="D102" i="4"/>
  <c r="D103" i="4"/>
  <c r="D104" i="4"/>
  <c r="D105" i="4"/>
  <c r="D106" i="4"/>
  <c r="D107" i="4"/>
  <c r="D108" i="4"/>
  <c r="D109" i="4"/>
  <c r="D110" i="4"/>
  <c r="D111" i="4"/>
  <c r="D112" i="4"/>
  <c r="D113" i="4"/>
  <c r="D114" i="4"/>
  <c r="D115" i="4"/>
  <c r="D116" i="4"/>
  <c r="D117" i="4"/>
  <c r="D118" i="4"/>
  <c r="D119" i="4"/>
  <c r="D120" i="4"/>
  <c r="D121" i="4"/>
  <c r="D122" i="4"/>
  <c r="D123" i="4"/>
  <c r="D124" i="4"/>
  <c r="D125" i="4"/>
  <c r="D126" i="4"/>
  <c r="G122" i="4"/>
  <c r="F49" i="4"/>
  <c r="H75" i="4"/>
  <c r="G96" i="4"/>
  <c r="E92" i="4"/>
  <c r="H121" i="4"/>
  <c r="G63" i="4"/>
  <c r="G105" i="4"/>
  <c r="H105" i="4"/>
  <c r="F52" i="4"/>
  <c r="E58" i="4"/>
  <c r="F72" i="4"/>
  <c r="F54" i="4"/>
  <c r="H61" i="4"/>
  <c r="H95" i="4"/>
  <c r="F33" i="4"/>
  <c r="E8" i="4"/>
  <c r="F69" i="4"/>
  <c r="G69" i="4"/>
  <c r="E102" i="4"/>
  <c r="G101" i="4"/>
  <c r="G16" i="4"/>
  <c r="F18" i="4"/>
  <c r="G88" i="4"/>
  <c r="E46" i="4"/>
  <c r="F8" i="4"/>
  <c r="G34" i="4"/>
  <c r="F75" i="4"/>
  <c r="H63" i="4"/>
  <c r="G24" i="4"/>
  <c r="G41" i="4"/>
  <c r="E18" i="4"/>
  <c r="H108" i="4"/>
  <c r="E88" i="4"/>
  <c r="G82" i="4"/>
  <c r="F68" i="4"/>
  <c r="E90" i="4"/>
  <c r="H3" i="4"/>
  <c r="E94" i="4"/>
  <c r="G85" i="4"/>
  <c r="G107" i="4"/>
  <c r="A7" i="4"/>
  <c r="G8" i="4"/>
  <c r="F7" i="4"/>
  <c r="F80" i="4"/>
  <c r="F119" i="4"/>
  <c r="G112" i="4"/>
  <c r="E49" i="4"/>
  <c r="E30" i="4"/>
  <c r="H114" i="4"/>
  <c r="G76" i="4"/>
  <c r="F111" i="4"/>
  <c r="H9" i="4"/>
  <c r="H26" i="4"/>
  <c r="G37" i="4"/>
  <c r="H50" i="4"/>
  <c r="E80" i="4"/>
  <c r="H60" i="4"/>
  <c r="H110" i="4"/>
  <c r="H57" i="4"/>
  <c r="F53" i="4"/>
  <c r="G52" i="4"/>
  <c r="G17" i="4"/>
  <c r="E77" i="4"/>
  <c r="F11" i="4"/>
  <c r="F77" i="4"/>
  <c r="H64" i="4"/>
  <c r="G120" i="4"/>
  <c r="E69" i="4"/>
  <c r="G83" i="4"/>
  <c r="E63" i="4"/>
  <c r="H83" i="4"/>
  <c r="E22" i="4"/>
  <c r="F60" i="4"/>
  <c r="H126" i="4"/>
  <c r="H118" i="4"/>
  <c r="G13" i="4"/>
  <c r="H13" i="4"/>
  <c r="H109" i="4"/>
  <c r="F122" i="4"/>
  <c r="F81" i="4"/>
  <c r="G22" i="4"/>
  <c r="G90" i="4"/>
  <c r="G54" i="4"/>
  <c r="F19" i="4"/>
  <c r="H28" i="4"/>
  <c r="H125" i="4"/>
  <c r="E121" i="4"/>
  <c r="F58" i="4"/>
  <c r="H94" i="4"/>
  <c r="H20" i="4"/>
  <c r="F113" i="4"/>
  <c r="B6" i="4"/>
  <c r="E17" i="4"/>
  <c r="F79" i="4"/>
  <c r="H107" i="4"/>
  <c r="G89" i="4"/>
  <c r="H81" i="4"/>
  <c r="G36" i="4"/>
  <c r="E109" i="4"/>
  <c r="G79" i="4"/>
  <c r="F23" i="4"/>
  <c r="F85" i="4"/>
  <c r="G30" i="4"/>
  <c r="E96" i="4"/>
  <c r="H16" i="4"/>
  <c r="H32" i="4"/>
  <c r="H96" i="4"/>
  <c r="G91" i="4"/>
  <c r="H55" i="4"/>
  <c r="F125" i="4"/>
  <c r="G106" i="4"/>
  <c r="H54" i="4"/>
  <c r="E101" i="4"/>
  <c r="F29" i="4"/>
  <c r="E84" i="4"/>
  <c r="G87" i="4"/>
  <c r="E87" i="4"/>
  <c r="F96" i="4"/>
  <c r="G80" i="4"/>
  <c r="E71" i="4"/>
  <c r="F103" i="4"/>
  <c r="E39" i="4"/>
  <c r="G11" i="4"/>
  <c r="F27" i="4"/>
  <c r="G51" i="4"/>
  <c r="H93" i="4"/>
  <c r="E120" i="4"/>
  <c r="E13" i="4"/>
  <c r="H74" i="4"/>
  <c r="F37" i="4"/>
  <c r="H46" i="4"/>
  <c r="E10" i="4"/>
  <c r="F99" i="4"/>
  <c r="H117" i="4"/>
  <c r="F94" i="4"/>
  <c r="G50" i="4"/>
  <c r="E122" i="4"/>
  <c r="G68" i="4"/>
  <c r="E45" i="4"/>
  <c r="G72" i="4"/>
  <c r="H31" i="4"/>
  <c r="G42" i="4"/>
  <c r="E25" i="4"/>
  <c r="E83" i="4"/>
  <c r="H68" i="4"/>
  <c r="G115" i="4"/>
  <c r="G111" i="4"/>
  <c r="E31" i="4"/>
  <c r="F101" i="4"/>
  <c r="E6" i="4"/>
  <c r="F59" i="4"/>
  <c r="G38" i="4"/>
  <c r="H90" i="4"/>
  <c r="F63" i="4"/>
  <c r="E50" i="4"/>
  <c r="E20" i="4"/>
  <c r="E15" i="4"/>
  <c r="F106" i="4"/>
  <c r="E111" i="4"/>
  <c r="F116" i="4"/>
  <c r="H65" i="4"/>
  <c r="E36" i="4"/>
  <c r="E5" i="4"/>
  <c r="H36" i="4"/>
  <c r="E44" i="4"/>
  <c r="G66" i="4"/>
  <c r="G55" i="4"/>
  <c r="H59" i="4"/>
  <c r="H67" i="4"/>
  <c r="G40" i="4"/>
  <c r="H52" i="4"/>
  <c r="H56" i="4"/>
  <c r="H123" i="4"/>
  <c r="G3" i="4"/>
  <c r="G121" i="4"/>
  <c r="G4" i="4"/>
  <c r="E19" i="4"/>
  <c r="F20" i="4"/>
  <c r="E65" i="4"/>
  <c r="H12" i="4"/>
  <c r="H48" i="4"/>
  <c r="G49" i="4"/>
  <c r="G100" i="4"/>
  <c r="E82" i="4"/>
  <c r="H21" i="4"/>
  <c r="F71" i="4"/>
  <c r="H106" i="4"/>
  <c r="E100" i="4"/>
  <c r="F15" i="4"/>
  <c r="H10" i="4"/>
  <c r="H84" i="4"/>
  <c r="G48" i="4"/>
  <c r="F87" i="4"/>
  <c r="F88" i="4"/>
  <c r="H120" i="4"/>
  <c r="E76" i="4"/>
  <c r="E12" i="4"/>
  <c r="H111" i="4"/>
  <c r="F117" i="4"/>
  <c r="E114" i="4"/>
  <c r="E115" i="4"/>
  <c r="F73" i="4"/>
  <c r="F65" i="4"/>
  <c r="H15" i="4"/>
  <c r="G95" i="4"/>
  <c r="G46" i="4"/>
  <c r="H7" i="4"/>
  <c r="E117" i="4"/>
  <c r="F41" i="4"/>
  <c r="G84" i="4"/>
  <c r="G61" i="4"/>
  <c r="G45" i="4"/>
  <c r="F3" i="4"/>
  <c r="E35" i="4"/>
  <c r="H18" i="4"/>
  <c r="E11" i="4"/>
  <c r="H34" i="4"/>
  <c r="F120" i="4"/>
  <c r="E104" i="4"/>
  <c r="F12" i="4"/>
  <c r="H35" i="4"/>
  <c r="F43" i="4"/>
  <c r="H86" i="4"/>
  <c r="F6" i="4"/>
  <c r="F83" i="4"/>
  <c r="H62" i="4"/>
  <c r="F66" i="4"/>
  <c r="H79" i="4"/>
  <c r="G77" i="4"/>
  <c r="H73" i="4"/>
  <c r="F92" i="4"/>
  <c r="H47" i="4"/>
  <c r="H80" i="4"/>
  <c r="F51" i="4"/>
  <c r="G39" i="4"/>
  <c r="F44" i="4"/>
  <c r="G99" i="4"/>
  <c r="H4" i="4"/>
  <c r="F112" i="4"/>
  <c r="H2" i="4"/>
  <c r="E28" i="4"/>
  <c r="G59" i="4"/>
  <c r="H8" i="4"/>
  <c r="B7" i="4"/>
  <c r="F48" i="4"/>
  <c r="H101" i="4"/>
  <c r="E72" i="4"/>
  <c r="G102" i="4"/>
  <c r="H92" i="4"/>
  <c r="G116" i="4"/>
  <c r="E43" i="4"/>
  <c r="G64" i="4"/>
  <c r="F36" i="4"/>
  <c r="E42" i="4"/>
  <c r="E41" i="4"/>
  <c r="E113" i="4"/>
  <c r="E98" i="4"/>
  <c r="H39" i="4"/>
  <c r="H6" i="4"/>
  <c r="E16" i="4"/>
  <c r="G113" i="4"/>
  <c r="H19" i="4"/>
  <c r="E91" i="4"/>
  <c r="G19" i="4"/>
  <c r="E99" i="4"/>
  <c r="F118" i="4"/>
  <c r="H71" i="4"/>
  <c r="H122" i="4"/>
  <c r="G27" i="4"/>
  <c r="E29" i="4"/>
  <c r="F105" i="4"/>
  <c r="E81" i="4"/>
  <c r="E38" i="4"/>
  <c r="E32" i="4"/>
  <c r="H69" i="4"/>
  <c r="F115" i="4"/>
  <c r="H5" i="4"/>
  <c r="G117" i="4"/>
  <c r="H89" i="4"/>
  <c r="G81" i="4"/>
  <c r="E105" i="4"/>
  <c r="G33" i="4"/>
  <c r="H58" i="4"/>
  <c r="G44" i="4"/>
  <c r="E75" i="4"/>
  <c r="G14" i="4"/>
  <c r="F57" i="4"/>
  <c r="H33" i="4"/>
  <c r="E3" i="4"/>
  <c r="H14" i="4"/>
  <c r="F64" i="4"/>
  <c r="F39" i="4"/>
  <c r="E89" i="4"/>
  <c r="F62" i="4"/>
  <c r="H49" i="4"/>
  <c r="H42" i="4"/>
  <c r="F84" i="4"/>
  <c r="E2" i="4"/>
  <c r="F4" i="4"/>
  <c r="F21" i="4"/>
  <c r="G32" i="4"/>
  <c r="E26" i="4"/>
  <c r="G20" i="4"/>
  <c r="E9" i="4"/>
  <c r="F22" i="4"/>
  <c r="E85" i="4"/>
  <c r="F126" i="4"/>
  <c r="H98" i="4"/>
  <c r="E74" i="4"/>
  <c r="H115" i="4"/>
  <c r="G75" i="4"/>
  <c r="H29" i="4"/>
  <c r="H66" i="4"/>
  <c r="G57" i="4"/>
  <c r="H99" i="4"/>
  <c r="F108" i="4"/>
  <c r="E64" i="4"/>
  <c r="H43" i="4"/>
  <c r="G12" i="4"/>
  <c r="F14" i="4"/>
  <c r="E79" i="4"/>
  <c r="F107" i="4"/>
  <c r="H44" i="4"/>
  <c r="E47" i="4"/>
  <c r="G10" i="4"/>
  <c r="F46" i="4"/>
  <c r="E66" i="4"/>
  <c r="E107" i="4"/>
  <c r="G103" i="4"/>
  <c r="F35" i="4"/>
  <c r="G124" i="4"/>
  <c r="E103" i="4"/>
  <c r="F104" i="4"/>
  <c r="G125" i="4"/>
  <c r="F5" i="4"/>
  <c r="G29" i="4"/>
  <c r="F50" i="4"/>
  <c r="E73" i="4"/>
  <c r="E54" i="4"/>
  <c r="E51" i="4"/>
  <c r="E4" i="4"/>
  <c r="G47" i="4"/>
  <c r="F25" i="4"/>
  <c r="H82" i="4"/>
  <c r="F98" i="4"/>
  <c r="E23" i="4"/>
  <c r="G53" i="4"/>
  <c r="E86" i="4"/>
  <c r="H17" i="4"/>
  <c r="G58" i="4"/>
  <c r="G23" i="4"/>
  <c r="G56" i="4"/>
  <c r="E93" i="4"/>
  <c r="G93" i="4"/>
  <c r="H41" i="4"/>
  <c r="F82" i="4"/>
  <c r="G28" i="4"/>
  <c r="F10" i="4"/>
  <c r="G110" i="4"/>
  <c r="H38" i="4"/>
  <c r="H119" i="4"/>
  <c r="F16" i="4"/>
  <c r="E68" i="4"/>
  <c r="H112" i="4"/>
  <c r="E7" i="4"/>
  <c r="H124" i="4"/>
  <c r="F13" i="4"/>
  <c r="E97" i="4"/>
  <c r="F124" i="4"/>
  <c r="H116" i="4"/>
  <c r="E78" i="4"/>
  <c r="G43" i="4"/>
  <c r="F30" i="4"/>
  <c r="G74" i="4"/>
  <c r="H24" i="4"/>
  <c r="G21" i="4"/>
  <c r="G9" i="4"/>
  <c r="G62" i="4"/>
  <c r="G35" i="4"/>
  <c r="F24" i="4"/>
  <c r="E48" i="4"/>
  <c r="G7" i="4"/>
  <c r="F17" i="4"/>
  <c r="F102" i="4"/>
  <c r="E40" i="4"/>
  <c r="F40" i="4"/>
  <c r="G92" i="4"/>
  <c r="F38" i="4"/>
  <c r="F110" i="4"/>
  <c r="E60" i="4"/>
  <c r="F55" i="4"/>
  <c r="G114" i="4"/>
  <c r="G67" i="4"/>
  <c r="G119" i="4"/>
  <c r="G123" i="4"/>
  <c r="G70" i="4"/>
  <c r="H102" i="4"/>
  <c r="G104" i="4"/>
  <c r="E126" i="4"/>
  <c r="H30" i="4"/>
  <c r="H88" i="4"/>
  <c r="G5" i="4"/>
  <c r="H51" i="4"/>
  <c r="E112" i="4"/>
  <c r="F2" i="4"/>
  <c r="H76" i="4"/>
  <c r="F95" i="4"/>
  <c r="F86" i="4"/>
  <c r="E52" i="4"/>
  <c r="F123" i="4"/>
  <c r="G6" i="4"/>
  <c r="G31" i="4"/>
  <c r="H11" i="4"/>
  <c r="E33" i="4"/>
  <c r="F42" i="4"/>
  <c r="F61" i="4"/>
  <c r="E34" i="4"/>
  <c r="H23" i="4"/>
  <c r="H100" i="4"/>
  <c r="H25" i="4"/>
  <c r="E62" i="4"/>
  <c r="G109" i="4"/>
  <c r="G26" i="4"/>
  <c r="G73" i="4"/>
  <c r="E123" i="4"/>
  <c r="F34" i="4"/>
  <c r="F47" i="4"/>
  <c r="F67" i="4"/>
  <c r="F114" i="4"/>
  <c r="G126" i="4"/>
  <c r="G97" i="4"/>
  <c r="E57" i="4"/>
  <c r="E14" i="4"/>
  <c r="F9" i="4"/>
  <c r="F70" i="4"/>
  <c r="H37" i="4"/>
  <c r="H87" i="4"/>
  <c r="H78" i="4"/>
  <c r="H103" i="4"/>
  <c r="E55" i="4"/>
  <c r="E108" i="4"/>
  <c r="F28" i="4"/>
  <c r="F100" i="4"/>
  <c r="H53" i="4"/>
  <c r="G108" i="4"/>
  <c r="G78" i="4"/>
  <c r="H104" i="4"/>
  <c r="E125" i="4"/>
  <c r="G18" i="4"/>
  <c r="E95" i="4"/>
  <c r="F90" i="4"/>
  <c r="F109" i="4"/>
  <c r="E124" i="4"/>
  <c r="E67" i="4"/>
  <c r="F56" i="4"/>
  <c r="F76" i="4"/>
  <c r="H40" i="4"/>
  <c r="E53" i="4"/>
  <c r="E21" i="4"/>
  <c r="F26" i="4"/>
  <c r="H22" i="4"/>
  <c r="F97" i="4"/>
  <c r="H70" i="4"/>
  <c r="H85" i="4"/>
  <c r="H27" i="4"/>
  <c r="E59" i="4"/>
  <c r="E27" i="4"/>
  <c r="F45" i="4"/>
  <c r="E24" i="4"/>
  <c r="G94" i="4"/>
  <c r="G71" i="4"/>
  <c r="G2" i="4"/>
  <c r="F93" i="4"/>
  <c r="F121" i="4"/>
  <c r="F32" i="4"/>
  <c r="G25" i="4"/>
  <c r="H45" i="4"/>
  <c r="H113" i="4"/>
  <c r="E119" i="4"/>
  <c r="F78" i="4"/>
  <c r="G98" i="4"/>
  <c r="E118" i="4"/>
  <c r="F74" i="4"/>
  <c r="E61" i="4"/>
  <c r="G15" i="4"/>
  <c r="E70" i="4"/>
  <c r="E106" i="4"/>
  <c r="E116" i="4"/>
  <c r="H77" i="4"/>
  <c r="F89" i="4"/>
  <c r="H97" i="4"/>
  <c r="G118" i="4"/>
  <c r="G65" i="4"/>
  <c r="H91" i="4"/>
  <c r="E110" i="4"/>
  <c r="F91" i="4"/>
  <c r="E56" i="4"/>
  <c r="G86" i="4"/>
  <c r="E37" i="4"/>
  <c r="F31" i="4"/>
  <c r="G60" i="4"/>
  <c r="H72" i="4"/>
  <c r="C28" i="6" l="1"/>
  <c r="D14" i="6"/>
  <c r="D15" i="6"/>
  <c r="C27" i="6"/>
  <c r="I1" i="4" a="1"/>
  <c r="I40" i="4" l="1"/>
  <c r="I119" i="4"/>
  <c r="I29" i="4"/>
  <c r="I103" i="4"/>
  <c r="I85" i="4"/>
  <c r="I33" i="4"/>
  <c r="I70" i="4"/>
  <c r="I114" i="4"/>
  <c r="I8" i="4"/>
  <c r="I84" i="4"/>
  <c r="I51" i="4"/>
  <c r="I41" i="4"/>
  <c r="I120" i="4"/>
  <c r="I64" i="4"/>
  <c r="I91" i="4"/>
  <c r="I60" i="4"/>
  <c r="I96" i="4"/>
  <c r="I14" i="4"/>
  <c r="I76" i="4"/>
  <c r="I88" i="4"/>
  <c r="I121" i="4"/>
  <c r="I106" i="4"/>
  <c r="I36" i="4"/>
  <c r="I15" i="4"/>
  <c r="I81" i="4"/>
  <c r="I101" i="4"/>
  <c r="I77" i="4"/>
  <c r="I49" i="4"/>
  <c r="I55" i="4"/>
  <c r="I99" i="4"/>
  <c r="I104" i="4"/>
  <c r="I1" i="4"/>
  <c r="I38" i="4"/>
  <c r="I35" i="4"/>
  <c r="I92" i="4"/>
  <c r="I42" i="4"/>
  <c r="I17" i="4"/>
  <c r="I39" i="4"/>
  <c r="I20" i="4"/>
  <c r="I54" i="4"/>
  <c r="I5" i="4"/>
  <c r="I125" i="4"/>
  <c r="I95" i="4"/>
  <c r="I65" i="4"/>
  <c r="I126" i="4"/>
  <c r="I4" i="4"/>
  <c r="I27" i="4"/>
  <c r="I73" i="4"/>
  <c r="I102" i="4"/>
  <c r="I63" i="4"/>
  <c r="I48" i="4"/>
  <c r="I23" i="4"/>
  <c r="I87" i="4"/>
  <c r="I83" i="4"/>
  <c r="I52" i="4"/>
  <c r="I44" i="4"/>
  <c r="I30" i="4"/>
  <c r="I78" i="4"/>
  <c r="I123" i="4"/>
  <c r="I111" i="4"/>
  <c r="I31" i="4"/>
  <c r="I22" i="4"/>
  <c r="I86" i="4"/>
  <c r="I61" i="4"/>
  <c r="I66" i="4"/>
  <c r="I56" i="4"/>
  <c r="I59" i="4"/>
  <c r="I112" i="4"/>
  <c r="I75" i="4"/>
  <c r="I94" i="4"/>
  <c r="I67" i="4"/>
  <c r="I107" i="4"/>
  <c r="I93" i="4"/>
  <c r="I50" i="4"/>
  <c r="I37" i="4"/>
  <c r="I12" i="4"/>
  <c r="I105" i="4"/>
  <c r="I90" i="4"/>
  <c r="I11" i="4"/>
  <c r="I43" i="4"/>
  <c r="I72" i="4"/>
  <c r="I109" i="4"/>
  <c r="I53" i="4"/>
  <c r="I122" i="4"/>
  <c r="I2" i="4"/>
  <c r="I89" i="4"/>
  <c r="I24" i="4"/>
  <c r="I6" i="4"/>
  <c r="I10" i="4"/>
  <c r="I62" i="4"/>
  <c r="I108" i="4"/>
  <c r="I13" i="4"/>
  <c r="I79" i="4"/>
  <c r="I80" i="4"/>
  <c r="I113" i="4"/>
  <c r="I124" i="4"/>
  <c r="I71" i="4"/>
  <c r="I98" i="4"/>
  <c r="I16" i="4"/>
  <c r="I69" i="4"/>
  <c r="I34" i="4"/>
  <c r="I46" i="4"/>
  <c r="I97" i="4"/>
  <c r="I82" i="4"/>
  <c r="I45" i="4"/>
  <c r="I47" i="4"/>
  <c r="I28" i="4"/>
  <c r="I21" i="4"/>
  <c r="I7" i="4"/>
  <c r="I9" i="4"/>
  <c r="I25" i="4"/>
  <c r="I116" i="4"/>
  <c r="I57" i="4"/>
  <c r="I74" i="4"/>
  <c r="I118" i="4"/>
  <c r="I3" i="4"/>
  <c r="I115" i="4"/>
  <c r="I117" i="4"/>
  <c r="I18" i="4"/>
  <c r="I26" i="4"/>
  <c r="I32" i="4"/>
  <c r="I19" i="4"/>
  <c r="I58" i="4"/>
  <c r="I68" i="4"/>
  <c r="I100" i="4"/>
  <c r="I110" i="4"/>
  <c r="D29" i="6"/>
  <c r="D28" i="6" l="1"/>
  <c r="D27" i="6"/>
</calcChain>
</file>

<file path=xl/comments1.xml><?xml version="1.0" encoding="utf-8"?>
<comments xmlns="http://schemas.openxmlformats.org/spreadsheetml/2006/main">
  <authors>
    <author>Ferdinando Ametrano</author>
  </authors>
  <commentList>
    <comment ref="D10" authorId="0">
      <text>
        <r>
          <rPr>
            <sz val="8"/>
            <color indexed="81"/>
            <rFont val="Tahoma"/>
            <charset val="1"/>
          </rPr>
          <t>TRUE if the object must be permanent (i.e. resistant to garbage collection). Default is FALSE.</t>
        </r>
      </text>
    </comment>
    <comment ref="D16" authorId="0">
      <text>
        <r>
          <rPr>
            <sz val="8"/>
            <color indexed="81"/>
            <rFont val="Tahoma"/>
            <charset val="1"/>
          </rPr>
          <t>id of the object to be created. If missing a unique id will be automatically assigned.</t>
        </r>
      </text>
    </comment>
    <comment ref="D17" authorId="0">
      <text>
        <r>
          <rPr>
            <sz val="8"/>
            <color indexed="81"/>
            <rFont val="Tahoma"/>
            <charset val="1"/>
          </rPr>
          <t>number of days to advance from EvaluationDate (usually zero or two): it fixes the date at which the discount factor = 1.0. If omitted, default = 0 is used.</t>
        </r>
      </text>
    </comment>
    <comment ref="D24" authorId="0">
      <text>
        <r>
          <rPr>
            <sz val="8"/>
            <color indexed="81"/>
            <rFont val="Tahoma"/>
            <charset val="1"/>
          </rPr>
          <t>Discount, ZeroRate, or ForwardRate. If omitted, default = Discount is used.</t>
        </r>
      </text>
    </comment>
    <comment ref="D25" authorId="0">
      <text>
        <r>
          <rPr>
            <sz val="8"/>
            <color indexed="81"/>
            <rFont val="Tahoma"/>
            <charset val="1"/>
          </rPr>
          <t>Linear, LogLinear, or Cubic. If omitted, default = LogLinear is used.</t>
        </r>
      </text>
    </comment>
  </commentList>
</comments>
</file>

<file path=xl/comments2.xml><?xml version="1.0" encoding="utf-8"?>
<comments xmlns="http://schemas.openxmlformats.org/spreadsheetml/2006/main">
  <authors>
    <author>ametrf1a</author>
  </authors>
  <commentList>
    <comment ref="I1" authorId="0">
      <text>
        <r>
          <rPr>
            <b/>
            <sz val="8"/>
            <color indexed="81"/>
            <rFont val="Tahoma"/>
          </rPr>
          <t>Any number: higher number for higher priority</t>
        </r>
      </text>
    </comment>
  </commentList>
</comments>
</file>

<file path=xl/comments3.xml><?xml version="1.0" encoding="utf-8"?>
<comments xmlns="http://schemas.openxmlformats.org/spreadsheetml/2006/main">
  <authors>
    <author>Ferdinando Ametrano</author>
  </authors>
  <commentList>
    <comment ref="B2" authorId="0">
      <text>
        <r>
          <rPr>
            <sz val="8"/>
            <color indexed="81"/>
            <rFont val="Tahoma"/>
            <charset val="1"/>
          </rPr>
          <t>max number of Futures to be included</t>
        </r>
      </text>
    </comment>
    <comment ref="B3" authorId="0">
      <text>
        <r>
          <rPr>
            <sz val="8"/>
            <color indexed="81"/>
            <rFont val="Tahoma"/>
            <charset val="1"/>
          </rPr>
          <t>max number of Futures to be included</t>
        </r>
      </text>
    </comment>
    <comment ref="B4" authorId="0">
      <text>
        <r>
          <rPr>
            <sz val="8"/>
            <color indexed="81"/>
            <rFont val="Tahoma"/>
            <charset val="1"/>
          </rPr>
          <t>discard the front Futures the given number of days before its expiry (e.g zero implies the use of the front Futures during its expiry day)</t>
        </r>
      </text>
    </comment>
    <comment ref="B5" authorId="0">
      <text>
        <r>
          <rPr>
            <sz val="8"/>
            <color indexed="81"/>
            <rFont val="Tahoma"/>
            <charset val="1"/>
          </rPr>
          <t>Depo inclusion criteria. If missing, default=AllDepos is used</t>
        </r>
      </text>
    </comment>
  </commentList>
</comments>
</file>

<file path=xl/sharedStrings.xml><?xml version="1.0" encoding="utf-8"?>
<sst xmlns="http://schemas.openxmlformats.org/spreadsheetml/2006/main" count="407" uniqueCount="190">
  <si>
    <t>Error</t>
  </si>
  <si>
    <t>AllDepos</t>
  </si>
  <si>
    <t>DepoFuturesPriority</t>
  </si>
  <si>
    <t>FrontFuturesRollingDays</t>
  </si>
  <si>
    <t>nSerialFutures</t>
  </si>
  <si>
    <t>nIMMFutures</t>
  </si>
  <si>
    <t>Latest Date</t>
  </si>
  <si>
    <t>Earliest Date</t>
  </si>
  <si>
    <t>Rate</t>
  </si>
  <si>
    <t>Rate Helpers Selected</t>
  </si>
  <si>
    <t>Rate Helpers Selection</t>
  </si>
  <si>
    <t>60Y</t>
  </si>
  <si>
    <t>50Y</t>
  </si>
  <si>
    <t>40Y</t>
  </si>
  <si>
    <t>35Y</t>
  </si>
  <si>
    <t>30Y</t>
  </si>
  <si>
    <t>29Y</t>
  </si>
  <si>
    <t>28Y</t>
  </si>
  <si>
    <t>27Y</t>
  </si>
  <si>
    <t>26Y</t>
  </si>
  <si>
    <t>25Y</t>
  </si>
  <si>
    <t>24Y</t>
  </si>
  <si>
    <t>23Y</t>
  </si>
  <si>
    <t>22Y</t>
  </si>
  <si>
    <t>21Y</t>
  </si>
  <si>
    <t>20Y</t>
  </si>
  <si>
    <t>19Y</t>
  </si>
  <si>
    <t>18Y</t>
  </si>
  <si>
    <t>17Y</t>
  </si>
  <si>
    <t>16Y</t>
  </si>
  <si>
    <t>15Y</t>
  </si>
  <si>
    <t>14Y</t>
  </si>
  <si>
    <t>13Y</t>
  </si>
  <si>
    <t>12Y</t>
  </si>
  <si>
    <t>11Y</t>
  </si>
  <si>
    <t>10Y</t>
  </si>
  <si>
    <t>9Y</t>
  </si>
  <si>
    <t>8Y</t>
  </si>
  <si>
    <t>7Y</t>
  </si>
  <si>
    <t>6Y</t>
  </si>
  <si>
    <t>5Y</t>
  </si>
  <si>
    <t>4Y</t>
  </si>
  <si>
    <t>3Y</t>
  </si>
  <si>
    <t>2Y</t>
  </si>
  <si>
    <t>21M</t>
  </si>
  <si>
    <t>18M</t>
  </si>
  <si>
    <t>15M</t>
  </si>
  <si>
    <t>1Y</t>
  </si>
  <si>
    <t>11M</t>
  </si>
  <si>
    <t>10M</t>
  </si>
  <si>
    <t>9M</t>
  </si>
  <si>
    <t>8M</t>
  </si>
  <si>
    <t>7M</t>
  </si>
  <si>
    <t>6M</t>
  </si>
  <si>
    <t>5M</t>
  </si>
  <si>
    <t>4M</t>
  </si>
  <si>
    <t>3M</t>
  </si>
  <si>
    <t>2M</t>
  </si>
  <si>
    <t>1M</t>
  </si>
  <si>
    <t>3W</t>
  </si>
  <si>
    <t>2W</t>
  </si>
  <si>
    <t>SW</t>
  </si>
  <si>
    <t>1S</t>
  </si>
  <si>
    <t>2S</t>
  </si>
  <si>
    <t>4S</t>
  </si>
  <si>
    <t>3S</t>
  </si>
  <si>
    <t>OIS</t>
  </si>
  <si>
    <t>ECB</t>
  </si>
  <si>
    <t>1YD</t>
  </si>
  <si>
    <t>9MD</t>
  </si>
  <si>
    <t>6MD</t>
  </si>
  <si>
    <t>5MD</t>
  </si>
  <si>
    <t>4MD</t>
  </si>
  <si>
    <t>3MD</t>
  </si>
  <si>
    <t>2MD</t>
  </si>
  <si>
    <t>1MD</t>
  </si>
  <si>
    <t>3WD</t>
  </si>
  <si>
    <t>2WD</t>
  </si>
  <si>
    <t>SWD</t>
  </si>
  <si>
    <t>SND</t>
  </si>
  <si>
    <t>TND</t>
  </si>
  <si>
    <t>OND</t>
  </si>
  <si>
    <t>Min Distance</t>
  </si>
  <si>
    <t>Priority</t>
  </si>
  <si>
    <t>Include Flag</t>
  </si>
  <si>
    <t>Conv. Adj. / Spread</t>
  </si>
  <si>
    <t>Quote Value</t>
  </si>
  <si>
    <t>Rate Helpers</t>
  </si>
  <si>
    <t>Instrument code</t>
  </si>
  <si>
    <t>LogLinear</t>
  </si>
  <si>
    <t>InterpolatorID</t>
  </si>
  <si>
    <t>Discount</t>
  </si>
  <si>
    <t>TraitsID</t>
  </si>
  <si>
    <t>Accuracy</t>
  </si>
  <si>
    <t>Jump Values</t>
  </si>
  <si>
    <t>Jump Dates</t>
  </si>
  <si>
    <t>Jump Quotes</t>
  </si>
  <si>
    <t>Day Counter</t>
  </si>
  <si>
    <t>Target</t>
  </si>
  <si>
    <t>Calendar</t>
  </si>
  <si>
    <t>NDays</t>
  </si>
  <si>
    <t>ObjectID</t>
  </si>
  <si>
    <t>PiecewiseYieldCurve</t>
  </si>
  <si>
    <t>ObjectOverwrite</t>
  </si>
  <si>
    <t>Trigger</t>
  </si>
  <si>
    <t>Permanent</t>
  </si>
  <si>
    <t>RateHelperPrefix</t>
  </si>
  <si>
    <t/>
  </si>
  <si>
    <t>SwapFixedFreq</t>
  </si>
  <si>
    <t>EON</t>
  </si>
  <si>
    <t>IborType</t>
  </si>
  <si>
    <t>ON</t>
  </si>
  <si>
    <t>IndexTenor</t>
  </si>
  <si>
    <t>EUR</t>
  </si>
  <si>
    <t>Months</t>
  </si>
  <si>
    <t>Currency</t>
  </si>
  <si>
    <t>General Settings</t>
  </si>
  <si>
    <t>EUR_YCONRH_OND</t>
  </si>
  <si>
    <t>EUR_YCONRH_TND</t>
  </si>
  <si>
    <t>EUR_YCONRH_SND</t>
  </si>
  <si>
    <t>EUR_YCONRH_EONSW</t>
  </si>
  <si>
    <t>EUR_YCONRH_EON2W</t>
  </si>
  <si>
    <t>EUR_YCONRH_EON3W</t>
  </si>
  <si>
    <t>EUR_YCONRH_EON1M</t>
  </si>
  <si>
    <t>EUR_YCONRH_EON2M</t>
  </si>
  <si>
    <t>EUR_YCONRH_EON3M</t>
  </si>
  <si>
    <t>EUR_YCONRH_EON4M</t>
  </si>
  <si>
    <t>EUR_YCONRH_EON5M</t>
  </si>
  <si>
    <t>EUR_YCONRH_EON6M</t>
  </si>
  <si>
    <t>EUR_YCONRH_EON7M</t>
  </si>
  <si>
    <t>EUR_YCONRH_EON8M</t>
  </si>
  <si>
    <t>EUR_YCONRH_EON9M</t>
  </si>
  <si>
    <t>EUR_YCONRH_EON10M</t>
  </si>
  <si>
    <t>EUR_YCONRH_EON11M</t>
  </si>
  <si>
    <t>EUR_YCONRH_EON1Y</t>
  </si>
  <si>
    <t>EUR_YCONRH_EON15M</t>
  </si>
  <si>
    <t>EUR_YCONRH_EON18M</t>
  </si>
  <si>
    <t>EUR_YCONRH_EON21M</t>
  </si>
  <si>
    <t>EUR_YCONRH_EON2Y</t>
  </si>
  <si>
    <t>EUR_YCONRH_EON3Y</t>
  </si>
  <si>
    <t>EUR_YCONRH_EON4Y</t>
  </si>
  <si>
    <t>EUR_YCONRH_EON5Y</t>
  </si>
  <si>
    <t>EUR_YCONRH_EON6Y</t>
  </si>
  <si>
    <t>EUR_YCONRH_EON7Y</t>
  </si>
  <si>
    <t>EUR_YCONRH_EON8Y</t>
  </si>
  <si>
    <t>EUR_YCONRH_EON9Y</t>
  </si>
  <si>
    <t>EUR_YCONRH_EON10Y</t>
  </si>
  <si>
    <t>EUR_YCONRH_EON11Y</t>
  </si>
  <si>
    <t>EUR_YCONRH_EON12Y</t>
  </si>
  <si>
    <t>EUR_YCONRH_EON15Y</t>
  </si>
  <si>
    <t>EUR_YCONRH_EON20Y</t>
  </si>
  <si>
    <t>EUR_YCONRH_EON25Y</t>
  </si>
  <si>
    <t>EUR_YCONRH_EON30Y</t>
  </si>
  <si>
    <t>Eonia</t>
  </si>
  <si>
    <t>Quote Object ID</t>
  </si>
  <si>
    <t>Index</t>
  </si>
  <si>
    <t>_Quote</t>
  </si>
  <si>
    <t>QuoteSuffix</t>
  </si>
  <si>
    <t>ibor</t>
  </si>
  <si>
    <t>FamilyName</t>
  </si>
  <si>
    <t>ADDITIONAL SETTINGS</t>
  </si>
  <si>
    <t>FileOverwrite</t>
  </si>
  <si>
    <t>SerializationPath</t>
  </si>
  <si>
    <t>Serialize</t>
  </si>
  <si>
    <t>GENERAL SETTINGS</t>
  </si>
  <si>
    <t>EUR_YCRH_Deposits</t>
  </si>
  <si>
    <t>D</t>
  </si>
  <si>
    <t>SN</t>
  </si>
  <si>
    <t>2D</t>
  </si>
  <si>
    <t>TN</t>
  </si>
  <si>
    <t>1D</t>
  </si>
  <si>
    <t>EUR_YCRH_FRAs</t>
  </si>
  <si>
    <t>Modified Following</t>
  </si>
  <si>
    <t>Spread</t>
  </si>
  <si>
    <t>Day Count Convention</t>
  </si>
  <si>
    <t>Business Day Convention</t>
  </si>
  <si>
    <t>Freq</t>
  </si>
  <si>
    <t>Fwd start</t>
  </si>
  <si>
    <t>Following</t>
  </si>
  <si>
    <t>Annual</t>
  </si>
  <si>
    <t>1W</t>
  </si>
  <si>
    <t>Length</t>
  </si>
  <si>
    <t>Actual/360</t>
  </si>
  <si>
    <t>Discounting2</t>
  </si>
  <si>
    <t>Discounting</t>
  </si>
  <si>
    <t>MoneyMarketDayCounter</t>
  </si>
  <si>
    <t>EUR_YCRH_Swaps</t>
  </si>
  <si>
    <t>EUR_YCONRH_EON40Y</t>
  </si>
  <si>
    <t>EUR_YCONRH_EON50Y</t>
  </si>
  <si>
    <t>EUR_YCONRH_EON60Y</t>
  </si>
</sst>
</file>

<file path=xl/styles.xml><?xml version="1.0" encoding="utf-8"?>
<styleSheet xmlns="http://schemas.openxmlformats.org/spreadsheetml/2006/main" xmlns:mc="http://schemas.openxmlformats.org/markup-compatibility/2006" xmlns:x14ac="http://schemas.microsoft.com/office/spreadsheetml/2009/9/ac" mc:Ignorable="x14ac">
  <numFmts count="14">
    <numFmt numFmtId="164" formatCode="0.000%"/>
    <numFmt numFmtId="165" formatCode="ddd\,\ dd\-mmm\-yyyy"/>
    <numFmt numFmtId="166" formatCode="0.0000%"/>
    <numFmt numFmtId="167" formatCode="ddd\,\ d\-mmm\-yyyy"/>
    <numFmt numFmtId="168" formatCode="0.00000%"/>
    <numFmt numFmtId="169" formatCode="0.000000000"/>
    <numFmt numFmtId="170" formatCode="ddd\,\ dd\-mmm\-yyyy\,\ hh:mm:ss"/>
    <numFmt numFmtId="171" formatCode="ddd\,\ d\-mmm\-yy"/>
    <numFmt numFmtId="172" formatCode="ddd\,\ d\-mmm\-yyyy\,\ hh:mm:ss"/>
    <numFmt numFmtId="173" formatCode="[$-409]d\-mmm\-yy;@"/>
    <numFmt numFmtId="174" formatCode="mm/dd/yy;@"/>
    <numFmt numFmtId="175" formatCode="General_)"/>
    <numFmt numFmtId="176" formatCode="#,##0.0;#,##0.0"/>
    <numFmt numFmtId="177" formatCode="&quot;£&quot;#,##0;[Red]\-&quot;£&quot;#,##0"/>
  </numFmts>
  <fonts count="25" x14ac:knownFonts="1">
    <font>
      <sz val="11"/>
      <color theme="1"/>
      <name val="Calibri"/>
      <family val="2"/>
      <scheme val="minor"/>
    </font>
    <font>
      <sz val="10"/>
      <name val="Arial"/>
    </font>
    <font>
      <sz val="8"/>
      <name val="Courier New"/>
      <family val="3"/>
    </font>
    <font>
      <sz val="8"/>
      <color indexed="10"/>
      <name val="Courier New"/>
      <family val="3"/>
    </font>
    <font>
      <b/>
      <sz val="8"/>
      <name val="Courier New"/>
      <family val="3"/>
    </font>
    <font>
      <sz val="8"/>
      <color indexed="81"/>
      <name val="Tahoma"/>
      <charset val="1"/>
    </font>
    <font>
      <sz val="8"/>
      <name val="Arial"/>
    </font>
    <font>
      <b/>
      <sz val="8"/>
      <color indexed="81"/>
      <name val="Tahoma"/>
    </font>
    <font>
      <sz val="8"/>
      <name val="Arial"/>
      <family val="2"/>
    </font>
    <font>
      <b/>
      <sz val="8"/>
      <name val="Arial"/>
      <family val="2"/>
    </font>
    <font>
      <sz val="8"/>
      <color indexed="10"/>
      <name val="Arial"/>
      <family val="2"/>
    </font>
    <font>
      <sz val="14"/>
      <name val="Arial"/>
      <family val="2"/>
    </font>
    <font>
      <sz val="7"/>
      <name val="Courier New"/>
      <family val="3"/>
    </font>
    <font>
      <sz val="10"/>
      <name val="Arial"/>
      <family val="2"/>
    </font>
    <font>
      <i/>
      <sz val="8"/>
      <name val="Courier New"/>
      <family val="3"/>
    </font>
    <font>
      <sz val="10"/>
      <name val="Helv"/>
    </font>
    <font>
      <sz val="12"/>
      <name val="Helv"/>
    </font>
    <font>
      <b/>
      <sz val="12"/>
      <color indexed="16"/>
      <name val="MS Sans Serif"/>
      <family val="2"/>
    </font>
    <font>
      <sz val="8"/>
      <color indexed="10"/>
      <name val="Microsoft Sans Serif"/>
      <family val="2"/>
    </font>
    <font>
      <sz val="8"/>
      <name val="Microsoft Sans Serif"/>
      <family val="2"/>
    </font>
    <font>
      <i/>
      <sz val="8"/>
      <name val="Microsoft Sans Serif"/>
      <family val="2"/>
    </font>
    <font>
      <sz val="10"/>
      <name val="MS Sans Serif"/>
      <family val="2"/>
    </font>
    <font>
      <sz val="8"/>
      <name val="MS Sans Serif"/>
      <family val="2"/>
    </font>
    <font>
      <b/>
      <sz val="12"/>
      <name val="MS Sans Serif"/>
      <family val="2"/>
    </font>
    <font>
      <b/>
      <u/>
      <sz val="8"/>
      <name val="Courier New"/>
      <family val="3"/>
    </font>
  </fonts>
  <fills count="11">
    <fill>
      <patternFill patternType="none"/>
    </fill>
    <fill>
      <patternFill patternType="gray125"/>
    </fill>
    <fill>
      <patternFill patternType="solid">
        <fgColor indexed="9"/>
        <bgColor indexed="64"/>
      </patternFill>
    </fill>
    <fill>
      <patternFill patternType="gray0625">
        <fgColor indexed="22"/>
        <bgColor indexed="26"/>
      </patternFill>
    </fill>
    <fill>
      <patternFill patternType="solid">
        <fgColor indexed="22"/>
        <bgColor indexed="64"/>
      </patternFill>
    </fill>
    <fill>
      <patternFill patternType="solid">
        <fgColor indexed="65"/>
        <bgColor indexed="64"/>
      </patternFill>
    </fill>
    <fill>
      <patternFill patternType="solid">
        <fgColor indexed="43"/>
        <bgColor indexed="64"/>
      </patternFill>
    </fill>
    <fill>
      <patternFill patternType="solid">
        <fgColor indexed="31"/>
        <bgColor indexed="64"/>
      </patternFill>
    </fill>
    <fill>
      <patternFill patternType="solid">
        <fgColor indexed="13"/>
        <bgColor indexed="64"/>
      </patternFill>
    </fill>
    <fill>
      <patternFill patternType="gray0625">
        <fgColor indexed="22"/>
        <bgColor indexed="9"/>
      </patternFill>
    </fill>
    <fill>
      <patternFill patternType="solid">
        <fgColor theme="0" tint="-0.34998626667073579"/>
        <bgColor indexed="64"/>
      </patternFill>
    </fill>
  </fills>
  <borders count="38">
    <border>
      <left/>
      <right/>
      <top/>
      <bottom/>
      <diagonal/>
    </border>
    <border>
      <left/>
      <right style="medium">
        <color indexed="64"/>
      </right>
      <top/>
      <bottom style="medium">
        <color indexed="64"/>
      </bottom>
      <diagonal/>
    </border>
    <border>
      <left/>
      <right/>
      <top/>
      <bottom style="medium">
        <color indexed="64"/>
      </bottom>
      <diagonal/>
    </border>
    <border>
      <left style="medium">
        <color indexed="64"/>
      </left>
      <right/>
      <top/>
      <bottom style="medium">
        <color indexed="64"/>
      </bottom>
      <diagonal/>
    </border>
    <border>
      <left/>
      <right style="medium">
        <color indexed="64"/>
      </right>
      <top/>
      <bottom/>
      <diagonal/>
    </border>
    <border>
      <left style="medium">
        <color indexed="64"/>
      </left>
      <right/>
      <top/>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bottom style="thin">
        <color indexed="64"/>
      </bottom>
      <diagonal/>
    </border>
    <border>
      <left style="thin">
        <color indexed="64"/>
      </left>
      <right style="medium">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medium">
        <color indexed="64"/>
      </left>
      <right style="thin">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right style="thin">
        <color indexed="64"/>
      </right>
      <top/>
      <bottom style="thin">
        <color indexed="64"/>
      </bottom>
      <diagonal/>
    </border>
    <border>
      <left/>
      <right/>
      <top/>
      <bottom style="thin">
        <color indexed="64"/>
      </bottom>
      <diagonal/>
    </border>
    <border>
      <left style="thin">
        <color indexed="64"/>
      </left>
      <right/>
      <top/>
      <bottom style="thin">
        <color indexed="64"/>
      </bottom>
      <diagonal/>
    </border>
    <border>
      <left/>
      <right style="thin">
        <color indexed="64"/>
      </right>
      <top/>
      <bottom/>
      <diagonal/>
    </border>
    <border>
      <left style="thin">
        <color indexed="64"/>
      </left>
      <right/>
      <top/>
      <bottom/>
      <diagonal/>
    </border>
    <border>
      <left/>
      <right style="thin">
        <color indexed="64"/>
      </right>
      <top style="thin">
        <color indexed="64"/>
      </top>
      <bottom/>
      <diagonal/>
    </border>
    <border>
      <left/>
      <right/>
      <top style="thin">
        <color indexed="64"/>
      </top>
      <bottom/>
      <diagonal/>
    </border>
    <border>
      <left style="thin">
        <color indexed="64"/>
      </left>
      <right/>
      <top style="thin">
        <color indexed="64"/>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right style="medium">
        <color indexed="64"/>
      </right>
      <top style="medium">
        <color indexed="64"/>
      </top>
      <bottom/>
      <diagonal/>
    </border>
    <border>
      <left style="medium">
        <color indexed="64"/>
      </left>
      <right/>
      <top style="medium">
        <color indexed="64"/>
      </top>
      <bottom/>
      <diagonal/>
    </border>
    <border>
      <left/>
      <right style="medium">
        <color indexed="64"/>
      </right>
      <top style="medium">
        <color indexed="64"/>
      </top>
      <bottom style="thin">
        <color indexed="64"/>
      </bottom>
      <diagonal/>
    </border>
    <border>
      <left/>
      <right/>
      <top style="medium">
        <color indexed="64"/>
      </top>
      <bottom style="thin">
        <color indexed="64"/>
      </bottom>
      <diagonal/>
    </border>
    <border>
      <left style="medium">
        <color indexed="64"/>
      </left>
      <right/>
      <top style="medium">
        <color indexed="64"/>
      </top>
      <bottom style="thin">
        <color indexed="64"/>
      </bottom>
      <diagonal/>
    </border>
    <border>
      <left/>
      <right/>
      <top style="medium">
        <color indexed="64"/>
      </top>
      <bottom/>
      <diagonal/>
    </border>
  </borders>
  <cellStyleXfs count="13">
    <xf numFmtId="0" fontId="0" fillId="0" borderId="0"/>
    <xf numFmtId="0" fontId="1" fillId="0" borderId="0"/>
    <xf numFmtId="9" fontId="1" fillId="0" borderId="0" applyFont="0" applyFill="0" applyBorder="0" applyAlignment="0" applyProtection="0"/>
    <xf numFmtId="0" fontId="6" fillId="0" borderId="0"/>
    <xf numFmtId="0" fontId="13" fillId="0" borderId="0"/>
    <xf numFmtId="0" fontId="8" fillId="0" borderId="0"/>
    <xf numFmtId="9" fontId="13" fillId="0" borderId="0" applyFont="0" applyFill="0" applyBorder="0" applyAlignment="0" applyProtection="0"/>
    <xf numFmtId="38" fontId="15" fillId="0" borderId="0" applyFont="0" applyFill="0" applyBorder="0" applyAlignment="0" applyProtection="0"/>
    <xf numFmtId="40" fontId="15" fillId="0" borderId="0" applyFont="0" applyFill="0" applyBorder="0" applyAlignment="0" applyProtection="0"/>
    <xf numFmtId="175" fontId="16" fillId="0" borderId="0"/>
    <xf numFmtId="176" fontId="17" fillId="9" borderId="0">
      <alignment horizontal="center" vertical="center"/>
    </xf>
    <xf numFmtId="177" fontId="15" fillId="0" borderId="0" applyFont="0" applyFill="0" applyBorder="0" applyAlignment="0" applyProtection="0"/>
    <xf numFmtId="177" fontId="15" fillId="0" borderId="0" applyFont="0" applyFill="0" applyBorder="0" applyAlignment="0" applyProtection="0"/>
  </cellStyleXfs>
  <cellXfs count="197">
    <xf numFmtId="0" fontId="0" fillId="0" borderId="0" xfId="0"/>
    <xf numFmtId="0" fontId="2" fillId="0" borderId="0" xfId="1" applyFont="1"/>
    <xf numFmtId="0" fontId="2" fillId="0" borderId="0" xfId="1" applyFont="1" applyAlignment="1">
      <alignment horizontal="left"/>
    </xf>
    <xf numFmtId="164" fontId="2" fillId="0" borderId="0" xfId="2" applyNumberFormat="1" applyFont="1"/>
    <xf numFmtId="165" fontId="2" fillId="2" borderId="1" xfId="1" applyNumberFormat="1" applyFont="1" applyFill="1" applyBorder="1" applyAlignment="1"/>
    <xf numFmtId="165" fontId="2" fillId="2" borderId="2" xfId="1" applyNumberFormat="1" applyFont="1" applyFill="1" applyBorder="1" applyAlignment="1"/>
    <xf numFmtId="166" fontId="2" fillId="2" borderId="2" xfId="1" applyNumberFormat="1" applyFont="1" applyFill="1" applyBorder="1" applyAlignment="1"/>
    <xf numFmtId="0" fontId="2" fillId="2" borderId="3" xfId="1" applyFont="1" applyFill="1" applyBorder="1" applyAlignment="1"/>
    <xf numFmtId="165" fontId="2" fillId="2" borderId="4" xfId="1" applyNumberFormat="1" applyFont="1" applyFill="1" applyBorder="1" applyAlignment="1"/>
    <xf numFmtId="165" fontId="2" fillId="2" borderId="0" xfId="1" applyNumberFormat="1" applyFont="1" applyFill="1" applyBorder="1" applyAlignment="1"/>
    <xf numFmtId="166" fontId="2" fillId="2" borderId="0" xfId="1" applyNumberFormat="1" applyFont="1" applyFill="1" applyBorder="1" applyAlignment="1"/>
    <xf numFmtId="0" fontId="2" fillId="2" borderId="5" xfId="1" applyFont="1" applyFill="1" applyBorder="1" applyAlignment="1"/>
    <xf numFmtId="0" fontId="3" fillId="3" borderId="6" xfId="1" applyFont="1" applyFill="1" applyBorder="1" applyAlignment="1">
      <alignment horizontal="left"/>
    </xf>
    <xf numFmtId="0" fontId="2" fillId="0" borderId="7" xfId="1" applyFont="1" applyBorder="1"/>
    <xf numFmtId="0" fontId="3" fillId="3" borderId="8" xfId="1" applyFont="1" applyFill="1" applyBorder="1" applyAlignment="1">
      <alignment horizontal="left"/>
    </xf>
    <xf numFmtId="0" fontId="4" fillId="4" borderId="9" xfId="1" applyFont="1" applyFill="1" applyBorder="1" applyAlignment="1">
      <alignment horizontal="right"/>
    </xf>
    <xf numFmtId="0" fontId="2" fillId="5" borderId="8" xfId="1" applyFont="1" applyFill="1" applyBorder="1" applyAlignment="1">
      <alignment horizontal="center"/>
    </xf>
    <xf numFmtId="3" fontId="2" fillId="5" borderId="8" xfId="1" applyNumberFormat="1" applyFont="1" applyFill="1" applyBorder="1" applyAlignment="1">
      <alignment horizontal="center"/>
    </xf>
    <xf numFmtId="3" fontId="2" fillId="5" borderId="10" xfId="1" applyNumberFormat="1" applyFont="1" applyFill="1" applyBorder="1" applyAlignment="1">
      <alignment horizontal="center"/>
    </xf>
    <xf numFmtId="0" fontId="4" fillId="4" borderId="11" xfId="1" applyFont="1" applyFill="1" applyBorder="1" applyAlignment="1">
      <alignment horizontal="right"/>
    </xf>
    <xf numFmtId="0" fontId="4" fillId="6" borderId="12" xfId="1" applyFont="1" applyFill="1" applyBorder="1" applyAlignment="1">
      <alignment horizontal="center" vertical="center" wrapText="1"/>
    </xf>
    <xf numFmtId="0" fontId="4" fillId="6" borderId="13" xfId="1" applyFont="1" applyFill="1" applyBorder="1" applyAlignment="1">
      <alignment horizontal="center" vertical="center" wrapText="1"/>
    </xf>
    <xf numFmtId="0" fontId="4" fillId="6" borderId="14" xfId="1" applyFont="1" applyFill="1" applyBorder="1" applyAlignment="1">
      <alignment horizontal="center" vertical="center" wrapText="1"/>
    </xf>
    <xf numFmtId="167" fontId="2" fillId="2" borderId="17" xfId="1" applyNumberFormat="1" applyFont="1" applyFill="1" applyBorder="1" applyAlignment="1">
      <alignment horizontal="right"/>
    </xf>
    <xf numFmtId="167" fontId="2" fillId="2" borderId="18" xfId="1" applyNumberFormat="1" applyFont="1" applyFill="1" applyBorder="1" applyAlignment="1">
      <alignment horizontal="right"/>
    </xf>
    <xf numFmtId="0" fontId="2" fillId="2" borderId="18" xfId="1" applyFont="1" applyFill="1" applyBorder="1" applyAlignment="1">
      <alignment horizontal="center"/>
    </xf>
    <xf numFmtId="0" fontId="2" fillId="2" borderId="0" xfId="1" applyFont="1" applyFill="1" applyBorder="1" applyAlignment="1">
      <alignment horizontal="center"/>
    </xf>
    <xf numFmtId="166" fontId="2" fillId="2" borderId="18" xfId="2" applyNumberFormat="1" applyFont="1" applyFill="1" applyBorder="1" applyAlignment="1">
      <alignment horizontal="right"/>
    </xf>
    <xf numFmtId="0" fontId="2" fillId="2" borderId="18" xfId="1" applyFont="1" applyFill="1" applyBorder="1" applyAlignment="1">
      <alignment horizontal="left"/>
    </xf>
    <xf numFmtId="0" fontId="2" fillId="2" borderId="18" xfId="1" applyNumberFormat="1" applyFont="1" applyFill="1" applyBorder="1" applyAlignment="1">
      <alignment horizontal="center"/>
    </xf>
    <xf numFmtId="0" fontId="2" fillId="2" borderId="19" xfId="1" applyNumberFormat="1" applyFont="1" applyFill="1" applyBorder="1" applyAlignment="1">
      <alignment horizontal="center"/>
    </xf>
    <xf numFmtId="167" fontId="2" fillId="2" borderId="20" xfId="1" applyNumberFormat="1" applyFont="1" applyFill="1" applyBorder="1" applyAlignment="1">
      <alignment horizontal="right"/>
    </xf>
    <xf numFmtId="167" fontId="2" fillId="2" borderId="0" xfId="1" applyNumberFormat="1" applyFont="1" applyFill="1" applyBorder="1" applyAlignment="1">
      <alignment horizontal="right"/>
    </xf>
    <xf numFmtId="166" fontId="2" fillId="2" borderId="0" xfId="2" applyNumberFormat="1" applyFont="1" applyFill="1" applyBorder="1" applyAlignment="1">
      <alignment horizontal="right"/>
    </xf>
    <xf numFmtId="0" fontId="2" fillId="2" borderId="0" xfId="1" applyFont="1" applyFill="1" applyBorder="1" applyAlignment="1">
      <alignment horizontal="left"/>
    </xf>
    <xf numFmtId="0" fontId="2" fillId="2" borderId="0" xfId="1" applyNumberFormat="1" applyFont="1" applyFill="1" applyBorder="1" applyAlignment="1">
      <alignment horizontal="center"/>
    </xf>
    <xf numFmtId="0" fontId="2" fillId="2" borderId="21" xfId="1" applyNumberFormat="1" applyFont="1" applyFill="1" applyBorder="1" applyAlignment="1">
      <alignment horizontal="center"/>
    </xf>
    <xf numFmtId="167" fontId="2" fillId="2" borderId="22" xfId="1" applyNumberFormat="1" applyFont="1" applyFill="1" applyBorder="1" applyAlignment="1">
      <alignment horizontal="right"/>
    </xf>
    <xf numFmtId="167" fontId="2" fillId="2" borderId="23" xfId="1" applyNumberFormat="1" applyFont="1" applyFill="1" applyBorder="1" applyAlignment="1">
      <alignment horizontal="right"/>
    </xf>
    <xf numFmtId="0" fontId="2" fillId="2" borderId="23" xfId="1" applyFont="1" applyFill="1" applyBorder="1" applyAlignment="1">
      <alignment horizontal="center"/>
    </xf>
    <xf numFmtId="166" fontId="2" fillId="2" borderId="23" xfId="2" applyNumberFormat="1" applyFont="1" applyFill="1" applyBorder="1" applyAlignment="1">
      <alignment horizontal="right"/>
    </xf>
    <xf numFmtId="0" fontId="2" fillId="2" borderId="23" xfId="1" applyFont="1" applyFill="1" applyBorder="1" applyAlignment="1">
      <alignment horizontal="left"/>
    </xf>
    <xf numFmtId="0" fontId="2" fillId="2" borderId="23" xfId="1" applyNumberFormat="1" applyFont="1" applyFill="1" applyBorder="1" applyAlignment="1">
      <alignment horizontal="center"/>
    </xf>
    <xf numFmtId="0" fontId="2" fillId="2" borderId="24" xfId="1" applyNumberFormat="1" applyFont="1" applyFill="1" applyBorder="1" applyAlignment="1">
      <alignment horizontal="center"/>
    </xf>
    <xf numFmtId="49" fontId="2" fillId="2" borderId="18" xfId="1" applyNumberFormat="1" applyFont="1" applyFill="1" applyBorder="1" applyAlignment="1">
      <alignment horizontal="left"/>
    </xf>
    <xf numFmtId="49" fontId="2" fillId="2" borderId="0" xfId="1" applyNumberFormat="1" applyFont="1" applyFill="1" applyBorder="1" applyAlignment="1">
      <alignment horizontal="left"/>
    </xf>
    <xf numFmtId="167" fontId="2" fillId="0" borderId="0" xfId="1" applyNumberFormat="1" applyFont="1"/>
    <xf numFmtId="168" fontId="2" fillId="0" borderId="0" xfId="1" applyNumberFormat="1" applyFont="1"/>
    <xf numFmtId="166" fontId="2" fillId="0" borderId="0" xfId="1" applyNumberFormat="1" applyFont="1"/>
    <xf numFmtId="0" fontId="2" fillId="2" borderId="23" xfId="1" applyNumberFormat="1" applyFont="1" applyFill="1" applyBorder="1" applyAlignment="1">
      <alignment horizontal="left"/>
    </xf>
    <xf numFmtId="0" fontId="4" fillId="2" borderId="19" xfId="1" applyFont="1" applyFill="1" applyBorder="1" applyAlignment="1">
      <alignment horizontal="center" vertical="center" textRotation="90"/>
    </xf>
    <xf numFmtId="0" fontId="4" fillId="2" borderId="21" xfId="1" applyFont="1" applyFill="1" applyBorder="1" applyAlignment="1">
      <alignment horizontal="center" vertical="center" textRotation="90"/>
    </xf>
    <xf numFmtId="0" fontId="4" fillId="6" borderId="25" xfId="1" applyFont="1" applyFill="1" applyBorder="1" applyAlignment="1">
      <alignment horizontal="center" vertical="center" wrapText="1"/>
    </xf>
    <xf numFmtId="0" fontId="8" fillId="2" borderId="1" xfId="3" applyFont="1" applyFill="1" applyBorder="1"/>
    <xf numFmtId="0" fontId="8" fillId="2" borderId="2" xfId="3" applyFont="1" applyFill="1" applyBorder="1"/>
    <xf numFmtId="15" fontId="8" fillId="2" borderId="2" xfId="3" applyNumberFormat="1" applyFont="1" applyFill="1" applyBorder="1"/>
    <xf numFmtId="0" fontId="8" fillId="2" borderId="3" xfId="3" applyFont="1" applyFill="1" applyBorder="1"/>
    <xf numFmtId="0" fontId="8" fillId="2" borderId="4" xfId="3" applyFont="1" applyFill="1" applyBorder="1"/>
    <xf numFmtId="0" fontId="8" fillId="2" borderId="0" xfId="3" applyFont="1" applyFill="1" applyBorder="1"/>
    <xf numFmtId="0" fontId="8" fillId="2" borderId="17" xfId="1" applyFont="1" applyFill="1" applyBorder="1" applyAlignment="1">
      <alignment horizontal="left"/>
    </xf>
    <xf numFmtId="165" fontId="8" fillId="2" borderId="29" xfId="1" applyNumberFormat="1" applyFont="1" applyFill="1" applyBorder="1" applyAlignment="1">
      <alignment horizontal="right"/>
    </xf>
    <xf numFmtId="0" fontId="8" fillId="2" borderId="5" xfId="3" applyFont="1" applyFill="1" applyBorder="1"/>
    <xf numFmtId="0" fontId="8" fillId="2" borderId="20" xfId="1" applyFont="1" applyFill="1" applyBorder="1" applyAlignment="1">
      <alignment horizontal="center"/>
    </xf>
    <xf numFmtId="167" fontId="8" fillId="2" borderId="30" xfId="1" applyNumberFormat="1" applyFont="1" applyFill="1" applyBorder="1" applyAlignment="1">
      <alignment horizontal="right"/>
    </xf>
    <xf numFmtId="169" fontId="8" fillId="2" borderId="22" xfId="1" applyNumberFormat="1" applyFont="1" applyFill="1" applyBorder="1" applyAlignment="1">
      <alignment horizontal="center"/>
    </xf>
    <xf numFmtId="167" fontId="8" fillId="2" borderId="31" xfId="1" applyNumberFormat="1" applyFont="1" applyFill="1" applyBorder="1" applyAlignment="1">
      <alignment horizontal="right"/>
    </xf>
    <xf numFmtId="170" fontId="8" fillId="2" borderId="0" xfId="3" applyNumberFormat="1" applyFont="1" applyFill="1" applyBorder="1" applyAlignment="1">
      <alignment horizontal="center"/>
    </xf>
    <xf numFmtId="0" fontId="8" fillId="5" borderId="17" xfId="1" applyFont="1" applyFill="1" applyBorder="1" applyAlignment="1">
      <alignment horizontal="center"/>
    </xf>
    <xf numFmtId="0" fontId="9" fillId="4" borderId="29" xfId="1" applyFont="1" applyFill="1" applyBorder="1" applyAlignment="1">
      <alignment horizontal="right"/>
    </xf>
    <xf numFmtId="0" fontId="8" fillId="5" borderId="20" xfId="1" applyFont="1" applyFill="1" applyBorder="1" applyAlignment="1">
      <alignment horizontal="center"/>
    </xf>
    <xf numFmtId="0" fontId="9" fillId="4" borderId="30" xfId="1" applyFont="1" applyFill="1" applyBorder="1" applyAlignment="1">
      <alignment horizontal="right"/>
    </xf>
    <xf numFmtId="11" fontId="8" fillId="5" borderId="20" xfId="1" applyNumberFormat="1" applyFont="1" applyFill="1" applyBorder="1" applyAlignment="1">
      <alignment horizontal="center"/>
    </xf>
    <xf numFmtId="166" fontId="8" fillId="2" borderId="17" xfId="3" applyNumberFormat="1" applyFont="1" applyFill="1" applyBorder="1" applyAlignment="1">
      <alignment horizontal="center"/>
    </xf>
    <xf numFmtId="166" fontId="8" fillId="5" borderId="21" xfId="1" applyNumberFormat="1" applyFont="1" applyFill="1" applyBorder="1" applyAlignment="1">
      <alignment horizontal="center"/>
    </xf>
    <xf numFmtId="167" fontId="8" fillId="2" borderId="20" xfId="3" applyNumberFormat="1" applyFont="1" applyFill="1" applyBorder="1" applyAlignment="1">
      <alignment horizontal="center"/>
    </xf>
    <xf numFmtId="167" fontId="8" fillId="5" borderId="21" xfId="1" applyNumberFormat="1" applyFont="1" applyFill="1" applyBorder="1" applyAlignment="1">
      <alignment horizontal="center"/>
    </xf>
    <xf numFmtId="0" fontId="8" fillId="2" borderId="22" xfId="3" applyFont="1" applyFill="1" applyBorder="1" applyAlignment="1">
      <alignment horizontal="center"/>
    </xf>
    <xf numFmtId="11" fontId="8" fillId="5" borderId="21" xfId="1" applyNumberFormat="1" applyFont="1" applyFill="1" applyBorder="1" applyAlignment="1">
      <alignment horizontal="center"/>
    </xf>
    <xf numFmtId="0" fontId="8" fillId="2" borderId="20" xfId="3" applyFont="1" applyFill="1" applyBorder="1" applyAlignment="1">
      <alignment horizontal="center"/>
    </xf>
    <xf numFmtId="3" fontId="8" fillId="5" borderId="20" xfId="1" applyNumberFormat="1" applyFont="1" applyFill="1" applyBorder="1" applyAlignment="1">
      <alignment horizontal="center"/>
    </xf>
    <xf numFmtId="171" fontId="8" fillId="5" borderId="22" xfId="1" applyNumberFormat="1" applyFont="1" applyFill="1" applyBorder="1" applyAlignment="1">
      <alignment horizontal="center"/>
    </xf>
    <xf numFmtId="0" fontId="9" fillId="4" borderId="31" xfId="1" applyFont="1" applyFill="1" applyBorder="1" applyAlignment="1">
      <alignment horizontal="right"/>
    </xf>
    <xf numFmtId="1" fontId="10" fillId="3" borderId="17" xfId="1" applyNumberFormat="1" applyFont="1" applyFill="1" applyBorder="1" applyAlignment="1">
      <alignment horizontal="left"/>
    </xf>
    <xf numFmtId="171" fontId="8" fillId="3" borderId="22" xfId="1" quotePrefix="1" applyNumberFormat="1" applyFont="1" applyFill="1" applyBorder="1" applyAlignment="1">
      <alignment horizontal="center"/>
    </xf>
    <xf numFmtId="0" fontId="8" fillId="2" borderId="17" xfId="1" applyFont="1" applyFill="1" applyBorder="1" applyAlignment="1">
      <alignment horizontal="center"/>
    </xf>
    <xf numFmtId="0" fontId="8" fillId="4" borderId="29" xfId="1" applyFont="1" applyFill="1" applyBorder="1"/>
    <xf numFmtId="172" fontId="8" fillId="2" borderId="20" xfId="1" applyNumberFormat="1" applyFont="1" applyFill="1" applyBorder="1" applyAlignment="1">
      <alignment horizontal="center"/>
    </xf>
    <xf numFmtId="0" fontId="8" fillId="4" borderId="30" xfId="1" applyFont="1" applyFill="1" applyBorder="1"/>
    <xf numFmtId="0" fontId="8" fillId="4" borderId="30" xfId="3" applyFont="1" applyFill="1" applyBorder="1"/>
    <xf numFmtId="0" fontId="8" fillId="2" borderId="20" xfId="1" quotePrefix="1" applyFont="1" applyFill="1" applyBorder="1" applyAlignment="1">
      <alignment horizontal="center"/>
    </xf>
    <xf numFmtId="0" fontId="8" fillId="4" borderId="31" xfId="3" applyFont="1" applyFill="1" applyBorder="1"/>
    <xf numFmtId="0" fontId="9" fillId="2" borderId="0" xfId="3" applyFont="1" applyFill="1" applyBorder="1"/>
    <xf numFmtId="0" fontId="12" fillId="0" borderId="0" xfId="1" applyFont="1"/>
    <xf numFmtId="10" fontId="2" fillId="0" borderId="0" xfId="1" applyNumberFormat="1" applyFont="1"/>
    <xf numFmtId="0" fontId="13" fillId="0" borderId="0" xfId="4"/>
    <xf numFmtId="0" fontId="2" fillId="0" borderId="0" xfId="4" applyFont="1"/>
    <xf numFmtId="0" fontId="2" fillId="0" borderId="0" xfId="4" applyFont="1" applyAlignment="1">
      <alignment horizontal="left"/>
    </xf>
    <xf numFmtId="0" fontId="2" fillId="2" borderId="0" xfId="4" applyFont="1" applyFill="1" applyBorder="1" applyAlignment="1">
      <alignment horizontal="center"/>
    </xf>
    <xf numFmtId="0" fontId="2" fillId="2" borderId="2" xfId="4" applyFont="1" applyFill="1" applyBorder="1"/>
    <xf numFmtId="0" fontId="2" fillId="2" borderId="3" xfId="4" applyFont="1" applyFill="1" applyBorder="1"/>
    <xf numFmtId="0" fontId="2" fillId="2" borderId="5" xfId="4" applyFont="1" applyFill="1" applyBorder="1" applyAlignment="1">
      <alignment horizontal="center"/>
    </xf>
    <xf numFmtId="0" fontId="3" fillId="3" borderId="25" xfId="4" applyNumberFormat="1" applyFont="1" applyFill="1" applyBorder="1" applyAlignment="1" applyProtection="1">
      <alignment horizontal="left" vertical="center"/>
    </xf>
    <xf numFmtId="0" fontId="4" fillId="2" borderId="25" xfId="4" applyFont="1" applyFill="1" applyBorder="1" applyAlignment="1">
      <alignment horizontal="center" vertical="center" wrapText="1"/>
    </xf>
    <xf numFmtId="0" fontId="2" fillId="2" borderId="0" xfId="4" applyFont="1" applyFill="1" applyBorder="1"/>
    <xf numFmtId="0" fontId="2" fillId="2" borderId="5" xfId="4" applyFont="1" applyFill="1" applyBorder="1"/>
    <xf numFmtId="0" fontId="8" fillId="2" borderId="1" xfId="4" applyFont="1" applyFill="1" applyBorder="1"/>
    <xf numFmtId="0" fontId="8" fillId="2" borderId="2" xfId="4" applyFont="1" applyFill="1" applyBorder="1"/>
    <xf numFmtId="0" fontId="8" fillId="2" borderId="3" xfId="4" applyFont="1" applyFill="1" applyBorder="1"/>
    <xf numFmtId="0" fontId="8" fillId="2" borderId="4" xfId="4" applyFont="1" applyFill="1" applyBorder="1"/>
    <xf numFmtId="173" fontId="18" fillId="3" borderId="26" xfId="4" applyNumberFormat="1" applyFont="1" applyFill="1" applyBorder="1" applyAlignment="1" applyProtection="1">
      <alignment horizontal="left"/>
    </xf>
    <xf numFmtId="0" fontId="8" fillId="2" borderId="26" xfId="4" applyNumberFormat="1" applyFont="1" applyFill="1" applyBorder="1" applyAlignment="1">
      <alignment horizontal="left"/>
    </xf>
    <xf numFmtId="174" fontId="8" fillId="2" borderId="25" xfId="4" applyNumberFormat="1" applyFont="1" applyFill="1" applyBorder="1" applyAlignment="1">
      <alignment horizontal="left"/>
    </xf>
    <xf numFmtId="174" fontId="8" fillId="8" borderId="25" xfId="4" applyNumberFormat="1" applyFont="1" applyFill="1" applyBorder="1" applyAlignment="1"/>
    <xf numFmtId="0" fontId="9" fillId="2" borderId="28" xfId="4" applyFont="1" applyFill="1" applyBorder="1" applyAlignment="1">
      <alignment horizontal="center"/>
    </xf>
    <xf numFmtId="0" fontId="8" fillId="2" borderId="5" xfId="4" applyFont="1" applyFill="1" applyBorder="1" applyAlignment="1">
      <alignment horizontal="center"/>
    </xf>
    <xf numFmtId="0" fontId="18" fillId="3" borderId="25" xfId="4" applyNumberFormat="1" applyFont="1" applyFill="1" applyBorder="1" applyAlignment="1" applyProtection="1">
      <alignment horizontal="left" vertical="center"/>
    </xf>
    <xf numFmtId="0" fontId="19" fillId="3" borderId="26" xfId="4" applyNumberFormat="1" applyFont="1" applyFill="1" applyBorder="1" applyAlignment="1" applyProtection="1">
      <alignment horizontal="center" vertical="center"/>
    </xf>
    <xf numFmtId="0" fontId="20" fillId="2" borderId="25" xfId="4" applyFont="1" applyFill="1" applyBorder="1" applyAlignment="1">
      <alignment horizontal="center" vertical="center"/>
    </xf>
    <xf numFmtId="0" fontId="9" fillId="2" borderId="25" xfId="4" applyFont="1" applyFill="1" applyBorder="1" applyAlignment="1">
      <alignment horizontal="center" vertical="center" wrapText="1"/>
    </xf>
    <xf numFmtId="0" fontId="8" fillId="0" borderId="0" xfId="4" applyFont="1"/>
    <xf numFmtId="0" fontId="8" fillId="0" borderId="0" xfId="4" applyFont="1" applyAlignment="1">
      <alignment horizontal="center"/>
    </xf>
    <xf numFmtId="0" fontId="8" fillId="2" borderId="0" xfId="4" applyFont="1" applyFill="1" applyBorder="1" applyAlignment="1">
      <alignment horizontal="center"/>
    </xf>
    <xf numFmtId="0" fontId="8" fillId="2" borderId="0" xfId="4" applyFont="1" applyFill="1" applyBorder="1"/>
    <xf numFmtId="0" fontId="8" fillId="2" borderId="5" xfId="4" applyFont="1" applyFill="1" applyBorder="1"/>
    <xf numFmtId="0" fontId="8" fillId="2" borderId="17" xfId="4" applyNumberFormat="1" applyFont="1" applyFill="1" applyBorder="1" applyAlignment="1">
      <alignment horizontal="left"/>
    </xf>
    <xf numFmtId="0" fontId="13" fillId="2" borderId="1" xfId="4" applyFill="1" applyBorder="1"/>
    <xf numFmtId="0" fontId="13" fillId="2" borderId="2" xfId="4" applyFill="1" applyBorder="1"/>
    <xf numFmtId="0" fontId="13" fillId="2" borderId="3" xfId="4" applyFill="1" applyBorder="1"/>
    <xf numFmtId="0" fontId="21" fillId="2" borderId="4" xfId="4" applyFont="1" applyFill="1" applyBorder="1"/>
    <xf numFmtId="172" fontId="19" fillId="3" borderId="26" xfId="4" quotePrefix="1" applyNumberFormat="1" applyFont="1" applyFill="1" applyBorder="1" applyAlignment="1" applyProtection="1">
      <alignment horizontal="center"/>
    </xf>
    <xf numFmtId="0" fontId="22" fillId="4" borderId="25" xfId="4" applyFont="1" applyFill="1" applyBorder="1"/>
    <xf numFmtId="0" fontId="21" fillId="2" borderId="5" xfId="4" applyFont="1" applyFill="1" applyBorder="1"/>
    <xf numFmtId="172" fontId="19" fillId="3" borderId="26" xfId="4" applyNumberFormat="1" applyFont="1" applyFill="1" applyBorder="1" applyAlignment="1" applyProtection="1">
      <alignment horizontal="center"/>
    </xf>
    <xf numFmtId="0" fontId="21" fillId="2" borderId="0" xfId="4" applyFont="1" applyFill="1" applyBorder="1"/>
    <xf numFmtId="0" fontId="19" fillId="2" borderId="1" xfId="4" applyFont="1" applyFill="1" applyBorder="1"/>
    <xf numFmtId="0" fontId="19" fillId="2" borderId="2" xfId="4" applyFont="1" applyFill="1" applyBorder="1"/>
    <xf numFmtId="0" fontId="19" fillId="2" borderId="3" xfId="4" applyFont="1" applyFill="1" applyBorder="1"/>
    <xf numFmtId="15" fontId="19" fillId="2" borderId="4" xfId="4" applyNumberFormat="1" applyFont="1" applyFill="1" applyBorder="1"/>
    <xf numFmtId="0" fontId="19" fillId="4" borderId="25" xfId="4" applyNumberFormat="1" applyFont="1" applyFill="1" applyBorder="1"/>
    <xf numFmtId="0" fontId="19" fillId="2" borderId="5" xfId="4" applyFont="1" applyFill="1" applyBorder="1"/>
    <xf numFmtId="172" fontId="19" fillId="3" borderId="26" xfId="4" quotePrefix="1" applyNumberFormat="1" applyFont="1" applyFill="1" applyBorder="1" applyAlignment="1" applyProtection="1">
      <alignment horizontal="left"/>
    </xf>
    <xf numFmtId="0" fontId="19" fillId="2" borderId="4" xfId="4" applyFont="1" applyFill="1" applyBorder="1"/>
    <xf numFmtId="0" fontId="19" fillId="2" borderId="0" xfId="4" applyFont="1" applyFill="1" applyBorder="1"/>
    <xf numFmtId="0" fontId="8" fillId="0" borderId="0" xfId="4" applyFont="1" applyAlignment="1">
      <alignment horizontal="left"/>
    </xf>
    <xf numFmtId="0" fontId="8" fillId="2" borderId="2" xfId="4" applyFont="1" applyFill="1" applyBorder="1" applyAlignment="1">
      <alignment horizontal="left"/>
    </xf>
    <xf numFmtId="0" fontId="18" fillId="3" borderId="17" xfId="4" applyNumberFormat="1" applyFont="1" applyFill="1" applyBorder="1" applyAlignment="1" applyProtection="1">
      <alignment vertical="center"/>
    </xf>
    <xf numFmtId="0" fontId="8" fillId="2" borderId="29" xfId="4" applyNumberFormat="1" applyFont="1" applyFill="1" applyBorder="1" applyAlignment="1">
      <alignment horizontal="left"/>
    </xf>
    <xf numFmtId="0" fontId="8" fillId="2" borderId="19" xfId="4" applyNumberFormat="1" applyFont="1" applyFill="1" applyBorder="1" applyAlignment="1">
      <alignment horizontal="left"/>
    </xf>
    <xf numFmtId="0" fontId="18" fillId="3" borderId="22" xfId="4" applyNumberFormat="1" applyFont="1" applyFill="1" applyBorder="1" applyAlignment="1" applyProtection="1">
      <alignment vertical="center"/>
    </xf>
    <xf numFmtId="0" fontId="8" fillId="2" borderId="31" xfId="4" applyNumberFormat="1" applyFont="1" applyFill="1" applyBorder="1" applyAlignment="1">
      <alignment horizontal="left"/>
    </xf>
    <xf numFmtId="0" fontId="8" fillId="2" borderId="22" xfId="4" applyNumberFormat="1" applyFont="1" applyFill="1" applyBorder="1" applyAlignment="1">
      <alignment horizontal="left"/>
    </xf>
    <xf numFmtId="0" fontId="8" fillId="2" borderId="24" xfId="4" applyNumberFormat="1" applyFont="1" applyFill="1" applyBorder="1" applyAlignment="1">
      <alignment horizontal="left"/>
    </xf>
    <xf numFmtId="0" fontId="18" fillId="3" borderId="26" xfId="4" applyNumberFormat="1" applyFont="1" applyFill="1" applyBorder="1" applyAlignment="1" applyProtection="1">
      <alignment vertical="center"/>
    </xf>
    <xf numFmtId="0" fontId="19" fillId="3" borderId="25" xfId="4" applyNumberFormat="1" applyFont="1" applyFill="1" applyBorder="1" applyAlignment="1" applyProtection="1">
      <alignment horizontal="center" vertical="center"/>
    </xf>
    <xf numFmtId="0" fontId="8" fillId="2" borderId="26" xfId="4" applyFont="1" applyFill="1" applyBorder="1" applyAlignment="1">
      <alignment horizontal="center" vertical="center" wrapText="1"/>
    </xf>
    <xf numFmtId="0" fontId="9" fillId="2" borderId="28" xfId="4" applyFont="1" applyFill="1" applyBorder="1" applyAlignment="1">
      <alignment horizontal="center" vertical="center" wrapText="1"/>
    </xf>
    <xf numFmtId="0" fontId="8" fillId="2" borderId="32" xfId="4" applyFont="1" applyFill="1" applyBorder="1"/>
    <xf numFmtId="0" fontId="8" fillId="0" borderId="37" xfId="4" applyFont="1" applyBorder="1"/>
    <xf numFmtId="0" fontId="8" fillId="0" borderId="37" xfId="4" applyFont="1" applyBorder="1" applyAlignment="1">
      <alignment horizontal="left"/>
    </xf>
    <xf numFmtId="0" fontId="8" fillId="0" borderId="37" xfId="4" applyFont="1" applyBorder="1" applyAlignment="1">
      <alignment horizontal="center"/>
    </xf>
    <xf numFmtId="0" fontId="8" fillId="2" borderId="37" xfId="4" applyFont="1" applyFill="1" applyBorder="1" applyAlignment="1">
      <alignment horizontal="center"/>
    </xf>
    <xf numFmtId="0" fontId="8" fillId="2" borderId="37" xfId="4" applyFont="1" applyFill="1" applyBorder="1"/>
    <xf numFmtId="0" fontId="8" fillId="2" borderId="33" xfId="4" applyFont="1" applyFill="1" applyBorder="1" applyAlignment="1">
      <alignment horizontal="left"/>
    </xf>
    <xf numFmtId="0" fontId="2" fillId="2" borderId="1" xfId="4" applyFont="1" applyFill="1" applyBorder="1" applyAlignment="1">
      <alignment horizontal="left"/>
    </xf>
    <xf numFmtId="0" fontId="2" fillId="2" borderId="2" xfId="4" applyFont="1" applyFill="1" applyBorder="1" applyAlignment="1">
      <alignment horizontal="left"/>
    </xf>
    <xf numFmtId="0" fontId="24" fillId="2" borderId="4" xfId="4" applyFont="1" applyFill="1" applyBorder="1"/>
    <xf numFmtId="165" fontId="2" fillId="0" borderId="0" xfId="4" applyNumberFormat="1" applyFont="1"/>
    <xf numFmtId="0" fontId="2" fillId="2" borderId="25" xfId="4" applyNumberFormat="1" applyFont="1" applyFill="1" applyBorder="1" applyAlignment="1"/>
    <xf numFmtId="0" fontId="2" fillId="2" borderId="25" xfId="4" applyFont="1" applyFill="1" applyBorder="1" applyAlignment="1"/>
    <xf numFmtId="166" fontId="2" fillId="2" borderId="25" xfId="4" applyNumberFormat="1" applyFont="1" applyFill="1" applyBorder="1" applyAlignment="1"/>
    <xf numFmtId="0" fontId="2" fillId="2" borderId="25" xfId="4" applyFont="1" applyFill="1" applyBorder="1" applyAlignment="1">
      <alignment horizontal="center"/>
    </xf>
    <xf numFmtId="0" fontId="2" fillId="2" borderId="25" xfId="4" applyNumberFormat="1" applyFont="1" applyFill="1" applyBorder="1" applyAlignment="1">
      <alignment horizontal="right"/>
    </xf>
    <xf numFmtId="0" fontId="2" fillId="2" borderId="25" xfId="4" applyNumberFormat="1" applyFont="1" applyFill="1" applyBorder="1" applyAlignment="1">
      <alignment horizontal="center"/>
    </xf>
    <xf numFmtId="173" fontId="3" fillId="3" borderId="25" xfId="4" applyNumberFormat="1" applyFont="1" applyFill="1" applyBorder="1" applyAlignment="1" applyProtection="1">
      <alignment horizontal="left"/>
    </xf>
    <xf numFmtId="0" fontId="2" fillId="2" borderId="25" xfId="4" applyFont="1" applyFill="1" applyBorder="1"/>
    <xf numFmtId="0" fontId="2" fillId="0" borderId="25" xfId="4" applyFont="1" applyBorder="1" applyAlignment="1">
      <alignment horizontal="left"/>
    </xf>
    <xf numFmtId="0" fontId="2" fillId="3" borderId="25" xfId="4" applyNumberFormat="1" applyFont="1" applyFill="1" applyBorder="1" applyAlignment="1" applyProtection="1">
      <alignment horizontal="center" vertical="center"/>
    </xf>
    <xf numFmtId="0" fontId="14" fillId="2" borderId="25" xfId="4" applyFont="1" applyFill="1" applyBorder="1" applyAlignment="1">
      <alignment horizontal="left" vertical="center"/>
    </xf>
    <xf numFmtId="0" fontId="24" fillId="2" borderId="32" xfId="4" applyFont="1" applyFill="1" applyBorder="1"/>
    <xf numFmtId="0" fontId="2" fillId="2" borderId="37" xfId="4" applyFont="1" applyFill="1" applyBorder="1"/>
    <xf numFmtId="0" fontId="2" fillId="2" borderId="37" xfId="4" applyFont="1" applyFill="1" applyBorder="1" applyAlignment="1">
      <alignment horizontal="center"/>
    </xf>
    <xf numFmtId="0" fontId="8" fillId="10" borderId="0" xfId="3" applyFont="1" applyFill="1"/>
    <xf numFmtId="0" fontId="8" fillId="10" borderId="0" xfId="5" applyFill="1"/>
    <xf numFmtId="0" fontId="2" fillId="2" borderId="24" xfId="1" applyFont="1" applyFill="1" applyBorder="1" applyAlignment="1">
      <alignment horizontal="left"/>
    </xf>
    <xf numFmtId="0" fontId="2" fillId="2" borderId="21" xfId="1" applyFont="1" applyFill="1" applyBorder="1" applyAlignment="1">
      <alignment horizontal="left"/>
    </xf>
    <xf numFmtId="0" fontId="2" fillId="2" borderId="19" xfId="1" applyFont="1" applyFill="1" applyBorder="1" applyAlignment="1">
      <alignment horizontal="left"/>
    </xf>
    <xf numFmtId="0" fontId="11" fillId="7" borderId="36" xfId="3" applyFont="1" applyFill="1" applyBorder="1" applyAlignment="1">
      <alignment horizontal="center"/>
    </xf>
    <xf numFmtId="0" fontId="11" fillId="7" borderId="35" xfId="3" applyFont="1" applyFill="1" applyBorder="1" applyAlignment="1">
      <alignment horizontal="center"/>
    </xf>
    <xf numFmtId="0" fontId="11" fillId="0" borderId="34" xfId="1" applyFont="1" applyBorder="1" applyAlignment="1"/>
    <xf numFmtId="0" fontId="23" fillId="7" borderId="36" xfId="4" applyFont="1" applyFill="1" applyBorder="1" applyAlignment="1">
      <alignment horizontal="center"/>
    </xf>
    <xf numFmtId="0" fontId="23" fillId="7" borderId="35" xfId="4" applyFont="1" applyFill="1" applyBorder="1" applyAlignment="1">
      <alignment horizontal="center"/>
    </xf>
    <xf numFmtId="0" fontId="23" fillId="7" borderId="34" xfId="4" applyFont="1" applyFill="1" applyBorder="1" applyAlignment="1">
      <alignment horizontal="center"/>
    </xf>
    <xf numFmtId="0" fontId="4" fillId="6" borderId="28" xfId="1" applyFont="1" applyFill="1" applyBorder="1" applyAlignment="1">
      <alignment horizontal="center" vertical="center" wrapText="1"/>
    </xf>
    <xf numFmtId="0" fontId="4" fillId="6" borderId="27" xfId="1" applyFont="1" applyFill="1" applyBorder="1" applyAlignment="1">
      <alignment horizontal="center" vertical="center" wrapText="1"/>
    </xf>
    <xf numFmtId="0" fontId="4" fillId="6" borderId="26" xfId="1" applyFont="1" applyFill="1" applyBorder="1" applyAlignment="1">
      <alignment horizontal="center" vertical="center" wrapText="1"/>
    </xf>
    <xf numFmtId="0" fontId="4" fillId="6" borderId="16" xfId="1" applyFont="1" applyFill="1" applyBorder="1" applyAlignment="1">
      <alignment horizontal="center" vertical="center" wrapText="1"/>
    </xf>
    <xf numFmtId="0" fontId="4" fillId="6" borderId="15" xfId="1" applyFont="1" applyFill="1" applyBorder="1" applyAlignment="1">
      <alignment horizontal="center" vertical="center" wrapText="1"/>
    </xf>
  </cellXfs>
  <cellStyles count="13">
    <cellStyle name="Migliaia (0)_AZIONI" xfId="7"/>
    <cellStyle name="Migliaia_AZIONI" xfId="8"/>
    <cellStyle name="Normal" xfId="0" builtinId="0"/>
    <cellStyle name="Normal 2" xfId="1"/>
    <cellStyle name="Normal 3" xfId="4"/>
    <cellStyle name="Normal_SwaptionATMVols" xfId="3"/>
    <cellStyle name="Normal_SwaptionATMVols 2" xfId="5"/>
    <cellStyle name="Normale_AZIONI" xfId="9"/>
    <cellStyle name="Percent 2" xfId="2"/>
    <cellStyle name="Percent 3" xfId="6"/>
    <cellStyle name="result" xfId="10"/>
    <cellStyle name="Valuta (0)_AZIONI" xfId="11"/>
    <cellStyle name="Valuta_AZIONI" xfId="1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2"/>
  <dimension ref="B1:K30"/>
  <sheetViews>
    <sheetView tabSelected="1" workbookViewId="0"/>
  </sheetViews>
  <sheetFormatPr defaultColWidth="8" defaultRowHeight="11.25" x14ac:dyDescent="0.2"/>
  <cols>
    <col min="1" max="2" width="2.7109375" style="181" customWidth="1"/>
    <col min="3" max="3" width="18" style="181" bestFit="1" customWidth="1"/>
    <col min="4" max="4" width="23.85546875" style="181" bestFit="1" customWidth="1"/>
    <col min="5" max="5" width="22" style="181" bestFit="1" customWidth="1"/>
    <col min="6" max="8" width="2.7109375" style="181" customWidth="1"/>
    <col min="9" max="9" width="18.5703125" style="181" bestFit="1" customWidth="1"/>
    <col min="10" max="10" width="53.7109375" style="181" bestFit="1" customWidth="1"/>
    <col min="11" max="11" width="2.7109375" style="181" customWidth="1"/>
    <col min="12" max="16384" width="8" style="181"/>
  </cols>
  <sheetData>
    <row r="1" spans="2:11" ht="12" thickBot="1" x14ac:dyDescent="0.25">
      <c r="B1" s="181" t="str">
        <f>_xll.qlxlVersion(TRUE,Trigger)</f>
        <v>QuantLibXL 1.3.0 - MS VC++ 9.0 - Multithreaded Static Runtime library - Release Configuration - Dec  5 2013 11:03:51</v>
      </c>
    </row>
    <row r="2" spans="2:11" ht="18" x14ac:dyDescent="0.25">
      <c r="B2" s="186" t="s">
        <v>116</v>
      </c>
      <c r="C2" s="187"/>
      <c r="D2" s="187"/>
      <c r="E2" s="187"/>
      <c r="F2" s="188"/>
      <c r="H2" s="189" t="s">
        <v>164</v>
      </c>
      <c r="I2" s="190"/>
      <c r="J2" s="190"/>
      <c r="K2" s="191"/>
    </row>
    <row r="3" spans="2:11" x14ac:dyDescent="0.2">
      <c r="B3" s="61"/>
      <c r="C3" s="91"/>
      <c r="D3" s="58"/>
      <c r="E3" s="58"/>
      <c r="F3" s="57"/>
      <c r="H3" s="139"/>
      <c r="I3" s="142"/>
      <c r="J3" s="142"/>
      <c r="K3" s="141"/>
    </row>
    <row r="4" spans="2:11" x14ac:dyDescent="0.2">
      <c r="B4" s="61"/>
      <c r="C4" s="90" t="s">
        <v>115</v>
      </c>
      <c r="D4" s="76" t="s">
        <v>113</v>
      </c>
      <c r="E4" s="58"/>
      <c r="F4" s="57"/>
      <c r="H4" s="139"/>
      <c r="I4" s="138" t="s">
        <v>163</v>
      </c>
      <c r="J4" s="132" t="b">
        <v>1</v>
      </c>
      <c r="K4" s="137"/>
    </row>
    <row r="5" spans="2:11" x14ac:dyDescent="0.2">
      <c r="B5" s="61"/>
      <c r="C5" s="88" t="s">
        <v>114</v>
      </c>
      <c r="D5" s="62"/>
      <c r="E5" s="58"/>
      <c r="F5" s="57"/>
      <c r="H5" s="139"/>
      <c r="I5" s="138" t="s">
        <v>162</v>
      </c>
      <c r="J5" s="140" t="str">
        <f ca="1">SUBSTITUTE(LEFT(CELL("filename",A1),FIND("[",CELL("filename",A1),1)-1),"\XLS\","\XML\")</f>
        <v>C:\Users\erik\Documents\repos\quantlib_nando\QuantLibXL\Data2\XML\</v>
      </c>
      <c r="K5" s="137"/>
    </row>
    <row r="6" spans="2:11" x14ac:dyDescent="0.2">
      <c r="B6" s="61"/>
      <c r="C6" s="88" t="s">
        <v>112</v>
      </c>
      <c r="D6" s="62" t="s">
        <v>111</v>
      </c>
      <c r="E6" s="58"/>
      <c r="F6" s="57"/>
      <c r="H6" s="139"/>
      <c r="I6" s="138" t="s">
        <v>161</v>
      </c>
      <c r="J6" s="129" t="b">
        <v>1</v>
      </c>
      <c r="K6" s="137"/>
    </row>
    <row r="7" spans="2:11" ht="12" thickBot="1" x14ac:dyDescent="0.25">
      <c r="B7" s="61"/>
      <c r="C7" s="88" t="s">
        <v>110</v>
      </c>
      <c r="D7" s="62" t="s">
        <v>109</v>
      </c>
      <c r="E7" s="58"/>
      <c r="F7" s="57"/>
      <c r="H7" s="136"/>
      <c r="I7" s="135"/>
      <c r="J7" s="135"/>
      <c r="K7" s="134"/>
    </row>
    <row r="8" spans="2:11" ht="12" thickBot="1" x14ac:dyDescent="0.25">
      <c r="B8" s="61"/>
      <c r="C8" s="88" t="s">
        <v>108</v>
      </c>
      <c r="D8" s="89" t="s">
        <v>107</v>
      </c>
      <c r="E8" s="58"/>
      <c r="F8" s="57"/>
      <c r="H8" s="182"/>
      <c r="I8" s="182"/>
      <c r="J8" s="182"/>
      <c r="K8" s="182"/>
    </row>
    <row r="9" spans="2:11" ht="15.75" x14ac:dyDescent="0.25">
      <c r="B9" s="61"/>
      <c r="C9" s="88" t="s">
        <v>106</v>
      </c>
      <c r="D9" s="62" t="str">
        <f>Currency&amp;"_YC"&amp;IndexTenor&amp;"RH"</f>
        <v>EUR_YCONRH</v>
      </c>
      <c r="E9" s="58"/>
      <c r="F9" s="57"/>
      <c r="H9" s="189" t="s">
        <v>160</v>
      </c>
      <c r="I9" s="190"/>
      <c r="J9" s="190"/>
      <c r="K9" s="191"/>
    </row>
    <row r="10" spans="2:11" ht="12.75" x14ac:dyDescent="0.2">
      <c r="B10" s="61"/>
      <c r="C10" s="87" t="s">
        <v>105</v>
      </c>
      <c r="D10" s="62" t="b">
        <v>1</v>
      </c>
      <c r="E10" s="58"/>
      <c r="F10" s="57"/>
      <c r="H10" s="131"/>
      <c r="I10" s="133"/>
      <c r="J10" s="133"/>
      <c r="K10" s="128"/>
    </row>
    <row r="11" spans="2:11" ht="12.75" x14ac:dyDescent="0.2">
      <c r="B11" s="61"/>
      <c r="C11" s="87" t="s">
        <v>104</v>
      </c>
      <c r="D11" s="86">
        <v>41663.415671296294</v>
      </c>
      <c r="E11" s="58"/>
      <c r="F11" s="57"/>
      <c r="H11" s="131"/>
      <c r="I11" s="130" t="s">
        <v>159</v>
      </c>
      <c r="J11" s="132" t="s">
        <v>158</v>
      </c>
      <c r="K11" s="128"/>
    </row>
    <row r="12" spans="2:11" ht="12.75" x14ac:dyDescent="0.2">
      <c r="B12" s="61"/>
      <c r="C12" s="85" t="s">
        <v>103</v>
      </c>
      <c r="D12" s="84" t="b">
        <v>0</v>
      </c>
      <c r="E12" s="58"/>
      <c r="F12" s="57"/>
      <c r="H12" s="131"/>
      <c r="I12" s="130" t="s">
        <v>157</v>
      </c>
      <c r="J12" s="129" t="s">
        <v>156</v>
      </c>
      <c r="K12" s="128"/>
    </row>
    <row r="13" spans="2:11" ht="12.75" x14ac:dyDescent="0.2">
      <c r="B13" s="61"/>
      <c r="C13" s="66"/>
      <c r="D13" s="66"/>
      <c r="E13" s="58"/>
      <c r="F13" s="57"/>
      <c r="H13" s="131"/>
      <c r="I13" s="130" t="s">
        <v>185</v>
      </c>
      <c r="J13" s="132" t="s">
        <v>182</v>
      </c>
      <c r="K13" s="128"/>
    </row>
    <row r="14" spans="2:11" ht="12.75" x14ac:dyDescent="0.2">
      <c r="B14" s="61"/>
      <c r="C14" s="81" t="s">
        <v>102</v>
      </c>
      <c r="D14" s="83" t="str">
        <f>_xll.qlPiecewiseYieldCurve(D16,NDays,Calendar,RateHelpersSelected,DayCounter,IF(ISERROR(D22),NA(),D20:E20),IF(ISERROR(D22),NA(),D21:E21),Accuracy,TraitsID,InterpolatorID,Permanent,,ObjectOverwrite)</f>
        <v>_EURYCON#0000</v>
      </c>
      <c r="E14" s="58"/>
      <c r="F14" s="57"/>
      <c r="H14" s="131"/>
      <c r="I14" s="130" t="s">
        <v>184</v>
      </c>
      <c r="J14" s="132" t="str">
        <f>PROPER(Currency)&amp;"YC"</f>
        <v>EurYC</v>
      </c>
      <c r="K14" s="128"/>
    </row>
    <row r="15" spans="2:11" ht="12.75" x14ac:dyDescent="0.2">
      <c r="B15" s="61"/>
      <c r="C15" s="68" t="s">
        <v>0</v>
      </c>
      <c r="D15" s="82" t="str">
        <f>_xll.ohRangeRetrieveError(YieldCurve)</f>
        <v/>
      </c>
      <c r="E15" s="58"/>
      <c r="F15" s="57"/>
      <c r="H15" s="131"/>
      <c r="I15" s="130" t="s">
        <v>183</v>
      </c>
      <c r="J15" s="132" t="str">
        <f>PROPER(Currency)&amp;"YCSTD"</f>
        <v>EurYCSTD</v>
      </c>
      <c r="K15" s="128"/>
    </row>
    <row r="16" spans="2:11" ht="13.5" thickBot="1" x14ac:dyDescent="0.25">
      <c r="B16" s="61"/>
      <c r="C16" s="81" t="s">
        <v>101</v>
      </c>
      <c r="D16" s="80" t="str">
        <f>"_"&amp;Currency&amp;"YC"&amp;IndexTenor</f>
        <v>_EURYCON</v>
      </c>
      <c r="E16" s="58"/>
      <c r="F16" s="57"/>
      <c r="H16" s="127"/>
      <c r="I16" s="126"/>
      <c r="J16" s="126"/>
      <c r="K16" s="125"/>
    </row>
    <row r="17" spans="2:6" x14ac:dyDescent="0.2">
      <c r="B17" s="61"/>
      <c r="C17" s="70" t="s">
        <v>100</v>
      </c>
      <c r="D17" s="79">
        <v>0</v>
      </c>
      <c r="E17" s="58"/>
      <c r="F17" s="57"/>
    </row>
    <row r="18" spans="2:6" x14ac:dyDescent="0.2">
      <c r="B18" s="61"/>
      <c r="C18" s="70" t="s">
        <v>99</v>
      </c>
      <c r="D18" s="78" t="s">
        <v>98</v>
      </c>
      <c r="E18" s="58"/>
      <c r="F18" s="57"/>
    </row>
    <row r="19" spans="2:6" x14ac:dyDescent="0.2">
      <c r="B19" s="61"/>
      <c r="C19" s="70" t="s">
        <v>97</v>
      </c>
      <c r="D19" s="78"/>
      <c r="E19" s="58"/>
      <c r="F19" s="57"/>
    </row>
    <row r="20" spans="2:6" x14ac:dyDescent="0.2">
      <c r="B20" s="61"/>
      <c r="C20" s="70" t="s">
        <v>96</v>
      </c>
      <c r="D20" s="77" t="str">
        <f>Currency&amp;"TOY_SYNTH"&amp;IndexTenor&amp;"_Quote"</f>
        <v>EURTOY_SYNTHON_Quote</v>
      </c>
      <c r="E20" s="76" t="str">
        <f>Currency&amp;"TOY2_SYNTH"&amp;IndexTenor&amp;"_Quote"</f>
        <v>EURTOY2_SYNTHON_Quote</v>
      </c>
      <c r="F20" s="57"/>
    </row>
    <row r="21" spans="2:6" x14ac:dyDescent="0.2">
      <c r="B21" s="61"/>
      <c r="C21" s="70" t="s">
        <v>95</v>
      </c>
      <c r="D21" s="75">
        <f>DATE(YEAR(_xll.qlCalendarAdvance(Calendar,_xll.qlSettingsEvaluationDate(Trigger),NDays&amp;"D")),12,31)</f>
        <v>42004</v>
      </c>
      <c r="E21" s="74">
        <f>DATE(YEAR(D21+1),12,31)</f>
        <v>42369</v>
      </c>
      <c r="F21" s="57"/>
    </row>
    <row r="22" spans="2:6" x14ac:dyDescent="0.2">
      <c r="B22" s="61"/>
      <c r="C22" s="70" t="s">
        <v>94</v>
      </c>
      <c r="D22" s="73">
        <f>_xll.qlQuoteValue(D20,Trigger)</f>
        <v>1</v>
      </c>
      <c r="E22" s="72">
        <f>_xll.qlQuoteValue(E20,Trigger)</f>
        <v>1</v>
      </c>
      <c r="F22" s="57"/>
    </row>
    <row r="23" spans="2:6" x14ac:dyDescent="0.2">
      <c r="B23" s="61"/>
      <c r="C23" s="70" t="s">
        <v>93</v>
      </c>
      <c r="D23" s="71" t="e">
        <f>NA()</f>
        <v>#N/A</v>
      </c>
      <c r="E23" s="58"/>
      <c r="F23" s="57"/>
    </row>
    <row r="24" spans="2:6" x14ac:dyDescent="0.2">
      <c r="B24" s="61"/>
      <c r="C24" s="70" t="s">
        <v>92</v>
      </c>
      <c r="D24" s="69" t="s">
        <v>91</v>
      </c>
      <c r="E24" s="58"/>
      <c r="F24" s="57"/>
    </row>
    <row r="25" spans="2:6" x14ac:dyDescent="0.2">
      <c r="B25" s="61"/>
      <c r="C25" s="68" t="s">
        <v>90</v>
      </c>
      <c r="D25" s="67" t="s">
        <v>89</v>
      </c>
      <c r="E25" s="58"/>
      <c r="F25" s="57"/>
    </row>
    <row r="26" spans="2:6" x14ac:dyDescent="0.2">
      <c r="B26" s="61"/>
      <c r="C26" s="66"/>
      <c r="D26" s="66"/>
      <c r="E26" s="58"/>
      <c r="F26" s="57"/>
    </row>
    <row r="27" spans="2:6" x14ac:dyDescent="0.2">
      <c r="B27" s="61"/>
      <c r="C27" s="65">
        <f>_xll.qlTermStructureReferenceDate(YieldCurve)</f>
        <v>41656</v>
      </c>
      <c r="D27" s="64">
        <f>MAX(_xll.ohPack(Selected!I1:I126))</f>
        <v>1</v>
      </c>
      <c r="E27" s="58"/>
      <c r="F27" s="57"/>
    </row>
    <row r="28" spans="2:6" x14ac:dyDescent="0.2">
      <c r="B28" s="61"/>
      <c r="C28" s="63">
        <f>MAX(_xll.ohPack(Selected!H2:H126))</f>
        <v>63576</v>
      </c>
      <c r="D28" s="62">
        <f>MIN(_xll.ohPack(Selected!I1:I126))</f>
        <v>0.19963997166531142</v>
      </c>
      <c r="E28" s="58"/>
      <c r="F28" s="57"/>
    </row>
    <row r="29" spans="2:6" x14ac:dyDescent="0.2">
      <c r="B29" s="61"/>
      <c r="C29" s="60" t="s">
        <v>0</v>
      </c>
      <c r="D29" s="59" t="str">
        <f>_xll.ohRangeRetrieveError(Selected!I1)</f>
        <v/>
      </c>
      <c r="E29" s="58"/>
      <c r="F29" s="57"/>
    </row>
    <row r="30" spans="2:6" ht="14.25" customHeight="1" thickBot="1" x14ac:dyDescent="0.25">
      <c r="B30" s="56"/>
      <c r="C30" s="55"/>
      <c r="D30" s="54"/>
      <c r="E30" s="54"/>
      <c r="F30" s="53"/>
    </row>
  </sheetData>
  <mergeCells count="3">
    <mergeCell ref="B2:F2"/>
    <mergeCell ref="H2:K2"/>
    <mergeCell ref="H9:K9"/>
  </mergeCells>
  <dataValidations count="7">
    <dataValidation type="list" allowBlank="1" showInputMessage="1" showErrorMessage="1" sqref="D25 IW25 SS25 ACO25 AMK25 AWG25 BGC25 BPY25 BZU25 CJQ25 CTM25 DDI25 DNE25 DXA25 EGW25 EQS25 FAO25 FKK25 FUG25 GEC25 GNY25 GXU25 HHQ25 HRM25 IBI25 ILE25 IVA25 JEW25 JOS25 JYO25 KIK25 KSG25 LCC25 LLY25 LVU25 MFQ25 MPM25 MZI25 NJE25 NTA25 OCW25 OMS25 OWO25 PGK25 PQG25 QAC25 QJY25 QTU25 RDQ25 RNM25 RXI25 SHE25 SRA25 TAW25 TKS25 TUO25 UEK25 UOG25 UYC25 VHY25 VRU25 WBQ25 WLM25 WVI25 D65561 IW65561 SS65561 ACO65561 AMK65561 AWG65561 BGC65561 BPY65561 BZU65561 CJQ65561 CTM65561 DDI65561 DNE65561 DXA65561 EGW65561 EQS65561 FAO65561 FKK65561 FUG65561 GEC65561 GNY65561 GXU65561 HHQ65561 HRM65561 IBI65561 ILE65561 IVA65561 JEW65561 JOS65561 JYO65561 KIK65561 KSG65561 LCC65561 LLY65561 LVU65561 MFQ65561 MPM65561 MZI65561 NJE65561 NTA65561 OCW65561 OMS65561 OWO65561 PGK65561 PQG65561 QAC65561 QJY65561 QTU65561 RDQ65561 RNM65561 RXI65561 SHE65561 SRA65561 TAW65561 TKS65561 TUO65561 UEK65561 UOG65561 UYC65561 VHY65561 VRU65561 WBQ65561 WLM65561 WVI65561 D131097 IW131097 SS131097 ACO131097 AMK131097 AWG131097 BGC131097 BPY131097 BZU131097 CJQ131097 CTM131097 DDI131097 DNE131097 DXA131097 EGW131097 EQS131097 FAO131097 FKK131097 FUG131097 GEC131097 GNY131097 GXU131097 HHQ131097 HRM131097 IBI131097 ILE131097 IVA131097 JEW131097 JOS131097 JYO131097 KIK131097 KSG131097 LCC131097 LLY131097 LVU131097 MFQ131097 MPM131097 MZI131097 NJE131097 NTA131097 OCW131097 OMS131097 OWO131097 PGK131097 PQG131097 QAC131097 QJY131097 QTU131097 RDQ131097 RNM131097 RXI131097 SHE131097 SRA131097 TAW131097 TKS131097 TUO131097 UEK131097 UOG131097 UYC131097 VHY131097 VRU131097 WBQ131097 WLM131097 WVI131097 D196633 IW196633 SS196633 ACO196633 AMK196633 AWG196633 BGC196633 BPY196633 BZU196633 CJQ196633 CTM196633 DDI196633 DNE196633 DXA196633 EGW196633 EQS196633 FAO196633 FKK196633 FUG196633 GEC196633 GNY196633 GXU196633 HHQ196633 HRM196633 IBI196633 ILE196633 IVA196633 JEW196633 JOS196633 JYO196633 KIK196633 KSG196633 LCC196633 LLY196633 LVU196633 MFQ196633 MPM196633 MZI196633 NJE196633 NTA196633 OCW196633 OMS196633 OWO196633 PGK196633 PQG196633 QAC196633 QJY196633 QTU196633 RDQ196633 RNM196633 RXI196633 SHE196633 SRA196633 TAW196633 TKS196633 TUO196633 UEK196633 UOG196633 UYC196633 VHY196633 VRU196633 WBQ196633 WLM196633 WVI196633 D262169 IW262169 SS262169 ACO262169 AMK262169 AWG262169 BGC262169 BPY262169 BZU262169 CJQ262169 CTM262169 DDI262169 DNE262169 DXA262169 EGW262169 EQS262169 FAO262169 FKK262169 FUG262169 GEC262169 GNY262169 GXU262169 HHQ262169 HRM262169 IBI262169 ILE262169 IVA262169 JEW262169 JOS262169 JYO262169 KIK262169 KSG262169 LCC262169 LLY262169 LVU262169 MFQ262169 MPM262169 MZI262169 NJE262169 NTA262169 OCW262169 OMS262169 OWO262169 PGK262169 PQG262169 QAC262169 QJY262169 QTU262169 RDQ262169 RNM262169 RXI262169 SHE262169 SRA262169 TAW262169 TKS262169 TUO262169 UEK262169 UOG262169 UYC262169 VHY262169 VRU262169 WBQ262169 WLM262169 WVI262169 D327705 IW327705 SS327705 ACO327705 AMK327705 AWG327705 BGC327705 BPY327705 BZU327705 CJQ327705 CTM327705 DDI327705 DNE327705 DXA327705 EGW327705 EQS327705 FAO327705 FKK327705 FUG327705 GEC327705 GNY327705 GXU327705 HHQ327705 HRM327705 IBI327705 ILE327705 IVA327705 JEW327705 JOS327705 JYO327705 KIK327705 KSG327705 LCC327705 LLY327705 LVU327705 MFQ327705 MPM327705 MZI327705 NJE327705 NTA327705 OCW327705 OMS327705 OWO327705 PGK327705 PQG327705 QAC327705 QJY327705 QTU327705 RDQ327705 RNM327705 RXI327705 SHE327705 SRA327705 TAW327705 TKS327705 TUO327705 UEK327705 UOG327705 UYC327705 VHY327705 VRU327705 WBQ327705 WLM327705 WVI327705 D393241 IW393241 SS393241 ACO393241 AMK393241 AWG393241 BGC393241 BPY393241 BZU393241 CJQ393241 CTM393241 DDI393241 DNE393241 DXA393241 EGW393241 EQS393241 FAO393241 FKK393241 FUG393241 GEC393241 GNY393241 GXU393241 HHQ393241 HRM393241 IBI393241 ILE393241 IVA393241 JEW393241 JOS393241 JYO393241 KIK393241 KSG393241 LCC393241 LLY393241 LVU393241 MFQ393241 MPM393241 MZI393241 NJE393241 NTA393241 OCW393241 OMS393241 OWO393241 PGK393241 PQG393241 QAC393241 QJY393241 QTU393241 RDQ393241 RNM393241 RXI393241 SHE393241 SRA393241 TAW393241 TKS393241 TUO393241 UEK393241 UOG393241 UYC393241 VHY393241 VRU393241 WBQ393241 WLM393241 WVI393241 D458777 IW458777 SS458777 ACO458777 AMK458777 AWG458777 BGC458777 BPY458777 BZU458777 CJQ458777 CTM458777 DDI458777 DNE458777 DXA458777 EGW458777 EQS458777 FAO458777 FKK458777 FUG458777 GEC458777 GNY458777 GXU458777 HHQ458777 HRM458777 IBI458777 ILE458777 IVA458777 JEW458777 JOS458777 JYO458777 KIK458777 KSG458777 LCC458777 LLY458777 LVU458777 MFQ458777 MPM458777 MZI458777 NJE458777 NTA458777 OCW458777 OMS458777 OWO458777 PGK458777 PQG458777 QAC458777 QJY458777 QTU458777 RDQ458777 RNM458777 RXI458777 SHE458777 SRA458777 TAW458777 TKS458777 TUO458777 UEK458777 UOG458777 UYC458777 VHY458777 VRU458777 WBQ458777 WLM458777 WVI458777 D524313 IW524313 SS524313 ACO524313 AMK524313 AWG524313 BGC524313 BPY524313 BZU524313 CJQ524313 CTM524313 DDI524313 DNE524313 DXA524313 EGW524313 EQS524313 FAO524313 FKK524313 FUG524313 GEC524313 GNY524313 GXU524313 HHQ524313 HRM524313 IBI524313 ILE524313 IVA524313 JEW524313 JOS524313 JYO524313 KIK524313 KSG524313 LCC524313 LLY524313 LVU524313 MFQ524313 MPM524313 MZI524313 NJE524313 NTA524313 OCW524313 OMS524313 OWO524313 PGK524313 PQG524313 QAC524313 QJY524313 QTU524313 RDQ524313 RNM524313 RXI524313 SHE524313 SRA524313 TAW524313 TKS524313 TUO524313 UEK524313 UOG524313 UYC524313 VHY524313 VRU524313 WBQ524313 WLM524313 WVI524313 D589849 IW589849 SS589849 ACO589849 AMK589849 AWG589849 BGC589849 BPY589849 BZU589849 CJQ589849 CTM589849 DDI589849 DNE589849 DXA589849 EGW589849 EQS589849 FAO589849 FKK589849 FUG589849 GEC589849 GNY589849 GXU589849 HHQ589849 HRM589849 IBI589849 ILE589849 IVA589849 JEW589849 JOS589849 JYO589849 KIK589849 KSG589849 LCC589849 LLY589849 LVU589849 MFQ589849 MPM589849 MZI589849 NJE589849 NTA589849 OCW589849 OMS589849 OWO589849 PGK589849 PQG589849 QAC589849 QJY589849 QTU589849 RDQ589849 RNM589849 RXI589849 SHE589849 SRA589849 TAW589849 TKS589849 TUO589849 UEK589849 UOG589849 UYC589849 VHY589849 VRU589849 WBQ589849 WLM589849 WVI589849 D655385 IW655385 SS655385 ACO655385 AMK655385 AWG655385 BGC655385 BPY655385 BZU655385 CJQ655385 CTM655385 DDI655385 DNE655385 DXA655385 EGW655385 EQS655385 FAO655385 FKK655385 FUG655385 GEC655385 GNY655385 GXU655385 HHQ655385 HRM655385 IBI655385 ILE655385 IVA655385 JEW655385 JOS655385 JYO655385 KIK655385 KSG655385 LCC655385 LLY655385 LVU655385 MFQ655385 MPM655385 MZI655385 NJE655385 NTA655385 OCW655385 OMS655385 OWO655385 PGK655385 PQG655385 QAC655385 QJY655385 QTU655385 RDQ655385 RNM655385 RXI655385 SHE655385 SRA655385 TAW655385 TKS655385 TUO655385 UEK655385 UOG655385 UYC655385 VHY655385 VRU655385 WBQ655385 WLM655385 WVI655385 D720921 IW720921 SS720921 ACO720921 AMK720921 AWG720921 BGC720921 BPY720921 BZU720921 CJQ720921 CTM720921 DDI720921 DNE720921 DXA720921 EGW720921 EQS720921 FAO720921 FKK720921 FUG720921 GEC720921 GNY720921 GXU720921 HHQ720921 HRM720921 IBI720921 ILE720921 IVA720921 JEW720921 JOS720921 JYO720921 KIK720921 KSG720921 LCC720921 LLY720921 LVU720921 MFQ720921 MPM720921 MZI720921 NJE720921 NTA720921 OCW720921 OMS720921 OWO720921 PGK720921 PQG720921 QAC720921 QJY720921 QTU720921 RDQ720921 RNM720921 RXI720921 SHE720921 SRA720921 TAW720921 TKS720921 TUO720921 UEK720921 UOG720921 UYC720921 VHY720921 VRU720921 WBQ720921 WLM720921 WVI720921 D786457 IW786457 SS786457 ACO786457 AMK786457 AWG786457 BGC786457 BPY786457 BZU786457 CJQ786457 CTM786457 DDI786457 DNE786457 DXA786457 EGW786457 EQS786457 FAO786457 FKK786457 FUG786457 GEC786457 GNY786457 GXU786457 HHQ786457 HRM786457 IBI786457 ILE786457 IVA786457 JEW786457 JOS786457 JYO786457 KIK786457 KSG786457 LCC786457 LLY786457 LVU786457 MFQ786457 MPM786457 MZI786457 NJE786457 NTA786457 OCW786457 OMS786457 OWO786457 PGK786457 PQG786457 QAC786457 QJY786457 QTU786457 RDQ786457 RNM786457 RXI786457 SHE786457 SRA786457 TAW786457 TKS786457 TUO786457 UEK786457 UOG786457 UYC786457 VHY786457 VRU786457 WBQ786457 WLM786457 WVI786457 D851993 IW851993 SS851993 ACO851993 AMK851993 AWG851993 BGC851993 BPY851993 BZU851993 CJQ851993 CTM851993 DDI851993 DNE851993 DXA851993 EGW851993 EQS851993 FAO851993 FKK851993 FUG851993 GEC851993 GNY851993 GXU851993 HHQ851993 HRM851993 IBI851993 ILE851993 IVA851993 JEW851993 JOS851993 JYO851993 KIK851993 KSG851993 LCC851993 LLY851993 LVU851993 MFQ851993 MPM851993 MZI851993 NJE851993 NTA851993 OCW851993 OMS851993 OWO851993 PGK851993 PQG851993 QAC851993 QJY851993 QTU851993 RDQ851993 RNM851993 RXI851993 SHE851993 SRA851993 TAW851993 TKS851993 TUO851993 UEK851993 UOG851993 UYC851993 VHY851993 VRU851993 WBQ851993 WLM851993 WVI851993 D917529 IW917529 SS917529 ACO917529 AMK917529 AWG917529 BGC917529 BPY917529 BZU917529 CJQ917529 CTM917529 DDI917529 DNE917529 DXA917529 EGW917529 EQS917529 FAO917529 FKK917529 FUG917529 GEC917529 GNY917529 GXU917529 HHQ917529 HRM917529 IBI917529 ILE917529 IVA917529 JEW917529 JOS917529 JYO917529 KIK917529 KSG917529 LCC917529 LLY917529 LVU917529 MFQ917529 MPM917529 MZI917529 NJE917529 NTA917529 OCW917529 OMS917529 OWO917529 PGK917529 PQG917529 QAC917529 QJY917529 QTU917529 RDQ917529 RNM917529 RXI917529 SHE917529 SRA917529 TAW917529 TKS917529 TUO917529 UEK917529 UOG917529 UYC917529 VHY917529 VRU917529 WBQ917529 WLM917529 WVI917529 D983065 IW983065 SS983065 ACO983065 AMK983065 AWG983065 BGC983065 BPY983065 BZU983065 CJQ983065 CTM983065 DDI983065 DNE983065 DXA983065 EGW983065 EQS983065 FAO983065 FKK983065 FUG983065 GEC983065 GNY983065 GXU983065 HHQ983065 HRM983065 IBI983065 ILE983065 IVA983065 JEW983065 JOS983065 JYO983065 KIK983065 KSG983065 LCC983065 LLY983065 LVU983065 MFQ983065 MPM983065 MZI983065 NJE983065 NTA983065 OCW983065 OMS983065 OWO983065 PGK983065 PQG983065 QAC983065 QJY983065 QTU983065 RDQ983065 RNM983065 RXI983065 SHE983065 SRA983065 TAW983065 TKS983065 TUO983065 UEK983065 UOG983065 UYC983065 VHY983065 VRU983065 WBQ983065 WLM983065 WVI983065">
      <formula1>"Linear,BackwardFlat,ForwardFlat,Linear,LogLinear,CubicNaturalSpline,LogCubicNaturalSpline,MonotonicCubicNaturalSpline,MonotonicLogCubicNaturalSpline,FritschButlandCubic,FritschButlandLogCubic,KrugerCubic,KrugerLogCubic"</formula1>
    </dataValidation>
    <dataValidation type="list" allowBlank="1" showInputMessage="1" showErrorMessage="1" sqref="D24 IW24 SS24 ACO24 AMK24 AWG24 BGC24 BPY24 BZU24 CJQ24 CTM24 DDI24 DNE24 DXA24 EGW24 EQS24 FAO24 FKK24 FUG24 GEC24 GNY24 GXU24 HHQ24 HRM24 IBI24 ILE24 IVA24 JEW24 JOS24 JYO24 KIK24 KSG24 LCC24 LLY24 LVU24 MFQ24 MPM24 MZI24 NJE24 NTA24 OCW24 OMS24 OWO24 PGK24 PQG24 QAC24 QJY24 QTU24 RDQ24 RNM24 RXI24 SHE24 SRA24 TAW24 TKS24 TUO24 UEK24 UOG24 UYC24 VHY24 VRU24 WBQ24 WLM24 WVI24 D65560 IW65560 SS65560 ACO65560 AMK65560 AWG65560 BGC65560 BPY65560 BZU65560 CJQ65560 CTM65560 DDI65560 DNE65560 DXA65560 EGW65560 EQS65560 FAO65560 FKK65560 FUG65560 GEC65560 GNY65560 GXU65560 HHQ65560 HRM65560 IBI65560 ILE65560 IVA65560 JEW65560 JOS65560 JYO65560 KIK65560 KSG65560 LCC65560 LLY65560 LVU65560 MFQ65560 MPM65560 MZI65560 NJE65560 NTA65560 OCW65560 OMS65560 OWO65560 PGK65560 PQG65560 QAC65560 QJY65560 QTU65560 RDQ65560 RNM65560 RXI65560 SHE65560 SRA65560 TAW65560 TKS65560 TUO65560 UEK65560 UOG65560 UYC65560 VHY65560 VRU65560 WBQ65560 WLM65560 WVI65560 D131096 IW131096 SS131096 ACO131096 AMK131096 AWG131096 BGC131096 BPY131096 BZU131096 CJQ131096 CTM131096 DDI131096 DNE131096 DXA131096 EGW131096 EQS131096 FAO131096 FKK131096 FUG131096 GEC131096 GNY131096 GXU131096 HHQ131096 HRM131096 IBI131096 ILE131096 IVA131096 JEW131096 JOS131096 JYO131096 KIK131096 KSG131096 LCC131096 LLY131096 LVU131096 MFQ131096 MPM131096 MZI131096 NJE131096 NTA131096 OCW131096 OMS131096 OWO131096 PGK131096 PQG131096 QAC131096 QJY131096 QTU131096 RDQ131096 RNM131096 RXI131096 SHE131096 SRA131096 TAW131096 TKS131096 TUO131096 UEK131096 UOG131096 UYC131096 VHY131096 VRU131096 WBQ131096 WLM131096 WVI131096 D196632 IW196632 SS196632 ACO196632 AMK196632 AWG196632 BGC196632 BPY196632 BZU196632 CJQ196632 CTM196632 DDI196632 DNE196632 DXA196632 EGW196632 EQS196632 FAO196632 FKK196632 FUG196632 GEC196632 GNY196632 GXU196632 HHQ196632 HRM196632 IBI196632 ILE196632 IVA196632 JEW196632 JOS196632 JYO196632 KIK196632 KSG196632 LCC196632 LLY196632 LVU196632 MFQ196632 MPM196632 MZI196632 NJE196632 NTA196632 OCW196632 OMS196632 OWO196632 PGK196632 PQG196632 QAC196632 QJY196632 QTU196632 RDQ196632 RNM196632 RXI196632 SHE196632 SRA196632 TAW196632 TKS196632 TUO196632 UEK196632 UOG196632 UYC196632 VHY196632 VRU196632 WBQ196632 WLM196632 WVI196632 D262168 IW262168 SS262168 ACO262168 AMK262168 AWG262168 BGC262168 BPY262168 BZU262168 CJQ262168 CTM262168 DDI262168 DNE262168 DXA262168 EGW262168 EQS262168 FAO262168 FKK262168 FUG262168 GEC262168 GNY262168 GXU262168 HHQ262168 HRM262168 IBI262168 ILE262168 IVA262168 JEW262168 JOS262168 JYO262168 KIK262168 KSG262168 LCC262168 LLY262168 LVU262168 MFQ262168 MPM262168 MZI262168 NJE262168 NTA262168 OCW262168 OMS262168 OWO262168 PGK262168 PQG262168 QAC262168 QJY262168 QTU262168 RDQ262168 RNM262168 RXI262168 SHE262168 SRA262168 TAW262168 TKS262168 TUO262168 UEK262168 UOG262168 UYC262168 VHY262168 VRU262168 WBQ262168 WLM262168 WVI262168 D327704 IW327704 SS327704 ACO327704 AMK327704 AWG327704 BGC327704 BPY327704 BZU327704 CJQ327704 CTM327704 DDI327704 DNE327704 DXA327704 EGW327704 EQS327704 FAO327704 FKK327704 FUG327704 GEC327704 GNY327704 GXU327704 HHQ327704 HRM327704 IBI327704 ILE327704 IVA327704 JEW327704 JOS327704 JYO327704 KIK327704 KSG327704 LCC327704 LLY327704 LVU327704 MFQ327704 MPM327704 MZI327704 NJE327704 NTA327704 OCW327704 OMS327704 OWO327704 PGK327704 PQG327704 QAC327704 QJY327704 QTU327704 RDQ327704 RNM327704 RXI327704 SHE327704 SRA327704 TAW327704 TKS327704 TUO327704 UEK327704 UOG327704 UYC327704 VHY327704 VRU327704 WBQ327704 WLM327704 WVI327704 D393240 IW393240 SS393240 ACO393240 AMK393240 AWG393240 BGC393240 BPY393240 BZU393240 CJQ393240 CTM393240 DDI393240 DNE393240 DXA393240 EGW393240 EQS393240 FAO393240 FKK393240 FUG393240 GEC393240 GNY393240 GXU393240 HHQ393240 HRM393240 IBI393240 ILE393240 IVA393240 JEW393240 JOS393240 JYO393240 KIK393240 KSG393240 LCC393240 LLY393240 LVU393240 MFQ393240 MPM393240 MZI393240 NJE393240 NTA393240 OCW393240 OMS393240 OWO393240 PGK393240 PQG393240 QAC393240 QJY393240 QTU393240 RDQ393240 RNM393240 RXI393240 SHE393240 SRA393240 TAW393240 TKS393240 TUO393240 UEK393240 UOG393240 UYC393240 VHY393240 VRU393240 WBQ393240 WLM393240 WVI393240 D458776 IW458776 SS458776 ACO458776 AMK458776 AWG458776 BGC458776 BPY458776 BZU458776 CJQ458776 CTM458776 DDI458776 DNE458776 DXA458776 EGW458776 EQS458776 FAO458776 FKK458776 FUG458776 GEC458776 GNY458776 GXU458776 HHQ458776 HRM458776 IBI458776 ILE458776 IVA458776 JEW458776 JOS458776 JYO458776 KIK458776 KSG458776 LCC458776 LLY458776 LVU458776 MFQ458776 MPM458776 MZI458776 NJE458776 NTA458776 OCW458776 OMS458776 OWO458776 PGK458776 PQG458776 QAC458776 QJY458776 QTU458776 RDQ458776 RNM458776 RXI458776 SHE458776 SRA458776 TAW458776 TKS458776 TUO458776 UEK458776 UOG458776 UYC458776 VHY458776 VRU458776 WBQ458776 WLM458776 WVI458776 D524312 IW524312 SS524312 ACO524312 AMK524312 AWG524312 BGC524312 BPY524312 BZU524312 CJQ524312 CTM524312 DDI524312 DNE524312 DXA524312 EGW524312 EQS524312 FAO524312 FKK524312 FUG524312 GEC524312 GNY524312 GXU524312 HHQ524312 HRM524312 IBI524312 ILE524312 IVA524312 JEW524312 JOS524312 JYO524312 KIK524312 KSG524312 LCC524312 LLY524312 LVU524312 MFQ524312 MPM524312 MZI524312 NJE524312 NTA524312 OCW524312 OMS524312 OWO524312 PGK524312 PQG524312 QAC524312 QJY524312 QTU524312 RDQ524312 RNM524312 RXI524312 SHE524312 SRA524312 TAW524312 TKS524312 TUO524312 UEK524312 UOG524312 UYC524312 VHY524312 VRU524312 WBQ524312 WLM524312 WVI524312 D589848 IW589848 SS589848 ACO589848 AMK589848 AWG589848 BGC589848 BPY589848 BZU589848 CJQ589848 CTM589848 DDI589848 DNE589848 DXA589848 EGW589848 EQS589848 FAO589848 FKK589848 FUG589848 GEC589848 GNY589848 GXU589848 HHQ589848 HRM589848 IBI589848 ILE589848 IVA589848 JEW589848 JOS589848 JYO589848 KIK589848 KSG589848 LCC589848 LLY589848 LVU589848 MFQ589848 MPM589848 MZI589848 NJE589848 NTA589848 OCW589848 OMS589848 OWO589848 PGK589848 PQG589848 QAC589848 QJY589848 QTU589848 RDQ589848 RNM589848 RXI589848 SHE589848 SRA589848 TAW589848 TKS589848 TUO589848 UEK589848 UOG589848 UYC589848 VHY589848 VRU589848 WBQ589848 WLM589848 WVI589848 D655384 IW655384 SS655384 ACO655384 AMK655384 AWG655384 BGC655384 BPY655384 BZU655384 CJQ655384 CTM655384 DDI655384 DNE655384 DXA655384 EGW655384 EQS655384 FAO655384 FKK655384 FUG655384 GEC655384 GNY655384 GXU655384 HHQ655384 HRM655384 IBI655384 ILE655384 IVA655384 JEW655384 JOS655384 JYO655384 KIK655384 KSG655384 LCC655384 LLY655384 LVU655384 MFQ655384 MPM655384 MZI655384 NJE655384 NTA655384 OCW655384 OMS655384 OWO655384 PGK655384 PQG655384 QAC655384 QJY655384 QTU655384 RDQ655384 RNM655384 RXI655384 SHE655384 SRA655384 TAW655384 TKS655384 TUO655384 UEK655384 UOG655384 UYC655384 VHY655384 VRU655384 WBQ655384 WLM655384 WVI655384 D720920 IW720920 SS720920 ACO720920 AMK720920 AWG720920 BGC720920 BPY720920 BZU720920 CJQ720920 CTM720920 DDI720920 DNE720920 DXA720920 EGW720920 EQS720920 FAO720920 FKK720920 FUG720920 GEC720920 GNY720920 GXU720920 HHQ720920 HRM720920 IBI720920 ILE720920 IVA720920 JEW720920 JOS720920 JYO720920 KIK720920 KSG720920 LCC720920 LLY720920 LVU720920 MFQ720920 MPM720920 MZI720920 NJE720920 NTA720920 OCW720920 OMS720920 OWO720920 PGK720920 PQG720920 QAC720920 QJY720920 QTU720920 RDQ720920 RNM720920 RXI720920 SHE720920 SRA720920 TAW720920 TKS720920 TUO720920 UEK720920 UOG720920 UYC720920 VHY720920 VRU720920 WBQ720920 WLM720920 WVI720920 D786456 IW786456 SS786456 ACO786456 AMK786456 AWG786456 BGC786456 BPY786456 BZU786456 CJQ786456 CTM786456 DDI786456 DNE786456 DXA786456 EGW786456 EQS786456 FAO786456 FKK786456 FUG786456 GEC786456 GNY786456 GXU786456 HHQ786456 HRM786456 IBI786456 ILE786456 IVA786456 JEW786456 JOS786456 JYO786456 KIK786456 KSG786456 LCC786456 LLY786456 LVU786456 MFQ786456 MPM786456 MZI786456 NJE786456 NTA786456 OCW786456 OMS786456 OWO786456 PGK786456 PQG786456 QAC786456 QJY786456 QTU786456 RDQ786456 RNM786456 RXI786456 SHE786456 SRA786456 TAW786456 TKS786456 TUO786456 UEK786456 UOG786456 UYC786456 VHY786456 VRU786456 WBQ786456 WLM786456 WVI786456 D851992 IW851992 SS851992 ACO851992 AMK851992 AWG851992 BGC851992 BPY851992 BZU851992 CJQ851992 CTM851992 DDI851992 DNE851992 DXA851992 EGW851992 EQS851992 FAO851992 FKK851992 FUG851992 GEC851992 GNY851992 GXU851992 HHQ851992 HRM851992 IBI851992 ILE851992 IVA851992 JEW851992 JOS851992 JYO851992 KIK851992 KSG851992 LCC851992 LLY851992 LVU851992 MFQ851992 MPM851992 MZI851992 NJE851992 NTA851992 OCW851992 OMS851992 OWO851992 PGK851992 PQG851992 QAC851992 QJY851992 QTU851992 RDQ851992 RNM851992 RXI851992 SHE851992 SRA851992 TAW851992 TKS851992 TUO851992 UEK851992 UOG851992 UYC851992 VHY851992 VRU851992 WBQ851992 WLM851992 WVI851992 D917528 IW917528 SS917528 ACO917528 AMK917528 AWG917528 BGC917528 BPY917528 BZU917528 CJQ917528 CTM917528 DDI917528 DNE917528 DXA917528 EGW917528 EQS917528 FAO917528 FKK917528 FUG917528 GEC917528 GNY917528 GXU917528 HHQ917528 HRM917528 IBI917528 ILE917528 IVA917528 JEW917528 JOS917528 JYO917528 KIK917528 KSG917528 LCC917528 LLY917528 LVU917528 MFQ917528 MPM917528 MZI917528 NJE917528 NTA917528 OCW917528 OMS917528 OWO917528 PGK917528 PQG917528 QAC917528 QJY917528 QTU917528 RDQ917528 RNM917528 RXI917528 SHE917528 SRA917528 TAW917528 TKS917528 TUO917528 UEK917528 UOG917528 UYC917528 VHY917528 VRU917528 WBQ917528 WLM917528 WVI917528 D983064 IW983064 SS983064 ACO983064 AMK983064 AWG983064 BGC983064 BPY983064 BZU983064 CJQ983064 CTM983064 DDI983064 DNE983064 DXA983064 EGW983064 EQS983064 FAO983064 FKK983064 FUG983064 GEC983064 GNY983064 GXU983064 HHQ983064 HRM983064 IBI983064 ILE983064 IVA983064 JEW983064 JOS983064 JYO983064 KIK983064 KSG983064 LCC983064 LLY983064 LVU983064 MFQ983064 MPM983064 MZI983064 NJE983064 NTA983064 OCW983064 OMS983064 OWO983064 PGK983064 PQG983064 QAC983064 QJY983064 QTU983064 RDQ983064 RNM983064 RXI983064 SHE983064 SRA983064 TAW983064 TKS983064 TUO983064 UEK983064 UOG983064 UYC983064 VHY983064 VRU983064 WBQ983064 WLM983064 WVI983064">
      <formula1>"Discount,ZeroYield,ForwardRate"</formula1>
    </dataValidation>
    <dataValidation type="list" allowBlank="1" showInputMessage="1" showErrorMessage="1" sqref="D19 IW19 SS19 ACO19 AMK19 AWG19 BGC19 BPY19 BZU19 CJQ19 CTM19 DDI19 DNE19 DXA19 EGW19 EQS19 FAO19 FKK19 FUG19 GEC19 GNY19 GXU19 HHQ19 HRM19 IBI19 ILE19 IVA19 JEW19 JOS19 JYO19 KIK19 KSG19 LCC19 LLY19 LVU19 MFQ19 MPM19 MZI19 NJE19 NTA19 OCW19 OMS19 OWO19 PGK19 PQG19 QAC19 QJY19 QTU19 RDQ19 RNM19 RXI19 SHE19 SRA19 TAW19 TKS19 TUO19 UEK19 UOG19 UYC19 VHY19 VRU19 WBQ19 WLM19 WVI19 D65555 IW65555 SS65555 ACO65555 AMK65555 AWG65555 BGC65555 BPY65555 BZU65555 CJQ65555 CTM65555 DDI65555 DNE65555 DXA65555 EGW65555 EQS65555 FAO65555 FKK65555 FUG65555 GEC65555 GNY65555 GXU65555 HHQ65555 HRM65555 IBI65555 ILE65555 IVA65555 JEW65555 JOS65555 JYO65555 KIK65555 KSG65555 LCC65555 LLY65555 LVU65555 MFQ65555 MPM65555 MZI65555 NJE65555 NTA65555 OCW65555 OMS65555 OWO65555 PGK65555 PQG65555 QAC65555 QJY65555 QTU65555 RDQ65555 RNM65555 RXI65555 SHE65555 SRA65555 TAW65555 TKS65555 TUO65555 UEK65555 UOG65555 UYC65555 VHY65555 VRU65555 WBQ65555 WLM65555 WVI65555 D131091 IW131091 SS131091 ACO131091 AMK131091 AWG131091 BGC131091 BPY131091 BZU131091 CJQ131091 CTM131091 DDI131091 DNE131091 DXA131091 EGW131091 EQS131091 FAO131091 FKK131091 FUG131091 GEC131091 GNY131091 GXU131091 HHQ131091 HRM131091 IBI131091 ILE131091 IVA131091 JEW131091 JOS131091 JYO131091 KIK131091 KSG131091 LCC131091 LLY131091 LVU131091 MFQ131091 MPM131091 MZI131091 NJE131091 NTA131091 OCW131091 OMS131091 OWO131091 PGK131091 PQG131091 QAC131091 QJY131091 QTU131091 RDQ131091 RNM131091 RXI131091 SHE131091 SRA131091 TAW131091 TKS131091 TUO131091 UEK131091 UOG131091 UYC131091 VHY131091 VRU131091 WBQ131091 WLM131091 WVI131091 D196627 IW196627 SS196627 ACO196627 AMK196627 AWG196627 BGC196627 BPY196627 BZU196627 CJQ196627 CTM196627 DDI196627 DNE196627 DXA196627 EGW196627 EQS196627 FAO196627 FKK196627 FUG196627 GEC196627 GNY196627 GXU196627 HHQ196627 HRM196627 IBI196627 ILE196627 IVA196627 JEW196627 JOS196627 JYO196627 KIK196627 KSG196627 LCC196627 LLY196627 LVU196627 MFQ196627 MPM196627 MZI196627 NJE196627 NTA196627 OCW196627 OMS196627 OWO196627 PGK196627 PQG196627 QAC196627 QJY196627 QTU196627 RDQ196627 RNM196627 RXI196627 SHE196627 SRA196627 TAW196627 TKS196627 TUO196627 UEK196627 UOG196627 UYC196627 VHY196627 VRU196627 WBQ196627 WLM196627 WVI196627 D262163 IW262163 SS262163 ACO262163 AMK262163 AWG262163 BGC262163 BPY262163 BZU262163 CJQ262163 CTM262163 DDI262163 DNE262163 DXA262163 EGW262163 EQS262163 FAO262163 FKK262163 FUG262163 GEC262163 GNY262163 GXU262163 HHQ262163 HRM262163 IBI262163 ILE262163 IVA262163 JEW262163 JOS262163 JYO262163 KIK262163 KSG262163 LCC262163 LLY262163 LVU262163 MFQ262163 MPM262163 MZI262163 NJE262163 NTA262163 OCW262163 OMS262163 OWO262163 PGK262163 PQG262163 QAC262163 QJY262163 QTU262163 RDQ262163 RNM262163 RXI262163 SHE262163 SRA262163 TAW262163 TKS262163 TUO262163 UEK262163 UOG262163 UYC262163 VHY262163 VRU262163 WBQ262163 WLM262163 WVI262163 D327699 IW327699 SS327699 ACO327699 AMK327699 AWG327699 BGC327699 BPY327699 BZU327699 CJQ327699 CTM327699 DDI327699 DNE327699 DXA327699 EGW327699 EQS327699 FAO327699 FKK327699 FUG327699 GEC327699 GNY327699 GXU327699 HHQ327699 HRM327699 IBI327699 ILE327699 IVA327699 JEW327699 JOS327699 JYO327699 KIK327699 KSG327699 LCC327699 LLY327699 LVU327699 MFQ327699 MPM327699 MZI327699 NJE327699 NTA327699 OCW327699 OMS327699 OWO327699 PGK327699 PQG327699 QAC327699 QJY327699 QTU327699 RDQ327699 RNM327699 RXI327699 SHE327699 SRA327699 TAW327699 TKS327699 TUO327699 UEK327699 UOG327699 UYC327699 VHY327699 VRU327699 WBQ327699 WLM327699 WVI327699 D393235 IW393235 SS393235 ACO393235 AMK393235 AWG393235 BGC393235 BPY393235 BZU393235 CJQ393235 CTM393235 DDI393235 DNE393235 DXA393235 EGW393235 EQS393235 FAO393235 FKK393235 FUG393235 GEC393235 GNY393235 GXU393235 HHQ393235 HRM393235 IBI393235 ILE393235 IVA393235 JEW393235 JOS393235 JYO393235 KIK393235 KSG393235 LCC393235 LLY393235 LVU393235 MFQ393235 MPM393235 MZI393235 NJE393235 NTA393235 OCW393235 OMS393235 OWO393235 PGK393235 PQG393235 QAC393235 QJY393235 QTU393235 RDQ393235 RNM393235 RXI393235 SHE393235 SRA393235 TAW393235 TKS393235 TUO393235 UEK393235 UOG393235 UYC393235 VHY393235 VRU393235 WBQ393235 WLM393235 WVI393235 D458771 IW458771 SS458771 ACO458771 AMK458771 AWG458771 BGC458771 BPY458771 BZU458771 CJQ458771 CTM458771 DDI458771 DNE458771 DXA458771 EGW458771 EQS458771 FAO458771 FKK458771 FUG458771 GEC458771 GNY458771 GXU458771 HHQ458771 HRM458771 IBI458771 ILE458771 IVA458771 JEW458771 JOS458771 JYO458771 KIK458771 KSG458771 LCC458771 LLY458771 LVU458771 MFQ458771 MPM458771 MZI458771 NJE458771 NTA458771 OCW458771 OMS458771 OWO458771 PGK458771 PQG458771 QAC458771 QJY458771 QTU458771 RDQ458771 RNM458771 RXI458771 SHE458771 SRA458771 TAW458771 TKS458771 TUO458771 UEK458771 UOG458771 UYC458771 VHY458771 VRU458771 WBQ458771 WLM458771 WVI458771 D524307 IW524307 SS524307 ACO524307 AMK524307 AWG524307 BGC524307 BPY524307 BZU524307 CJQ524307 CTM524307 DDI524307 DNE524307 DXA524307 EGW524307 EQS524307 FAO524307 FKK524307 FUG524307 GEC524307 GNY524307 GXU524307 HHQ524307 HRM524307 IBI524307 ILE524307 IVA524307 JEW524307 JOS524307 JYO524307 KIK524307 KSG524307 LCC524307 LLY524307 LVU524307 MFQ524307 MPM524307 MZI524307 NJE524307 NTA524307 OCW524307 OMS524307 OWO524307 PGK524307 PQG524307 QAC524307 QJY524307 QTU524307 RDQ524307 RNM524307 RXI524307 SHE524307 SRA524307 TAW524307 TKS524307 TUO524307 UEK524307 UOG524307 UYC524307 VHY524307 VRU524307 WBQ524307 WLM524307 WVI524307 D589843 IW589843 SS589843 ACO589843 AMK589843 AWG589843 BGC589843 BPY589843 BZU589843 CJQ589843 CTM589843 DDI589843 DNE589843 DXA589843 EGW589843 EQS589843 FAO589843 FKK589843 FUG589843 GEC589843 GNY589843 GXU589843 HHQ589843 HRM589843 IBI589843 ILE589843 IVA589843 JEW589843 JOS589843 JYO589843 KIK589843 KSG589843 LCC589843 LLY589843 LVU589843 MFQ589843 MPM589843 MZI589843 NJE589843 NTA589843 OCW589843 OMS589843 OWO589843 PGK589843 PQG589843 QAC589843 QJY589843 QTU589843 RDQ589843 RNM589843 RXI589843 SHE589843 SRA589843 TAW589843 TKS589843 TUO589843 UEK589843 UOG589843 UYC589843 VHY589843 VRU589843 WBQ589843 WLM589843 WVI589843 D655379 IW655379 SS655379 ACO655379 AMK655379 AWG655379 BGC655379 BPY655379 BZU655379 CJQ655379 CTM655379 DDI655379 DNE655379 DXA655379 EGW655379 EQS655379 FAO655379 FKK655379 FUG655379 GEC655379 GNY655379 GXU655379 HHQ655379 HRM655379 IBI655379 ILE655379 IVA655379 JEW655379 JOS655379 JYO655379 KIK655379 KSG655379 LCC655379 LLY655379 LVU655379 MFQ655379 MPM655379 MZI655379 NJE655379 NTA655379 OCW655379 OMS655379 OWO655379 PGK655379 PQG655379 QAC655379 QJY655379 QTU655379 RDQ655379 RNM655379 RXI655379 SHE655379 SRA655379 TAW655379 TKS655379 TUO655379 UEK655379 UOG655379 UYC655379 VHY655379 VRU655379 WBQ655379 WLM655379 WVI655379 D720915 IW720915 SS720915 ACO720915 AMK720915 AWG720915 BGC720915 BPY720915 BZU720915 CJQ720915 CTM720915 DDI720915 DNE720915 DXA720915 EGW720915 EQS720915 FAO720915 FKK720915 FUG720915 GEC720915 GNY720915 GXU720915 HHQ720915 HRM720915 IBI720915 ILE720915 IVA720915 JEW720915 JOS720915 JYO720915 KIK720915 KSG720915 LCC720915 LLY720915 LVU720915 MFQ720915 MPM720915 MZI720915 NJE720915 NTA720915 OCW720915 OMS720915 OWO720915 PGK720915 PQG720915 QAC720915 QJY720915 QTU720915 RDQ720915 RNM720915 RXI720915 SHE720915 SRA720915 TAW720915 TKS720915 TUO720915 UEK720915 UOG720915 UYC720915 VHY720915 VRU720915 WBQ720915 WLM720915 WVI720915 D786451 IW786451 SS786451 ACO786451 AMK786451 AWG786451 BGC786451 BPY786451 BZU786451 CJQ786451 CTM786451 DDI786451 DNE786451 DXA786451 EGW786451 EQS786451 FAO786451 FKK786451 FUG786451 GEC786451 GNY786451 GXU786451 HHQ786451 HRM786451 IBI786451 ILE786451 IVA786451 JEW786451 JOS786451 JYO786451 KIK786451 KSG786451 LCC786451 LLY786451 LVU786451 MFQ786451 MPM786451 MZI786451 NJE786451 NTA786451 OCW786451 OMS786451 OWO786451 PGK786451 PQG786451 QAC786451 QJY786451 QTU786451 RDQ786451 RNM786451 RXI786451 SHE786451 SRA786451 TAW786451 TKS786451 TUO786451 UEK786451 UOG786451 UYC786451 VHY786451 VRU786451 WBQ786451 WLM786451 WVI786451 D851987 IW851987 SS851987 ACO851987 AMK851987 AWG851987 BGC851987 BPY851987 BZU851987 CJQ851987 CTM851987 DDI851987 DNE851987 DXA851987 EGW851987 EQS851987 FAO851987 FKK851987 FUG851987 GEC851987 GNY851987 GXU851987 HHQ851987 HRM851987 IBI851987 ILE851987 IVA851987 JEW851987 JOS851987 JYO851987 KIK851987 KSG851987 LCC851987 LLY851987 LVU851987 MFQ851987 MPM851987 MZI851987 NJE851987 NTA851987 OCW851987 OMS851987 OWO851987 PGK851987 PQG851987 QAC851987 QJY851987 QTU851987 RDQ851987 RNM851987 RXI851987 SHE851987 SRA851987 TAW851987 TKS851987 TUO851987 UEK851987 UOG851987 UYC851987 VHY851987 VRU851987 WBQ851987 WLM851987 WVI851987 D917523 IW917523 SS917523 ACO917523 AMK917523 AWG917523 BGC917523 BPY917523 BZU917523 CJQ917523 CTM917523 DDI917523 DNE917523 DXA917523 EGW917523 EQS917523 FAO917523 FKK917523 FUG917523 GEC917523 GNY917523 GXU917523 HHQ917523 HRM917523 IBI917523 ILE917523 IVA917523 JEW917523 JOS917523 JYO917523 KIK917523 KSG917523 LCC917523 LLY917523 LVU917523 MFQ917523 MPM917523 MZI917523 NJE917523 NTA917523 OCW917523 OMS917523 OWO917523 PGK917523 PQG917523 QAC917523 QJY917523 QTU917523 RDQ917523 RNM917523 RXI917523 SHE917523 SRA917523 TAW917523 TKS917523 TUO917523 UEK917523 UOG917523 UYC917523 VHY917523 VRU917523 WBQ917523 WLM917523 WVI917523 D983059 IW983059 SS983059 ACO983059 AMK983059 AWG983059 BGC983059 BPY983059 BZU983059 CJQ983059 CTM983059 DDI983059 DNE983059 DXA983059 EGW983059 EQS983059 FAO983059 FKK983059 FUG983059 GEC983059 GNY983059 GXU983059 HHQ983059 HRM983059 IBI983059 ILE983059 IVA983059 JEW983059 JOS983059 JYO983059 KIK983059 KSG983059 LCC983059 LLY983059 LVU983059 MFQ983059 MPM983059 MZI983059 NJE983059 NTA983059 OCW983059 OMS983059 OWO983059 PGK983059 PQG983059 QAC983059 QJY983059 QTU983059 RDQ983059 RNM983059 RXI983059 SHE983059 SRA983059 TAW983059 TKS983059 TUO983059 UEK983059 UOG983059 UYC983059 VHY983059 VRU983059 WBQ983059 WLM983059 WVI983059">
      <formula1>"Actual/Actual (ISDA),Actual/360,30/360 (Bond Basis),30E/360 (Eurobond Basis),Actual/365 (Fixed),Actual/Actual (ISMA),Actual/Actual (AFB),'1/1,30/360 (Italian),Simple"</formula1>
    </dataValidation>
    <dataValidation type="list" allowBlank="1" showInputMessage="1" showErrorMessage="1" sqref="D4 IW4 SS4 ACO4 AMK4 AWG4 BGC4 BPY4 BZU4 CJQ4 CTM4 DDI4 DNE4 DXA4 EGW4 EQS4 FAO4 FKK4 FUG4 GEC4 GNY4 GXU4 HHQ4 HRM4 IBI4 ILE4 IVA4 JEW4 JOS4 JYO4 KIK4 KSG4 LCC4 LLY4 LVU4 MFQ4 MPM4 MZI4 NJE4 NTA4 OCW4 OMS4 OWO4 PGK4 PQG4 QAC4 QJY4 QTU4 RDQ4 RNM4 RXI4 SHE4 SRA4 TAW4 TKS4 TUO4 UEK4 UOG4 UYC4 VHY4 VRU4 WBQ4 WLM4 WVI4 D65540 IW65540 SS65540 ACO65540 AMK65540 AWG65540 BGC65540 BPY65540 BZU65540 CJQ65540 CTM65540 DDI65540 DNE65540 DXA65540 EGW65540 EQS65540 FAO65540 FKK65540 FUG65540 GEC65540 GNY65540 GXU65540 HHQ65540 HRM65540 IBI65540 ILE65540 IVA65540 JEW65540 JOS65540 JYO65540 KIK65540 KSG65540 LCC65540 LLY65540 LVU65540 MFQ65540 MPM65540 MZI65540 NJE65540 NTA65540 OCW65540 OMS65540 OWO65540 PGK65540 PQG65540 QAC65540 QJY65540 QTU65540 RDQ65540 RNM65540 RXI65540 SHE65540 SRA65540 TAW65540 TKS65540 TUO65540 UEK65540 UOG65540 UYC65540 VHY65540 VRU65540 WBQ65540 WLM65540 WVI65540 D131076 IW131076 SS131076 ACO131076 AMK131076 AWG131076 BGC131076 BPY131076 BZU131076 CJQ131076 CTM131076 DDI131076 DNE131076 DXA131076 EGW131076 EQS131076 FAO131076 FKK131076 FUG131076 GEC131076 GNY131076 GXU131076 HHQ131076 HRM131076 IBI131076 ILE131076 IVA131076 JEW131076 JOS131076 JYO131076 KIK131076 KSG131076 LCC131076 LLY131076 LVU131076 MFQ131076 MPM131076 MZI131076 NJE131076 NTA131076 OCW131076 OMS131076 OWO131076 PGK131076 PQG131076 QAC131076 QJY131076 QTU131076 RDQ131076 RNM131076 RXI131076 SHE131076 SRA131076 TAW131076 TKS131076 TUO131076 UEK131076 UOG131076 UYC131076 VHY131076 VRU131076 WBQ131076 WLM131076 WVI131076 D196612 IW196612 SS196612 ACO196612 AMK196612 AWG196612 BGC196612 BPY196612 BZU196612 CJQ196612 CTM196612 DDI196612 DNE196612 DXA196612 EGW196612 EQS196612 FAO196612 FKK196612 FUG196612 GEC196612 GNY196612 GXU196612 HHQ196612 HRM196612 IBI196612 ILE196612 IVA196612 JEW196612 JOS196612 JYO196612 KIK196612 KSG196612 LCC196612 LLY196612 LVU196612 MFQ196612 MPM196612 MZI196612 NJE196612 NTA196612 OCW196612 OMS196612 OWO196612 PGK196612 PQG196612 QAC196612 QJY196612 QTU196612 RDQ196612 RNM196612 RXI196612 SHE196612 SRA196612 TAW196612 TKS196612 TUO196612 UEK196612 UOG196612 UYC196612 VHY196612 VRU196612 WBQ196612 WLM196612 WVI196612 D262148 IW262148 SS262148 ACO262148 AMK262148 AWG262148 BGC262148 BPY262148 BZU262148 CJQ262148 CTM262148 DDI262148 DNE262148 DXA262148 EGW262148 EQS262148 FAO262148 FKK262148 FUG262148 GEC262148 GNY262148 GXU262148 HHQ262148 HRM262148 IBI262148 ILE262148 IVA262148 JEW262148 JOS262148 JYO262148 KIK262148 KSG262148 LCC262148 LLY262148 LVU262148 MFQ262148 MPM262148 MZI262148 NJE262148 NTA262148 OCW262148 OMS262148 OWO262148 PGK262148 PQG262148 QAC262148 QJY262148 QTU262148 RDQ262148 RNM262148 RXI262148 SHE262148 SRA262148 TAW262148 TKS262148 TUO262148 UEK262148 UOG262148 UYC262148 VHY262148 VRU262148 WBQ262148 WLM262148 WVI262148 D327684 IW327684 SS327684 ACO327684 AMK327684 AWG327684 BGC327684 BPY327684 BZU327684 CJQ327684 CTM327684 DDI327684 DNE327684 DXA327684 EGW327684 EQS327684 FAO327684 FKK327684 FUG327684 GEC327684 GNY327684 GXU327684 HHQ327684 HRM327684 IBI327684 ILE327684 IVA327684 JEW327684 JOS327684 JYO327684 KIK327684 KSG327684 LCC327684 LLY327684 LVU327684 MFQ327684 MPM327684 MZI327684 NJE327684 NTA327684 OCW327684 OMS327684 OWO327684 PGK327684 PQG327684 QAC327684 QJY327684 QTU327684 RDQ327684 RNM327684 RXI327684 SHE327684 SRA327684 TAW327684 TKS327684 TUO327684 UEK327684 UOG327684 UYC327684 VHY327684 VRU327684 WBQ327684 WLM327684 WVI327684 D393220 IW393220 SS393220 ACO393220 AMK393220 AWG393220 BGC393220 BPY393220 BZU393220 CJQ393220 CTM393220 DDI393220 DNE393220 DXA393220 EGW393220 EQS393220 FAO393220 FKK393220 FUG393220 GEC393220 GNY393220 GXU393220 HHQ393220 HRM393220 IBI393220 ILE393220 IVA393220 JEW393220 JOS393220 JYO393220 KIK393220 KSG393220 LCC393220 LLY393220 LVU393220 MFQ393220 MPM393220 MZI393220 NJE393220 NTA393220 OCW393220 OMS393220 OWO393220 PGK393220 PQG393220 QAC393220 QJY393220 QTU393220 RDQ393220 RNM393220 RXI393220 SHE393220 SRA393220 TAW393220 TKS393220 TUO393220 UEK393220 UOG393220 UYC393220 VHY393220 VRU393220 WBQ393220 WLM393220 WVI393220 D458756 IW458756 SS458756 ACO458756 AMK458756 AWG458756 BGC458756 BPY458756 BZU458756 CJQ458756 CTM458756 DDI458756 DNE458756 DXA458756 EGW458756 EQS458756 FAO458756 FKK458756 FUG458756 GEC458756 GNY458756 GXU458756 HHQ458756 HRM458756 IBI458756 ILE458756 IVA458756 JEW458756 JOS458756 JYO458756 KIK458756 KSG458756 LCC458756 LLY458756 LVU458756 MFQ458756 MPM458756 MZI458756 NJE458756 NTA458756 OCW458756 OMS458756 OWO458756 PGK458756 PQG458756 QAC458756 QJY458756 QTU458756 RDQ458756 RNM458756 RXI458756 SHE458756 SRA458756 TAW458756 TKS458756 TUO458756 UEK458756 UOG458756 UYC458756 VHY458756 VRU458756 WBQ458756 WLM458756 WVI458756 D524292 IW524292 SS524292 ACO524292 AMK524292 AWG524292 BGC524292 BPY524292 BZU524292 CJQ524292 CTM524292 DDI524292 DNE524292 DXA524292 EGW524292 EQS524292 FAO524292 FKK524292 FUG524292 GEC524292 GNY524292 GXU524292 HHQ524292 HRM524292 IBI524292 ILE524292 IVA524292 JEW524292 JOS524292 JYO524292 KIK524292 KSG524292 LCC524292 LLY524292 LVU524292 MFQ524292 MPM524292 MZI524292 NJE524292 NTA524292 OCW524292 OMS524292 OWO524292 PGK524292 PQG524292 QAC524292 QJY524292 QTU524292 RDQ524292 RNM524292 RXI524292 SHE524292 SRA524292 TAW524292 TKS524292 TUO524292 UEK524292 UOG524292 UYC524292 VHY524292 VRU524292 WBQ524292 WLM524292 WVI524292 D589828 IW589828 SS589828 ACO589828 AMK589828 AWG589828 BGC589828 BPY589828 BZU589828 CJQ589828 CTM589828 DDI589828 DNE589828 DXA589828 EGW589828 EQS589828 FAO589828 FKK589828 FUG589828 GEC589828 GNY589828 GXU589828 HHQ589828 HRM589828 IBI589828 ILE589828 IVA589828 JEW589828 JOS589828 JYO589828 KIK589828 KSG589828 LCC589828 LLY589828 LVU589828 MFQ589828 MPM589828 MZI589828 NJE589828 NTA589828 OCW589828 OMS589828 OWO589828 PGK589828 PQG589828 QAC589828 QJY589828 QTU589828 RDQ589828 RNM589828 RXI589828 SHE589828 SRA589828 TAW589828 TKS589828 TUO589828 UEK589828 UOG589828 UYC589828 VHY589828 VRU589828 WBQ589828 WLM589828 WVI589828 D655364 IW655364 SS655364 ACO655364 AMK655364 AWG655364 BGC655364 BPY655364 BZU655364 CJQ655364 CTM655364 DDI655364 DNE655364 DXA655364 EGW655364 EQS655364 FAO655364 FKK655364 FUG655364 GEC655364 GNY655364 GXU655364 HHQ655364 HRM655364 IBI655364 ILE655364 IVA655364 JEW655364 JOS655364 JYO655364 KIK655364 KSG655364 LCC655364 LLY655364 LVU655364 MFQ655364 MPM655364 MZI655364 NJE655364 NTA655364 OCW655364 OMS655364 OWO655364 PGK655364 PQG655364 QAC655364 QJY655364 QTU655364 RDQ655364 RNM655364 RXI655364 SHE655364 SRA655364 TAW655364 TKS655364 TUO655364 UEK655364 UOG655364 UYC655364 VHY655364 VRU655364 WBQ655364 WLM655364 WVI655364 D720900 IW720900 SS720900 ACO720900 AMK720900 AWG720900 BGC720900 BPY720900 BZU720900 CJQ720900 CTM720900 DDI720900 DNE720900 DXA720900 EGW720900 EQS720900 FAO720900 FKK720900 FUG720900 GEC720900 GNY720900 GXU720900 HHQ720900 HRM720900 IBI720900 ILE720900 IVA720900 JEW720900 JOS720900 JYO720900 KIK720900 KSG720900 LCC720900 LLY720900 LVU720900 MFQ720900 MPM720900 MZI720900 NJE720900 NTA720900 OCW720900 OMS720900 OWO720900 PGK720900 PQG720900 QAC720900 QJY720900 QTU720900 RDQ720900 RNM720900 RXI720900 SHE720900 SRA720900 TAW720900 TKS720900 TUO720900 UEK720900 UOG720900 UYC720900 VHY720900 VRU720900 WBQ720900 WLM720900 WVI720900 D786436 IW786436 SS786436 ACO786436 AMK786436 AWG786436 BGC786436 BPY786436 BZU786436 CJQ786436 CTM786436 DDI786436 DNE786436 DXA786436 EGW786436 EQS786436 FAO786436 FKK786436 FUG786436 GEC786436 GNY786436 GXU786436 HHQ786436 HRM786436 IBI786436 ILE786436 IVA786436 JEW786436 JOS786436 JYO786436 KIK786436 KSG786436 LCC786436 LLY786436 LVU786436 MFQ786436 MPM786436 MZI786436 NJE786436 NTA786436 OCW786436 OMS786436 OWO786436 PGK786436 PQG786436 QAC786436 QJY786436 QTU786436 RDQ786436 RNM786436 RXI786436 SHE786436 SRA786436 TAW786436 TKS786436 TUO786436 UEK786436 UOG786436 UYC786436 VHY786436 VRU786436 WBQ786436 WLM786436 WVI786436 D851972 IW851972 SS851972 ACO851972 AMK851972 AWG851972 BGC851972 BPY851972 BZU851972 CJQ851972 CTM851972 DDI851972 DNE851972 DXA851972 EGW851972 EQS851972 FAO851972 FKK851972 FUG851972 GEC851972 GNY851972 GXU851972 HHQ851972 HRM851972 IBI851972 ILE851972 IVA851972 JEW851972 JOS851972 JYO851972 KIK851972 KSG851972 LCC851972 LLY851972 LVU851972 MFQ851972 MPM851972 MZI851972 NJE851972 NTA851972 OCW851972 OMS851972 OWO851972 PGK851972 PQG851972 QAC851972 QJY851972 QTU851972 RDQ851972 RNM851972 RXI851972 SHE851972 SRA851972 TAW851972 TKS851972 TUO851972 UEK851972 UOG851972 UYC851972 VHY851972 VRU851972 WBQ851972 WLM851972 WVI851972 D917508 IW917508 SS917508 ACO917508 AMK917508 AWG917508 BGC917508 BPY917508 BZU917508 CJQ917508 CTM917508 DDI917508 DNE917508 DXA917508 EGW917508 EQS917508 FAO917508 FKK917508 FUG917508 GEC917508 GNY917508 GXU917508 HHQ917508 HRM917508 IBI917508 ILE917508 IVA917508 JEW917508 JOS917508 JYO917508 KIK917508 KSG917508 LCC917508 LLY917508 LVU917508 MFQ917508 MPM917508 MZI917508 NJE917508 NTA917508 OCW917508 OMS917508 OWO917508 PGK917508 PQG917508 QAC917508 QJY917508 QTU917508 RDQ917508 RNM917508 RXI917508 SHE917508 SRA917508 TAW917508 TKS917508 TUO917508 UEK917508 UOG917508 UYC917508 VHY917508 VRU917508 WBQ917508 WLM917508 WVI917508 D983044 IW983044 SS983044 ACO983044 AMK983044 AWG983044 BGC983044 BPY983044 BZU983044 CJQ983044 CTM983044 DDI983044 DNE983044 DXA983044 EGW983044 EQS983044 FAO983044 FKK983044 FUG983044 GEC983044 GNY983044 GXU983044 HHQ983044 HRM983044 IBI983044 ILE983044 IVA983044 JEW983044 JOS983044 JYO983044 KIK983044 KSG983044 LCC983044 LLY983044 LVU983044 MFQ983044 MPM983044 MZI983044 NJE983044 NTA983044 OCW983044 OMS983044 OWO983044 PGK983044 PQG983044 QAC983044 QJY983044 QTU983044 RDQ983044 RNM983044 RXI983044 SHE983044 SRA983044 TAW983044 TKS983044 TUO983044 UEK983044 UOG983044 UYC983044 VHY983044 VRU983044 WBQ983044 WLM983044 WVI983044">
      <formula1>"EUR,USD,GBP,JPY,CHF"</formula1>
    </dataValidation>
    <dataValidation type="list" allowBlank="1" showInputMessage="1" showErrorMessage="1" sqref="D18 IW18 SS18 ACO18 AMK18 AWG18 BGC18 BPY18 BZU18 CJQ18 CTM18 DDI18 DNE18 DXA18 EGW18 EQS18 FAO18 FKK18 FUG18 GEC18 GNY18 GXU18 HHQ18 HRM18 IBI18 ILE18 IVA18 JEW18 JOS18 JYO18 KIK18 KSG18 LCC18 LLY18 LVU18 MFQ18 MPM18 MZI18 NJE18 NTA18 OCW18 OMS18 OWO18 PGK18 PQG18 QAC18 QJY18 QTU18 RDQ18 RNM18 RXI18 SHE18 SRA18 TAW18 TKS18 TUO18 UEK18 UOG18 UYC18 VHY18 VRU18 WBQ18 WLM18 WVI18 D65554 IW65554 SS65554 ACO65554 AMK65554 AWG65554 BGC65554 BPY65554 BZU65554 CJQ65554 CTM65554 DDI65554 DNE65554 DXA65554 EGW65554 EQS65554 FAO65554 FKK65554 FUG65554 GEC65554 GNY65554 GXU65554 HHQ65554 HRM65554 IBI65554 ILE65554 IVA65554 JEW65554 JOS65554 JYO65554 KIK65554 KSG65554 LCC65554 LLY65554 LVU65554 MFQ65554 MPM65554 MZI65554 NJE65554 NTA65554 OCW65554 OMS65554 OWO65554 PGK65554 PQG65554 QAC65554 QJY65554 QTU65554 RDQ65554 RNM65554 RXI65554 SHE65554 SRA65554 TAW65554 TKS65554 TUO65554 UEK65554 UOG65554 UYC65554 VHY65554 VRU65554 WBQ65554 WLM65554 WVI65554 D131090 IW131090 SS131090 ACO131090 AMK131090 AWG131090 BGC131090 BPY131090 BZU131090 CJQ131090 CTM131090 DDI131090 DNE131090 DXA131090 EGW131090 EQS131090 FAO131090 FKK131090 FUG131090 GEC131090 GNY131090 GXU131090 HHQ131090 HRM131090 IBI131090 ILE131090 IVA131090 JEW131090 JOS131090 JYO131090 KIK131090 KSG131090 LCC131090 LLY131090 LVU131090 MFQ131090 MPM131090 MZI131090 NJE131090 NTA131090 OCW131090 OMS131090 OWO131090 PGK131090 PQG131090 QAC131090 QJY131090 QTU131090 RDQ131090 RNM131090 RXI131090 SHE131090 SRA131090 TAW131090 TKS131090 TUO131090 UEK131090 UOG131090 UYC131090 VHY131090 VRU131090 WBQ131090 WLM131090 WVI131090 D196626 IW196626 SS196626 ACO196626 AMK196626 AWG196626 BGC196626 BPY196626 BZU196626 CJQ196626 CTM196626 DDI196626 DNE196626 DXA196626 EGW196626 EQS196626 FAO196626 FKK196626 FUG196626 GEC196626 GNY196626 GXU196626 HHQ196626 HRM196626 IBI196626 ILE196626 IVA196626 JEW196626 JOS196626 JYO196626 KIK196626 KSG196626 LCC196626 LLY196626 LVU196626 MFQ196626 MPM196626 MZI196626 NJE196626 NTA196626 OCW196626 OMS196626 OWO196626 PGK196626 PQG196626 QAC196626 QJY196626 QTU196626 RDQ196626 RNM196626 RXI196626 SHE196626 SRA196626 TAW196626 TKS196626 TUO196626 UEK196626 UOG196626 UYC196626 VHY196626 VRU196626 WBQ196626 WLM196626 WVI196626 D262162 IW262162 SS262162 ACO262162 AMK262162 AWG262162 BGC262162 BPY262162 BZU262162 CJQ262162 CTM262162 DDI262162 DNE262162 DXA262162 EGW262162 EQS262162 FAO262162 FKK262162 FUG262162 GEC262162 GNY262162 GXU262162 HHQ262162 HRM262162 IBI262162 ILE262162 IVA262162 JEW262162 JOS262162 JYO262162 KIK262162 KSG262162 LCC262162 LLY262162 LVU262162 MFQ262162 MPM262162 MZI262162 NJE262162 NTA262162 OCW262162 OMS262162 OWO262162 PGK262162 PQG262162 QAC262162 QJY262162 QTU262162 RDQ262162 RNM262162 RXI262162 SHE262162 SRA262162 TAW262162 TKS262162 TUO262162 UEK262162 UOG262162 UYC262162 VHY262162 VRU262162 WBQ262162 WLM262162 WVI262162 D327698 IW327698 SS327698 ACO327698 AMK327698 AWG327698 BGC327698 BPY327698 BZU327698 CJQ327698 CTM327698 DDI327698 DNE327698 DXA327698 EGW327698 EQS327698 FAO327698 FKK327698 FUG327698 GEC327698 GNY327698 GXU327698 HHQ327698 HRM327698 IBI327698 ILE327698 IVA327698 JEW327698 JOS327698 JYO327698 KIK327698 KSG327698 LCC327698 LLY327698 LVU327698 MFQ327698 MPM327698 MZI327698 NJE327698 NTA327698 OCW327698 OMS327698 OWO327698 PGK327698 PQG327698 QAC327698 QJY327698 QTU327698 RDQ327698 RNM327698 RXI327698 SHE327698 SRA327698 TAW327698 TKS327698 TUO327698 UEK327698 UOG327698 UYC327698 VHY327698 VRU327698 WBQ327698 WLM327698 WVI327698 D393234 IW393234 SS393234 ACO393234 AMK393234 AWG393234 BGC393234 BPY393234 BZU393234 CJQ393234 CTM393234 DDI393234 DNE393234 DXA393234 EGW393234 EQS393234 FAO393234 FKK393234 FUG393234 GEC393234 GNY393234 GXU393234 HHQ393234 HRM393234 IBI393234 ILE393234 IVA393234 JEW393234 JOS393234 JYO393234 KIK393234 KSG393234 LCC393234 LLY393234 LVU393234 MFQ393234 MPM393234 MZI393234 NJE393234 NTA393234 OCW393234 OMS393234 OWO393234 PGK393234 PQG393234 QAC393234 QJY393234 QTU393234 RDQ393234 RNM393234 RXI393234 SHE393234 SRA393234 TAW393234 TKS393234 TUO393234 UEK393234 UOG393234 UYC393234 VHY393234 VRU393234 WBQ393234 WLM393234 WVI393234 D458770 IW458770 SS458770 ACO458770 AMK458770 AWG458770 BGC458770 BPY458770 BZU458770 CJQ458770 CTM458770 DDI458770 DNE458770 DXA458770 EGW458770 EQS458770 FAO458770 FKK458770 FUG458770 GEC458770 GNY458770 GXU458770 HHQ458770 HRM458770 IBI458770 ILE458770 IVA458770 JEW458770 JOS458770 JYO458770 KIK458770 KSG458770 LCC458770 LLY458770 LVU458770 MFQ458770 MPM458770 MZI458770 NJE458770 NTA458770 OCW458770 OMS458770 OWO458770 PGK458770 PQG458770 QAC458770 QJY458770 QTU458770 RDQ458770 RNM458770 RXI458770 SHE458770 SRA458770 TAW458770 TKS458770 TUO458770 UEK458770 UOG458770 UYC458770 VHY458770 VRU458770 WBQ458770 WLM458770 WVI458770 D524306 IW524306 SS524306 ACO524306 AMK524306 AWG524306 BGC524306 BPY524306 BZU524306 CJQ524306 CTM524306 DDI524306 DNE524306 DXA524306 EGW524306 EQS524306 FAO524306 FKK524306 FUG524306 GEC524306 GNY524306 GXU524306 HHQ524306 HRM524306 IBI524306 ILE524306 IVA524306 JEW524306 JOS524306 JYO524306 KIK524306 KSG524306 LCC524306 LLY524306 LVU524306 MFQ524306 MPM524306 MZI524306 NJE524306 NTA524306 OCW524306 OMS524306 OWO524306 PGK524306 PQG524306 QAC524306 QJY524306 QTU524306 RDQ524306 RNM524306 RXI524306 SHE524306 SRA524306 TAW524306 TKS524306 TUO524306 UEK524306 UOG524306 UYC524306 VHY524306 VRU524306 WBQ524306 WLM524306 WVI524306 D589842 IW589842 SS589842 ACO589842 AMK589842 AWG589842 BGC589842 BPY589842 BZU589842 CJQ589842 CTM589842 DDI589842 DNE589842 DXA589842 EGW589842 EQS589842 FAO589842 FKK589842 FUG589842 GEC589842 GNY589842 GXU589842 HHQ589842 HRM589842 IBI589842 ILE589842 IVA589842 JEW589842 JOS589842 JYO589842 KIK589842 KSG589842 LCC589842 LLY589842 LVU589842 MFQ589842 MPM589842 MZI589842 NJE589842 NTA589842 OCW589842 OMS589842 OWO589842 PGK589842 PQG589842 QAC589842 QJY589842 QTU589842 RDQ589842 RNM589842 RXI589842 SHE589842 SRA589842 TAW589842 TKS589842 TUO589842 UEK589842 UOG589842 UYC589842 VHY589842 VRU589842 WBQ589842 WLM589842 WVI589842 D655378 IW655378 SS655378 ACO655378 AMK655378 AWG655378 BGC655378 BPY655378 BZU655378 CJQ655378 CTM655378 DDI655378 DNE655378 DXA655378 EGW655378 EQS655378 FAO655378 FKK655378 FUG655378 GEC655378 GNY655378 GXU655378 HHQ655378 HRM655378 IBI655378 ILE655378 IVA655378 JEW655378 JOS655378 JYO655378 KIK655378 KSG655378 LCC655378 LLY655378 LVU655378 MFQ655378 MPM655378 MZI655378 NJE655378 NTA655378 OCW655378 OMS655378 OWO655378 PGK655378 PQG655378 QAC655378 QJY655378 QTU655378 RDQ655378 RNM655378 RXI655378 SHE655378 SRA655378 TAW655378 TKS655378 TUO655378 UEK655378 UOG655378 UYC655378 VHY655378 VRU655378 WBQ655378 WLM655378 WVI655378 D720914 IW720914 SS720914 ACO720914 AMK720914 AWG720914 BGC720914 BPY720914 BZU720914 CJQ720914 CTM720914 DDI720914 DNE720914 DXA720914 EGW720914 EQS720914 FAO720914 FKK720914 FUG720914 GEC720914 GNY720914 GXU720914 HHQ720914 HRM720914 IBI720914 ILE720914 IVA720914 JEW720914 JOS720914 JYO720914 KIK720914 KSG720914 LCC720914 LLY720914 LVU720914 MFQ720914 MPM720914 MZI720914 NJE720914 NTA720914 OCW720914 OMS720914 OWO720914 PGK720914 PQG720914 QAC720914 QJY720914 QTU720914 RDQ720914 RNM720914 RXI720914 SHE720914 SRA720914 TAW720914 TKS720914 TUO720914 UEK720914 UOG720914 UYC720914 VHY720914 VRU720914 WBQ720914 WLM720914 WVI720914 D786450 IW786450 SS786450 ACO786450 AMK786450 AWG786450 BGC786450 BPY786450 BZU786450 CJQ786450 CTM786450 DDI786450 DNE786450 DXA786450 EGW786450 EQS786450 FAO786450 FKK786450 FUG786450 GEC786450 GNY786450 GXU786450 HHQ786450 HRM786450 IBI786450 ILE786450 IVA786450 JEW786450 JOS786450 JYO786450 KIK786450 KSG786450 LCC786450 LLY786450 LVU786450 MFQ786450 MPM786450 MZI786450 NJE786450 NTA786450 OCW786450 OMS786450 OWO786450 PGK786450 PQG786450 QAC786450 QJY786450 QTU786450 RDQ786450 RNM786450 RXI786450 SHE786450 SRA786450 TAW786450 TKS786450 TUO786450 UEK786450 UOG786450 UYC786450 VHY786450 VRU786450 WBQ786450 WLM786450 WVI786450 D851986 IW851986 SS851986 ACO851986 AMK851986 AWG851986 BGC851986 BPY851986 BZU851986 CJQ851986 CTM851986 DDI851986 DNE851986 DXA851986 EGW851986 EQS851986 FAO851986 FKK851986 FUG851986 GEC851986 GNY851986 GXU851986 HHQ851986 HRM851986 IBI851986 ILE851986 IVA851986 JEW851986 JOS851986 JYO851986 KIK851986 KSG851986 LCC851986 LLY851986 LVU851986 MFQ851986 MPM851986 MZI851986 NJE851986 NTA851986 OCW851986 OMS851986 OWO851986 PGK851986 PQG851986 QAC851986 QJY851986 QTU851986 RDQ851986 RNM851986 RXI851986 SHE851986 SRA851986 TAW851986 TKS851986 TUO851986 UEK851986 UOG851986 UYC851986 VHY851986 VRU851986 WBQ851986 WLM851986 WVI851986 D917522 IW917522 SS917522 ACO917522 AMK917522 AWG917522 BGC917522 BPY917522 BZU917522 CJQ917522 CTM917522 DDI917522 DNE917522 DXA917522 EGW917522 EQS917522 FAO917522 FKK917522 FUG917522 GEC917522 GNY917522 GXU917522 HHQ917522 HRM917522 IBI917522 ILE917522 IVA917522 JEW917522 JOS917522 JYO917522 KIK917522 KSG917522 LCC917522 LLY917522 LVU917522 MFQ917522 MPM917522 MZI917522 NJE917522 NTA917522 OCW917522 OMS917522 OWO917522 PGK917522 PQG917522 QAC917522 QJY917522 QTU917522 RDQ917522 RNM917522 RXI917522 SHE917522 SRA917522 TAW917522 TKS917522 TUO917522 UEK917522 UOG917522 UYC917522 VHY917522 VRU917522 WBQ917522 WLM917522 WVI917522 D983058 IW983058 SS983058 ACO983058 AMK983058 AWG983058 BGC983058 BPY983058 BZU983058 CJQ983058 CTM983058 DDI983058 DNE983058 DXA983058 EGW983058 EQS983058 FAO983058 FKK983058 FUG983058 GEC983058 GNY983058 GXU983058 HHQ983058 HRM983058 IBI983058 ILE983058 IVA983058 JEW983058 JOS983058 JYO983058 KIK983058 KSG983058 LCC983058 LLY983058 LVU983058 MFQ983058 MPM983058 MZI983058 NJE983058 NTA983058 OCW983058 OMS983058 OWO983058 PGK983058 PQG983058 QAC983058 QJY983058 QTU983058 RDQ983058 RNM983058 RXI983058 SHE983058 SRA983058 TAW983058 TKS983058 TUO983058 UEK983058 UOG983058 UYC983058 VHY983058 VRU983058 WBQ983058 WLM983058 WVI983058">
      <formula1>"TARGET,UnitedKingdom::Exchange,UnitedKingdom::Metals,UnitedKingdom::Settlement,UnitedStates::GovernmentBond,UnitedStates::NERC,UnitedStates::NYSE,UnitedStates::Settlement,Switzerland,Japan,Italy::Exchange"</formula1>
    </dataValidation>
    <dataValidation type="list" showInputMessage="1" showErrorMessage="1" sqref="J11">
      <formula1>"Libor,ibor"</formula1>
    </dataValidation>
    <dataValidation type="list" allowBlank="1" showInputMessage="1" showErrorMessage="1" sqref="J13">
      <formula1>"Actual/Actual (ISDA),Actual/360,30/360 (Bond Basis),30E/360 (Eurobond Basis),Actual/365 (Fixed),Actual/Actual (ISMA),Actual/Actual (AFB),1/1,30/360 (Italian),Simple"</formula1>
    </dataValidation>
  </dataValidations>
  <pageMargins left="0.75" right="0.75" top="1" bottom="1" header="0.5" footer="0.5"/>
  <pageSetup paperSize="9" orientation="portrait" r:id="rId1"/>
  <headerFooter alignWithMargins="0"/>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
  <dimension ref="A1:N122"/>
  <sheetViews>
    <sheetView workbookViewId="0">
      <selection activeCell="B1" sqref="B1:D1"/>
    </sheetView>
  </sheetViews>
  <sheetFormatPr defaultRowHeight="11.25" outlineLevelRow="1" outlineLevelCol="1" x14ac:dyDescent="0.2"/>
  <cols>
    <col min="1" max="1" width="5.7109375" style="1" customWidth="1" outlineLevel="1"/>
    <col min="2" max="2" width="4.140625" style="2" customWidth="1" outlineLevel="1"/>
    <col min="3" max="3" width="8.42578125" style="2" customWidth="1" outlineLevel="1"/>
    <col min="4" max="4" width="13.28515625" style="2" bestFit="1" customWidth="1"/>
    <col min="5" max="5" width="22.7109375" style="2" bestFit="1" customWidth="1"/>
    <col min="6" max="6" width="8" style="2" bestFit="1" customWidth="1"/>
    <col min="7" max="7" width="11" style="2" bestFit="1" customWidth="1"/>
    <col min="8" max="8" width="8" style="2" bestFit="1" customWidth="1"/>
    <col min="9" max="9" width="8.85546875" style="2" customWidth="1"/>
    <col min="10" max="10" width="9" style="2" bestFit="1" customWidth="1"/>
    <col min="11" max="12" width="17.28515625" style="2" bestFit="1" customWidth="1"/>
    <col min="13" max="13" width="2.7109375" style="1" bestFit="1" customWidth="1"/>
    <col min="14" max="14" width="17.28515625" style="1" bestFit="1" customWidth="1"/>
    <col min="15" max="16384" width="9.140625" style="1"/>
  </cols>
  <sheetData>
    <row r="1" spans="1:14" ht="22.5" x14ac:dyDescent="0.2">
      <c r="B1" s="192" t="s">
        <v>88</v>
      </c>
      <c r="C1" s="193"/>
      <c r="D1" s="194"/>
      <c r="E1" s="52" t="s">
        <v>87</v>
      </c>
      <c r="F1" s="52" t="s">
        <v>86</v>
      </c>
      <c r="G1" s="52" t="s">
        <v>85</v>
      </c>
      <c r="H1" s="52" t="s">
        <v>84</v>
      </c>
      <c r="I1" s="52" t="s">
        <v>83</v>
      </c>
      <c r="J1" s="52" t="s">
        <v>82</v>
      </c>
      <c r="K1" s="52" t="s">
        <v>7</v>
      </c>
      <c r="L1" s="52" t="s">
        <v>6</v>
      </c>
    </row>
    <row r="2" spans="1:14" ht="11.25" customHeight="1" x14ac:dyDescent="0.2">
      <c r="B2" s="51"/>
      <c r="C2" s="35"/>
      <c r="D2" s="34" t="s">
        <v>81</v>
      </c>
      <c r="E2" s="34" t="str">
        <f t="shared" ref="E2:E33" si="0">RateHelperPrefix&amp;"_"&amp;$B2&amp;$C2&amp;$D2</f>
        <v>EUR_YCONRH_OND</v>
      </c>
      <c r="F2" s="33">
        <f>_xll.qlRateHelperQuoteValue($E2,Trigger)</f>
        <v>3.4999999999999996E-3</v>
      </c>
      <c r="G2" s="33"/>
      <c r="H2" s="26" t="b">
        <v>1</v>
      </c>
      <c r="I2" s="26">
        <v>70</v>
      </c>
      <c r="J2" s="26">
        <v>1</v>
      </c>
      <c r="K2" s="32">
        <f>_xll.qlRateHelperEarliestDate($E2,Trigger)</f>
        <v>41656</v>
      </c>
      <c r="L2" s="31">
        <f>_xll.qlRateHelperLatestDate($E2,Trigger)</f>
        <v>41659</v>
      </c>
    </row>
    <row r="3" spans="1:14" x14ac:dyDescent="0.2">
      <c r="B3" s="51"/>
      <c r="C3" s="35"/>
      <c r="D3" s="34" t="s">
        <v>80</v>
      </c>
      <c r="E3" s="34" t="str">
        <f t="shared" si="0"/>
        <v>EUR_YCONRH_TND</v>
      </c>
      <c r="F3" s="33">
        <f>_xll.qlRateHelperQuoteValue($E3,Trigger)</f>
        <v>3.4999999999999996E-3</v>
      </c>
      <c r="G3" s="33"/>
      <c r="H3" s="26" t="b">
        <v>1</v>
      </c>
      <c r="I3" s="26">
        <v>70</v>
      </c>
      <c r="J3" s="26">
        <v>1</v>
      </c>
      <c r="K3" s="32">
        <f>_xll.qlRateHelperEarliestDate($E3,Trigger)</f>
        <v>41659</v>
      </c>
      <c r="L3" s="31">
        <f>_xll.qlRateHelperLatestDate($E3,Trigger)</f>
        <v>41660</v>
      </c>
    </row>
    <row r="4" spans="1:14" x14ac:dyDescent="0.2">
      <c r="B4" s="50"/>
      <c r="C4" s="29"/>
      <c r="D4" s="28" t="s">
        <v>79</v>
      </c>
      <c r="E4" s="28" t="str">
        <f t="shared" si="0"/>
        <v>EUR_YCONRH_SND</v>
      </c>
      <c r="F4" s="27">
        <f>_xll.qlRateHelperQuoteValue($E4,Trigger)</f>
        <v>2.5000000000000001E-3</v>
      </c>
      <c r="G4" s="27"/>
      <c r="H4" s="25" t="b">
        <v>1</v>
      </c>
      <c r="I4" s="25">
        <v>70</v>
      </c>
      <c r="J4" s="25">
        <v>1</v>
      </c>
      <c r="K4" s="24">
        <f>_xll.qlRateHelperEarliestDate($E4,Trigger)</f>
        <v>41660</v>
      </c>
      <c r="L4" s="23">
        <f>_xll.qlRateHelperLatestDate($E4,Trigger)</f>
        <v>41661</v>
      </c>
    </row>
    <row r="5" spans="1:14" hidden="1" outlineLevel="1" x14ac:dyDescent="0.2">
      <c r="B5" s="51"/>
      <c r="C5" s="35"/>
      <c r="D5" s="34" t="s">
        <v>78</v>
      </c>
      <c r="E5" s="34" t="str">
        <f t="shared" si="0"/>
        <v>EUR_YCONRH_SWD</v>
      </c>
      <c r="F5" s="33" t="e">
        <f>_xll.qlRateHelperQuoteValue($E5,Trigger)</f>
        <v>#NUM!</v>
      </c>
      <c r="G5" s="33"/>
      <c r="H5" s="26" t="b">
        <v>0</v>
      </c>
      <c r="I5" s="26">
        <v>70</v>
      </c>
      <c r="J5" s="26">
        <v>1</v>
      </c>
      <c r="K5" s="32" t="e">
        <f>_xll.qlRateHelperEarliestDate($E5,Trigger)</f>
        <v>#NUM!</v>
      </c>
      <c r="L5" s="31" t="e">
        <f>_xll.qlRateHelperLatestDate($E5,Trigger)</f>
        <v>#NUM!</v>
      </c>
    </row>
    <row r="6" spans="1:14" hidden="1" outlineLevel="1" x14ac:dyDescent="0.2">
      <c r="B6" s="51"/>
      <c r="C6" s="35"/>
      <c r="D6" s="34" t="s">
        <v>77</v>
      </c>
      <c r="E6" s="34" t="str">
        <f t="shared" si="0"/>
        <v>EUR_YCONRH_2WD</v>
      </c>
      <c r="F6" s="33" t="e">
        <f>_xll.qlRateHelperQuoteValue($E6,Trigger)</f>
        <v>#NUM!</v>
      </c>
      <c r="G6" s="33"/>
      <c r="H6" s="26" t="b">
        <v>0</v>
      </c>
      <c r="I6" s="26">
        <v>70</v>
      </c>
      <c r="J6" s="26">
        <v>1</v>
      </c>
      <c r="K6" s="32" t="e">
        <f>_xll.qlRateHelperEarliestDate($E6,Trigger)</f>
        <v>#NUM!</v>
      </c>
      <c r="L6" s="31" t="e">
        <f>_xll.qlRateHelperLatestDate($E6,Trigger)</f>
        <v>#NUM!</v>
      </c>
    </row>
    <row r="7" spans="1:14" hidden="1" outlineLevel="1" x14ac:dyDescent="0.2">
      <c r="B7" s="51"/>
      <c r="C7" s="35"/>
      <c r="D7" s="34" t="s">
        <v>76</v>
      </c>
      <c r="E7" s="34" t="str">
        <f t="shared" si="0"/>
        <v>EUR_YCONRH_3WD</v>
      </c>
      <c r="F7" s="33" t="e">
        <f>_xll.qlRateHelperQuoteValue($E7,Trigger)</f>
        <v>#NUM!</v>
      </c>
      <c r="G7" s="33"/>
      <c r="H7" s="26" t="b">
        <v>0</v>
      </c>
      <c r="I7" s="26">
        <v>70</v>
      </c>
      <c r="J7" s="26">
        <v>1</v>
      </c>
      <c r="K7" s="32" t="e">
        <f>_xll.qlRateHelperEarliestDate($E7,Trigger)</f>
        <v>#NUM!</v>
      </c>
      <c r="L7" s="31" t="e">
        <f>_xll.qlRateHelperLatestDate($E7,Trigger)</f>
        <v>#NUM!</v>
      </c>
    </row>
    <row r="8" spans="1:14" hidden="1" outlineLevel="1" x14ac:dyDescent="0.2">
      <c r="B8" s="51"/>
      <c r="C8" s="35"/>
      <c r="D8" s="34" t="s">
        <v>75</v>
      </c>
      <c r="E8" s="34" t="str">
        <f t="shared" si="0"/>
        <v>EUR_YCONRH_1MD</v>
      </c>
      <c r="F8" s="33" t="e">
        <f>_xll.qlRateHelperQuoteValue($E8,Trigger)</f>
        <v>#NUM!</v>
      </c>
      <c r="G8" s="33"/>
      <c r="H8" s="26" t="b">
        <v>0</v>
      </c>
      <c r="I8" s="26">
        <v>70</v>
      </c>
      <c r="J8" s="26">
        <v>1</v>
      </c>
      <c r="K8" s="32" t="e">
        <f>_xll.qlRateHelperEarliestDate($E8,Trigger)</f>
        <v>#NUM!</v>
      </c>
      <c r="L8" s="31" t="e">
        <f>_xll.qlRateHelperLatestDate($E8,Trigger)</f>
        <v>#NUM!</v>
      </c>
    </row>
    <row r="9" spans="1:14" hidden="1" outlineLevel="1" x14ac:dyDescent="0.2">
      <c r="B9" s="51"/>
      <c r="C9" s="35"/>
      <c r="D9" s="34" t="s">
        <v>74</v>
      </c>
      <c r="E9" s="34" t="str">
        <f t="shared" si="0"/>
        <v>EUR_YCONRH_2MD</v>
      </c>
      <c r="F9" s="33" t="e">
        <f>_xll.qlRateHelperQuoteValue($E9,Trigger)</f>
        <v>#NUM!</v>
      </c>
      <c r="G9" s="33"/>
      <c r="H9" s="26" t="b">
        <v>0</v>
      </c>
      <c r="I9" s="26">
        <v>70</v>
      </c>
      <c r="J9" s="26">
        <v>1</v>
      </c>
      <c r="K9" s="32" t="e">
        <f>_xll.qlRateHelperEarliestDate($E9,Trigger)</f>
        <v>#NUM!</v>
      </c>
      <c r="L9" s="31" t="e">
        <f>_xll.qlRateHelperLatestDate($E9,Trigger)</f>
        <v>#NUM!</v>
      </c>
    </row>
    <row r="10" spans="1:14" hidden="1" outlineLevel="1" x14ac:dyDescent="0.2">
      <c r="B10" s="51"/>
      <c r="C10" s="35"/>
      <c r="D10" s="34" t="s">
        <v>73</v>
      </c>
      <c r="E10" s="34" t="str">
        <f t="shared" si="0"/>
        <v>EUR_YCONRH_3MD</v>
      </c>
      <c r="F10" s="33" t="e">
        <f>_xll.qlRateHelperQuoteValue($E10,Trigger)</f>
        <v>#NUM!</v>
      </c>
      <c r="G10" s="33"/>
      <c r="H10" s="26" t="b">
        <v>0</v>
      </c>
      <c r="I10" s="26">
        <v>70</v>
      </c>
      <c r="J10" s="26">
        <v>1</v>
      </c>
      <c r="K10" s="32" t="e">
        <f>_xll.qlRateHelperEarliestDate($E10,Trigger)</f>
        <v>#NUM!</v>
      </c>
      <c r="L10" s="31" t="e">
        <f>_xll.qlRateHelperLatestDate($E10,Trigger)</f>
        <v>#NUM!</v>
      </c>
    </row>
    <row r="11" spans="1:14" hidden="1" outlineLevel="1" x14ac:dyDescent="0.2">
      <c r="B11" s="51"/>
      <c r="C11" s="35"/>
      <c r="D11" s="34" t="s">
        <v>72</v>
      </c>
      <c r="E11" s="34" t="str">
        <f t="shared" si="0"/>
        <v>EUR_YCONRH_4MD</v>
      </c>
      <c r="F11" s="33" t="e">
        <f>_xll.qlRateHelperQuoteValue($E11,Trigger)</f>
        <v>#NUM!</v>
      </c>
      <c r="G11" s="33"/>
      <c r="H11" s="26" t="b">
        <v>0</v>
      </c>
      <c r="I11" s="26">
        <v>70</v>
      </c>
      <c r="J11" s="26">
        <v>1</v>
      </c>
      <c r="K11" s="32" t="e">
        <f>_xll.qlRateHelperEarliestDate($E11,Trigger)</f>
        <v>#NUM!</v>
      </c>
      <c r="L11" s="31" t="e">
        <f>_xll.qlRateHelperLatestDate($E11,Trigger)</f>
        <v>#NUM!</v>
      </c>
    </row>
    <row r="12" spans="1:14" hidden="1" outlineLevel="1" x14ac:dyDescent="0.2">
      <c r="B12" s="51"/>
      <c r="C12" s="35"/>
      <c r="D12" s="34" t="s">
        <v>71</v>
      </c>
      <c r="E12" s="34" t="str">
        <f t="shared" si="0"/>
        <v>EUR_YCONRH_5MD</v>
      </c>
      <c r="F12" s="33" t="e">
        <f>_xll.qlRateHelperQuoteValue($E12,Trigger)</f>
        <v>#NUM!</v>
      </c>
      <c r="G12" s="33"/>
      <c r="H12" s="26" t="b">
        <v>0</v>
      </c>
      <c r="I12" s="26">
        <v>70</v>
      </c>
      <c r="J12" s="26">
        <v>1</v>
      </c>
      <c r="K12" s="32" t="e">
        <f>_xll.qlRateHelperEarliestDate($E12,Trigger)</f>
        <v>#NUM!</v>
      </c>
      <c r="L12" s="31" t="e">
        <f>_xll.qlRateHelperLatestDate($E12,Trigger)</f>
        <v>#NUM!</v>
      </c>
    </row>
    <row r="13" spans="1:14" hidden="1" outlineLevel="1" x14ac:dyDescent="0.2">
      <c r="B13" s="51"/>
      <c r="C13" s="35"/>
      <c r="D13" s="34" t="s">
        <v>70</v>
      </c>
      <c r="E13" s="34" t="str">
        <f t="shared" si="0"/>
        <v>EUR_YCONRH_6MD</v>
      </c>
      <c r="F13" s="33" t="e">
        <f>_xll.qlRateHelperQuoteValue($E13,Trigger)</f>
        <v>#NUM!</v>
      </c>
      <c r="G13" s="33"/>
      <c r="H13" s="26" t="b">
        <v>0</v>
      </c>
      <c r="I13" s="26">
        <v>70</v>
      </c>
      <c r="J13" s="26">
        <v>1</v>
      </c>
      <c r="K13" s="32" t="e">
        <f>_xll.qlRateHelperEarliestDate($E13,Trigger)</f>
        <v>#NUM!</v>
      </c>
      <c r="L13" s="31" t="e">
        <f>_xll.qlRateHelperLatestDate($E13,Trigger)</f>
        <v>#NUM!</v>
      </c>
    </row>
    <row r="14" spans="1:14" hidden="1" outlineLevel="1" x14ac:dyDescent="0.2">
      <c r="B14" s="51"/>
      <c r="C14" s="35"/>
      <c r="D14" s="34" t="s">
        <v>69</v>
      </c>
      <c r="E14" s="34" t="str">
        <f t="shared" si="0"/>
        <v>EUR_YCONRH_9MD</v>
      </c>
      <c r="F14" s="33" t="e">
        <f>_xll.qlRateHelperQuoteValue($E14,Trigger)</f>
        <v>#NUM!</v>
      </c>
      <c r="G14" s="33"/>
      <c r="H14" s="26" t="b">
        <v>0</v>
      </c>
      <c r="I14" s="26">
        <v>70</v>
      </c>
      <c r="J14" s="26">
        <v>1</v>
      </c>
      <c r="K14" s="32" t="e">
        <f>_xll.qlRateHelperEarliestDate($E14,Trigger)</f>
        <v>#NUM!</v>
      </c>
      <c r="L14" s="31" t="e">
        <f>_xll.qlRateHelperLatestDate($E14,Trigger)</f>
        <v>#NUM!</v>
      </c>
    </row>
    <row r="15" spans="1:14" hidden="1" outlineLevel="1" x14ac:dyDescent="0.2">
      <c r="B15" s="50"/>
      <c r="C15" s="29"/>
      <c r="D15" s="28" t="s">
        <v>68</v>
      </c>
      <c r="E15" s="28" t="str">
        <f t="shared" si="0"/>
        <v>EUR_YCONRH_1YD</v>
      </c>
      <c r="F15" s="27" t="e">
        <f>_xll.qlRateHelperQuoteValue($E15,Trigger)</f>
        <v>#NUM!</v>
      </c>
      <c r="G15" s="27"/>
      <c r="H15" s="25" t="b">
        <v>0</v>
      </c>
      <c r="I15" s="25">
        <v>70</v>
      </c>
      <c r="J15" s="25">
        <v>1</v>
      </c>
      <c r="K15" s="24" t="e">
        <f>_xll.qlRateHelperEarliestDate($E15,Trigger)</f>
        <v>#NUM!</v>
      </c>
      <c r="L15" s="23" t="e">
        <f>_xll.qlRateHelperLatestDate($E15,Trigger)</f>
        <v>#NUM!</v>
      </c>
    </row>
    <row r="16" spans="1:14" ht="11.25" customHeight="1" collapsed="1" x14ac:dyDescent="0.2">
      <c r="A16" s="1" t="e">
        <f>_xll.qlECBNextDate(_xll.qlSettingsEvaluationDate(Trigger)+2)</f>
        <v>#NUM!</v>
      </c>
      <c r="B16" s="43" t="s">
        <v>67</v>
      </c>
      <c r="C16" s="42" t="s">
        <v>66</v>
      </c>
      <c r="D16" s="49" t="e">
        <f>_xll.qlECBcode(A16)</f>
        <v>#NUM!</v>
      </c>
      <c r="E16" s="41" t="e">
        <f t="shared" si="0"/>
        <v>#NUM!</v>
      </c>
      <c r="F16" s="40" t="e">
        <f>_xll.qlRateHelperQuoteValue($E16,Trigger)</f>
        <v>#VALUE!</v>
      </c>
      <c r="G16" s="40" t="e">
        <f>_xll.qlSwapRateHelperSpread($E16,Trigger)</f>
        <v>#VALUE!</v>
      </c>
      <c r="H16" s="26" t="b">
        <v>0</v>
      </c>
      <c r="I16" s="39">
        <v>70</v>
      </c>
      <c r="J16" s="39">
        <v>3</v>
      </c>
      <c r="K16" s="38" t="e">
        <f>_xll.qlRateHelperEarliestDate($E16,Trigger)</f>
        <v>#VALUE!</v>
      </c>
      <c r="L16" s="37" t="e">
        <f>_xll.qlRateHelperLatestDate($E16,Trigger)</f>
        <v>#VALUE!</v>
      </c>
      <c r="M16" s="48"/>
      <c r="N16" s="46">
        <f>MIN(_xll.ohFilter(K16:K27,H16:H27))</f>
        <v>0</v>
      </c>
    </row>
    <row r="17" spans="1:14" x14ac:dyDescent="0.2">
      <c r="A17" s="1" t="e">
        <f>_xll.qlECBNextDate(A16)</f>
        <v>#NUM!</v>
      </c>
      <c r="B17" s="36" t="s">
        <v>67</v>
      </c>
      <c r="C17" s="35" t="s">
        <v>66</v>
      </c>
      <c r="D17" s="45" t="e">
        <f>_xll.qlECBcode(A17)</f>
        <v>#NUM!</v>
      </c>
      <c r="E17" s="34" t="e">
        <f t="shared" si="0"/>
        <v>#NUM!</v>
      </c>
      <c r="F17" s="33" t="e">
        <f>_xll.qlRateHelperQuoteValue($E17,Trigger)</f>
        <v>#VALUE!</v>
      </c>
      <c r="G17" s="33" t="e">
        <f>_xll.qlSwapRateHelperSpread($E17,Trigger)</f>
        <v>#VALUE!</v>
      </c>
      <c r="H17" s="26" t="b">
        <v>0</v>
      </c>
      <c r="I17" s="26">
        <v>70</v>
      </c>
      <c r="J17" s="26">
        <v>5</v>
      </c>
      <c r="K17" s="32" t="e">
        <f>_xll.qlRateHelperEarliestDate($E17,Trigger)</f>
        <v>#VALUE!</v>
      </c>
      <c r="L17" s="31" t="e">
        <f>_xll.qlRateHelperLatestDate($E17,Trigger)</f>
        <v>#VALUE!</v>
      </c>
      <c r="M17" s="47"/>
      <c r="N17" s="46">
        <f>MAX(_xll.ohFilter(L16:L27,H16:H27))</f>
        <v>0</v>
      </c>
    </row>
    <row r="18" spans="1:14" x14ac:dyDescent="0.2">
      <c r="A18" s="1" t="e">
        <f>_xll.qlECBNextDate(A17)</f>
        <v>#NUM!</v>
      </c>
      <c r="B18" s="36" t="s">
        <v>67</v>
      </c>
      <c r="C18" s="35" t="s">
        <v>66</v>
      </c>
      <c r="D18" s="45" t="e">
        <f>_xll.qlECBcode(A18)</f>
        <v>#NUM!</v>
      </c>
      <c r="E18" s="34" t="e">
        <f t="shared" si="0"/>
        <v>#NUM!</v>
      </c>
      <c r="F18" s="33" t="e">
        <f>_xll.qlRateHelperQuoteValue($E18,Trigger)</f>
        <v>#VALUE!</v>
      </c>
      <c r="G18" s="33" t="e">
        <f>_xll.qlSwapRateHelperSpread($E18,Trigger)</f>
        <v>#VALUE!</v>
      </c>
      <c r="H18" s="26" t="b">
        <v>0</v>
      </c>
      <c r="I18" s="26">
        <v>70</v>
      </c>
      <c r="J18" s="26">
        <v>5</v>
      </c>
      <c r="K18" s="32" t="e">
        <f>_xll.qlRateHelperEarliestDate($E18,Trigger)</f>
        <v>#VALUE!</v>
      </c>
      <c r="L18" s="31" t="e">
        <f>_xll.qlRateHelperLatestDate($E18,Trigger)</f>
        <v>#VALUE!</v>
      </c>
    </row>
    <row r="19" spans="1:14" x14ac:dyDescent="0.2">
      <c r="A19" s="1" t="e">
        <f>_xll.qlECBNextDate(A18)</f>
        <v>#NUM!</v>
      </c>
      <c r="B19" s="36" t="s">
        <v>67</v>
      </c>
      <c r="C19" s="35" t="s">
        <v>66</v>
      </c>
      <c r="D19" s="45" t="e">
        <f>_xll.qlECBcode(A19)</f>
        <v>#NUM!</v>
      </c>
      <c r="E19" s="34" t="e">
        <f t="shared" si="0"/>
        <v>#NUM!</v>
      </c>
      <c r="F19" s="33" t="e">
        <f>_xll.qlRateHelperQuoteValue($E19,Trigger)</f>
        <v>#VALUE!</v>
      </c>
      <c r="G19" s="33" t="e">
        <f>_xll.qlSwapRateHelperSpread($E19,Trigger)</f>
        <v>#VALUE!</v>
      </c>
      <c r="H19" s="26" t="b">
        <v>0</v>
      </c>
      <c r="I19" s="26">
        <v>70</v>
      </c>
      <c r="J19" s="26">
        <v>5</v>
      </c>
      <c r="K19" s="32" t="e">
        <f>_xll.qlRateHelperEarliestDate($E19,Trigger)</f>
        <v>#VALUE!</v>
      </c>
      <c r="L19" s="31" t="e">
        <f>_xll.qlRateHelperLatestDate($E19,Trigger)</f>
        <v>#VALUE!</v>
      </c>
    </row>
    <row r="20" spans="1:14" x14ac:dyDescent="0.2">
      <c r="A20" s="1" t="e">
        <f>_xll.qlECBNextDate(A19)</f>
        <v>#NUM!</v>
      </c>
      <c r="B20" s="36" t="s">
        <v>67</v>
      </c>
      <c r="C20" s="35" t="s">
        <v>66</v>
      </c>
      <c r="D20" s="45" t="e">
        <f>_xll.qlECBcode(A20)</f>
        <v>#NUM!</v>
      </c>
      <c r="E20" s="34" t="e">
        <f t="shared" si="0"/>
        <v>#NUM!</v>
      </c>
      <c r="F20" s="33" t="e">
        <f>_xll.qlRateHelperQuoteValue($E20,Trigger)</f>
        <v>#VALUE!</v>
      </c>
      <c r="G20" s="33" t="e">
        <f>_xll.qlSwapRateHelperSpread($E20,Trigger)</f>
        <v>#VALUE!</v>
      </c>
      <c r="H20" s="26" t="b">
        <v>0</v>
      </c>
      <c r="I20" s="26">
        <v>70</v>
      </c>
      <c r="J20" s="26">
        <v>5</v>
      </c>
      <c r="K20" s="32" t="e">
        <f>_xll.qlRateHelperEarliestDate($E20,Trigger)</f>
        <v>#VALUE!</v>
      </c>
      <c r="L20" s="31" t="e">
        <f>_xll.qlRateHelperLatestDate($E20,Trigger)</f>
        <v>#VALUE!</v>
      </c>
    </row>
    <row r="21" spans="1:14" x14ac:dyDescent="0.2">
      <c r="A21" s="1" t="e">
        <f>_xll.qlECBNextDate(A20)</f>
        <v>#NUM!</v>
      </c>
      <c r="B21" s="36" t="s">
        <v>67</v>
      </c>
      <c r="C21" s="35" t="s">
        <v>66</v>
      </c>
      <c r="D21" s="45" t="e">
        <f>_xll.qlECBcode(A21)</f>
        <v>#NUM!</v>
      </c>
      <c r="E21" s="34" t="e">
        <f t="shared" si="0"/>
        <v>#NUM!</v>
      </c>
      <c r="F21" s="33" t="e">
        <f>_xll.qlRateHelperQuoteValue($E21,Trigger)</f>
        <v>#VALUE!</v>
      </c>
      <c r="G21" s="33" t="e">
        <f>_xll.qlSwapRateHelperSpread($E21,Trigger)</f>
        <v>#VALUE!</v>
      </c>
      <c r="H21" s="26" t="b">
        <v>0</v>
      </c>
      <c r="I21" s="26">
        <v>70</v>
      </c>
      <c r="J21" s="26">
        <v>5</v>
      </c>
      <c r="K21" s="32" t="e">
        <f>_xll.qlRateHelperEarliestDate($E21,Trigger)</f>
        <v>#VALUE!</v>
      </c>
      <c r="L21" s="31" t="e">
        <f>_xll.qlRateHelperLatestDate($E21,Trigger)</f>
        <v>#VALUE!</v>
      </c>
    </row>
    <row r="22" spans="1:14" x14ac:dyDescent="0.2">
      <c r="A22" s="1" t="e">
        <f>_xll.qlECBNextDate(A21)</f>
        <v>#NUM!</v>
      </c>
      <c r="B22" s="36" t="s">
        <v>67</v>
      </c>
      <c r="C22" s="35" t="s">
        <v>66</v>
      </c>
      <c r="D22" s="45" t="e">
        <f>_xll.qlECBcode(A22)</f>
        <v>#NUM!</v>
      </c>
      <c r="E22" s="34" t="e">
        <f t="shared" si="0"/>
        <v>#NUM!</v>
      </c>
      <c r="F22" s="33" t="e">
        <f>_xll.qlRateHelperQuoteValue($E22,Trigger)</f>
        <v>#VALUE!</v>
      </c>
      <c r="G22" s="33" t="e">
        <f>_xll.qlSwapRateHelperSpread($E22,Trigger)</f>
        <v>#VALUE!</v>
      </c>
      <c r="H22" s="26" t="b">
        <v>0</v>
      </c>
      <c r="I22" s="26">
        <v>70</v>
      </c>
      <c r="J22" s="26">
        <v>5</v>
      </c>
      <c r="K22" s="32" t="e">
        <f>_xll.qlRateHelperEarliestDate($E22,Trigger)</f>
        <v>#VALUE!</v>
      </c>
      <c r="L22" s="31" t="e">
        <f>_xll.qlRateHelperLatestDate($E22,Trigger)</f>
        <v>#VALUE!</v>
      </c>
    </row>
    <row r="23" spans="1:14" x14ac:dyDescent="0.2">
      <c r="A23" s="1" t="e">
        <f>_xll.qlECBNextDate(A22)</f>
        <v>#NUM!</v>
      </c>
      <c r="B23" s="36" t="s">
        <v>67</v>
      </c>
      <c r="C23" s="35" t="s">
        <v>66</v>
      </c>
      <c r="D23" s="45" t="e">
        <f>_xll.qlECBcode(A23)</f>
        <v>#NUM!</v>
      </c>
      <c r="E23" s="34" t="e">
        <f t="shared" si="0"/>
        <v>#NUM!</v>
      </c>
      <c r="F23" s="33" t="e">
        <f>_xll.qlRateHelperQuoteValue($E23,Trigger)</f>
        <v>#VALUE!</v>
      </c>
      <c r="G23" s="33" t="e">
        <f>_xll.qlSwapRateHelperSpread($E23,Trigger)</f>
        <v>#VALUE!</v>
      </c>
      <c r="H23" s="26" t="b">
        <v>0</v>
      </c>
      <c r="I23" s="26">
        <v>70</v>
      </c>
      <c r="J23" s="26">
        <v>5</v>
      </c>
      <c r="K23" s="32" t="e">
        <f>_xll.qlRateHelperEarliestDate($E23,Trigger)</f>
        <v>#VALUE!</v>
      </c>
      <c r="L23" s="31" t="e">
        <f>_xll.qlRateHelperLatestDate($E23,Trigger)</f>
        <v>#VALUE!</v>
      </c>
    </row>
    <row r="24" spans="1:14" x14ac:dyDescent="0.2">
      <c r="A24" s="1" t="e">
        <f>_xll.qlECBNextDate(A23)</f>
        <v>#NUM!</v>
      </c>
      <c r="B24" s="36" t="s">
        <v>67</v>
      </c>
      <c r="C24" s="35" t="s">
        <v>66</v>
      </c>
      <c r="D24" s="45" t="e">
        <f>_xll.qlECBcode(A24)</f>
        <v>#NUM!</v>
      </c>
      <c r="E24" s="34" t="e">
        <f t="shared" si="0"/>
        <v>#NUM!</v>
      </c>
      <c r="F24" s="33" t="e">
        <f>_xll.qlRateHelperQuoteValue($E24,Trigger)</f>
        <v>#VALUE!</v>
      </c>
      <c r="G24" s="33" t="e">
        <f>_xll.qlSwapRateHelperSpread($E24,Trigger)</f>
        <v>#VALUE!</v>
      </c>
      <c r="H24" s="26" t="b">
        <v>0</v>
      </c>
      <c r="I24" s="26">
        <v>70</v>
      </c>
      <c r="J24" s="26">
        <v>5</v>
      </c>
      <c r="K24" s="32" t="e">
        <f>_xll.qlRateHelperEarliestDate($E24,Trigger)</f>
        <v>#VALUE!</v>
      </c>
      <c r="L24" s="31" t="e">
        <f>_xll.qlRateHelperLatestDate($E24,Trigger)</f>
        <v>#VALUE!</v>
      </c>
    </row>
    <row r="25" spans="1:14" x14ac:dyDescent="0.2">
      <c r="A25" s="1" t="e">
        <f>_xll.qlECBNextDate(A24)</f>
        <v>#NUM!</v>
      </c>
      <c r="B25" s="36" t="s">
        <v>67</v>
      </c>
      <c r="C25" s="35" t="s">
        <v>66</v>
      </c>
      <c r="D25" s="45" t="e">
        <f>_xll.qlECBcode(A25)</f>
        <v>#NUM!</v>
      </c>
      <c r="E25" s="34" t="e">
        <f t="shared" si="0"/>
        <v>#NUM!</v>
      </c>
      <c r="F25" s="33" t="e">
        <f>_xll.qlRateHelperQuoteValue($E25,Trigger)</f>
        <v>#VALUE!</v>
      </c>
      <c r="G25" s="33" t="e">
        <f>_xll.qlSwapRateHelperSpread($E25,Trigger)</f>
        <v>#VALUE!</v>
      </c>
      <c r="H25" s="26" t="b">
        <v>0</v>
      </c>
      <c r="I25" s="26">
        <v>70</v>
      </c>
      <c r="J25" s="26">
        <v>5</v>
      </c>
      <c r="K25" s="32" t="e">
        <f>_xll.qlRateHelperEarliestDate($E25,Trigger)</f>
        <v>#VALUE!</v>
      </c>
      <c r="L25" s="31" t="e">
        <f>_xll.qlRateHelperLatestDate($E25,Trigger)</f>
        <v>#VALUE!</v>
      </c>
    </row>
    <row r="26" spans="1:14" ht="11.25" customHeight="1" x14ac:dyDescent="0.2">
      <c r="A26" s="1" t="e">
        <f>_xll.qlECBNextDate(A25)</f>
        <v>#NUM!</v>
      </c>
      <c r="B26" s="36" t="s">
        <v>67</v>
      </c>
      <c r="C26" s="35" t="s">
        <v>66</v>
      </c>
      <c r="D26" s="45" t="e">
        <f>_xll.qlECBcode(A26)</f>
        <v>#NUM!</v>
      </c>
      <c r="E26" s="34" t="e">
        <f t="shared" si="0"/>
        <v>#NUM!</v>
      </c>
      <c r="F26" s="33" t="e">
        <f>_xll.qlRateHelperQuoteValue($E26,Trigger)</f>
        <v>#VALUE!</v>
      </c>
      <c r="G26" s="33" t="e">
        <f>_xll.qlSwapRateHelperSpread($E26,Trigger)</f>
        <v>#VALUE!</v>
      </c>
      <c r="H26" s="26" t="b">
        <v>0</v>
      </c>
      <c r="I26" s="26">
        <v>70</v>
      </c>
      <c r="J26" s="26">
        <v>5</v>
      </c>
      <c r="K26" s="32" t="e">
        <f>_xll.qlRateHelperEarliestDate($E26,Trigger)</f>
        <v>#VALUE!</v>
      </c>
      <c r="L26" s="31" t="e">
        <f>_xll.qlRateHelperLatestDate($E26,Trigger)</f>
        <v>#VALUE!</v>
      </c>
    </row>
    <row r="27" spans="1:14" x14ac:dyDescent="0.2">
      <c r="A27" s="1" t="e">
        <f>_xll.qlECBNextDate(A26)</f>
        <v>#NUM!</v>
      </c>
      <c r="B27" s="30" t="s">
        <v>67</v>
      </c>
      <c r="C27" s="29" t="s">
        <v>66</v>
      </c>
      <c r="D27" s="44" t="e">
        <f>_xll.qlECBcode(A27)</f>
        <v>#NUM!</v>
      </c>
      <c r="E27" s="28" t="e">
        <f t="shared" si="0"/>
        <v>#NUM!</v>
      </c>
      <c r="F27" s="27" t="e">
        <f>_xll.qlRateHelperQuoteValue($E27,Trigger)</f>
        <v>#VALUE!</v>
      </c>
      <c r="G27" s="27" t="e">
        <f>_xll.qlSwapRateHelperSpread($E27,Trigger)</f>
        <v>#VALUE!</v>
      </c>
      <c r="H27" s="25" t="b">
        <v>0</v>
      </c>
      <c r="I27" s="25">
        <v>70</v>
      </c>
      <c r="J27" s="25">
        <v>5</v>
      </c>
      <c r="K27" s="24" t="e">
        <f>_xll.qlRateHelperEarliestDate($E27,Trigger)</f>
        <v>#VALUE!</v>
      </c>
      <c r="L27" s="23" t="e">
        <f>_xll.qlRateHelperLatestDate($E27,Trigger)</f>
        <v>#VALUE!</v>
      </c>
    </row>
    <row r="28" spans="1:14" hidden="1" outlineLevel="1" x14ac:dyDescent="0.2">
      <c r="B28" s="43" t="s">
        <v>62</v>
      </c>
      <c r="C28" s="42">
        <v>12</v>
      </c>
      <c r="D28" s="41"/>
      <c r="E28" s="41" t="str">
        <f t="shared" si="0"/>
        <v>EUR_YCONRH_1S12</v>
      </c>
      <c r="F28" s="40" t="e">
        <f>_xll.qlRateHelperQuoteValue($E28,Trigger)</f>
        <v>#NUM!</v>
      </c>
      <c r="G28" s="40" t="e">
        <f>_xll.qlSwapRateHelperSpread($E28,Trigger)</f>
        <v>#NUM!</v>
      </c>
      <c r="H28" s="39" t="b">
        <v>0</v>
      </c>
      <c r="I28" s="39">
        <v>40</v>
      </c>
      <c r="J28" s="39">
        <v>1</v>
      </c>
      <c r="K28" s="38" t="e">
        <f>_xll.qlRateHelperEarliestDate($E28,Trigger)</f>
        <v>#NUM!</v>
      </c>
      <c r="L28" s="37" t="e">
        <f>_xll.qlRateHelperLatestDate($E28,Trigger)</f>
        <v>#NUM!</v>
      </c>
    </row>
    <row r="29" spans="1:14" hidden="1" outlineLevel="1" x14ac:dyDescent="0.2">
      <c r="B29" s="36" t="s">
        <v>63</v>
      </c>
      <c r="C29" s="35">
        <v>12</v>
      </c>
      <c r="D29" s="34"/>
      <c r="E29" s="34" t="str">
        <f t="shared" si="0"/>
        <v>EUR_YCONRH_2S12</v>
      </c>
      <c r="F29" s="33" t="e">
        <f>_xll.qlRateHelperQuoteValue($E29,Trigger)</f>
        <v>#NUM!</v>
      </c>
      <c r="G29" s="33" t="e">
        <f>_xll.qlSwapRateHelperSpread($E29,Trigger)</f>
        <v>#NUM!</v>
      </c>
      <c r="H29" s="26" t="b">
        <v>0</v>
      </c>
      <c r="I29" s="26">
        <v>40</v>
      </c>
      <c r="J29" s="26">
        <v>1</v>
      </c>
      <c r="K29" s="32" t="e">
        <f>_xll.qlRateHelperEarliestDate($E29,Trigger)</f>
        <v>#NUM!</v>
      </c>
      <c r="L29" s="31" t="e">
        <f>_xll.qlRateHelperLatestDate($E29,Trigger)</f>
        <v>#NUM!</v>
      </c>
    </row>
    <row r="30" spans="1:14" hidden="1" outlineLevel="1" x14ac:dyDescent="0.2">
      <c r="B30" s="36" t="s">
        <v>65</v>
      </c>
      <c r="C30" s="35">
        <v>12</v>
      </c>
      <c r="D30" s="34"/>
      <c r="E30" s="34" t="str">
        <f t="shared" si="0"/>
        <v>EUR_YCONRH_3S12</v>
      </c>
      <c r="F30" s="33" t="e">
        <f>_xll.qlRateHelperQuoteValue($E30,Trigger)</f>
        <v>#NUM!</v>
      </c>
      <c r="G30" s="33" t="e">
        <f>_xll.qlSwapRateHelperSpread($E30,Trigger)</f>
        <v>#NUM!</v>
      </c>
      <c r="H30" s="26" t="b">
        <v>0</v>
      </c>
      <c r="I30" s="26">
        <v>40</v>
      </c>
      <c r="J30" s="26">
        <v>1</v>
      </c>
      <c r="K30" s="32" t="e">
        <f>_xll.qlRateHelperEarliestDate($E30,Trigger)</f>
        <v>#NUM!</v>
      </c>
      <c r="L30" s="31" t="e">
        <f>_xll.qlRateHelperLatestDate($E30,Trigger)</f>
        <v>#NUM!</v>
      </c>
    </row>
    <row r="31" spans="1:14" hidden="1" outlineLevel="1" x14ac:dyDescent="0.2">
      <c r="B31" s="36" t="s">
        <v>64</v>
      </c>
      <c r="C31" s="35">
        <v>12</v>
      </c>
      <c r="D31" s="34"/>
      <c r="E31" s="34" t="str">
        <f t="shared" si="0"/>
        <v>EUR_YCONRH_4S12</v>
      </c>
      <c r="F31" s="33" t="e">
        <f>_xll.qlRateHelperQuoteValue($E31,Trigger)</f>
        <v>#NUM!</v>
      </c>
      <c r="G31" s="33" t="e">
        <f>_xll.qlSwapRateHelperSpread($E31,Trigger)</f>
        <v>#NUM!</v>
      </c>
      <c r="H31" s="26" t="b">
        <v>0</v>
      </c>
      <c r="I31" s="26">
        <v>40</v>
      </c>
      <c r="J31" s="26">
        <v>1</v>
      </c>
      <c r="K31" s="32" t="e">
        <f>_xll.qlRateHelperEarliestDate($E31,Trigger)</f>
        <v>#NUM!</v>
      </c>
      <c r="L31" s="31" t="e">
        <f>_xll.qlRateHelperLatestDate($E31,Trigger)</f>
        <v>#NUM!</v>
      </c>
    </row>
    <row r="32" spans="1:14" hidden="1" outlineLevel="1" x14ac:dyDescent="0.2">
      <c r="B32" s="36" t="s">
        <v>62</v>
      </c>
      <c r="C32" s="35">
        <v>24</v>
      </c>
      <c r="D32" s="34"/>
      <c r="E32" s="34" t="str">
        <f t="shared" si="0"/>
        <v>EUR_YCONRH_1S24</v>
      </c>
      <c r="F32" s="33" t="e">
        <f>_xll.qlRateHelperQuoteValue($E32,Trigger)</f>
        <v>#NUM!</v>
      </c>
      <c r="G32" s="33" t="e">
        <f>_xll.qlSwapRateHelperSpread($E32,Trigger)</f>
        <v>#NUM!</v>
      </c>
      <c r="H32" s="26" t="b">
        <v>0</v>
      </c>
      <c r="I32" s="26">
        <v>40</v>
      </c>
      <c r="J32" s="26">
        <v>1</v>
      </c>
      <c r="K32" s="32" t="e">
        <f>_xll.qlRateHelperEarliestDate($E32,Trigger)</f>
        <v>#NUM!</v>
      </c>
      <c r="L32" s="31" t="e">
        <f>_xll.qlRateHelperLatestDate($E32,Trigger)</f>
        <v>#NUM!</v>
      </c>
    </row>
    <row r="33" spans="2:12" hidden="1" outlineLevel="1" x14ac:dyDescent="0.2">
      <c r="B33" s="36" t="s">
        <v>63</v>
      </c>
      <c r="C33" s="35">
        <v>24</v>
      </c>
      <c r="D33" s="34"/>
      <c r="E33" s="34" t="str">
        <f t="shared" si="0"/>
        <v>EUR_YCONRH_2S24</v>
      </c>
      <c r="F33" s="33" t="e">
        <f>_xll.qlRateHelperQuoteValue($E33,Trigger)</f>
        <v>#NUM!</v>
      </c>
      <c r="G33" s="33" t="e">
        <f>_xll.qlSwapRateHelperSpread($E33,Trigger)</f>
        <v>#NUM!</v>
      </c>
      <c r="H33" s="26" t="b">
        <v>0</v>
      </c>
      <c r="I33" s="26">
        <v>40</v>
      </c>
      <c r="J33" s="26">
        <v>1</v>
      </c>
      <c r="K33" s="32" t="e">
        <f>_xll.qlRateHelperEarliestDate($E33,Trigger)</f>
        <v>#NUM!</v>
      </c>
      <c r="L33" s="31" t="e">
        <f>_xll.qlRateHelperLatestDate($E33,Trigger)</f>
        <v>#NUM!</v>
      </c>
    </row>
    <row r="34" spans="2:12" hidden="1" outlineLevel="1" x14ac:dyDescent="0.2">
      <c r="B34" s="30" t="s">
        <v>62</v>
      </c>
      <c r="C34" s="29">
        <v>36</v>
      </c>
      <c r="D34" s="28"/>
      <c r="E34" s="28" t="str">
        <f t="shared" ref="E34:E65" si="1">RateHelperPrefix&amp;"_"&amp;$B34&amp;$C34&amp;$D34</f>
        <v>EUR_YCONRH_1S36</v>
      </c>
      <c r="F34" s="27" t="e">
        <f>_xll.qlRateHelperQuoteValue($E34,Trigger)</f>
        <v>#NUM!</v>
      </c>
      <c r="G34" s="27" t="e">
        <f>_xll.qlSwapRateHelperSpread($E34,Trigger)</f>
        <v>#NUM!</v>
      </c>
      <c r="H34" s="25" t="b">
        <v>0</v>
      </c>
      <c r="I34" s="25">
        <v>40</v>
      </c>
      <c r="J34" s="25">
        <v>1</v>
      </c>
      <c r="K34" s="24" t="e">
        <f>_xll.qlRateHelperEarliestDate($E34,Trigger)</f>
        <v>#NUM!</v>
      </c>
      <c r="L34" s="23" t="e">
        <f>_xll.qlRateHelperLatestDate($E34,Trigger)</f>
        <v>#NUM!</v>
      </c>
    </row>
    <row r="35" spans="2:12" collapsed="1" x14ac:dyDescent="0.2">
      <c r="B35" s="43" t="str">
        <f>SwapFixedFreq</f>
        <v/>
      </c>
      <c r="C35" s="42" t="str">
        <f t="shared" ref="C35:C66" si="2">IborType</f>
        <v>EON</v>
      </c>
      <c r="D35" s="183" t="s">
        <v>61</v>
      </c>
      <c r="E35" s="41" t="str">
        <f t="shared" si="1"/>
        <v>EUR_YCONRH_EONSW</v>
      </c>
      <c r="F35" s="40">
        <f>_xll.qlRateHelperQuoteValue($E35,Trigger)</f>
        <v>1.99E-3</v>
      </c>
      <c r="G35" s="40" t="e">
        <f>_xll.qlSwapRateHelperSpread($E35,Trigger)</f>
        <v>#NUM!</v>
      </c>
      <c r="H35" s="39" t="b">
        <v>1</v>
      </c>
      <c r="I35" s="39">
        <v>50</v>
      </c>
      <c r="J35" s="39">
        <v>1</v>
      </c>
      <c r="K35" s="38">
        <f>_xll.qlRateHelperEarliestDate($E35,Trigger)</f>
        <v>41660</v>
      </c>
      <c r="L35" s="37">
        <f>_xll.qlRateHelperLatestDate($E35,Trigger)</f>
        <v>41667</v>
      </c>
    </row>
    <row r="36" spans="2:12" x14ac:dyDescent="0.2">
      <c r="B36" s="36"/>
      <c r="C36" s="35" t="str">
        <f t="shared" si="2"/>
        <v>EON</v>
      </c>
      <c r="D36" s="184" t="s">
        <v>60</v>
      </c>
      <c r="E36" s="34" t="str">
        <f t="shared" si="1"/>
        <v>EUR_YCONRH_EON2W</v>
      </c>
      <c r="F36" s="33">
        <f>_xll.qlRateHelperQuoteValue($E36,Trigger)</f>
        <v>2.0999999999999999E-3</v>
      </c>
      <c r="G36" s="33" t="e">
        <f>_xll.qlSwapRateHelperSpread($E36,Trigger)</f>
        <v>#NUM!</v>
      </c>
      <c r="H36" s="26" t="b">
        <v>1</v>
      </c>
      <c r="I36" s="26">
        <v>50</v>
      </c>
      <c r="J36" s="26">
        <v>1</v>
      </c>
      <c r="K36" s="32">
        <f>_xll.qlRateHelperEarliestDate($E36,Trigger)</f>
        <v>41660</v>
      </c>
      <c r="L36" s="31">
        <f>_xll.qlRateHelperLatestDate($E36,Trigger)</f>
        <v>41674</v>
      </c>
    </row>
    <row r="37" spans="2:12" x14ac:dyDescent="0.2">
      <c r="B37" s="36"/>
      <c r="C37" s="35" t="str">
        <f t="shared" si="2"/>
        <v>EON</v>
      </c>
      <c r="D37" s="184" t="s">
        <v>59</v>
      </c>
      <c r="E37" s="34" t="str">
        <f t="shared" si="1"/>
        <v>EUR_YCONRH_EON3W</v>
      </c>
      <c r="F37" s="33">
        <f>_xll.qlRateHelperQuoteValue($E37,Trigger)</f>
        <v>2.0399999999999997E-3</v>
      </c>
      <c r="G37" s="33" t="e">
        <f>_xll.qlSwapRateHelperSpread($E37,Trigger)</f>
        <v>#NUM!</v>
      </c>
      <c r="H37" s="26" t="b">
        <v>1</v>
      </c>
      <c r="I37" s="26">
        <v>50</v>
      </c>
      <c r="J37" s="26">
        <v>1</v>
      </c>
      <c r="K37" s="32">
        <f>_xll.qlRateHelperEarliestDate($E37,Trigger)</f>
        <v>41660</v>
      </c>
      <c r="L37" s="31">
        <f>_xll.qlRateHelperLatestDate($E37,Trigger)</f>
        <v>41681</v>
      </c>
    </row>
    <row r="38" spans="2:12" x14ac:dyDescent="0.2">
      <c r="B38" s="36"/>
      <c r="C38" s="35" t="str">
        <f t="shared" si="2"/>
        <v>EON</v>
      </c>
      <c r="D38" s="184" t="s">
        <v>58</v>
      </c>
      <c r="E38" s="34" t="str">
        <f t="shared" si="1"/>
        <v>EUR_YCONRH_EON1M</v>
      </c>
      <c r="F38" s="33">
        <f>_xll.qlRateHelperQuoteValue($E38,Trigger)</f>
        <v>1.9599999999999999E-3</v>
      </c>
      <c r="G38" s="33" t="e">
        <f>_xll.qlSwapRateHelperSpread($E38,Trigger)</f>
        <v>#NUM!</v>
      </c>
      <c r="H38" s="26" t="b">
        <v>1</v>
      </c>
      <c r="I38" s="26">
        <v>50</v>
      </c>
      <c r="J38" s="26">
        <v>1</v>
      </c>
      <c r="K38" s="32">
        <f>_xll.qlRateHelperEarliestDate($E38,Trigger)</f>
        <v>41660</v>
      </c>
      <c r="L38" s="31">
        <f>_xll.qlRateHelperLatestDate($E38,Trigger)</f>
        <v>41691</v>
      </c>
    </row>
    <row r="39" spans="2:12" x14ac:dyDescent="0.2">
      <c r="B39" s="36"/>
      <c r="C39" s="35" t="str">
        <f t="shared" si="2"/>
        <v>EON</v>
      </c>
      <c r="D39" s="184" t="s">
        <v>57</v>
      </c>
      <c r="E39" s="34" t="str">
        <f t="shared" si="1"/>
        <v>EUR_YCONRH_EON2M</v>
      </c>
      <c r="F39" s="33">
        <f>_xll.qlRateHelperQuoteValue($E39,Trigger)</f>
        <v>1.9300000000000001E-3</v>
      </c>
      <c r="G39" s="33" t="e">
        <f>_xll.qlSwapRateHelperSpread($E39,Trigger)</f>
        <v>#NUM!</v>
      </c>
      <c r="H39" s="26" t="b">
        <v>1</v>
      </c>
      <c r="I39" s="26">
        <v>50</v>
      </c>
      <c r="J39" s="26">
        <v>1</v>
      </c>
      <c r="K39" s="32">
        <f>_xll.qlRateHelperEarliestDate($E39,Trigger)</f>
        <v>41660</v>
      </c>
      <c r="L39" s="31">
        <f>_xll.qlRateHelperLatestDate($E39,Trigger)</f>
        <v>41719</v>
      </c>
    </row>
    <row r="40" spans="2:12" x14ac:dyDescent="0.2">
      <c r="B40" s="36"/>
      <c r="C40" s="35" t="str">
        <f t="shared" si="2"/>
        <v>EON</v>
      </c>
      <c r="D40" s="184" t="s">
        <v>56</v>
      </c>
      <c r="E40" s="34" t="str">
        <f t="shared" si="1"/>
        <v>EUR_YCONRH_EON3M</v>
      </c>
      <c r="F40" s="33">
        <f>_xll.qlRateHelperQuoteValue($E40,Trigger)</f>
        <v>1.9E-3</v>
      </c>
      <c r="G40" s="33" t="e">
        <f>_xll.qlSwapRateHelperSpread($E40,Trigger)</f>
        <v>#NUM!</v>
      </c>
      <c r="H40" s="26" t="b">
        <v>1</v>
      </c>
      <c r="I40" s="26">
        <v>50</v>
      </c>
      <c r="J40" s="26">
        <v>1</v>
      </c>
      <c r="K40" s="32">
        <f>_xll.qlRateHelperEarliestDate($E40,Trigger)</f>
        <v>41660</v>
      </c>
      <c r="L40" s="31">
        <f>_xll.qlRateHelperLatestDate($E40,Trigger)</f>
        <v>41751</v>
      </c>
    </row>
    <row r="41" spans="2:12" x14ac:dyDescent="0.2">
      <c r="B41" s="36"/>
      <c r="C41" s="35" t="str">
        <f t="shared" si="2"/>
        <v>EON</v>
      </c>
      <c r="D41" s="184" t="s">
        <v>55</v>
      </c>
      <c r="E41" s="34" t="str">
        <f t="shared" si="1"/>
        <v>EUR_YCONRH_EON4M</v>
      </c>
      <c r="F41" s="33">
        <f>_xll.qlRateHelperQuoteValue($E41,Trigger)</f>
        <v>1.8400000000000001E-3</v>
      </c>
      <c r="G41" s="33" t="e">
        <f>_xll.qlSwapRateHelperSpread($E41,Trigger)</f>
        <v>#NUM!</v>
      </c>
      <c r="H41" s="26" t="b">
        <v>1</v>
      </c>
      <c r="I41" s="26">
        <v>50</v>
      </c>
      <c r="J41" s="26">
        <v>1</v>
      </c>
      <c r="K41" s="32">
        <f>_xll.qlRateHelperEarliestDate($E41,Trigger)</f>
        <v>41660</v>
      </c>
      <c r="L41" s="31">
        <f>_xll.qlRateHelperLatestDate($E41,Trigger)</f>
        <v>41780</v>
      </c>
    </row>
    <row r="42" spans="2:12" x14ac:dyDescent="0.2">
      <c r="B42" s="36"/>
      <c r="C42" s="35" t="str">
        <f t="shared" si="2"/>
        <v>EON</v>
      </c>
      <c r="D42" s="184" t="s">
        <v>54</v>
      </c>
      <c r="E42" s="34" t="str">
        <f t="shared" si="1"/>
        <v>EUR_YCONRH_EON5M</v>
      </c>
      <c r="F42" s="33">
        <f>_xll.qlRateHelperQuoteValue($E42,Trigger)</f>
        <v>1.7899999999999999E-3</v>
      </c>
      <c r="G42" s="33" t="e">
        <f>_xll.qlSwapRateHelperSpread($E42,Trigger)</f>
        <v>#NUM!</v>
      </c>
      <c r="H42" s="26" t="b">
        <v>1</v>
      </c>
      <c r="I42" s="26">
        <v>50</v>
      </c>
      <c r="J42" s="26">
        <v>1</v>
      </c>
      <c r="K42" s="32">
        <f>_xll.qlRateHelperEarliestDate($E42,Trigger)</f>
        <v>41660</v>
      </c>
      <c r="L42" s="31">
        <f>_xll.qlRateHelperLatestDate($E42,Trigger)</f>
        <v>41813</v>
      </c>
    </row>
    <row r="43" spans="2:12" x14ac:dyDescent="0.2">
      <c r="B43" s="36"/>
      <c r="C43" s="35" t="str">
        <f t="shared" si="2"/>
        <v>EON</v>
      </c>
      <c r="D43" s="184" t="s">
        <v>53</v>
      </c>
      <c r="E43" s="34" t="str">
        <f t="shared" si="1"/>
        <v>EUR_YCONRH_EON6M</v>
      </c>
      <c r="F43" s="33">
        <f>_xll.qlRateHelperQuoteValue($E43,Trigger)</f>
        <v>1.7499999999999998E-3</v>
      </c>
      <c r="G43" s="33" t="e">
        <f>_xll.qlSwapRateHelperSpread($E43,Trigger)</f>
        <v>#NUM!</v>
      </c>
      <c r="H43" s="26" t="b">
        <v>1</v>
      </c>
      <c r="I43" s="26">
        <v>50</v>
      </c>
      <c r="J43" s="26">
        <v>1</v>
      </c>
      <c r="K43" s="32">
        <f>_xll.qlRateHelperEarliestDate($E43,Trigger)</f>
        <v>41660</v>
      </c>
      <c r="L43" s="31">
        <f>_xll.qlRateHelperLatestDate($E43,Trigger)</f>
        <v>41841</v>
      </c>
    </row>
    <row r="44" spans="2:12" x14ac:dyDescent="0.2">
      <c r="B44" s="36"/>
      <c r="C44" s="35" t="str">
        <f t="shared" si="2"/>
        <v>EON</v>
      </c>
      <c r="D44" s="184" t="s">
        <v>52</v>
      </c>
      <c r="E44" s="34" t="str">
        <f t="shared" si="1"/>
        <v>EUR_YCONRH_EON7M</v>
      </c>
      <c r="F44" s="33">
        <f>_xll.qlRateHelperQuoteValue($E44,Trigger)</f>
        <v>1.72E-3</v>
      </c>
      <c r="G44" s="33" t="e">
        <f>_xll.qlSwapRateHelperSpread($E44,Trigger)</f>
        <v>#NUM!</v>
      </c>
      <c r="H44" s="26" t="b">
        <v>1</v>
      </c>
      <c r="I44" s="26">
        <v>50</v>
      </c>
      <c r="J44" s="26">
        <v>1</v>
      </c>
      <c r="K44" s="32">
        <f>_xll.qlRateHelperEarliestDate($E44,Trigger)</f>
        <v>41660</v>
      </c>
      <c r="L44" s="31">
        <f>_xll.qlRateHelperLatestDate($E44,Trigger)</f>
        <v>41872</v>
      </c>
    </row>
    <row r="45" spans="2:12" x14ac:dyDescent="0.2">
      <c r="B45" s="36"/>
      <c r="C45" s="35" t="str">
        <f t="shared" si="2"/>
        <v>EON</v>
      </c>
      <c r="D45" s="184" t="s">
        <v>51</v>
      </c>
      <c r="E45" s="34" t="str">
        <f t="shared" si="1"/>
        <v>EUR_YCONRH_EON8M</v>
      </c>
      <c r="F45" s="33">
        <f>_xll.qlRateHelperQuoteValue($E45,Trigger)</f>
        <v>1.6900000000000001E-3</v>
      </c>
      <c r="G45" s="33" t="e">
        <f>_xll.qlSwapRateHelperSpread($E45,Trigger)</f>
        <v>#NUM!</v>
      </c>
      <c r="H45" s="26" t="b">
        <v>1</v>
      </c>
      <c r="I45" s="26">
        <v>50</v>
      </c>
      <c r="J45" s="26">
        <v>1</v>
      </c>
      <c r="K45" s="32">
        <f>_xll.qlRateHelperEarliestDate($E45,Trigger)</f>
        <v>41660</v>
      </c>
      <c r="L45" s="31">
        <f>_xll.qlRateHelperLatestDate($E45,Trigger)</f>
        <v>41904</v>
      </c>
    </row>
    <row r="46" spans="2:12" x14ac:dyDescent="0.2">
      <c r="B46" s="36"/>
      <c r="C46" s="35" t="str">
        <f t="shared" si="2"/>
        <v>EON</v>
      </c>
      <c r="D46" s="184" t="s">
        <v>50</v>
      </c>
      <c r="E46" s="34" t="str">
        <f t="shared" si="1"/>
        <v>EUR_YCONRH_EON9M</v>
      </c>
      <c r="F46" s="33">
        <f>_xll.qlRateHelperQuoteValue($E46,Trigger)</f>
        <v>1.66E-3</v>
      </c>
      <c r="G46" s="33" t="e">
        <f>_xll.qlSwapRateHelperSpread($E46,Trigger)</f>
        <v>#NUM!</v>
      </c>
      <c r="H46" s="26" t="b">
        <v>1</v>
      </c>
      <c r="I46" s="26">
        <v>50</v>
      </c>
      <c r="J46" s="26">
        <v>1</v>
      </c>
      <c r="K46" s="32">
        <f>_xll.qlRateHelperEarliestDate($E46,Trigger)</f>
        <v>41660</v>
      </c>
      <c r="L46" s="31">
        <f>_xll.qlRateHelperLatestDate($E46,Trigger)</f>
        <v>41933</v>
      </c>
    </row>
    <row r="47" spans="2:12" x14ac:dyDescent="0.2">
      <c r="B47" s="36"/>
      <c r="C47" s="35" t="str">
        <f t="shared" si="2"/>
        <v>EON</v>
      </c>
      <c r="D47" s="184" t="s">
        <v>49</v>
      </c>
      <c r="E47" s="34" t="str">
        <f t="shared" si="1"/>
        <v>EUR_YCONRH_EON10M</v>
      </c>
      <c r="F47" s="33">
        <f>_xll.qlRateHelperQuoteValue($E47,Trigger)</f>
        <v>1.64E-3</v>
      </c>
      <c r="G47" s="33" t="e">
        <f>_xll.qlSwapRateHelperSpread($E47,Trigger)</f>
        <v>#NUM!</v>
      </c>
      <c r="H47" s="26" t="b">
        <v>1</v>
      </c>
      <c r="I47" s="26">
        <v>50</v>
      </c>
      <c r="J47" s="26">
        <v>1</v>
      </c>
      <c r="K47" s="32">
        <f>_xll.qlRateHelperEarliestDate($E47,Trigger)</f>
        <v>41660</v>
      </c>
      <c r="L47" s="31">
        <f>_xll.qlRateHelperLatestDate($E47,Trigger)</f>
        <v>41964</v>
      </c>
    </row>
    <row r="48" spans="2:12" x14ac:dyDescent="0.2">
      <c r="B48" s="36"/>
      <c r="C48" s="35" t="str">
        <f t="shared" si="2"/>
        <v>EON</v>
      </c>
      <c r="D48" s="184" t="s">
        <v>48</v>
      </c>
      <c r="E48" s="34" t="str">
        <f t="shared" si="1"/>
        <v>EUR_YCONRH_EON11M</v>
      </c>
      <c r="F48" s="33">
        <f>_xll.qlRateHelperQuoteValue($E48,Trigger)</f>
        <v>1.6200000000000001E-3</v>
      </c>
      <c r="G48" s="33" t="e">
        <f>_xll.qlSwapRateHelperSpread($E48,Trigger)</f>
        <v>#NUM!</v>
      </c>
      <c r="H48" s="26" t="b">
        <v>1</v>
      </c>
      <c r="I48" s="26">
        <v>50</v>
      </c>
      <c r="J48" s="26">
        <v>1</v>
      </c>
      <c r="K48" s="32">
        <f>_xll.qlRateHelperEarliestDate($E48,Trigger)</f>
        <v>41660</v>
      </c>
      <c r="L48" s="31">
        <f>_xll.qlRateHelperLatestDate($E48,Trigger)</f>
        <v>41995</v>
      </c>
    </row>
    <row r="49" spans="2:12" x14ac:dyDescent="0.2">
      <c r="B49" s="36"/>
      <c r="C49" s="35" t="str">
        <f t="shared" si="2"/>
        <v>EON</v>
      </c>
      <c r="D49" s="184" t="s">
        <v>47</v>
      </c>
      <c r="E49" s="34" t="str">
        <f t="shared" si="1"/>
        <v>EUR_YCONRH_EON1Y</v>
      </c>
      <c r="F49" s="33">
        <f>_xll.qlRateHelperQuoteValue($E49,Trigger)</f>
        <v>1.6100000000000001E-3</v>
      </c>
      <c r="G49" s="33" t="e">
        <f>_xll.qlSwapRateHelperSpread($E49,Trigger)</f>
        <v>#NUM!</v>
      </c>
      <c r="H49" s="26" t="b">
        <v>1</v>
      </c>
      <c r="I49" s="26">
        <v>50</v>
      </c>
      <c r="J49" s="26">
        <v>1</v>
      </c>
      <c r="K49" s="32">
        <f>_xll.qlRateHelperEarliestDate($E49,Trigger)</f>
        <v>41660</v>
      </c>
      <c r="L49" s="31">
        <f>_xll.qlRateHelperLatestDate($E49,Trigger)</f>
        <v>42025</v>
      </c>
    </row>
    <row r="50" spans="2:12" x14ac:dyDescent="0.2">
      <c r="B50" s="36" t="str">
        <f t="shared" ref="B50:B81" si="3">SwapFixedFreq</f>
        <v/>
      </c>
      <c r="C50" s="35" t="str">
        <f t="shared" si="2"/>
        <v>EON</v>
      </c>
      <c r="D50" s="184" t="s">
        <v>46</v>
      </c>
      <c r="E50" s="34" t="str">
        <f t="shared" si="1"/>
        <v>EUR_YCONRH_EON15M</v>
      </c>
      <c r="F50" s="33">
        <f>_xll.qlRateHelperQuoteValue($E50,Trigger)</f>
        <v>1.6100000000000001E-3</v>
      </c>
      <c r="G50" s="33" t="e">
        <f>_xll.qlSwapRateHelperSpread($E50,Trigger)</f>
        <v>#NUM!</v>
      </c>
      <c r="H50" s="26" t="b">
        <v>1</v>
      </c>
      <c r="I50" s="26">
        <v>50</v>
      </c>
      <c r="J50" s="26">
        <v>1</v>
      </c>
      <c r="K50" s="32">
        <f>_xll.qlRateHelperEarliestDate($E50,Trigger)</f>
        <v>41660</v>
      </c>
      <c r="L50" s="31">
        <f>_xll.qlRateHelperLatestDate($E50,Trigger)</f>
        <v>42115</v>
      </c>
    </row>
    <row r="51" spans="2:12" x14ac:dyDescent="0.2">
      <c r="B51" s="36" t="str">
        <f t="shared" si="3"/>
        <v/>
      </c>
      <c r="C51" s="35" t="str">
        <f t="shared" si="2"/>
        <v>EON</v>
      </c>
      <c r="D51" s="184" t="s">
        <v>45</v>
      </c>
      <c r="E51" s="34" t="str">
        <f t="shared" si="1"/>
        <v>EUR_YCONRH_EON18M</v>
      </c>
      <c r="F51" s="33">
        <f>_xll.qlRateHelperQuoteValue($E51,Trigger)</f>
        <v>1.66E-3</v>
      </c>
      <c r="G51" s="33" t="e">
        <f>_xll.qlSwapRateHelperSpread($E51,Trigger)</f>
        <v>#NUM!</v>
      </c>
      <c r="H51" s="26" t="b">
        <v>1</v>
      </c>
      <c r="I51" s="26">
        <v>50</v>
      </c>
      <c r="J51" s="26">
        <v>1</v>
      </c>
      <c r="K51" s="32">
        <f>_xll.qlRateHelperEarliestDate($E51,Trigger)</f>
        <v>41660</v>
      </c>
      <c r="L51" s="31">
        <f>_xll.qlRateHelperLatestDate($E51,Trigger)</f>
        <v>42206</v>
      </c>
    </row>
    <row r="52" spans="2:12" x14ac:dyDescent="0.2">
      <c r="B52" s="36" t="str">
        <f t="shared" si="3"/>
        <v/>
      </c>
      <c r="C52" s="35" t="str">
        <f t="shared" si="2"/>
        <v>EON</v>
      </c>
      <c r="D52" s="184" t="s">
        <v>44</v>
      </c>
      <c r="E52" s="34" t="str">
        <f t="shared" si="1"/>
        <v>EUR_YCONRH_EON21M</v>
      </c>
      <c r="F52" s="33">
        <f>_xll.qlRateHelperQuoteValue($E52,Trigger)</f>
        <v>1.7699999999999999E-3</v>
      </c>
      <c r="G52" s="33" t="e">
        <f>_xll.qlSwapRateHelperSpread($E52,Trigger)</f>
        <v>#NUM!</v>
      </c>
      <c r="H52" s="26" t="b">
        <v>1</v>
      </c>
      <c r="I52" s="26">
        <v>50</v>
      </c>
      <c r="J52" s="26">
        <v>1</v>
      </c>
      <c r="K52" s="32">
        <f>_xll.qlRateHelperEarliestDate($E52,Trigger)</f>
        <v>41660</v>
      </c>
      <c r="L52" s="31">
        <f>_xll.qlRateHelperLatestDate($E52,Trigger)</f>
        <v>42298</v>
      </c>
    </row>
    <row r="53" spans="2:12" x14ac:dyDescent="0.2">
      <c r="B53" s="36" t="str">
        <f t="shared" si="3"/>
        <v/>
      </c>
      <c r="C53" s="35" t="str">
        <f t="shared" si="2"/>
        <v>EON</v>
      </c>
      <c r="D53" s="184" t="s">
        <v>43</v>
      </c>
      <c r="E53" s="34" t="str">
        <f t="shared" si="1"/>
        <v>EUR_YCONRH_EON2Y</v>
      </c>
      <c r="F53" s="33">
        <f>_xll.qlRateHelperQuoteValue($E53,Trigger)</f>
        <v>1.9500000000000001E-3</v>
      </c>
      <c r="G53" s="33" t="e">
        <f>_xll.qlSwapRateHelperSpread($E53,Trigger)</f>
        <v>#NUM!</v>
      </c>
      <c r="H53" s="26" t="b">
        <v>1</v>
      </c>
      <c r="I53" s="26">
        <v>50</v>
      </c>
      <c r="J53" s="26">
        <v>1</v>
      </c>
      <c r="K53" s="32">
        <f>_xll.qlRateHelperEarliestDate($E53,Trigger)</f>
        <v>41660</v>
      </c>
      <c r="L53" s="31">
        <f>_xll.qlRateHelperLatestDate($E53,Trigger)</f>
        <v>42390</v>
      </c>
    </row>
    <row r="54" spans="2:12" x14ac:dyDescent="0.2">
      <c r="B54" s="36" t="str">
        <f t="shared" si="3"/>
        <v/>
      </c>
      <c r="C54" s="35" t="str">
        <f t="shared" si="2"/>
        <v>EON</v>
      </c>
      <c r="D54" s="184" t="s">
        <v>42</v>
      </c>
      <c r="E54" s="34" t="str">
        <f t="shared" si="1"/>
        <v>EUR_YCONRH_EON3Y</v>
      </c>
      <c r="F54" s="33">
        <f>_xll.qlRateHelperQuoteValue($E54,Trigger)</f>
        <v>3.32E-3</v>
      </c>
      <c r="G54" s="33" t="e">
        <f>_xll.qlSwapRateHelperSpread($E54,Trigger)</f>
        <v>#NUM!</v>
      </c>
      <c r="H54" s="26" t="b">
        <v>1</v>
      </c>
      <c r="I54" s="26">
        <v>50</v>
      </c>
      <c r="J54" s="26">
        <v>1</v>
      </c>
      <c r="K54" s="32">
        <f>_xll.qlRateHelperEarliestDate($E54,Trigger)</f>
        <v>41660</v>
      </c>
      <c r="L54" s="31">
        <f>_xll.qlRateHelperLatestDate($E54,Trigger)</f>
        <v>42758</v>
      </c>
    </row>
    <row r="55" spans="2:12" x14ac:dyDescent="0.2">
      <c r="B55" s="36" t="str">
        <f t="shared" si="3"/>
        <v/>
      </c>
      <c r="C55" s="35" t="str">
        <f t="shared" si="2"/>
        <v>EON</v>
      </c>
      <c r="D55" s="184" t="s">
        <v>41</v>
      </c>
      <c r="E55" s="34" t="str">
        <f t="shared" si="1"/>
        <v>EUR_YCONRH_EON4Y</v>
      </c>
      <c r="F55" s="33">
        <f>_xll.qlRateHelperQuoteValue($E55,Trigger)</f>
        <v>5.3900000000000007E-3</v>
      </c>
      <c r="G55" s="33" t="e">
        <f>_xll.qlSwapRateHelperSpread($E55,Trigger)</f>
        <v>#NUM!</v>
      </c>
      <c r="H55" s="26" t="b">
        <v>1</v>
      </c>
      <c r="I55" s="26">
        <v>50</v>
      </c>
      <c r="J55" s="26">
        <v>1</v>
      </c>
      <c r="K55" s="32">
        <f>_xll.qlRateHelperEarliestDate($E55,Trigger)</f>
        <v>41660</v>
      </c>
      <c r="L55" s="31">
        <f>_xll.qlRateHelperLatestDate($E55,Trigger)</f>
        <v>43122</v>
      </c>
    </row>
    <row r="56" spans="2:12" x14ac:dyDescent="0.2">
      <c r="B56" s="36" t="str">
        <f t="shared" si="3"/>
        <v/>
      </c>
      <c r="C56" s="35" t="str">
        <f t="shared" si="2"/>
        <v>EON</v>
      </c>
      <c r="D56" s="184" t="s">
        <v>40</v>
      </c>
      <c r="E56" s="34" t="str">
        <f t="shared" si="1"/>
        <v>EUR_YCONRH_EON5Y</v>
      </c>
      <c r="F56" s="33">
        <f>_xll.qlRateHelperQuoteValue($E56,Trigger)</f>
        <v>7.5900000000000004E-3</v>
      </c>
      <c r="G56" s="33" t="e">
        <f>_xll.qlSwapRateHelperSpread($E56,Trigger)</f>
        <v>#NUM!</v>
      </c>
      <c r="H56" s="26" t="b">
        <v>1</v>
      </c>
      <c r="I56" s="26">
        <v>50</v>
      </c>
      <c r="J56" s="26">
        <v>1</v>
      </c>
      <c r="K56" s="32">
        <f>_xll.qlRateHelperEarliestDate($E56,Trigger)</f>
        <v>41660</v>
      </c>
      <c r="L56" s="31">
        <f>_xll.qlRateHelperLatestDate($E56,Trigger)</f>
        <v>43486</v>
      </c>
    </row>
    <row r="57" spans="2:12" x14ac:dyDescent="0.2">
      <c r="B57" s="36" t="str">
        <f t="shared" si="3"/>
        <v/>
      </c>
      <c r="C57" s="35" t="str">
        <f t="shared" si="2"/>
        <v>EON</v>
      </c>
      <c r="D57" s="184" t="s">
        <v>39</v>
      </c>
      <c r="E57" s="34" t="str">
        <f t="shared" si="1"/>
        <v>EUR_YCONRH_EON6Y</v>
      </c>
      <c r="F57" s="33">
        <f>_xll.qlRateHelperQuoteValue($E57,Trigger)</f>
        <v>9.75E-3</v>
      </c>
      <c r="G57" s="33" t="e">
        <f>_xll.qlSwapRateHelperSpread($E57,Trigger)</f>
        <v>#NUM!</v>
      </c>
      <c r="H57" s="26" t="b">
        <v>1</v>
      </c>
      <c r="I57" s="26">
        <v>50</v>
      </c>
      <c r="J57" s="26">
        <v>1</v>
      </c>
      <c r="K57" s="32">
        <f>_xll.qlRateHelperEarliestDate($E57,Trigger)</f>
        <v>41660</v>
      </c>
      <c r="L57" s="31">
        <f>_xll.qlRateHelperLatestDate($E57,Trigger)</f>
        <v>43851</v>
      </c>
    </row>
    <row r="58" spans="2:12" x14ac:dyDescent="0.2">
      <c r="B58" s="36" t="str">
        <f t="shared" si="3"/>
        <v/>
      </c>
      <c r="C58" s="35" t="str">
        <f t="shared" si="2"/>
        <v>EON</v>
      </c>
      <c r="D58" s="184" t="s">
        <v>38</v>
      </c>
      <c r="E58" s="34" t="str">
        <f t="shared" si="1"/>
        <v>EUR_YCONRH_EON7Y</v>
      </c>
      <c r="F58" s="33">
        <f>_xll.qlRateHelperQuoteValue($E58,Trigger)</f>
        <v>1.1779999999999999E-2</v>
      </c>
      <c r="G58" s="33" t="e">
        <f>_xll.qlSwapRateHelperSpread($E58,Trigger)</f>
        <v>#NUM!</v>
      </c>
      <c r="H58" s="26" t="b">
        <v>1</v>
      </c>
      <c r="I58" s="26">
        <v>50</v>
      </c>
      <c r="J58" s="26">
        <v>1</v>
      </c>
      <c r="K58" s="32">
        <f>_xll.qlRateHelperEarliestDate($E58,Trigger)</f>
        <v>41660</v>
      </c>
      <c r="L58" s="31">
        <f>_xll.qlRateHelperLatestDate($E58,Trigger)</f>
        <v>44217</v>
      </c>
    </row>
    <row r="59" spans="2:12" x14ac:dyDescent="0.2">
      <c r="B59" s="36" t="str">
        <f t="shared" si="3"/>
        <v/>
      </c>
      <c r="C59" s="35" t="str">
        <f t="shared" si="2"/>
        <v>EON</v>
      </c>
      <c r="D59" s="184" t="s">
        <v>37</v>
      </c>
      <c r="E59" s="34" t="str">
        <f t="shared" si="1"/>
        <v>EUR_YCONRH_EON8Y</v>
      </c>
      <c r="F59" s="33">
        <f>_xll.qlRateHelperQuoteValue($E59,Trigger)</f>
        <v>1.3640000000000001E-2</v>
      </c>
      <c r="G59" s="33" t="e">
        <f>_xll.qlSwapRateHelperSpread($E59,Trigger)</f>
        <v>#NUM!</v>
      </c>
      <c r="H59" s="26" t="b">
        <v>1</v>
      </c>
      <c r="I59" s="26">
        <v>50</v>
      </c>
      <c r="J59" s="26">
        <v>1</v>
      </c>
      <c r="K59" s="32">
        <f>_xll.qlRateHelperEarliestDate($E59,Trigger)</f>
        <v>41660</v>
      </c>
      <c r="L59" s="31">
        <f>_xll.qlRateHelperLatestDate($E59,Trigger)</f>
        <v>44582</v>
      </c>
    </row>
    <row r="60" spans="2:12" x14ac:dyDescent="0.2">
      <c r="B60" s="36" t="str">
        <f t="shared" si="3"/>
        <v/>
      </c>
      <c r="C60" s="35" t="str">
        <f t="shared" si="2"/>
        <v>EON</v>
      </c>
      <c r="D60" s="184" t="s">
        <v>36</v>
      </c>
      <c r="E60" s="34" t="str">
        <f t="shared" si="1"/>
        <v>EUR_YCONRH_EON9Y</v>
      </c>
      <c r="F60" s="33">
        <f>_xll.qlRateHelperQuoteValue($E60,Trigger)</f>
        <v>1.5309999999999999E-2</v>
      </c>
      <c r="G60" s="33" t="e">
        <f>_xll.qlSwapRateHelperSpread($E60,Trigger)</f>
        <v>#NUM!</v>
      </c>
      <c r="H60" s="26" t="b">
        <v>1</v>
      </c>
      <c r="I60" s="26">
        <v>50</v>
      </c>
      <c r="J60" s="26">
        <v>1</v>
      </c>
      <c r="K60" s="32">
        <f>_xll.qlRateHelperEarliestDate($E60,Trigger)</f>
        <v>41660</v>
      </c>
      <c r="L60" s="31">
        <f>_xll.qlRateHelperLatestDate($E60,Trigger)</f>
        <v>44949</v>
      </c>
    </row>
    <row r="61" spans="2:12" x14ac:dyDescent="0.2">
      <c r="B61" s="36" t="str">
        <f t="shared" si="3"/>
        <v/>
      </c>
      <c r="C61" s="35" t="str">
        <f t="shared" si="2"/>
        <v>EON</v>
      </c>
      <c r="D61" s="184" t="s">
        <v>35</v>
      </c>
      <c r="E61" s="34" t="str">
        <f t="shared" si="1"/>
        <v>EUR_YCONRH_EON10Y</v>
      </c>
      <c r="F61" s="33">
        <f>_xll.qlRateHelperQuoteValue($E61,Trigger)</f>
        <v>1.6799999999999999E-2</v>
      </c>
      <c r="G61" s="33" t="e">
        <f>_xll.qlSwapRateHelperSpread($E61,Trigger)</f>
        <v>#NUM!</v>
      </c>
      <c r="H61" s="26" t="b">
        <v>1</v>
      </c>
      <c r="I61" s="26">
        <v>50</v>
      </c>
      <c r="J61" s="26">
        <v>1</v>
      </c>
      <c r="K61" s="32">
        <f>_xll.qlRateHelperEarliestDate($E61,Trigger)</f>
        <v>41660</v>
      </c>
      <c r="L61" s="31">
        <f>_xll.qlRateHelperLatestDate($E61,Trigger)</f>
        <v>45313</v>
      </c>
    </row>
    <row r="62" spans="2:12" x14ac:dyDescent="0.2">
      <c r="B62" s="36" t="str">
        <f t="shared" si="3"/>
        <v/>
      </c>
      <c r="C62" s="35" t="str">
        <f t="shared" si="2"/>
        <v>EON</v>
      </c>
      <c r="D62" s="184" t="s">
        <v>34</v>
      </c>
      <c r="E62" s="34" t="str">
        <f t="shared" si="1"/>
        <v>EUR_YCONRH_EON11Y</v>
      </c>
      <c r="F62" s="33">
        <f>_xll.qlRateHelperQuoteValue($E62,Trigger)</f>
        <v>1.8100000000000002E-2</v>
      </c>
      <c r="G62" s="33" t="e">
        <f>_xll.qlSwapRateHelperSpread($E62,Trigger)</f>
        <v>#NUM!</v>
      </c>
      <c r="H62" s="26" t="b">
        <f t="shared" ref="H62:H93" si="4">IF(ISERROR(F62),FALSE,IF(L62&lt;=$N$16,TRUE,IF(L62&gt;$N$17,TRUE,IF(L61&lt;$N$16,TRUE,FALSE))))</f>
        <v>1</v>
      </c>
      <c r="I62" s="26">
        <v>50</v>
      </c>
      <c r="J62" s="26">
        <v>1</v>
      </c>
      <c r="K62" s="32">
        <f>_xll.qlRateHelperEarliestDate($E62,Trigger)</f>
        <v>41660</v>
      </c>
      <c r="L62" s="31">
        <f>_xll.qlRateHelperLatestDate($E62,Trigger)</f>
        <v>45678</v>
      </c>
    </row>
    <row r="63" spans="2:12" x14ac:dyDescent="0.2">
      <c r="B63" s="36" t="str">
        <f t="shared" si="3"/>
        <v/>
      </c>
      <c r="C63" s="35" t="str">
        <f t="shared" si="2"/>
        <v>EON</v>
      </c>
      <c r="D63" s="184" t="s">
        <v>33</v>
      </c>
      <c r="E63" s="34" t="str">
        <f t="shared" si="1"/>
        <v>EUR_YCONRH_EON12Y</v>
      </c>
      <c r="F63" s="33">
        <f>_xll.qlRateHelperQuoteValue($E63,Trigger)</f>
        <v>1.925E-2</v>
      </c>
      <c r="G63" s="33" t="e">
        <f>_xll.qlSwapRateHelperSpread($E63,Trigger)</f>
        <v>#NUM!</v>
      </c>
      <c r="H63" s="26" t="b">
        <f t="shared" si="4"/>
        <v>1</v>
      </c>
      <c r="I63" s="26">
        <v>50</v>
      </c>
      <c r="J63" s="26">
        <v>1</v>
      </c>
      <c r="K63" s="32">
        <f>_xll.qlRateHelperEarliestDate($E63,Trigger)</f>
        <v>41660</v>
      </c>
      <c r="L63" s="31">
        <f>_xll.qlRateHelperLatestDate($E63,Trigger)</f>
        <v>46043</v>
      </c>
    </row>
    <row r="64" spans="2:12" x14ac:dyDescent="0.2">
      <c r="B64" s="36" t="str">
        <f t="shared" si="3"/>
        <v/>
      </c>
      <c r="C64" s="35" t="str">
        <f t="shared" si="2"/>
        <v>EON</v>
      </c>
      <c r="D64" s="184" t="s">
        <v>32</v>
      </c>
      <c r="E64" s="34" t="str">
        <f t="shared" si="1"/>
        <v>EUR_YCONRH_EON13Y</v>
      </c>
      <c r="F64" s="33" t="e">
        <f>_xll.qlRateHelperQuoteValue($E64,Trigger)</f>
        <v>#NUM!</v>
      </c>
      <c r="G64" s="33" t="e">
        <f>_xll.qlSwapRateHelperSpread($E64,Trigger)</f>
        <v>#NUM!</v>
      </c>
      <c r="H64" s="26" t="b">
        <f t="shared" si="4"/>
        <v>0</v>
      </c>
      <c r="I64" s="26">
        <v>50</v>
      </c>
      <c r="J64" s="26">
        <v>1</v>
      </c>
      <c r="K64" s="32" t="e">
        <f>_xll.qlRateHelperEarliestDate($E64,Trigger)</f>
        <v>#NUM!</v>
      </c>
      <c r="L64" s="31" t="e">
        <f>_xll.qlRateHelperLatestDate($E64,Trigger)</f>
        <v>#NUM!</v>
      </c>
    </row>
    <row r="65" spans="2:12" x14ac:dyDescent="0.2">
      <c r="B65" s="36" t="str">
        <f t="shared" si="3"/>
        <v/>
      </c>
      <c r="C65" s="35" t="str">
        <f t="shared" si="2"/>
        <v>EON</v>
      </c>
      <c r="D65" s="184" t="s">
        <v>31</v>
      </c>
      <c r="E65" s="34" t="str">
        <f t="shared" si="1"/>
        <v>EUR_YCONRH_EON14Y</v>
      </c>
      <c r="F65" s="33" t="e">
        <f>_xll.qlRateHelperQuoteValue($E65,Trigger)</f>
        <v>#NUM!</v>
      </c>
      <c r="G65" s="33" t="e">
        <f>_xll.qlSwapRateHelperSpread($E65,Trigger)</f>
        <v>#NUM!</v>
      </c>
      <c r="H65" s="26" t="b">
        <f t="shared" si="4"/>
        <v>0</v>
      </c>
      <c r="I65" s="26">
        <v>50</v>
      </c>
      <c r="J65" s="26">
        <v>1</v>
      </c>
      <c r="K65" s="32" t="e">
        <f>_xll.qlRateHelperEarliestDate($E65,Trigger)</f>
        <v>#NUM!</v>
      </c>
      <c r="L65" s="31" t="e">
        <f>_xll.qlRateHelperLatestDate($E65,Trigger)</f>
        <v>#NUM!</v>
      </c>
    </row>
    <row r="66" spans="2:12" x14ac:dyDescent="0.2">
      <c r="B66" s="36" t="str">
        <f t="shared" si="3"/>
        <v/>
      </c>
      <c r="C66" s="35" t="str">
        <f t="shared" si="2"/>
        <v>EON</v>
      </c>
      <c r="D66" s="184" t="s">
        <v>30</v>
      </c>
      <c r="E66" s="34" t="str">
        <f t="shared" ref="E66:E97" si="5">RateHelperPrefix&amp;"_"&amp;$B66&amp;$C66&amp;$D66</f>
        <v>EUR_YCONRH_EON15Y</v>
      </c>
      <c r="F66" s="33">
        <f>_xll.qlRateHelperQuoteValue($E66,Trigger)</f>
        <v>2.1789999999999997E-2</v>
      </c>
      <c r="G66" s="33" t="e">
        <f>_xll.qlSwapRateHelperSpread($E66,Trigger)</f>
        <v>#NUM!</v>
      </c>
      <c r="H66" s="26" t="b">
        <f t="shared" si="4"/>
        <v>1</v>
      </c>
      <c r="I66" s="26">
        <v>50</v>
      </c>
      <c r="J66" s="26">
        <v>1</v>
      </c>
      <c r="K66" s="32">
        <f>_xll.qlRateHelperEarliestDate($E66,Trigger)</f>
        <v>41660</v>
      </c>
      <c r="L66" s="31">
        <f>_xll.qlRateHelperLatestDate($E66,Trigger)</f>
        <v>47140</v>
      </c>
    </row>
    <row r="67" spans="2:12" x14ac:dyDescent="0.2">
      <c r="B67" s="36" t="str">
        <f t="shared" si="3"/>
        <v/>
      </c>
      <c r="C67" s="35" t="str">
        <f t="shared" ref="C67:C85" si="6">IborType</f>
        <v>EON</v>
      </c>
      <c r="D67" s="184" t="s">
        <v>29</v>
      </c>
      <c r="E67" s="34" t="str">
        <f t="shared" si="5"/>
        <v>EUR_YCONRH_EON16Y</v>
      </c>
      <c r="F67" s="33" t="e">
        <f>_xll.qlRateHelperQuoteValue($E67,Trigger)</f>
        <v>#NUM!</v>
      </c>
      <c r="G67" s="33" t="e">
        <f>_xll.qlSwapRateHelperSpread($E67,Trigger)</f>
        <v>#NUM!</v>
      </c>
      <c r="H67" s="26" t="b">
        <f t="shared" si="4"/>
        <v>0</v>
      </c>
      <c r="I67" s="26">
        <v>50</v>
      </c>
      <c r="J67" s="26">
        <v>1</v>
      </c>
      <c r="K67" s="32" t="e">
        <f>_xll.qlRateHelperEarliestDate($E67,Trigger)</f>
        <v>#NUM!</v>
      </c>
      <c r="L67" s="31" t="e">
        <f>_xll.qlRateHelperLatestDate($E67,Trigger)</f>
        <v>#NUM!</v>
      </c>
    </row>
    <row r="68" spans="2:12" x14ac:dyDescent="0.2">
      <c r="B68" s="36" t="str">
        <f t="shared" si="3"/>
        <v/>
      </c>
      <c r="C68" s="35" t="str">
        <f t="shared" si="6"/>
        <v>EON</v>
      </c>
      <c r="D68" s="184" t="s">
        <v>28</v>
      </c>
      <c r="E68" s="34" t="str">
        <f t="shared" si="5"/>
        <v>EUR_YCONRH_EON17Y</v>
      </c>
      <c r="F68" s="33" t="e">
        <f>_xll.qlRateHelperQuoteValue($E68,Trigger)</f>
        <v>#NUM!</v>
      </c>
      <c r="G68" s="33" t="e">
        <f>_xll.qlSwapRateHelperSpread($E68,Trigger)</f>
        <v>#NUM!</v>
      </c>
      <c r="H68" s="26" t="b">
        <f t="shared" si="4"/>
        <v>0</v>
      </c>
      <c r="I68" s="26">
        <v>50</v>
      </c>
      <c r="J68" s="26">
        <v>1</v>
      </c>
      <c r="K68" s="32" t="e">
        <f>_xll.qlRateHelperEarliestDate($E68,Trigger)</f>
        <v>#NUM!</v>
      </c>
      <c r="L68" s="31" t="e">
        <f>_xll.qlRateHelperLatestDate($E68,Trigger)</f>
        <v>#NUM!</v>
      </c>
    </row>
    <row r="69" spans="2:12" x14ac:dyDescent="0.2">
      <c r="B69" s="36" t="str">
        <f t="shared" si="3"/>
        <v/>
      </c>
      <c r="C69" s="35" t="str">
        <f t="shared" si="6"/>
        <v>EON</v>
      </c>
      <c r="D69" s="184" t="s">
        <v>27</v>
      </c>
      <c r="E69" s="34" t="str">
        <f t="shared" si="5"/>
        <v>EUR_YCONRH_EON18Y</v>
      </c>
      <c r="F69" s="33" t="e">
        <f>_xll.qlRateHelperQuoteValue($E69,Trigger)</f>
        <v>#NUM!</v>
      </c>
      <c r="G69" s="33" t="e">
        <f>_xll.qlSwapRateHelperSpread($E69,Trigger)</f>
        <v>#NUM!</v>
      </c>
      <c r="H69" s="26" t="b">
        <f t="shared" si="4"/>
        <v>0</v>
      </c>
      <c r="I69" s="26">
        <v>50</v>
      </c>
      <c r="J69" s="26">
        <v>1</v>
      </c>
      <c r="K69" s="32" t="e">
        <f>_xll.qlRateHelperEarliestDate($E69,Trigger)</f>
        <v>#NUM!</v>
      </c>
      <c r="L69" s="31" t="e">
        <f>_xll.qlRateHelperLatestDate($E69,Trigger)</f>
        <v>#NUM!</v>
      </c>
    </row>
    <row r="70" spans="2:12" x14ac:dyDescent="0.2">
      <c r="B70" s="36" t="str">
        <f t="shared" si="3"/>
        <v/>
      </c>
      <c r="C70" s="35" t="str">
        <f t="shared" si="6"/>
        <v>EON</v>
      </c>
      <c r="D70" s="184" t="s">
        <v>26</v>
      </c>
      <c r="E70" s="34" t="str">
        <f t="shared" si="5"/>
        <v>EUR_YCONRH_EON19Y</v>
      </c>
      <c r="F70" s="33" t="e">
        <f>_xll.qlRateHelperQuoteValue($E70,Trigger)</f>
        <v>#NUM!</v>
      </c>
      <c r="G70" s="33" t="e">
        <f>_xll.qlSwapRateHelperSpread($E70,Trigger)</f>
        <v>#NUM!</v>
      </c>
      <c r="H70" s="26" t="b">
        <f t="shared" si="4"/>
        <v>0</v>
      </c>
      <c r="I70" s="26">
        <v>50</v>
      </c>
      <c r="J70" s="26">
        <v>1</v>
      </c>
      <c r="K70" s="32" t="e">
        <f>_xll.qlRateHelperEarliestDate($E70,Trigger)</f>
        <v>#NUM!</v>
      </c>
      <c r="L70" s="31" t="e">
        <f>_xll.qlRateHelperLatestDate($E70,Trigger)</f>
        <v>#NUM!</v>
      </c>
    </row>
    <row r="71" spans="2:12" x14ac:dyDescent="0.2">
      <c r="B71" s="36" t="str">
        <f t="shared" si="3"/>
        <v/>
      </c>
      <c r="C71" s="35" t="str">
        <f t="shared" si="6"/>
        <v>EON</v>
      </c>
      <c r="D71" s="184" t="s">
        <v>25</v>
      </c>
      <c r="E71" s="34" t="str">
        <f t="shared" si="5"/>
        <v>EUR_YCONRH_EON20Y</v>
      </c>
      <c r="F71" s="33">
        <f>_xll.qlRateHelperQuoteValue($E71,Trigger)</f>
        <v>2.367E-2</v>
      </c>
      <c r="G71" s="33" t="e">
        <f>_xll.qlSwapRateHelperSpread($E71,Trigger)</f>
        <v>#NUM!</v>
      </c>
      <c r="H71" s="26" t="b">
        <f t="shared" si="4"/>
        <v>1</v>
      </c>
      <c r="I71" s="26">
        <v>50</v>
      </c>
      <c r="J71" s="26">
        <v>1</v>
      </c>
      <c r="K71" s="32">
        <f>_xll.qlRateHelperEarliestDate($E71,Trigger)</f>
        <v>41660</v>
      </c>
      <c r="L71" s="31">
        <f>_xll.qlRateHelperLatestDate($E71,Trigger)</f>
        <v>48967</v>
      </c>
    </row>
    <row r="72" spans="2:12" x14ac:dyDescent="0.2">
      <c r="B72" s="36" t="str">
        <f t="shared" si="3"/>
        <v/>
      </c>
      <c r="C72" s="35" t="str">
        <f t="shared" si="6"/>
        <v>EON</v>
      </c>
      <c r="D72" s="184" t="s">
        <v>24</v>
      </c>
      <c r="E72" s="34" t="str">
        <f t="shared" si="5"/>
        <v>EUR_YCONRH_EON21Y</v>
      </c>
      <c r="F72" s="33" t="e">
        <f>_xll.qlRateHelperQuoteValue($E72,Trigger)</f>
        <v>#NUM!</v>
      </c>
      <c r="G72" s="33" t="e">
        <f>_xll.qlSwapRateHelperSpread($E72,Trigger)</f>
        <v>#NUM!</v>
      </c>
      <c r="H72" s="26" t="b">
        <f t="shared" si="4"/>
        <v>0</v>
      </c>
      <c r="I72" s="26">
        <v>50</v>
      </c>
      <c r="J72" s="26">
        <v>1</v>
      </c>
      <c r="K72" s="32" t="e">
        <f>_xll.qlRateHelperEarliestDate($E72,Trigger)</f>
        <v>#NUM!</v>
      </c>
      <c r="L72" s="31" t="e">
        <f>_xll.qlRateHelperLatestDate($E72,Trigger)</f>
        <v>#NUM!</v>
      </c>
    </row>
    <row r="73" spans="2:12" x14ac:dyDescent="0.2">
      <c r="B73" s="36" t="str">
        <f t="shared" si="3"/>
        <v/>
      </c>
      <c r="C73" s="35" t="str">
        <f t="shared" si="6"/>
        <v>EON</v>
      </c>
      <c r="D73" s="184" t="s">
        <v>23</v>
      </c>
      <c r="E73" s="34" t="str">
        <f t="shared" si="5"/>
        <v>EUR_YCONRH_EON22Y</v>
      </c>
      <c r="F73" s="33" t="e">
        <f>_xll.qlRateHelperQuoteValue($E73,Trigger)</f>
        <v>#NUM!</v>
      </c>
      <c r="G73" s="33" t="e">
        <f>_xll.qlSwapRateHelperSpread($E73,Trigger)</f>
        <v>#NUM!</v>
      </c>
      <c r="H73" s="26" t="b">
        <f t="shared" si="4"/>
        <v>0</v>
      </c>
      <c r="I73" s="26">
        <v>50</v>
      </c>
      <c r="J73" s="26">
        <v>1</v>
      </c>
      <c r="K73" s="32" t="e">
        <f>_xll.qlRateHelperEarliestDate($E73,Trigger)</f>
        <v>#NUM!</v>
      </c>
      <c r="L73" s="31" t="e">
        <f>_xll.qlRateHelperLatestDate($E73,Trigger)</f>
        <v>#NUM!</v>
      </c>
    </row>
    <row r="74" spans="2:12" x14ac:dyDescent="0.2">
      <c r="B74" s="36" t="str">
        <f t="shared" si="3"/>
        <v/>
      </c>
      <c r="C74" s="35" t="str">
        <f t="shared" si="6"/>
        <v>EON</v>
      </c>
      <c r="D74" s="184" t="s">
        <v>22</v>
      </c>
      <c r="E74" s="34" t="str">
        <f t="shared" si="5"/>
        <v>EUR_YCONRH_EON23Y</v>
      </c>
      <c r="F74" s="33" t="e">
        <f>_xll.qlRateHelperQuoteValue($E74,Trigger)</f>
        <v>#NUM!</v>
      </c>
      <c r="G74" s="33" t="e">
        <f>_xll.qlSwapRateHelperSpread($E74,Trigger)</f>
        <v>#NUM!</v>
      </c>
      <c r="H74" s="26" t="b">
        <f t="shared" si="4"/>
        <v>0</v>
      </c>
      <c r="I74" s="26">
        <v>50</v>
      </c>
      <c r="J74" s="26">
        <v>1</v>
      </c>
      <c r="K74" s="32" t="e">
        <f>_xll.qlRateHelperEarliestDate($E74,Trigger)</f>
        <v>#NUM!</v>
      </c>
      <c r="L74" s="31" t="e">
        <f>_xll.qlRateHelperLatestDate($E74,Trigger)</f>
        <v>#NUM!</v>
      </c>
    </row>
    <row r="75" spans="2:12" x14ac:dyDescent="0.2">
      <c r="B75" s="36" t="str">
        <f t="shared" si="3"/>
        <v/>
      </c>
      <c r="C75" s="35" t="str">
        <f t="shared" si="6"/>
        <v>EON</v>
      </c>
      <c r="D75" s="184" t="s">
        <v>21</v>
      </c>
      <c r="E75" s="34" t="str">
        <f t="shared" si="5"/>
        <v>EUR_YCONRH_EON24Y</v>
      </c>
      <c r="F75" s="33" t="e">
        <f>_xll.qlRateHelperQuoteValue($E75,Trigger)</f>
        <v>#NUM!</v>
      </c>
      <c r="G75" s="33" t="e">
        <f>_xll.qlSwapRateHelperSpread($E75,Trigger)</f>
        <v>#NUM!</v>
      </c>
      <c r="H75" s="26" t="b">
        <f t="shared" si="4"/>
        <v>0</v>
      </c>
      <c r="I75" s="26">
        <v>50</v>
      </c>
      <c r="J75" s="26">
        <v>1</v>
      </c>
      <c r="K75" s="32" t="e">
        <f>_xll.qlRateHelperEarliestDate($E75,Trigger)</f>
        <v>#NUM!</v>
      </c>
      <c r="L75" s="31" t="e">
        <f>_xll.qlRateHelperLatestDate($E75,Trigger)</f>
        <v>#NUM!</v>
      </c>
    </row>
    <row r="76" spans="2:12" x14ac:dyDescent="0.2">
      <c r="B76" s="36" t="str">
        <f t="shared" si="3"/>
        <v/>
      </c>
      <c r="C76" s="35" t="str">
        <f t="shared" si="6"/>
        <v>EON</v>
      </c>
      <c r="D76" s="184" t="s">
        <v>20</v>
      </c>
      <c r="E76" s="34" t="str">
        <f t="shared" si="5"/>
        <v>EUR_YCONRH_EON25Y</v>
      </c>
      <c r="F76" s="33">
        <f>_xll.qlRateHelperQuoteValue($E76,Trigger)</f>
        <v>2.4310000000000002E-2</v>
      </c>
      <c r="G76" s="33" t="e">
        <f>_xll.qlSwapRateHelperSpread($E76,Trigger)</f>
        <v>#NUM!</v>
      </c>
      <c r="H76" s="26" t="b">
        <f t="shared" si="4"/>
        <v>1</v>
      </c>
      <c r="I76" s="26">
        <v>50</v>
      </c>
      <c r="J76" s="26">
        <v>1</v>
      </c>
      <c r="K76" s="32">
        <f>_xll.qlRateHelperEarliestDate($E76,Trigger)</f>
        <v>41660</v>
      </c>
      <c r="L76" s="31">
        <f>_xll.qlRateHelperLatestDate($E76,Trigger)</f>
        <v>50791</v>
      </c>
    </row>
    <row r="77" spans="2:12" x14ac:dyDescent="0.2">
      <c r="B77" s="36" t="str">
        <f t="shared" si="3"/>
        <v/>
      </c>
      <c r="C77" s="35" t="str">
        <f t="shared" si="6"/>
        <v>EON</v>
      </c>
      <c r="D77" s="184" t="s">
        <v>19</v>
      </c>
      <c r="E77" s="34" t="str">
        <f t="shared" si="5"/>
        <v>EUR_YCONRH_EON26Y</v>
      </c>
      <c r="F77" s="33" t="e">
        <f>_xll.qlRateHelperQuoteValue($E77,Trigger)</f>
        <v>#NUM!</v>
      </c>
      <c r="G77" s="33" t="e">
        <f>_xll.qlSwapRateHelperSpread($E77,Trigger)</f>
        <v>#NUM!</v>
      </c>
      <c r="H77" s="26" t="b">
        <f t="shared" si="4"/>
        <v>0</v>
      </c>
      <c r="I77" s="26">
        <v>50</v>
      </c>
      <c r="J77" s="26">
        <v>1</v>
      </c>
      <c r="K77" s="32" t="e">
        <f>_xll.qlRateHelperEarliestDate($E77,Trigger)</f>
        <v>#NUM!</v>
      </c>
      <c r="L77" s="31" t="e">
        <f>_xll.qlRateHelperLatestDate($E77,Trigger)</f>
        <v>#NUM!</v>
      </c>
    </row>
    <row r="78" spans="2:12" x14ac:dyDescent="0.2">
      <c r="B78" s="36" t="str">
        <f t="shared" si="3"/>
        <v/>
      </c>
      <c r="C78" s="35" t="str">
        <f t="shared" si="6"/>
        <v>EON</v>
      </c>
      <c r="D78" s="184" t="s">
        <v>18</v>
      </c>
      <c r="E78" s="34" t="str">
        <f t="shared" si="5"/>
        <v>EUR_YCONRH_EON27Y</v>
      </c>
      <c r="F78" s="33" t="e">
        <f>_xll.qlRateHelperQuoteValue($E78,Trigger)</f>
        <v>#NUM!</v>
      </c>
      <c r="G78" s="33" t="e">
        <f>_xll.qlSwapRateHelperSpread($E78,Trigger)</f>
        <v>#NUM!</v>
      </c>
      <c r="H78" s="26" t="b">
        <f t="shared" si="4"/>
        <v>0</v>
      </c>
      <c r="I78" s="26">
        <v>50</v>
      </c>
      <c r="J78" s="26">
        <v>1</v>
      </c>
      <c r="K78" s="32" t="e">
        <f>_xll.qlRateHelperEarliestDate($E78,Trigger)</f>
        <v>#NUM!</v>
      </c>
      <c r="L78" s="31" t="e">
        <f>_xll.qlRateHelperLatestDate($E78,Trigger)</f>
        <v>#NUM!</v>
      </c>
    </row>
    <row r="79" spans="2:12" x14ac:dyDescent="0.2">
      <c r="B79" s="36" t="str">
        <f t="shared" si="3"/>
        <v/>
      </c>
      <c r="C79" s="35" t="str">
        <f t="shared" si="6"/>
        <v>EON</v>
      </c>
      <c r="D79" s="184" t="s">
        <v>17</v>
      </c>
      <c r="E79" s="34" t="str">
        <f t="shared" si="5"/>
        <v>EUR_YCONRH_EON28Y</v>
      </c>
      <c r="F79" s="33" t="e">
        <f>_xll.qlRateHelperQuoteValue($E79,Trigger)</f>
        <v>#NUM!</v>
      </c>
      <c r="G79" s="33" t="e">
        <f>_xll.qlSwapRateHelperSpread($E79,Trigger)</f>
        <v>#NUM!</v>
      </c>
      <c r="H79" s="26" t="b">
        <f t="shared" si="4"/>
        <v>0</v>
      </c>
      <c r="I79" s="26">
        <v>50</v>
      </c>
      <c r="J79" s="26">
        <v>1</v>
      </c>
      <c r="K79" s="32" t="e">
        <f>_xll.qlRateHelperEarliestDate($E79,Trigger)</f>
        <v>#NUM!</v>
      </c>
      <c r="L79" s="31" t="e">
        <f>_xll.qlRateHelperLatestDate($E79,Trigger)</f>
        <v>#NUM!</v>
      </c>
    </row>
    <row r="80" spans="2:12" x14ac:dyDescent="0.2">
      <c r="B80" s="36" t="str">
        <f t="shared" si="3"/>
        <v/>
      </c>
      <c r="C80" s="35" t="str">
        <f t="shared" si="6"/>
        <v>EON</v>
      </c>
      <c r="D80" s="184" t="s">
        <v>16</v>
      </c>
      <c r="E80" s="34" t="str">
        <f t="shared" si="5"/>
        <v>EUR_YCONRH_EON29Y</v>
      </c>
      <c r="F80" s="33" t="e">
        <f>_xll.qlRateHelperQuoteValue($E80,Trigger)</f>
        <v>#NUM!</v>
      </c>
      <c r="G80" s="33" t="e">
        <f>_xll.qlSwapRateHelperSpread($E80,Trigger)</f>
        <v>#NUM!</v>
      </c>
      <c r="H80" s="26" t="b">
        <f t="shared" si="4"/>
        <v>0</v>
      </c>
      <c r="I80" s="26">
        <v>50</v>
      </c>
      <c r="J80" s="26">
        <v>1</v>
      </c>
      <c r="K80" s="32" t="e">
        <f>_xll.qlRateHelperEarliestDate($E80,Trigger)</f>
        <v>#NUM!</v>
      </c>
      <c r="L80" s="31" t="e">
        <f>_xll.qlRateHelperLatestDate($E80,Trigger)</f>
        <v>#NUM!</v>
      </c>
    </row>
    <row r="81" spans="2:12" x14ac:dyDescent="0.2">
      <c r="B81" s="36" t="str">
        <f t="shared" si="3"/>
        <v/>
      </c>
      <c r="C81" s="35" t="str">
        <f t="shared" si="6"/>
        <v>EON</v>
      </c>
      <c r="D81" s="184" t="s">
        <v>15</v>
      </c>
      <c r="E81" s="34" t="str">
        <f t="shared" si="5"/>
        <v>EUR_YCONRH_EON30Y</v>
      </c>
      <c r="F81" s="33">
        <f>_xll.qlRateHelperQuoteValue($E81,Trigger)</f>
        <v>2.4479999999999998E-2</v>
      </c>
      <c r="G81" s="33" t="e">
        <f>_xll.qlSwapRateHelperSpread($E81,Trigger)</f>
        <v>#NUM!</v>
      </c>
      <c r="H81" s="26" t="b">
        <f t="shared" si="4"/>
        <v>1</v>
      </c>
      <c r="I81" s="26">
        <v>50</v>
      </c>
      <c r="J81" s="26">
        <v>1</v>
      </c>
      <c r="K81" s="32">
        <f>_xll.qlRateHelperEarliestDate($E81,Trigger)</f>
        <v>41660</v>
      </c>
      <c r="L81" s="31">
        <f>_xll.qlRateHelperLatestDate($E81,Trigger)</f>
        <v>52617</v>
      </c>
    </row>
    <row r="82" spans="2:12" x14ac:dyDescent="0.2">
      <c r="B82" s="36" t="str">
        <f t="shared" ref="B82:B113" si="7">SwapFixedFreq</f>
        <v/>
      </c>
      <c r="C82" s="35" t="str">
        <f t="shared" si="6"/>
        <v>EON</v>
      </c>
      <c r="D82" s="184" t="s">
        <v>14</v>
      </c>
      <c r="E82" s="34" t="str">
        <f t="shared" si="5"/>
        <v>EUR_YCONRH_EON35Y</v>
      </c>
      <c r="F82" s="33" t="e">
        <f>_xll.qlRateHelperQuoteValue($E82,Trigger)</f>
        <v>#NUM!</v>
      </c>
      <c r="G82" s="33" t="e">
        <f>_xll.qlSwapRateHelperSpread($E82,Trigger)</f>
        <v>#NUM!</v>
      </c>
      <c r="H82" s="26" t="b">
        <f t="shared" si="4"/>
        <v>0</v>
      </c>
      <c r="I82" s="26">
        <v>50</v>
      </c>
      <c r="J82" s="26">
        <v>1</v>
      </c>
      <c r="K82" s="32" t="e">
        <f>_xll.qlRateHelperEarliestDate($E82,Trigger)</f>
        <v>#NUM!</v>
      </c>
      <c r="L82" s="31" t="e">
        <f>_xll.qlRateHelperLatestDate($E82,Trigger)</f>
        <v>#NUM!</v>
      </c>
    </row>
    <row r="83" spans="2:12" x14ac:dyDescent="0.2">
      <c r="B83" s="36" t="str">
        <f t="shared" si="7"/>
        <v/>
      </c>
      <c r="C83" s="35" t="str">
        <f t="shared" si="6"/>
        <v>EON</v>
      </c>
      <c r="D83" s="184" t="s">
        <v>13</v>
      </c>
      <c r="E83" s="34" t="str">
        <f t="shared" si="5"/>
        <v>EUR_YCONRH_EON40Y</v>
      </c>
      <c r="F83" s="33">
        <f>_xll.qlRateHelperQuoteValue($E83,Trigger)</f>
        <v>2.495E-2</v>
      </c>
      <c r="G83" s="33" t="e">
        <f>_xll.qlSwapRateHelperSpread($E83,Trigger)</f>
        <v>#NUM!</v>
      </c>
      <c r="H83" s="26" t="b">
        <f t="shared" si="4"/>
        <v>1</v>
      </c>
      <c r="I83" s="26">
        <v>50</v>
      </c>
      <c r="J83" s="26">
        <v>1</v>
      </c>
      <c r="K83" s="32">
        <f>_xll.qlRateHelperEarliestDate($E83,Trigger)</f>
        <v>41660</v>
      </c>
      <c r="L83" s="31">
        <f>_xll.qlRateHelperLatestDate($E83,Trigger)</f>
        <v>56270</v>
      </c>
    </row>
    <row r="84" spans="2:12" x14ac:dyDescent="0.2">
      <c r="B84" s="36" t="str">
        <f t="shared" si="7"/>
        <v/>
      </c>
      <c r="C84" s="35" t="str">
        <f t="shared" si="6"/>
        <v>EON</v>
      </c>
      <c r="D84" s="184" t="s">
        <v>12</v>
      </c>
      <c r="E84" s="34" t="str">
        <f t="shared" si="5"/>
        <v>EUR_YCONRH_EON50Y</v>
      </c>
      <c r="F84" s="33">
        <f>_xll.qlRateHelperQuoteValue($E84,Trigger)</f>
        <v>2.528E-2</v>
      </c>
      <c r="G84" s="33" t="e">
        <f>_xll.qlSwapRateHelperSpread($E84,Trigger)</f>
        <v>#NUM!</v>
      </c>
      <c r="H84" s="26" t="b">
        <f t="shared" si="4"/>
        <v>1</v>
      </c>
      <c r="I84" s="26">
        <v>50</v>
      </c>
      <c r="J84" s="26">
        <v>1</v>
      </c>
      <c r="K84" s="32">
        <f>_xll.qlRateHelperEarliestDate($E84,Trigger)</f>
        <v>41660</v>
      </c>
      <c r="L84" s="31">
        <f>_xll.qlRateHelperLatestDate($E84,Trigger)</f>
        <v>59922</v>
      </c>
    </row>
    <row r="85" spans="2:12" x14ac:dyDescent="0.2">
      <c r="B85" s="30" t="str">
        <f t="shared" si="7"/>
        <v/>
      </c>
      <c r="C85" s="29" t="str">
        <f t="shared" si="6"/>
        <v>EON</v>
      </c>
      <c r="D85" s="185" t="s">
        <v>11</v>
      </c>
      <c r="E85" s="28" t="str">
        <f t="shared" si="5"/>
        <v>EUR_YCONRH_EON60Y</v>
      </c>
      <c r="F85" s="27">
        <f>_xll.qlRateHelperQuoteValue($E85,Trigger)</f>
        <v>2.5510000000000001E-2</v>
      </c>
      <c r="G85" s="27" t="e">
        <f>_xll.qlSwapRateHelperSpread($E85,Trigger)</f>
        <v>#NUM!</v>
      </c>
      <c r="H85" s="25" t="b">
        <f t="shared" si="4"/>
        <v>1</v>
      </c>
      <c r="I85" s="25">
        <v>50</v>
      </c>
      <c r="J85" s="25">
        <v>1</v>
      </c>
      <c r="K85" s="24">
        <f>_xll.qlRateHelperEarliestDate($E85,Trigger)</f>
        <v>41660</v>
      </c>
      <c r="L85" s="23">
        <f>_xll.qlRateHelperLatestDate($E85,Trigger)</f>
        <v>63576</v>
      </c>
    </row>
    <row r="86" spans="2:12" x14ac:dyDescent="0.2">
      <c r="B86" s="36" t="str">
        <f t="shared" si="7"/>
        <v/>
      </c>
      <c r="C86" s="35" t="str">
        <f t="shared" ref="C86:C122" si="8">IborType&amp;"BASIS"</f>
        <v>EONBASIS</v>
      </c>
      <c r="D86" s="183" t="s">
        <v>47</v>
      </c>
      <c r="E86" s="41" t="str">
        <f t="shared" si="5"/>
        <v>EUR_YCONRH_EONBASIS1Y</v>
      </c>
      <c r="F86" s="40" t="e">
        <f>_xll.qlRateHelperQuoteValue($E86,Trigger)</f>
        <v>#NUM!</v>
      </c>
      <c r="G86" s="40" t="e">
        <f>_xll.qlSwapRateHelperSpread($E86,Trigger)</f>
        <v>#NUM!</v>
      </c>
      <c r="H86" s="39" t="b">
        <f t="shared" si="4"/>
        <v>0</v>
      </c>
      <c r="I86" s="39">
        <v>40</v>
      </c>
      <c r="J86" s="39">
        <v>1</v>
      </c>
      <c r="K86" s="38" t="e">
        <f>_xll.qlRateHelperEarliestDate($E86,Trigger)</f>
        <v>#NUM!</v>
      </c>
      <c r="L86" s="37" t="e">
        <f>_xll.qlRateHelperLatestDate($E86,Trigger)</f>
        <v>#NUM!</v>
      </c>
    </row>
    <row r="87" spans="2:12" x14ac:dyDescent="0.2">
      <c r="B87" s="36" t="str">
        <f t="shared" si="7"/>
        <v/>
      </c>
      <c r="C87" s="35" t="str">
        <f t="shared" si="8"/>
        <v>EONBASIS</v>
      </c>
      <c r="D87" s="184" t="s">
        <v>46</v>
      </c>
      <c r="E87" s="34" t="str">
        <f t="shared" si="5"/>
        <v>EUR_YCONRH_EONBASIS15M</v>
      </c>
      <c r="F87" s="33" t="e">
        <f>_xll.qlRateHelperQuoteValue($E87,Trigger)</f>
        <v>#NUM!</v>
      </c>
      <c r="G87" s="33" t="e">
        <f>_xll.qlSwapRateHelperSpread($E87,Trigger)</f>
        <v>#NUM!</v>
      </c>
      <c r="H87" s="26" t="b">
        <f t="shared" si="4"/>
        <v>0</v>
      </c>
      <c r="I87" s="26">
        <v>40</v>
      </c>
      <c r="J87" s="26">
        <v>1</v>
      </c>
      <c r="K87" s="32" t="e">
        <f>_xll.qlRateHelperEarliestDate($E87,Trigger)</f>
        <v>#NUM!</v>
      </c>
      <c r="L87" s="31" t="e">
        <f>_xll.qlRateHelperLatestDate($E87,Trigger)</f>
        <v>#NUM!</v>
      </c>
    </row>
    <row r="88" spans="2:12" x14ac:dyDescent="0.2">
      <c r="B88" s="36" t="str">
        <f t="shared" si="7"/>
        <v/>
      </c>
      <c r="C88" s="35" t="str">
        <f t="shared" si="8"/>
        <v>EONBASIS</v>
      </c>
      <c r="D88" s="184" t="s">
        <v>45</v>
      </c>
      <c r="E88" s="34" t="str">
        <f t="shared" si="5"/>
        <v>EUR_YCONRH_EONBASIS18M</v>
      </c>
      <c r="F88" s="33" t="e">
        <f>_xll.qlRateHelperQuoteValue($E88,Trigger)</f>
        <v>#NUM!</v>
      </c>
      <c r="G88" s="33" t="e">
        <f>_xll.qlSwapRateHelperSpread($E88,Trigger)</f>
        <v>#NUM!</v>
      </c>
      <c r="H88" s="26" t="b">
        <f t="shared" si="4"/>
        <v>0</v>
      </c>
      <c r="I88" s="26">
        <v>40</v>
      </c>
      <c r="J88" s="26">
        <v>1</v>
      </c>
      <c r="K88" s="32" t="e">
        <f>_xll.qlRateHelperEarliestDate($E88,Trigger)</f>
        <v>#NUM!</v>
      </c>
      <c r="L88" s="31" t="e">
        <f>_xll.qlRateHelperLatestDate($E88,Trigger)</f>
        <v>#NUM!</v>
      </c>
    </row>
    <row r="89" spans="2:12" x14ac:dyDescent="0.2">
      <c r="B89" s="36" t="str">
        <f t="shared" si="7"/>
        <v/>
      </c>
      <c r="C89" s="35" t="str">
        <f t="shared" si="8"/>
        <v>EONBASIS</v>
      </c>
      <c r="D89" s="184" t="s">
        <v>44</v>
      </c>
      <c r="E89" s="34" t="str">
        <f t="shared" si="5"/>
        <v>EUR_YCONRH_EONBASIS21M</v>
      </c>
      <c r="F89" s="33" t="e">
        <f>_xll.qlRateHelperQuoteValue($E89,Trigger)</f>
        <v>#NUM!</v>
      </c>
      <c r="G89" s="33" t="e">
        <f>_xll.qlSwapRateHelperSpread($E89,Trigger)</f>
        <v>#NUM!</v>
      </c>
      <c r="H89" s="26" t="b">
        <f t="shared" si="4"/>
        <v>0</v>
      </c>
      <c r="I89" s="26">
        <v>40</v>
      </c>
      <c r="J89" s="26">
        <v>1</v>
      </c>
      <c r="K89" s="32" t="e">
        <f>_xll.qlRateHelperEarliestDate($E89,Trigger)</f>
        <v>#NUM!</v>
      </c>
      <c r="L89" s="31" t="e">
        <f>_xll.qlRateHelperLatestDate($E89,Trigger)</f>
        <v>#NUM!</v>
      </c>
    </row>
    <row r="90" spans="2:12" x14ac:dyDescent="0.2">
      <c r="B90" s="36" t="str">
        <f t="shared" si="7"/>
        <v/>
      </c>
      <c r="C90" s="35" t="str">
        <f t="shared" si="8"/>
        <v>EONBASIS</v>
      </c>
      <c r="D90" s="184" t="s">
        <v>43</v>
      </c>
      <c r="E90" s="34" t="str">
        <f t="shared" si="5"/>
        <v>EUR_YCONRH_EONBASIS2Y</v>
      </c>
      <c r="F90" s="33" t="e">
        <f>_xll.qlRateHelperQuoteValue($E90,Trigger)</f>
        <v>#NUM!</v>
      </c>
      <c r="G90" s="33" t="e">
        <f>_xll.qlSwapRateHelperSpread($E90,Trigger)</f>
        <v>#NUM!</v>
      </c>
      <c r="H90" s="26" t="b">
        <f t="shared" si="4"/>
        <v>0</v>
      </c>
      <c r="I90" s="26">
        <v>40</v>
      </c>
      <c r="J90" s="26">
        <v>1</v>
      </c>
      <c r="K90" s="32" t="e">
        <f>_xll.qlRateHelperEarliestDate($E90,Trigger)</f>
        <v>#NUM!</v>
      </c>
      <c r="L90" s="31" t="e">
        <f>_xll.qlRateHelperLatestDate($E90,Trigger)</f>
        <v>#NUM!</v>
      </c>
    </row>
    <row r="91" spans="2:12" x14ac:dyDescent="0.2">
      <c r="B91" s="36" t="str">
        <f t="shared" si="7"/>
        <v/>
      </c>
      <c r="C91" s="35" t="str">
        <f t="shared" si="8"/>
        <v>EONBASIS</v>
      </c>
      <c r="D91" s="184" t="s">
        <v>42</v>
      </c>
      <c r="E91" s="34" t="str">
        <f t="shared" si="5"/>
        <v>EUR_YCONRH_EONBASIS3Y</v>
      </c>
      <c r="F91" s="33" t="e">
        <f>_xll.qlRateHelperQuoteValue($E91,Trigger)</f>
        <v>#NUM!</v>
      </c>
      <c r="G91" s="33" t="e">
        <f>_xll.qlSwapRateHelperSpread($E91,Trigger)</f>
        <v>#NUM!</v>
      </c>
      <c r="H91" s="26" t="b">
        <f t="shared" si="4"/>
        <v>0</v>
      </c>
      <c r="I91" s="26">
        <v>40</v>
      </c>
      <c r="J91" s="26">
        <v>1</v>
      </c>
      <c r="K91" s="32" t="e">
        <f>_xll.qlRateHelperEarliestDate($E91,Trigger)</f>
        <v>#NUM!</v>
      </c>
      <c r="L91" s="31" t="e">
        <f>_xll.qlRateHelperLatestDate($E91,Trigger)</f>
        <v>#NUM!</v>
      </c>
    </row>
    <row r="92" spans="2:12" x14ac:dyDescent="0.2">
      <c r="B92" s="36" t="str">
        <f t="shared" si="7"/>
        <v/>
      </c>
      <c r="C92" s="35" t="str">
        <f t="shared" si="8"/>
        <v>EONBASIS</v>
      </c>
      <c r="D92" s="184" t="s">
        <v>41</v>
      </c>
      <c r="E92" s="34" t="str">
        <f t="shared" si="5"/>
        <v>EUR_YCONRH_EONBASIS4Y</v>
      </c>
      <c r="F92" s="33" t="e">
        <f>_xll.qlRateHelperQuoteValue($E92,Trigger)</f>
        <v>#NUM!</v>
      </c>
      <c r="G92" s="33" t="e">
        <f>_xll.qlSwapRateHelperSpread($E92,Trigger)</f>
        <v>#NUM!</v>
      </c>
      <c r="H92" s="26" t="b">
        <f t="shared" si="4"/>
        <v>0</v>
      </c>
      <c r="I92" s="26">
        <v>40</v>
      </c>
      <c r="J92" s="26">
        <v>1</v>
      </c>
      <c r="K92" s="32" t="e">
        <f>_xll.qlRateHelperEarliestDate($E92,Trigger)</f>
        <v>#NUM!</v>
      </c>
      <c r="L92" s="31" t="e">
        <f>_xll.qlRateHelperLatestDate($E92,Trigger)</f>
        <v>#NUM!</v>
      </c>
    </row>
    <row r="93" spans="2:12" x14ac:dyDescent="0.2">
      <c r="B93" s="36" t="str">
        <f t="shared" si="7"/>
        <v/>
      </c>
      <c r="C93" s="35" t="str">
        <f t="shared" si="8"/>
        <v>EONBASIS</v>
      </c>
      <c r="D93" s="184" t="s">
        <v>40</v>
      </c>
      <c r="E93" s="34" t="str">
        <f t="shared" si="5"/>
        <v>EUR_YCONRH_EONBASIS5Y</v>
      </c>
      <c r="F93" s="33" t="e">
        <f>_xll.qlRateHelperQuoteValue($E93,Trigger)</f>
        <v>#NUM!</v>
      </c>
      <c r="G93" s="33" t="e">
        <f>_xll.qlSwapRateHelperSpread($E93,Trigger)</f>
        <v>#NUM!</v>
      </c>
      <c r="H93" s="26" t="b">
        <f t="shared" si="4"/>
        <v>0</v>
      </c>
      <c r="I93" s="26">
        <v>40</v>
      </c>
      <c r="J93" s="26">
        <v>1</v>
      </c>
      <c r="K93" s="32" t="e">
        <f>_xll.qlRateHelperEarliestDate($E93,Trigger)</f>
        <v>#NUM!</v>
      </c>
      <c r="L93" s="31" t="e">
        <f>_xll.qlRateHelperLatestDate($E93,Trigger)</f>
        <v>#NUM!</v>
      </c>
    </row>
    <row r="94" spans="2:12" x14ac:dyDescent="0.2">
      <c r="B94" s="36" t="str">
        <f t="shared" si="7"/>
        <v/>
      </c>
      <c r="C94" s="35" t="str">
        <f t="shared" si="8"/>
        <v>EONBASIS</v>
      </c>
      <c r="D94" s="184" t="s">
        <v>39</v>
      </c>
      <c r="E94" s="34" t="str">
        <f t="shared" si="5"/>
        <v>EUR_YCONRH_EONBASIS6Y</v>
      </c>
      <c r="F94" s="33" t="e">
        <f>_xll.qlRateHelperQuoteValue($E94,Trigger)</f>
        <v>#NUM!</v>
      </c>
      <c r="G94" s="33" t="e">
        <f>_xll.qlSwapRateHelperSpread($E94,Trigger)</f>
        <v>#NUM!</v>
      </c>
      <c r="H94" s="26" t="b">
        <f t="shared" ref="H94:H122" si="9">IF(ISERROR(F94),FALSE,IF(L94&lt;=$N$16,TRUE,IF(L94&gt;$N$17,TRUE,IF(L93&lt;$N$16,TRUE,FALSE))))</f>
        <v>0</v>
      </c>
      <c r="I94" s="26">
        <v>40</v>
      </c>
      <c r="J94" s="26">
        <v>1</v>
      </c>
      <c r="K94" s="32" t="e">
        <f>_xll.qlRateHelperEarliestDate($E94,Trigger)</f>
        <v>#NUM!</v>
      </c>
      <c r="L94" s="31" t="e">
        <f>_xll.qlRateHelperLatestDate($E94,Trigger)</f>
        <v>#NUM!</v>
      </c>
    </row>
    <row r="95" spans="2:12" x14ac:dyDescent="0.2">
      <c r="B95" s="36" t="str">
        <f t="shared" si="7"/>
        <v/>
      </c>
      <c r="C95" s="35" t="str">
        <f t="shared" si="8"/>
        <v>EONBASIS</v>
      </c>
      <c r="D95" s="184" t="s">
        <v>38</v>
      </c>
      <c r="E95" s="34" t="str">
        <f t="shared" si="5"/>
        <v>EUR_YCONRH_EONBASIS7Y</v>
      </c>
      <c r="F95" s="33" t="e">
        <f>_xll.qlRateHelperQuoteValue($E95,Trigger)</f>
        <v>#NUM!</v>
      </c>
      <c r="G95" s="33" t="e">
        <f>_xll.qlSwapRateHelperSpread($E95,Trigger)</f>
        <v>#NUM!</v>
      </c>
      <c r="H95" s="26" t="b">
        <f t="shared" si="9"/>
        <v>0</v>
      </c>
      <c r="I95" s="26">
        <v>40</v>
      </c>
      <c r="J95" s="26">
        <v>1</v>
      </c>
      <c r="K95" s="32" t="e">
        <f>_xll.qlRateHelperEarliestDate($E95,Trigger)</f>
        <v>#NUM!</v>
      </c>
      <c r="L95" s="31" t="e">
        <f>_xll.qlRateHelperLatestDate($E95,Trigger)</f>
        <v>#NUM!</v>
      </c>
    </row>
    <row r="96" spans="2:12" x14ac:dyDescent="0.2">
      <c r="B96" s="36" t="str">
        <f t="shared" si="7"/>
        <v/>
      </c>
      <c r="C96" s="35" t="str">
        <f t="shared" si="8"/>
        <v>EONBASIS</v>
      </c>
      <c r="D96" s="184" t="s">
        <v>37</v>
      </c>
      <c r="E96" s="34" t="str">
        <f t="shared" si="5"/>
        <v>EUR_YCONRH_EONBASIS8Y</v>
      </c>
      <c r="F96" s="33" t="e">
        <f>_xll.qlRateHelperQuoteValue($E96,Trigger)</f>
        <v>#NUM!</v>
      </c>
      <c r="G96" s="33" t="e">
        <f>_xll.qlSwapRateHelperSpread($E96,Trigger)</f>
        <v>#NUM!</v>
      </c>
      <c r="H96" s="26" t="b">
        <f t="shared" si="9"/>
        <v>0</v>
      </c>
      <c r="I96" s="26">
        <v>40</v>
      </c>
      <c r="J96" s="26">
        <v>1</v>
      </c>
      <c r="K96" s="32" t="e">
        <f>_xll.qlRateHelperEarliestDate($E96,Trigger)</f>
        <v>#NUM!</v>
      </c>
      <c r="L96" s="31" t="e">
        <f>_xll.qlRateHelperLatestDate($E96,Trigger)</f>
        <v>#NUM!</v>
      </c>
    </row>
    <row r="97" spans="2:12" x14ac:dyDescent="0.2">
      <c r="B97" s="36" t="str">
        <f t="shared" si="7"/>
        <v/>
      </c>
      <c r="C97" s="35" t="str">
        <f t="shared" si="8"/>
        <v>EONBASIS</v>
      </c>
      <c r="D97" s="184" t="s">
        <v>36</v>
      </c>
      <c r="E97" s="34" t="str">
        <f t="shared" si="5"/>
        <v>EUR_YCONRH_EONBASIS9Y</v>
      </c>
      <c r="F97" s="33" t="e">
        <f>_xll.qlRateHelperQuoteValue($E97,Trigger)</f>
        <v>#NUM!</v>
      </c>
      <c r="G97" s="33" t="e">
        <f>_xll.qlSwapRateHelperSpread($E97,Trigger)</f>
        <v>#NUM!</v>
      </c>
      <c r="H97" s="26" t="b">
        <f t="shared" si="9"/>
        <v>0</v>
      </c>
      <c r="I97" s="26">
        <v>40</v>
      </c>
      <c r="J97" s="26">
        <v>1</v>
      </c>
      <c r="K97" s="32" t="e">
        <f>_xll.qlRateHelperEarliestDate($E97,Trigger)</f>
        <v>#NUM!</v>
      </c>
      <c r="L97" s="31" t="e">
        <f>_xll.qlRateHelperLatestDate($E97,Trigger)</f>
        <v>#NUM!</v>
      </c>
    </row>
    <row r="98" spans="2:12" x14ac:dyDescent="0.2">
      <c r="B98" s="36" t="str">
        <f t="shared" si="7"/>
        <v/>
      </c>
      <c r="C98" s="35" t="str">
        <f t="shared" si="8"/>
        <v>EONBASIS</v>
      </c>
      <c r="D98" s="184" t="s">
        <v>35</v>
      </c>
      <c r="E98" s="34" t="str">
        <f t="shared" ref="E98:E122" si="10">RateHelperPrefix&amp;"_"&amp;$B98&amp;$C98&amp;$D98</f>
        <v>EUR_YCONRH_EONBASIS10Y</v>
      </c>
      <c r="F98" s="33" t="e">
        <f>_xll.qlRateHelperQuoteValue($E98,Trigger)</f>
        <v>#NUM!</v>
      </c>
      <c r="G98" s="33" t="e">
        <f>_xll.qlSwapRateHelperSpread($E98,Trigger)</f>
        <v>#NUM!</v>
      </c>
      <c r="H98" s="26" t="b">
        <f t="shared" si="9"/>
        <v>0</v>
      </c>
      <c r="I98" s="26">
        <v>40</v>
      </c>
      <c r="J98" s="26">
        <v>1</v>
      </c>
      <c r="K98" s="32" t="e">
        <f>_xll.qlRateHelperEarliestDate($E98,Trigger)</f>
        <v>#NUM!</v>
      </c>
      <c r="L98" s="31" t="e">
        <f>_xll.qlRateHelperLatestDate($E98,Trigger)</f>
        <v>#NUM!</v>
      </c>
    </row>
    <row r="99" spans="2:12" x14ac:dyDescent="0.2">
      <c r="B99" s="36" t="str">
        <f t="shared" si="7"/>
        <v/>
      </c>
      <c r="C99" s="35" t="str">
        <f t="shared" si="8"/>
        <v>EONBASIS</v>
      </c>
      <c r="D99" s="184" t="s">
        <v>34</v>
      </c>
      <c r="E99" s="34" t="str">
        <f t="shared" si="10"/>
        <v>EUR_YCONRH_EONBASIS11Y</v>
      </c>
      <c r="F99" s="33" t="e">
        <f>_xll.qlRateHelperQuoteValue($E99,Trigger)</f>
        <v>#NUM!</v>
      </c>
      <c r="G99" s="33" t="e">
        <f>_xll.qlSwapRateHelperSpread($E99,Trigger)</f>
        <v>#NUM!</v>
      </c>
      <c r="H99" s="26" t="b">
        <f t="shared" si="9"/>
        <v>0</v>
      </c>
      <c r="I99" s="26">
        <v>40</v>
      </c>
      <c r="J99" s="26">
        <v>1</v>
      </c>
      <c r="K99" s="32" t="e">
        <f>_xll.qlRateHelperEarliestDate($E99,Trigger)</f>
        <v>#NUM!</v>
      </c>
      <c r="L99" s="31" t="e">
        <f>_xll.qlRateHelperLatestDate($E99,Trigger)</f>
        <v>#NUM!</v>
      </c>
    </row>
    <row r="100" spans="2:12" x14ac:dyDescent="0.2">
      <c r="B100" s="36" t="str">
        <f t="shared" si="7"/>
        <v/>
      </c>
      <c r="C100" s="35" t="str">
        <f t="shared" si="8"/>
        <v>EONBASIS</v>
      </c>
      <c r="D100" s="184" t="s">
        <v>33</v>
      </c>
      <c r="E100" s="34" t="str">
        <f t="shared" si="10"/>
        <v>EUR_YCONRH_EONBASIS12Y</v>
      </c>
      <c r="F100" s="33" t="e">
        <f>_xll.qlRateHelperQuoteValue($E100,Trigger)</f>
        <v>#NUM!</v>
      </c>
      <c r="G100" s="33" t="e">
        <f>_xll.qlSwapRateHelperSpread($E100,Trigger)</f>
        <v>#NUM!</v>
      </c>
      <c r="H100" s="26" t="b">
        <f t="shared" si="9"/>
        <v>0</v>
      </c>
      <c r="I100" s="26">
        <v>40</v>
      </c>
      <c r="J100" s="26">
        <v>1</v>
      </c>
      <c r="K100" s="32" t="e">
        <f>_xll.qlRateHelperEarliestDate($E100,Trigger)</f>
        <v>#NUM!</v>
      </c>
      <c r="L100" s="31" t="e">
        <f>_xll.qlRateHelperLatestDate($E100,Trigger)</f>
        <v>#NUM!</v>
      </c>
    </row>
    <row r="101" spans="2:12" x14ac:dyDescent="0.2">
      <c r="B101" s="36" t="str">
        <f t="shared" si="7"/>
        <v/>
      </c>
      <c r="C101" s="35" t="str">
        <f t="shared" si="8"/>
        <v>EONBASIS</v>
      </c>
      <c r="D101" s="184" t="s">
        <v>32</v>
      </c>
      <c r="E101" s="34" t="str">
        <f t="shared" si="10"/>
        <v>EUR_YCONRH_EONBASIS13Y</v>
      </c>
      <c r="F101" s="33" t="e">
        <f>_xll.qlRateHelperQuoteValue($E101,Trigger)</f>
        <v>#NUM!</v>
      </c>
      <c r="G101" s="33" t="e">
        <f>_xll.qlSwapRateHelperSpread($E101,Trigger)</f>
        <v>#NUM!</v>
      </c>
      <c r="H101" s="26" t="b">
        <f t="shared" si="9"/>
        <v>0</v>
      </c>
      <c r="I101" s="26">
        <v>40</v>
      </c>
      <c r="J101" s="26">
        <v>1</v>
      </c>
      <c r="K101" s="32" t="e">
        <f>_xll.qlRateHelperEarliestDate($E101,Trigger)</f>
        <v>#NUM!</v>
      </c>
      <c r="L101" s="31" t="e">
        <f>_xll.qlRateHelperLatestDate($E101,Trigger)</f>
        <v>#NUM!</v>
      </c>
    </row>
    <row r="102" spans="2:12" x14ac:dyDescent="0.2">
      <c r="B102" s="36" t="str">
        <f t="shared" si="7"/>
        <v/>
      </c>
      <c r="C102" s="35" t="str">
        <f t="shared" si="8"/>
        <v>EONBASIS</v>
      </c>
      <c r="D102" s="184" t="s">
        <v>31</v>
      </c>
      <c r="E102" s="34" t="str">
        <f t="shared" si="10"/>
        <v>EUR_YCONRH_EONBASIS14Y</v>
      </c>
      <c r="F102" s="33" t="e">
        <f>_xll.qlRateHelperQuoteValue($E102,Trigger)</f>
        <v>#NUM!</v>
      </c>
      <c r="G102" s="33" t="e">
        <f>_xll.qlSwapRateHelperSpread($E102,Trigger)</f>
        <v>#NUM!</v>
      </c>
      <c r="H102" s="26" t="b">
        <f t="shared" si="9"/>
        <v>0</v>
      </c>
      <c r="I102" s="26">
        <v>40</v>
      </c>
      <c r="J102" s="26">
        <v>1</v>
      </c>
      <c r="K102" s="32" t="e">
        <f>_xll.qlRateHelperEarliestDate($E102,Trigger)</f>
        <v>#NUM!</v>
      </c>
      <c r="L102" s="31" t="e">
        <f>_xll.qlRateHelperLatestDate($E102,Trigger)</f>
        <v>#NUM!</v>
      </c>
    </row>
    <row r="103" spans="2:12" x14ac:dyDescent="0.2">
      <c r="B103" s="36" t="str">
        <f t="shared" si="7"/>
        <v/>
      </c>
      <c r="C103" s="35" t="str">
        <f t="shared" si="8"/>
        <v>EONBASIS</v>
      </c>
      <c r="D103" s="184" t="s">
        <v>30</v>
      </c>
      <c r="E103" s="34" t="str">
        <f t="shared" si="10"/>
        <v>EUR_YCONRH_EONBASIS15Y</v>
      </c>
      <c r="F103" s="33" t="e">
        <f>_xll.qlRateHelperQuoteValue($E103,Trigger)</f>
        <v>#NUM!</v>
      </c>
      <c r="G103" s="33" t="e">
        <f>_xll.qlSwapRateHelperSpread($E103,Trigger)</f>
        <v>#NUM!</v>
      </c>
      <c r="H103" s="26" t="b">
        <f t="shared" si="9"/>
        <v>0</v>
      </c>
      <c r="I103" s="26">
        <v>40</v>
      </c>
      <c r="J103" s="26">
        <v>1</v>
      </c>
      <c r="K103" s="32" t="e">
        <f>_xll.qlRateHelperEarliestDate($E103,Trigger)</f>
        <v>#NUM!</v>
      </c>
      <c r="L103" s="31" t="e">
        <f>_xll.qlRateHelperLatestDate($E103,Trigger)</f>
        <v>#NUM!</v>
      </c>
    </row>
    <row r="104" spans="2:12" x14ac:dyDescent="0.2">
      <c r="B104" s="36" t="str">
        <f t="shared" si="7"/>
        <v/>
      </c>
      <c r="C104" s="35" t="str">
        <f t="shared" si="8"/>
        <v>EONBASIS</v>
      </c>
      <c r="D104" s="184" t="s">
        <v>29</v>
      </c>
      <c r="E104" s="34" t="str">
        <f t="shared" si="10"/>
        <v>EUR_YCONRH_EONBASIS16Y</v>
      </c>
      <c r="F104" s="33" t="e">
        <f>_xll.qlRateHelperQuoteValue($E104,Trigger)</f>
        <v>#NUM!</v>
      </c>
      <c r="G104" s="33" t="e">
        <f>_xll.qlSwapRateHelperSpread($E104,Trigger)</f>
        <v>#NUM!</v>
      </c>
      <c r="H104" s="26" t="b">
        <f t="shared" si="9"/>
        <v>0</v>
      </c>
      <c r="I104" s="26">
        <v>40</v>
      </c>
      <c r="J104" s="26">
        <v>1</v>
      </c>
      <c r="K104" s="32" t="e">
        <f>_xll.qlRateHelperEarliestDate($E104,Trigger)</f>
        <v>#NUM!</v>
      </c>
      <c r="L104" s="31" t="e">
        <f>_xll.qlRateHelperLatestDate($E104,Trigger)</f>
        <v>#NUM!</v>
      </c>
    </row>
    <row r="105" spans="2:12" x14ac:dyDescent="0.2">
      <c r="B105" s="36" t="str">
        <f t="shared" si="7"/>
        <v/>
      </c>
      <c r="C105" s="35" t="str">
        <f t="shared" si="8"/>
        <v>EONBASIS</v>
      </c>
      <c r="D105" s="184" t="s">
        <v>28</v>
      </c>
      <c r="E105" s="34" t="str">
        <f t="shared" si="10"/>
        <v>EUR_YCONRH_EONBASIS17Y</v>
      </c>
      <c r="F105" s="33" t="e">
        <f>_xll.qlRateHelperQuoteValue($E105,Trigger)</f>
        <v>#NUM!</v>
      </c>
      <c r="G105" s="33" t="e">
        <f>_xll.qlSwapRateHelperSpread($E105,Trigger)</f>
        <v>#NUM!</v>
      </c>
      <c r="H105" s="26" t="b">
        <f t="shared" si="9"/>
        <v>0</v>
      </c>
      <c r="I105" s="26">
        <v>40</v>
      </c>
      <c r="J105" s="26">
        <v>1</v>
      </c>
      <c r="K105" s="32" t="e">
        <f>_xll.qlRateHelperEarliestDate($E105,Trigger)</f>
        <v>#NUM!</v>
      </c>
      <c r="L105" s="31" t="e">
        <f>_xll.qlRateHelperLatestDate($E105,Trigger)</f>
        <v>#NUM!</v>
      </c>
    </row>
    <row r="106" spans="2:12" x14ac:dyDescent="0.2">
      <c r="B106" s="36" t="str">
        <f t="shared" si="7"/>
        <v/>
      </c>
      <c r="C106" s="35" t="str">
        <f t="shared" si="8"/>
        <v>EONBASIS</v>
      </c>
      <c r="D106" s="184" t="s">
        <v>27</v>
      </c>
      <c r="E106" s="34" t="str">
        <f t="shared" si="10"/>
        <v>EUR_YCONRH_EONBASIS18Y</v>
      </c>
      <c r="F106" s="33" t="e">
        <f>_xll.qlRateHelperQuoteValue($E106,Trigger)</f>
        <v>#NUM!</v>
      </c>
      <c r="G106" s="33" t="e">
        <f>_xll.qlSwapRateHelperSpread($E106,Trigger)</f>
        <v>#NUM!</v>
      </c>
      <c r="H106" s="26" t="b">
        <f t="shared" si="9"/>
        <v>0</v>
      </c>
      <c r="I106" s="26">
        <v>40</v>
      </c>
      <c r="J106" s="26">
        <v>1</v>
      </c>
      <c r="K106" s="32" t="e">
        <f>_xll.qlRateHelperEarliestDate($E106,Trigger)</f>
        <v>#NUM!</v>
      </c>
      <c r="L106" s="31" t="e">
        <f>_xll.qlRateHelperLatestDate($E106,Trigger)</f>
        <v>#NUM!</v>
      </c>
    </row>
    <row r="107" spans="2:12" x14ac:dyDescent="0.2">
      <c r="B107" s="36" t="str">
        <f t="shared" si="7"/>
        <v/>
      </c>
      <c r="C107" s="35" t="str">
        <f t="shared" si="8"/>
        <v>EONBASIS</v>
      </c>
      <c r="D107" s="184" t="s">
        <v>26</v>
      </c>
      <c r="E107" s="34" t="str">
        <f t="shared" si="10"/>
        <v>EUR_YCONRH_EONBASIS19Y</v>
      </c>
      <c r="F107" s="33" t="e">
        <f>_xll.qlRateHelperQuoteValue($E107,Trigger)</f>
        <v>#NUM!</v>
      </c>
      <c r="G107" s="33" t="e">
        <f>_xll.qlSwapRateHelperSpread($E107,Trigger)</f>
        <v>#NUM!</v>
      </c>
      <c r="H107" s="26" t="b">
        <f t="shared" si="9"/>
        <v>0</v>
      </c>
      <c r="I107" s="26">
        <v>40</v>
      </c>
      <c r="J107" s="26">
        <v>1</v>
      </c>
      <c r="K107" s="32" t="e">
        <f>_xll.qlRateHelperEarliestDate($E107,Trigger)</f>
        <v>#NUM!</v>
      </c>
      <c r="L107" s="31" t="e">
        <f>_xll.qlRateHelperLatestDate($E107,Trigger)</f>
        <v>#NUM!</v>
      </c>
    </row>
    <row r="108" spans="2:12" x14ac:dyDescent="0.2">
      <c r="B108" s="36" t="str">
        <f t="shared" si="7"/>
        <v/>
      </c>
      <c r="C108" s="35" t="str">
        <f t="shared" si="8"/>
        <v>EONBASIS</v>
      </c>
      <c r="D108" s="184" t="s">
        <v>25</v>
      </c>
      <c r="E108" s="34" t="str">
        <f t="shared" si="10"/>
        <v>EUR_YCONRH_EONBASIS20Y</v>
      </c>
      <c r="F108" s="33" t="e">
        <f>_xll.qlRateHelperQuoteValue($E108,Trigger)</f>
        <v>#NUM!</v>
      </c>
      <c r="G108" s="33" t="e">
        <f>_xll.qlSwapRateHelperSpread($E108,Trigger)</f>
        <v>#NUM!</v>
      </c>
      <c r="H108" s="26" t="b">
        <f t="shared" si="9"/>
        <v>0</v>
      </c>
      <c r="I108" s="26">
        <v>40</v>
      </c>
      <c r="J108" s="26">
        <v>1</v>
      </c>
      <c r="K108" s="32" t="e">
        <f>_xll.qlRateHelperEarliestDate($E108,Trigger)</f>
        <v>#NUM!</v>
      </c>
      <c r="L108" s="31" t="e">
        <f>_xll.qlRateHelperLatestDate($E108,Trigger)</f>
        <v>#NUM!</v>
      </c>
    </row>
    <row r="109" spans="2:12" x14ac:dyDescent="0.2">
      <c r="B109" s="36" t="str">
        <f t="shared" si="7"/>
        <v/>
      </c>
      <c r="C109" s="35" t="str">
        <f t="shared" si="8"/>
        <v>EONBASIS</v>
      </c>
      <c r="D109" s="184" t="s">
        <v>24</v>
      </c>
      <c r="E109" s="34" t="str">
        <f t="shared" si="10"/>
        <v>EUR_YCONRH_EONBASIS21Y</v>
      </c>
      <c r="F109" s="33" t="e">
        <f>_xll.qlRateHelperQuoteValue($E109,Trigger)</f>
        <v>#NUM!</v>
      </c>
      <c r="G109" s="33" t="e">
        <f>_xll.qlSwapRateHelperSpread($E109,Trigger)</f>
        <v>#NUM!</v>
      </c>
      <c r="H109" s="26" t="b">
        <f t="shared" si="9"/>
        <v>0</v>
      </c>
      <c r="I109" s="26">
        <v>40</v>
      </c>
      <c r="J109" s="26">
        <v>1</v>
      </c>
      <c r="K109" s="32" t="e">
        <f>_xll.qlRateHelperEarliestDate($E109,Trigger)</f>
        <v>#NUM!</v>
      </c>
      <c r="L109" s="31" t="e">
        <f>_xll.qlRateHelperLatestDate($E109,Trigger)</f>
        <v>#NUM!</v>
      </c>
    </row>
    <row r="110" spans="2:12" x14ac:dyDescent="0.2">
      <c r="B110" s="36" t="str">
        <f t="shared" si="7"/>
        <v/>
      </c>
      <c r="C110" s="35" t="str">
        <f t="shared" si="8"/>
        <v>EONBASIS</v>
      </c>
      <c r="D110" s="184" t="s">
        <v>23</v>
      </c>
      <c r="E110" s="34" t="str">
        <f t="shared" si="10"/>
        <v>EUR_YCONRH_EONBASIS22Y</v>
      </c>
      <c r="F110" s="33" t="e">
        <f>_xll.qlRateHelperQuoteValue($E110,Trigger)</f>
        <v>#NUM!</v>
      </c>
      <c r="G110" s="33" t="e">
        <f>_xll.qlSwapRateHelperSpread($E110,Trigger)</f>
        <v>#NUM!</v>
      </c>
      <c r="H110" s="26" t="b">
        <f t="shared" si="9"/>
        <v>0</v>
      </c>
      <c r="I110" s="26">
        <v>40</v>
      </c>
      <c r="J110" s="26">
        <v>1</v>
      </c>
      <c r="K110" s="32" t="e">
        <f>_xll.qlRateHelperEarliestDate($E110,Trigger)</f>
        <v>#NUM!</v>
      </c>
      <c r="L110" s="31" t="e">
        <f>_xll.qlRateHelperLatestDate($E110,Trigger)</f>
        <v>#NUM!</v>
      </c>
    </row>
    <row r="111" spans="2:12" x14ac:dyDescent="0.2">
      <c r="B111" s="36" t="str">
        <f t="shared" si="7"/>
        <v/>
      </c>
      <c r="C111" s="35" t="str">
        <f t="shared" si="8"/>
        <v>EONBASIS</v>
      </c>
      <c r="D111" s="184" t="s">
        <v>22</v>
      </c>
      <c r="E111" s="34" t="str">
        <f t="shared" si="10"/>
        <v>EUR_YCONRH_EONBASIS23Y</v>
      </c>
      <c r="F111" s="33" t="e">
        <f>_xll.qlRateHelperQuoteValue($E111,Trigger)</f>
        <v>#NUM!</v>
      </c>
      <c r="G111" s="33" t="e">
        <f>_xll.qlSwapRateHelperSpread($E111,Trigger)</f>
        <v>#NUM!</v>
      </c>
      <c r="H111" s="26" t="b">
        <f t="shared" si="9"/>
        <v>0</v>
      </c>
      <c r="I111" s="26">
        <v>40</v>
      </c>
      <c r="J111" s="26">
        <v>1</v>
      </c>
      <c r="K111" s="32" t="e">
        <f>_xll.qlRateHelperEarliestDate($E111,Trigger)</f>
        <v>#NUM!</v>
      </c>
      <c r="L111" s="31" t="e">
        <f>_xll.qlRateHelperLatestDate($E111,Trigger)</f>
        <v>#NUM!</v>
      </c>
    </row>
    <row r="112" spans="2:12" x14ac:dyDescent="0.2">
      <c r="B112" s="36" t="str">
        <f t="shared" si="7"/>
        <v/>
      </c>
      <c r="C112" s="35" t="str">
        <f t="shared" si="8"/>
        <v>EONBASIS</v>
      </c>
      <c r="D112" s="184" t="s">
        <v>21</v>
      </c>
      <c r="E112" s="34" t="str">
        <f t="shared" si="10"/>
        <v>EUR_YCONRH_EONBASIS24Y</v>
      </c>
      <c r="F112" s="33" t="e">
        <f>_xll.qlRateHelperQuoteValue($E112,Trigger)</f>
        <v>#NUM!</v>
      </c>
      <c r="G112" s="33" t="e">
        <f>_xll.qlSwapRateHelperSpread($E112,Trigger)</f>
        <v>#NUM!</v>
      </c>
      <c r="H112" s="26" t="b">
        <f t="shared" si="9"/>
        <v>0</v>
      </c>
      <c r="I112" s="26">
        <v>40</v>
      </c>
      <c r="J112" s="26">
        <v>1</v>
      </c>
      <c r="K112" s="32" t="e">
        <f>_xll.qlRateHelperEarliestDate($E112,Trigger)</f>
        <v>#NUM!</v>
      </c>
      <c r="L112" s="31" t="e">
        <f>_xll.qlRateHelperLatestDate($E112,Trigger)</f>
        <v>#NUM!</v>
      </c>
    </row>
    <row r="113" spans="2:12" x14ac:dyDescent="0.2">
      <c r="B113" s="36" t="str">
        <f t="shared" si="7"/>
        <v/>
      </c>
      <c r="C113" s="35" t="str">
        <f t="shared" si="8"/>
        <v>EONBASIS</v>
      </c>
      <c r="D113" s="184" t="s">
        <v>20</v>
      </c>
      <c r="E113" s="34" t="str">
        <f t="shared" si="10"/>
        <v>EUR_YCONRH_EONBASIS25Y</v>
      </c>
      <c r="F113" s="33" t="e">
        <f>_xll.qlRateHelperQuoteValue($E113,Trigger)</f>
        <v>#NUM!</v>
      </c>
      <c r="G113" s="33" t="e">
        <f>_xll.qlSwapRateHelperSpread($E113,Trigger)</f>
        <v>#NUM!</v>
      </c>
      <c r="H113" s="26" t="b">
        <f t="shared" si="9"/>
        <v>0</v>
      </c>
      <c r="I113" s="26">
        <v>40</v>
      </c>
      <c r="J113" s="26">
        <v>1</v>
      </c>
      <c r="K113" s="32" t="e">
        <f>_xll.qlRateHelperEarliestDate($E113,Trigger)</f>
        <v>#NUM!</v>
      </c>
      <c r="L113" s="31" t="e">
        <f>_xll.qlRateHelperLatestDate($E113,Trigger)</f>
        <v>#NUM!</v>
      </c>
    </row>
    <row r="114" spans="2:12" x14ac:dyDescent="0.2">
      <c r="B114" s="36" t="str">
        <f t="shared" ref="B114:B122" si="11">SwapFixedFreq</f>
        <v/>
      </c>
      <c r="C114" s="35" t="str">
        <f t="shared" si="8"/>
        <v>EONBASIS</v>
      </c>
      <c r="D114" s="184" t="s">
        <v>19</v>
      </c>
      <c r="E114" s="34" t="str">
        <f t="shared" si="10"/>
        <v>EUR_YCONRH_EONBASIS26Y</v>
      </c>
      <c r="F114" s="33" t="e">
        <f>_xll.qlRateHelperQuoteValue($E114,Trigger)</f>
        <v>#NUM!</v>
      </c>
      <c r="G114" s="33" t="e">
        <f>_xll.qlSwapRateHelperSpread($E114,Trigger)</f>
        <v>#NUM!</v>
      </c>
      <c r="H114" s="26" t="b">
        <f t="shared" si="9"/>
        <v>0</v>
      </c>
      <c r="I114" s="26">
        <v>40</v>
      </c>
      <c r="J114" s="26">
        <v>1</v>
      </c>
      <c r="K114" s="32" t="e">
        <f>_xll.qlRateHelperEarliestDate($E114,Trigger)</f>
        <v>#NUM!</v>
      </c>
      <c r="L114" s="31" t="e">
        <f>_xll.qlRateHelperLatestDate($E114,Trigger)</f>
        <v>#NUM!</v>
      </c>
    </row>
    <row r="115" spans="2:12" x14ac:dyDescent="0.2">
      <c r="B115" s="36" t="str">
        <f t="shared" si="11"/>
        <v/>
      </c>
      <c r="C115" s="35" t="str">
        <f t="shared" si="8"/>
        <v>EONBASIS</v>
      </c>
      <c r="D115" s="184" t="s">
        <v>18</v>
      </c>
      <c r="E115" s="34" t="str">
        <f t="shared" si="10"/>
        <v>EUR_YCONRH_EONBASIS27Y</v>
      </c>
      <c r="F115" s="33" t="e">
        <f>_xll.qlRateHelperQuoteValue($E115,Trigger)</f>
        <v>#NUM!</v>
      </c>
      <c r="G115" s="33" t="e">
        <f>_xll.qlSwapRateHelperSpread($E115,Trigger)</f>
        <v>#NUM!</v>
      </c>
      <c r="H115" s="26" t="b">
        <f t="shared" si="9"/>
        <v>0</v>
      </c>
      <c r="I115" s="26">
        <v>40</v>
      </c>
      <c r="J115" s="26">
        <v>1</v>
      </c>
      <c r="K115" s="32" t="e">
        <f>_xll.qlRateHelperEarliestDate($E115,Trigger)</f>
        <v>#NUM!</v>
      </c>
      <c r="L115" s="31" t="e">
        <f>_xll.qlRateHelperLatestDate($E115,Trigger)</f>
        <v>#NUM!</v>
      </c>
    </row>
    <row r="116" spans="2:12" x14ac:dyDescent="0.2">
      <c r="B116" s="36" t="str">
        <f t="shared" si="11"/>
        <v/>
      </c>
      <c r="C116" s="35" t="str">
        <f t="shared" si="8"/>
        <v>EONBASIS</v>
      </c>
      <c r="D116" s="184" t="s">
        <v>17</v>
      </c>
      <c r="E116" s="34" t="str">
        <f t="shared" si="10"/>
        <v>EUR_YCONRH_EONBASIS28Y</v>
      </c>
      <c r="F116" s="33" t="e">
        <f>_xll.qlRateHelperQuoteValue($E116,Trigger)</f>
        <v>#NUM!</v>
      </c>
      <c r="G116" s="33" t="e">
        <f>_xll.qlSwapRateHelperSpread($E116,Trigger)</f>
        <v>#NUM!</v>
      </c>
      <c r="H116" s="26" t="b">
        <f t="shared" si="9"/>
        <v>0</v>
      </c>
      <c r="I116" s="26">
        <v>40</v>
      </c>
      <c r="J116" s="26">
        <v>1</v>
      </c>
      <c r="K116" s="32" t="e">
        <f>_xll.qlRateHelperEarliestDate($E116,Trigger)</f>
        <v>#NUM!</v>
      </c>
      <c r="L116" s="31" t="e">
        <f>_xll.qlRateHelperLatestDate($E116,Trigger)</f>
        <v>#NUM!</v>
      </c>
    </row>
    <row r="117" spans="2:12" x14ac:dyDescent="0.2">
      <c r="B117" s="36" t="str">
        <f t="shared" si="11"/>
        <v/>
      </c>
      <c r="C117" s="35" t="str">
        <f t="shared" si="8"/>
        <v>EONBASIS</v>
      </c>
      <c r="D117" s="184" t="s">
        <v>16</v>
      </c>
      <c r="E117" s="34" t="str">
        <f t="shared" si="10"/>
        <v>EUR_YCONRH_EONBASIS29Y</v>
      </c>
      <c r="F117" s="33" t="e">
        <f>_xll.qlRateHelperQuoteValue($E117,Trigger)</f>
        <v>#NUM!</v>
      </c>
      <c r="G117" s="33" t="e">
        <f>_xll.qlSwapRateHelperSpread($E117,Trigger)</f>
        <v>#NUM!</v>
      </c>
      <c r="H117" s="26" t="b">
        <f t="shared" si="9"/>
        <v>0</v>
      </c>
      <c r="I117" s="26">
        <v>40</v>
      </c>
      <c r="J117" s="26">
        <v>1</v>
      </c>
      <c r="K117" s="32" t="e">
        <f>_xll.qlRateHelperEarliestDate($E117,Trigger)</f>
        <v>#NUM!</v>
      </c>
      <c r="L117" s="31" t="e">
        <f>_xll.qlRateHelperLatestDate($E117,Trigger)</f>
        <v>#NUM!</v>
      </c>
    </row>
    <row r="118" spans="2:12" x14ac:dyDescent="0.2">
      <c r="B118" s="36" t="str">
        <f t="shared" si="11"/>
        <v/>
      </c>
      <c r="C118" s="35" t="str">
        <f t="shared" si="8"/>
        <v>EONBASIS</v>
      </c>
      <c r="D118" s="184" t="s">
        <v>15</v>
      </c>
      <c r="E118" s="34" t="str">
        <f t="shared" si="10"/>
        <v>EUR_YCONRH_EONBASIS30Y</v>
      </c>
      <c r="F118" s="33" t="e">
        <f>_xll.qlRateHelperQuoteValue($E118,Trigger)</f>
        <v>#NUM!</v>
      </c>
      <c r="G118" s="33" t="e">
        <f>_xll.qlSwapRateHelperSpread($E118,Trigger)</f>
        <v>#NUM!</v>
      </c>
      <c r="H118" s="26" t="b">
        <f t="shared" si="9"/>
        <v>0</v>
      </c>
      <c r="I118" s="26">
        <v>40</v>
      </c>
      <c r="J118" s="26">
        <v>1</v>
      </c>
      <c r="K118" s="32" t="e">
        <f>_xll.qlRateHelperEarliestDate($E118,Trigger)</f>
        <v>#NUM!</v>
      </c>
      <c r="L118" s="31" t="e">
        <f>_xll.qlRateHelperLatestDate($E118,Trigger)</f>
        <v>#NUM!</v>
      </c>
    </row>
    <row r="119" spans="2:12" x14ac:dyDescent="0.2">
      <c r="B119" s="36" t="str">
        <f t="shared" si="11"/>
        <v/>
      </c>
      <c r="C119" s="35" t="str">
        <f t="shared" si="8"/>
        <v>EONBASIS</v>
      </c>
      <c r="D119" s="184" t="s">
        <v>14</v>
      </c>
      <c r="E119" s="34" t="str">
        <f t="shared" si="10"/>
        <v>EUR_YCONRH_EONBASIS35Y</v>
      </c>
      <c r="F119" s="33" t="e">
        <f>_xll.qlRateHelperQuoteValue($E119,Trigger)</f>
        <v>#NUM!</v>
      </c>
      <c r="G119" s="33" t="e">
        <f>_xll.qlSwapRateHelperSpread($E119,Trigger)</f>
        <v>#NUM!</v>
      </c>
      <c r="H119" s="26" t="b">
        <f t="shared" si="9"/>
        <v>0</v>
      </c>
      <c r="I119" s="26">
        <v>40</v>
      </c>
      <c r="J119" s="26">
        <v>1</v>
      </c>
      <c r="K119" s="32" t="e">
        <f>_xll.qlRateHelperEarliestDate($E119,Trigger)</f>
        <v>#NUM!</v>
      </c>
      <c r="L119" s="31" t="e">
        <f>_xll.qlRateHelperLatestDate($E119,Trigger)</f>
        <v>#NUM!</v>
      </c>
    </row>
    <row r="120" spans="2:12" x14ac:dyDescent="0.2">
      <c r="B120" s="36" t="str">
        <f t="shared" si="11"/>
        <v/>
      </c>
      <c r="C120" s="35" t="str">
        <f t="shared" si="8"/>
        <v>EONBASIS</v>
      </c>
      <c r="D120" s="184" t="s">
        <v>13</v>
      </c>
      <c r="E120" s="34" t="str">
        <f t="shared" si="10"/>
        <v>EUR_YCONRH_EONBASIS40Y</v>
      </c>
      <c r="F120" s="33" t="e">
        <f>_xll.qlRateHelperQuoteValue($E120,Trigger)</f>
        <v>#NUM!</v>
      </c>
      <c r="G120" s="33" t="e">
        <f>_xll.qlSwapRateHelperSpread($E120,Trigger)</f>
        <v>#NUM!</v>
      </c>
      <c r="H120" s="26" t="b">
        <f t="shared" si="9"/>
        <v>0</v>
      </c>
      <c r="I120" s="26">
        <v>40</v>
      </c>
      <c r="J120" s="26">
        <v>1</v>
      </c>
      <c r="K120" s="32" t="e">
        <f>_xll.qlRateHelperEarliestDate($E120,Trigger)</f>
        <v>#NUM!</v>
      </c>
      <c r="L120" s="31" t="e">
        <f>_xll.qlRateHelperLatestDate($E120,Trigger)</f>
        <v>#NUM!</v>
      </c>
    </row>
    <row r="121" spans="2:12" x14ac:dyDescent="0.2">
      <c r="B121" s="36" t="str">
        <f t="shared" si="11"/>
        <v/>
      </c>
      <c r="C121" s="35" t="str">
        <f t="shared" si="8"/>
        <v>EONBASIS</v>
      </c>
      <c r="D121" s="184" t="s">
        <v>12</v>
      </c>
      <c r="E121" s="34" t="str">
        <f t="shared" si="10"/>
        <v>EUR_YCONRH_EONBASIS50Y</v>
      </c>
      <c r="F121" s="33" t="e">
        <f>_xll.qlRateHelperQuoteValue($E121,Trigger)</f>
        <v>#NUM!</v>
      </c>
      <c r="G121" s="33" t="e">
        <f>_xll.qlSwapRateHelperSpread($E121,Trigger)</f>
        <v>#NUM!</v>
      </c>
      <c r="H121" s="26" t="b">
        <f t="shared" si="9"/>
        <v>0</v>
      </c>
      <c r="I121" s="26">
        <v>40</v>
      </c>
      <c r="J121" s="26">
        <v>1</v>
      </c>
      <c r="K121" s="32" t="e">
        <f>_xll.qlRateHelperEarliestDate($E121,Trigger)</f>
        <v>#NUM!</v>
      </c>
      <c r="L121" s="31" t="e">
        <f>_xll.qlRateHelperLatestDate($E121,Trigger)</f>
        <v>#NUM!</v>
      </c>
    </row>
    <row r="122" spans="2:12" x14ac:dyDescent="0.2">
      <c r="B122" s="30" t="str">
        <f t="shared" si="11"/>
        <v/>
      </c>
      <c r="C122" s="29" t="str">
        <f t="shared" si="8"/>
        <v>EONBASIS</v>
      </c>
      <c r="D122" s="185" t="s">
        <v>11</v>
      </c>
      <c r="E122" s="28" t="str">
        <f t="shared" si="10"/>
        <v>EUR_YCONRH_EONBASIS60Y</v>
      </c>
      <c r="F122" s="27" t="e">
        <f>_xll.qlRateHelperQuoteValue($E122,Trigger)</f>
        <v>#NUM!</v>
      </c>
      <c r="G122" s="27" t="e">
        <f>_xll.qlSwapRateHelperSpread($E122,Trigger)</f>
        <v>#NUM!</v>
      </c>
      <c r="H122" s="25" t="b">
        <f t="shared" si="9"/>
        <v>0</v>
      </c>
      <c r="I122" s="25">
        <v>40</v>
      </c>
      <c r="J122" s="25">
        <v>1</v>
      </c>
      <c r="K122" s="24" t="e">
        <f>_xll.qlRateHelperEarliestDate($E122,Trigger)</f>
        <v>#NUM!</v>
      </c>
      <c r="L122" s="23" t="e">
        <f>_xll.qlRateHelperLatestDate($E122,Trigger)</f>
        <v>#NUM!</v>
      </c>
    </row>
  </sheetData>
  <mergeCells count="1">
    <mergeCell ref="B1:D1"/>
  </mergeCells>
  <pageMargins left="0.75" right="0.75" top="1" bottom="1" header="0.5" footer="0.5"/>
  <pageSetup orientation="portrait" horizontalDpi="300" verticalDpi="300" r:id="rId1"/>
  <headerFooter alignWithMargins="0"/>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3"/>
  <dimension ref="A1:N126"/>
  <sheetViews>
    <sheetView workbookViewId="0">
      <selection sqref="A1:B1"/>
    </sheetView>
  </sheetViews>
  <sheetFormatPr defaultRowHeight="11.25" x14ac:dyDescent="0.2"/>
  <cols>
    <col min="1" max="1" width="36.85546875" style="1" bestFit="1" customWidth="1"/>
    <col min="2" max="2" width="9" style="1" bestFit="1" customWidth="1"/>
    <col min="3" max="3" width="2.7109375" style="1" customWidth="1"/>
    <col min="4" max="4" width="23.42578125" style="2" bestFit="1" customWidth="1"/>
    <col min="5" max="5" width="8" style="2" bestFit="1" customWidth="1"/>
    <col min="6" max="6" width="3" style="2" bestFit="1" customWidth="1"/>
    <col min="7" max="8" width="17.28515625" style="2" bestFit="1" customWidth="1"/>
    <col min="9" max="9" width="9" style="1" bestFit="1" customWidth="1"/>
    <col min="10" max="10" width="8" style="1" bestFit="1" customWidth="1"/>
    <col min="11" max="11" width="18.28515625" style="1" bestFit="1" customWidth="1"/>
    <col min="12" max="16384" width="9.140625" style="1"/>
  </cols>
  <sheetData>
    <row r="1" spans="1:14" ht="12" thickBot="1" x14ac:dyDescent="0.25">
      <c r="A1" s="195" t="s">
        <v>10</v>
      </c>
      <c r="B1" s="196"/>
      <c r="D1" s="22" t="s">
        <v>9</v>
      </c>
      <c r="E1" s="21" t="s">
        <v>8</v>
      </c>
      <c r="F1" s="21"/>
      <c r="G1" s="21" t="s">
        <v>7</v>
      </c>
      <c r="H1" s="20" t="s">
        <v>6</v>
      </c>
      <c r="I1" s="3">
        <f t="array" ref="I1:I126">_xll.qlPiecewiseYieldCurveData(YieldCurve)</f>
        <v>1</v>
      </c>
      <c r="L1" s="93"/>
      <c r="N1" s="95"/>
    </row>
    <row r="2" spans="1:14" x14ac:dyDescent="0.2">
      <c r="A2" s="19" t="s">
        <v>5</v>
      </c>
      <c r="B2" s="18">
        <v>8</v>
      </c>
      <c r="C2" s="92"/>
      <c r="D2" s="11" t="str">
        <f t="array" ref="D2:D126">_xll.qlRateHelperSelection(_xll.ohFilter(RateHelpers,RateHelpersIncluded),_xll.ohFilter(RateHelpersPriority,RateHelpersIncluded),nIMMFutures,nSerialFutures,FrontFuturesRollingDays,DepoInclusionCriteria,_xll.ohFilter(MinDistance,RateHelpersIncluded),Trigger)</f>
        <v>EUR_YCONRH_OND</v>
      </c>
      <c r="E2" s="10">
        <f>_xll.qlRateHelperRate($D2)</f>
        <v>3.4999999999999996E-3</v>
      </c>
      <c r="F2" s="10" t="str">
        <f>IF(ISERROR(_xll.qlSwapRateHelperSpread($D2)),IF(ISERROR(_xll.qlFuturesRateHelperConvexityAdjustment($D2)),"--",_xll.qlFuturesRateHelperConvexityAdjustment($D2)),_xll.qlSwapRateHelperSpread($D2))</f>
        <v>--</v>
      </c>
      <c r="G2" s="9">
        <f>_xll.qlRateHelperEarliestDate($D2)</f>
        <v>41656</v>
      </c>
      <c r="H2" s="8">
        <f>_xll.qlRateHelperLatestDate($D2)</f>
        <v>41659</v>
      </c>
      <c r="I2" s="3">
        <v>0.99997083418400312</v>
      </c>
      <c r="K2" s="1" t="s">
        <v>117</v>
      </c>
      <c r="L2" s="93">
        <v>3.5000000000000001E-3</v>
      </c>
      <c r="N2" s="95"/>
    </row>
    <row r="3" spans="1:14" x14ac:dyDescent="0.2">
      <c r="A3" s="15" t="s">
        <v>4</v>
      </c>
      <c r="B3" s="17">
        <v>1</v>
      </c>
      <c r="C3" s="92"/>
      <c r="D3" s="11" t="str">
        <v>EUR_YCONRH_TND</v>
      </c>
      <c r="E3" s="10">
        <f>_xll.qlRateHelperRate($D3)</f>
        <v>3.4999999999999996E-3</v>
      </c>
      <c r="F3" s="10" t="str">
        <f>IF(ISERROR(_xll.qlSwapRateHelperSpread($D3)),IF(ISERROR(_xll.qlFuturesRateHelperConvexityAdjustment($D3)),"--",_xll.qlFuturesRateHelperConvexityAdjustment($D3)),_xll.qlSwapRateHelperSpread($D3))</f>
        <v>--</v>
      </c>
      <c r="G3" s="9">
        <f>_xll.qlRateHelperEarliestDate($D3)</f>
        <v>41659</v>
      </c>
      <c r="H3" s="8">
        <f>_xll.qlRateHelperLatestDate($D3)</f>
        <v>41660</v>
      </c>
      <c r="I3" s="3">
        <v>0.99996111233961249</v>
      </c>
      <c r="K3" s="1" t="s">
        <v>118</v>
      </c>
      <c r="L3" s="93">
        <v>3.5000000000000001E-3</v>
      </c>
      <c r="N3" s="95"/>
    </row>
    <row r="4" spans="1:14" x14ac:dyDescent="0.2">
      <c r="A4" s="15" t="s">
        <v>3</v>
      </c>
      <c r="B4" s="17">
        <v>2</v>
      </c>
      <c r="C4" s="92"/>
      <c r="D4" s="11" t="str">
        <v>EUR_YCONRH_SND</v>
      </c>
      <c r="E4" s="10">
        <f>_xll.qlRateHelperRate($D4)</f>
        <v>2.5000000000000001E-3</v>
      </c>
      <c r="F4" s="10" t="str">
        <f>IF(ISERROR(_xll.qlSwapRateHelperSpread($D4)),IF(ISERROR(_xll.qlFuturesRateHelperConvexityAdjustment($D4)),"--",_xll.qlFuturesRateHelperConvexityAdjustment($D4)),_xll.qlSwapRateHelperSpread($D4))</f>
        <v>--</v>
      </c>
      <c r="G4" s="9">
        <f>_xll.qlRateHelperEarliestDate($D4)</f>
        <v>41660</v>
      </c>
      <c r="H4" s="8">
        <f>_xll.qlRateHelperLatestDate($D4)</f>
        <v>41661</v>
      </c>
      <c r="I4" s="3">
        <v>0.99995416821346561</v>
      </c>
      <c r="K4" s="1" t="s">
        <v>119</v>
      </c>
      <c r="L4" s="93">
        <v>2.5000000000000001E-3</v>
      </c>
      <c r="N4" s="95"/>
    </row>
    <row r="5" spans="1:14" x14ac:dyDescent="0.2">
      <c r="A5" s="15" t="s">
        <v>2</v>
      </c>
      <c r="B5" s="16" t="s">
        <v>1</v>
      </c>
      <c r="C5" s="92"/>
      <c r="D5" s="11" t="str">
        <v>EUR_YCONRH_EONSW</v>
      </c>
      <c r="E5" s="10">
        <f>_xll.qlRateHelperRate($D5)</f>
        <v>1.99E-3</v>
      </c>
      <c r="F5" s="10" t="str">
        <f>IF(ISERROR(_xll.qlSwapRateHelperSpread($D5)),IF(ISERROR(_xll.qlFuturesRateHelperConvexityAdjustment($D5)),"--",_xll.qlFuturesRateHelperConvexityAdjustment($D5)),_xll.qlSwapRateHelperSpread($D5))</f>
        <v>--</v>
      </c>
      <c r="G5" s="9">
        <f>_xll.qlRateHelperEarliestDate($D5)</f>
        <v>41660</v>
      </c>
      <c r="H5" s="8">
        <f>_xll.qlRateHelperLatestDate($D5)</f>
        <v>41667</v>
      </c>
      <c r="I5" s="3">
        <v>0.9999224208970483</v>
      </c>
      <c r="K5" s="1" t="s">
        <v>120</v>
      </c>
      <c r="L5" s="93">
        <v>1.99E-3</v>
      </c>
      <c r="N5" s="95"/>
    </row>
    <row r="6" spans="1:14" x14ac:dyDescent="0.2">
      <c r="A6" s="15" t="s">
        <v>0</v>
      </c>
      <c r="B6" s="14" t="str">
        <f>_xll.ohRangeRetrieveError(Selected!D2)</f>
        <v/>
      </c>
      <c r="C6" s="92"/>
      <c r="D6" s="11" t="str">
        <v>EUR_YCONRH_EON2W</v>
      </c>
      <c r="E6" s="10">
        <f>_xll.qlRateHelperRate($D6)</f>
        <v>2.0999999999999999E-3</v>
      </c>
      <c r="F6" s="10" t="str">
        <f>IF(ISERROR(_xll.qlSwapRateHelperSpread($D6)),IF(ISERROR(_xll.qlFuturesRateHelperConvexityAdjustment($D6)),"--",_xll.qlFuturesRateHelperConvexityAdjustment($D6)),_xll.qlSwapRateHelperSpread($D6))</f>
        <v>--</v>
      </c>
      <c r="G6" s="9">
        <f>_xll.qlRateHelperEarliestDate($D6)</f>
        <v>41660</v>
      </c>
      <c r="H6" s="8">
        <f>_xll.qlRateHelperLatestDate($D6)</f>
        <v>41674</v>
      </c>
      <c r="I6" s="3">
        <v>0.99987945551741197</v>
      </c>
      <c r="K6" s="1" t="s">
        <v>121</v>
      </c>
      <c r="L6" s="93">
        <v>2.0999999999999999E-3</v>
      </c>
      <c r="N6" s="95"/>
    </row>
    <row r="7" spans="1:14" ht="12" thickBot="1" x14ac:dyDescent="0.25">
      <c r="A7" s="13" t="str">
        <f>_xll.ohGroup(RateHelperPrefix&amp;"_RateHelpersSelected",_xll.ohPack(Selected!D2:D126),TRUE,,ObjectOverwrite)</f>
        <v>EUR_YCONRH_RateHelpersSelected#0000</v>
      </c>
      <c r="B7" s="12" t="str">
        <f>_xll.ohRangeRetrieveError(RateHelpersSelected)</f>
        <v/>
      </c>
      <c r="C7" s="92"/>
      <c r="D7" s="11" t="str">
        <v>EUR_YCONRH_EON3W</v>
      </c>
      <c r="E7" s="10">
        <f>_xll.qlRateHelperRate($D7)</f>
        <v>2.0399999999999997E-3</v>
      </c>
      <c r="F7" s="10" t="str">
        <f>IF(ISERROR(_xll.qlSwapRateHelperSpread($D7)),IF(ISERROR(_xll.qlFuturesRateHelperConvexityAdjustment($D7)),"--",_xll.qlFuturesRateHelperConvexityAdjustment($D7)),_xll.qlSwapRateHelperSpread($D7))</f>
        <v>--</v>
      </c>
      <c r="G7" s="9">
        <f>_xll.qlRateHelperEarliestDate($D7)</f>
        <v>41660</v>
      </c>
      <c r="H7" s="8">
        <f>_xll.qlRateHelperLatestDate($D7)</f>
        <v>41681</v>
      </c>
      <c r="I7" s="3">
        <v>0.99984213112600839</v>
      </c>
      <c r="K7" s="1" t="s">
        <v>122</v>
      </c>
      <c r="L7" s="93">
        <v>2.0400000000000001E-3</v>
      </c>
      <c r="N7" s="95"/>
    </row>
    <row r="8" spans="1:14" x14ac:dyDescent="0.2">
      <c r="C8" s="92"/>
      <c r="D8" s="11" t="str">
        <v>EUR_YCONRH_EON1M</v>
      </c>
      <c r="E8" s="10">
        <f>_xll.qlRateHelperRate($D8)</f>
        <v>1.9599999999999999E-3</v>
      </c>
      <c r="F8" s="10" t="str">
        <f>IF(ISERROR(_xll.qlSwapRateHelperSpread($D8)),IF(ISERROR(_xll.qlFuturesRateHelperConvexityAdjustment($D8)),"--",_xll.qlFuturesRateHelperConvexityAdjustment($D8)),_xll.qlSwapRateHelperSpread($D8))</f>
        <v>--</v>
      </c>
      <c r="G8" s="9">
        <f>_xll.qlRateHelperEarliestDate($D8)</f>
        <v>41660</v>
      </c>
      <c r="H8" s="8">
        <f>_xll.qlRateHelperLatestDate($D8)</f>
        <v>41691</v>
      </c>
      <c r="I8" s="3">
        <v>0.99979236960523143</v>
      </c>
      <c r="K8" s="1" t="s">
        <v>123</v>
      </c>
      <c r="L8" s="93">
        <v>1.9599999999999999E-3</v>
      </c>
      <c r="N8" s="95"/>
    </row>
    <row r="9" spans="1:14" x14ac:dyDescent="0.2">
      <c r="C9" s="92"/>
      <c r="D9" s="11" t="str">
        <v>EUR_YCONRH_EON2M</v>
      </c>
      <c r="E9" s="10">
        <f>_xll.qlRateHelperRate($D9)</f>
        <v>1.9300000000000001E-3</v>
      </c>
      <c r="F9" s="10" t="str">
        <f>IF(ISERROR(_xll.qlSwapRateHelperSpread($D9)),IF(ISERROR(_xll.qlFuturesRateHelperConvexityAdjustment($D9)),"--",_xll.qlFuturesRateHelperConvexityAdjustment($D9)),_xll.qlSwapRateHelperSpread($D9))</f>
        <v>--</v>
      </c>
      <c r="G9" s="9">
        <f>_xll.qlRateHelperEarliestDate($D9)</f>
        <v>41660</v>
      </c>
      <c r="H9" s="8">
        <f>_xll.qlRateHelperLatestDate($D9)</f>
        <v>41719</v>
      </c>
      <c r="I9" s="3">
        <v>0.99964491909811892</v>
      </c>
      <c r="K9" s="1" t="s">
        <v>124</v>
      </c>
      <c r="L9" s="93">
        <v>1.9300000000000001E-3</v>
      </c>
      <c r="N9" s="95"/>
    </row>
    <row r="10" spans="1:14" x14ac:dyDescent="0.2">
      <c r="C10" s="92"/>
      <c r="D10" s="11" t="str">
        <v>EUR_YCONRH_EON3M</v>
      </c>
      <c r="E10" s="10">
        <f>_xll.qlRateHelperRate($D10)</f>
        <v>1.9E-3</v>
      </c>
      <c r="F10" s="10" t="str">
        <f>IF(ISERROR(_xll.qlSwapRateHelperSpread($D10)),IF(ISERROR(_xll.qlFuturesRateHelperConvexityAdjustment($D10)),"--",_xll.qlFuturesRateHelperConvexityAdjustment($D10)),_xll.qlSwapRateHelperSpread($D10))</f>
        <v>--</v>
      </c>
      <c r="G10" s="9">
        <f>_xll.qlRateHelperEarliestDate($D10)</f>
        <v>41660</v>
      </c>
      <c r="H10" s="8">
        <f>_xll.qlRateHelperLatestDate($D10)</f>
        <v>41751</v>
      </c>
      <c r="I10" s="3">
        <v>0.99948108378576095</v>
      </c>
      <c r="K10" s="1" t="s">
        <v>125</v>
      </c>
      <c r="L10" s="93">
        <v>1.9E-3</v>
      </c>
      <c r="N10" s="95"/>
    </row>
    <row r="11" spans="1:14" x14ac:dyDescent="0.2">
      <c r="C11" s="92"/>
      <c r="D11" s="11" t="str">
        <v>EUR_YCONRH_EON4M</v>
      </c>
      <c r="E11" s="10">
        <f>_xll.qlRateHelperRate($D11)</f>
        <v>1.8400000000000001E-3</v>
      </c>
      <c r="F11" s="10" t="str">
        <f>IF(ISERROR(_xll.qlSwapRateHelperSpread($D11)),IF(ISERROR(_xll.qlFuturesRateHelperConvexityAdjustment($D11)),"--",_xll.qlFuturesRateHelperConvexityAdjustment($D11)),_xll.qlSwapRateHelperSpread($D11))</f>
        <v>--</v>
      </c>
      <c r="G11" s="9">
        <f>_xll.qlRateHelperEarliestDate($D11)</f>
        <v>41660</v>
      </c>
      <c r="H11" s="8">
        <f>_xll.qlRateHelperLatestDate($D11)</f>
        <v>41780</v>
      </c>
      <c r="I11" s="3">
        <v>0.99934817878995463</v>
      </c>
      <c r="K11" s="1" t="s">
        <v>126</v>
      </c>
      <c r="L11" s="93">
        <v>1.8400000000000001E-3</v>
      </c>
      <c r="N11" s="95"/>
    </row>
    <row r="12" spans="1:14" x14ac:dyDescent="0.2">
      <c r="C12" s="92"/>
      <c r="D12" s="11" t="str">
        <v>EUR_YCONRH_EON5M</v>
      </c>
      <c r="E12" s="10">
        <f>_xll.qlRateHelperRate($D12)</f>
        <v>1.7899999999999999E-3</v>
      </c>
      <c r="F12" s="10" t="str">
        <f>IF(ISERROR(_xll.qlSwapRateHelperSpread($D12)),IF(ISERROR(_xll.qlFuturesRateHelperConvexityAdjustment($D12)),"--",_xll.qlFuturesRateHelperConvexityAdjustment($D12)),_xll.qlSwapRateHelperSpread($D12))</f>
        <v>--</v>
      </c>
      <c r="G12" s="9">
        <f>_xll.qlRateHelperEarliestDate($D12)</f>
        <v>41660</v>
      </c>
      <c r="H12" s="8">
        <f>_xll.qlRateHelperLatestDate($D12)</f>
        <v>41813</v>
      </c>
      <c r="I12" s="3">
        <v>0.99920097020153176</v>
      </c>
      <c r="K12" s="1" t="s">
        <v>127</v>
      </c>
      <c r="L12" s="93">
        <v>1.7899999999999999E-3</v>
      </c>
      <c r="N12" s="95"/>
    </row>
    <row r="13" spans="1:14" x14ac:dyDescent="0.2">
      <c r="C13" s="92"/>
      <c r="D13" s="11" t="str">
        <v>EUR_YCONRH_EON6M</v>
      </c>
      <c r="E13" s="10">
        <f>_xll.qlRateHelperRate($D13)</f>
        <v>1.7499999999999998E-3</v>
      </c>
      <c r="F13" s="10" t="str">
        <f>IF(ISERROR(_xll.qlSwapRateHelperSpread($D13)),IF(ISERROR(_xll.qlFuturesRateHelperConvexityAdjustment($D13)),"--",_xll.qlFuturesRateHelperConvexityAdjustment($D13)),_xll.qlSwapRateHelperSpread($D13))</f>
        <v>--</v>
      </c>
      <c r="G13" s="9">
        <f>_xll.qlRateHelperEarliestDate($D13)</f>
        <v>41660</v>
      </c>
      <c r="H13" s="8">
        <f>_xll.qlRateHelperLatestDate($D13)</f>
        <v>41841</v>
      </c>
      <c r="I13" s="3">
        <v>0.99908205888918711</v>
      </c>
      <c r="K13" s="1" t="s">
        <v>128</v>
      </c>
      <c r="L13" s="93">
        <v>1.75E-3</v>
      </c>
      <c r="N13" s="95"/>
    </row>
    <row r="14" spans="1:14" x14ac:dyDescent="0.2">
      <c r="C14" s="92"/>
      <c r="D14" s="11" t="str">
        <v>EUR_YCONRH_EON7M</v>
      </c>
      <c r="E14" s="10">
        <f>_xll.qlRateHelperRate($D14)</f>
        <v>1.72E-3</v>
      </c>
      <c r="F14" s="10" t="str">
        <f>IF(ISERROR(_xll.qlSwapRateHelperSpread($D14)),IF(ISERROR(_xll.qlFuturesRateHelperConvexityAdjustment($D14)),"--",_xll.qlFuturesRateHelperConvexityAdjustment($D14)),_xll.qlSwapRateHelperSpread($D14))</f>
        <v>--</v>
      </c>
      <c r="G14" s="9">
        <f>_xll.qlRateHelperEarliestDate($D14)</f>
        <v>41660</v>
      </c>
      <c r="H14" s="8">
        <f>_xll.qlRateHelperLatestDate($D14)</f>
        <v>41872</v>
      </c>
      <c r="I14" s="3">
        <v>0.99894928770553215</v>
      </c>
      <c r="K14" s="1" t="s">
        <v>129</v>
      </c>
      <c r="L14" s="93">
        <v>1.72E-3</v>
      </c>
      <c r="N14" s="95"/>
    </row>
    <row r="15" spans="1:14" x14ac:dyDescent="0.2">
      <c r="C15" s="92"/>
      <c r="D15" s="11" t="str">
        <v>EUR_YCONRH_EON8M</v>
      </c>
      <c r="E15" s="10">
        <f>_xll.qlRateHelperRate($D15)</f>
        <v>1.6900000000000001E-3</v>
      </c>
      <c r="F15" s="10" t="str">
        <f>IF(ISERROR(_xll.qlSwapRateHelperSpread($D15)),IF(ISERROR(_xll.qlFuturesRateHelperConvexityAdjustment($D15)),"--",_xll.qlFuturesRateHelperConvexityAdjustment($D15)),_xll.qlSwapRateHelperSpread($D15))</f>
        <v>--</v>
      </c>
      <c r="G15" s="9">
        <f>_xll.qlRateHelperEarliestDate($D15)</f>
        <v>41660</v>
      </c>
      <c r="H15" s="8">
        <f>_xll.qlRateHelperLatestDate($D15)</f>
        <v>41904</v>
      </c>
      <c r="I15" s="3">
        <v>0.998817022929681</v>
      </c>
      <c r="K15" s="1" t="s">
        <v>130</v>
      </c>
      <c r="L15" s="93">
        <v>1.6900000000000001E-3</v>
      </c>
      <c r="N15" s="95"/>
    </row>
    <row r="16" spans="1:14" x14ac:dyDescent="0.2">
      <c r="C16" s="92"/>
      <c r="D16" s="11" t="str">
        <v>EUR_YCONRH_EON9M</v>
      </c>
      <c r="E16" s="10">
        <f>_xll.qlRateHelperRate($D16)</f>
        <v>1.66E-3</v>
      </c>
      <c r="F16" s="10" t="str">
        <f>IF(ISERROR(_xll.qlSwapRateHelperSpread($D16)),IF(ISERROR(_xll.qlFuturesRateHelperConvexityAdjustment($D16)),"--",_xll.qlFuturesRateHelperConvexityAdjustment($D16)),_xll.qlSwapRateHelperSpread($D16))</f>
        <v>--</v>
      </c>
      <c r="G16" s="9">
        <f>_xll.qlRateHelperEarliestDate($D16)</f>
        <v>41660</v>
      </c>
      <c r="H16" s="8">
        <f>_xll.qlRateHelperLatestDate($D16)</f>
        <v>41933</v>
      </c>
      <c r="I16" s="3">
        <v>0.99870391056686048</v>
      </c>
      <c r="K16" s="1" t="s">
        <v>131</v>
      </c>
      <c r="L16" s="93">
        <v>1.66E-3</v>
      </c>
      <c r="N16" s="95"/>
    </row>
    <row r="17" spans="3:14" x14ac:dyDescent="0.2">
      <c r="C17" s="92"/>
      <c r="D17" s="11" t="str">
        <v>EUR_YCONRH_EON10M</v>
      </c>
      <c r="E17" s="10">
        <f>_xll.qlRateHelperRate($D17)</f>
        <v>1.64E-3</v>
      </c>
      <c r="F17" s="10" t="str">
        <f>IF(ISERROR(_xll.qlSwapRateHelperSpread($D17)),IF(ISERROR(_xll.qlFuturesRateHelperConvexityAdjustment($D17)),"--",_xll.qlFuturesRateHelperConvexityAdjustment($D17)),_xll.qlSwapRateHelperSpread($D17))</f>
        <v>--</v>
      </c>
      <c r="G17" s="9">
        <f>_xll.qlRateHelperEarliestDate($D17)</f>
        <v>41660</v>
      </c>
      <c r="H17" s="8">
        <f>_xll.qlRateHelperLatestDate($D17)</f>
        <v>41964</v>
      </c>
      <c r="I17" s="3">
        <v>0.99857819249613777</v>
      </c>
      <c r="K17" s="1" t="s">
        <v>132</v>
      </c>
      <c r="L17" s="93">
        <v>1.64E-3</v>
      </c>
      <c r="N17" s="95"/>
    </row>
    <row r="18" spans="3:14" x14ac:dyDescent="0.2">
      <c r="C18" s="92"/>
      <c r="D18" s="11" t="str">
        <v>EUR_YCONRH_EON11M</v>
      </c>
      <c r="E18" s="10">
        <f>_xll.qlRateHelperRate($D18)</f>
        <v>1.6200000000000001E-3</v>
      </c>
      <c r="F18" s="10" t="str">
        <f>IF(ISERROR(_xll.qlSwapRateHelperSpread($D18)),IF(ISERROR(_xll.qlFuturesRateHelperConvexityAdjustment($D18)),"--",_xll.qlFuturesRateHelperConvexityAdjustment($D18)),_xll.qlSwapRateHelperSpread($D18))</f>
        <v>--</v>
      </c>
      <c r="G18" s="9">
        <f>_xll.qlRateHelperEarliestDate($D18)</f>
        <v>41660</v>
      </c>
      <c r="H18" s="8">
        <f>_xll.qlRateHelperLatestDate($D18)</f>
        <v>41995</v>
      </c>
      <c r="I18" s="3">
        <v>0.99845594001004734</v>
      </c>
      <c r="K18" s="1" t="s">
        <v>133</v>
      </c>
      <c r="L18" s="93">
        <v>1.6199999999999999E-3</v>
      </c>
      <c r="N18" s="95"/>
    </row>
    <row r="19" spans="3:14" x14ac:dyDescent="0.2">
      <c r="C19" s="92"/>
      <c r="D19" s="11" t="str">
        <v>EUR_YCONRH_EON1Y</v>
      </c>
      <c r="E19" s="10">
        <f>_xll.qlRateHelperRate($D19)</f>
        <v>1.6100000000000001E-3</v>
      </c>
      <c r="F19" s="10" t="str">
        <f>IF(ISERROR(_xll.qlSwapRateHelperSpread($D19)),IF(ISERROR(_xll.qlFuturesRateHelperConvexityAdjustment($D19)),"--",_xll.qlFuturesRateHelperConvexityAdjustment($D19)),_xll.qlSwapRateHelperSpread($D19))</f>
        <v>--</v>
      </c>
      <c r="G19" s="9">
        <f>_xll.qlRateHelperEarliestDate($D19)</f>
        <v>41660</v>
      </c>
      <c r="H19" s="8">
        <f>_xll.qlRateHelperLatestDate($D19)</f>
        <v>42025</v>
      </c>
      <c r="I19" s="3">
        <v>0.99833147486404616</v>
      </c>
      <c r="K19" s="1" t="s">
        <v>134</v>
      </c>
      <c r="L19" s="93">
        <v>1.6100000000000001E-3</v>
      </c>
      <c r="N19" s="95"/>
    </row>
    <row r="20" spans="3:14" x14ac:dyDescent="0.2">
      <c r="C20" s="92"/>
      <c r="D20" s="11" t="str">
        <v>EUR_YCONRH_EON15M</v>
      </c>
      <c r="E20" s="10">
        <f>_xll.qlRateHelperRate($D20)</f>
        <v>1.6100000000000001E-3</v>
      </c>
      <c r="F20" s="10" t="str">
        <f>IF(ISERROR(_xll.qlSwapRateHelperSpread($D20)),IF(ISERROR(_xll.qlFuturesRateHelperConvexityAdjustment($D20)),"--",_xll.qlFuturesRateHelperConvexityAdjustment($D20)),_xll.qlSwapRateHelperSpread($D20))</f>
        <v>--</v>
      </c>
      <c r="G20" s="9">
        <f>_xll.qlRateHelperEarliestDate($D20)</f>
        <v>41660</v>
      </c>
      <c r="H20" s="8">
        <f>_xll.qlRateHelperLatestDate($D20)</f>
        <v>42115</v>
      </c>
      <c r="I20" s="3">
        <v>0.99792980811603904</v>
      </c>
      <c r="K20" s="1" t="s">
        <v>135</v>
      </c>
      <c r="L20" s="93">
        <v>1.6100000000000001E-3</v>
      </c>
      <c r="N20" s="95"/>
    </row>
    <row r="21" spans="3:14" x14ac:dyDescent="0.2">
      <c r="C21" s="92"/>
      <c r="D21" s="11" t="str">
        <v>EUR_YCONRH_EON18M</v>
      </c>
      <c r="E21" s="10">
        <f>_xll.qlRateHelperRate($D21)</f>
        <v>1.66E-3</v>
      </c>
      <c r="F21" s="10" t="str">
        <f>IF(ISERROR(_xll.qlSwapRateHelperSpread($D21)),IF(ISERROR(_xll.qlFuturesRateHelperConvexityAdjustment($D21)),"--",_xll.qlFuturesRateHelperConvexityAdjustment($D21)),_xll.qlSwapRateHelperSpread($D21))</f>
        <v>--</v>
      </c>
      <c r="G21" s="9">
        <f>_xll.qlRateHelperEarliestDate($D21)</f>
        <v>41660</v>
      </c>
      <c r="H21" s="8">
        <f>_xll.qlRateHelperLatestDate($D21)</f>
        <v>42206</v>
      </c>
      <c r="I21" s="3">
        <v>0.99744838350092679</v>
      </c>
      <c r="K21" s="1" t="s">
        <v>136</v>
      </c>
      <c r="L21" s="93">
        <v>1.66E-3</v>
      </c>
      <c r="N21" s="95"/>
    </row>
    <row r="22" spans="3:14" x14ac:dyDescent="0.2">
      <c r="C22" s="92"/>
      <c r="D22" s="11" t="str">
        <v>EUR_YCONRH_EON21M</v>
      </c>
      <c r="E22" s="10">
        <f>_xll.qlRateHelperRate($D22)</f>
        <v>1.7699999999999999E-3</v>
      </c>
      <c r="F22" s="10" t="str">
        <f>IF(ISERROR(_xll.qlSwapRateHelperSpread($D22)),IF(ISERROR(_xll.qlFuturesRateHelperConvexityAdjustment($D22)),"--",_xll.qlFuturesRateHelperConvexityAdjustment($D22)),_xll.qlSwapRateHelperSpread($D22))</f>
        <v>--</v>
      </c>
      <c r="G22" s="9">
        <f>_xll.qlRateHelperEarliestDate($D22)</f>
        <v>41660</v>
      </c>
      <c r="H22" s="8">
        <f>_xll.qlRateHelperLatestDate($D22)</f>
        <v>42298</v>
      </c>
      <c r="I22" s="3">
        <v>0.99683152619764159</v>
      </c>
      <c r="K22" s="1" t="s">
        <v>137</v>
      </c>
      <c r="L22" s="93">
        <v>1.7700000000000001E-3</v>
      </c>
      <c r="N22" s="95"/>
    </row>
    <row r="23" spans="3:14" x14ac:dyDescent="0.2">
      <c r="C23" s="92"/>
      <c r="D23" s="11" t="str">
        <v>EUR_YCONRH_EON2Y</v>
      </c>
      <c r="E23" s="10">
        <f>_xll.qlRateHelperRate($D23)</f>
        <v>1.9500000000000001E-3</v>
      </c>
      <c r="F23" s="10" t="str">
        <f>IF(ISERROR(_xll.qlSwapRateHelperSpread($D23)),IF(ISERROR(_xll.qlFuturesRateHelperConvexityAdjustment($D23)),"--",_xll.qlFuturesRateHelperConvexityAdjustment($D23)),_xll.qlSwapRateHelperSpread($D23))</f>
        <v>--</v>
      </c>
      <c r="G23" s="9">
        <f>_xll.qlRateHelperEarliestDate($D23)</f>
        <v>41660</v>
      </c>
      <c r="H23" s="8">
        <f>_xll.qlRateHelperLatestDate($D23)</f>
        <v>42390</v>
      </c>
      <c r="I23" s="3">
        <v>0.99601811700071252</v>
      </c>
      <c r="K23" s="1" t="s">
        <v>138</v>
      </c>
      <c r="L23" s="93">
        <v>1.9499999999999999E-3</v>
      </c>
      <c r="N23" s="95"/>
    </row>
    <row r="24" spans="3:14" x14ac:dyDescent="0.2">
      <c r="C24" s="92"/>
      <c r="D24" s="11" t="str">
        <v>EUR_YCONRH_EON3Y</v>
      </c>
      <c r="E24" s="10">
        <f>_xll.qlRateHelperRate($D24)</f>
        <v>3.32E-3</v>
      </c>
      <c r="F24" s="10" t="str">
        <f>IF(ISERROR(_xll.qlSwapRateHelperSpread($D24)),IF(ISERROR(_xll.qlFuturesRateHelperConvexityAdjustment($D24)),"--",_xll.qlFuturesRateHelperConvexityAdjustment($D24)),_xll.qlSwapRateHelperSpread($D24))</f>
        <v>--</v>
      </c>
      <c r="G24" s="9">
        <f>_xll.qlRateHelperEarliestDate($D24)</f>
        <v>41660</v>
      </c>
      <c r="H24" s="8">
        <f>_xll.qlRateHelperLatestDate($D24)</f>
        <v>42758</v>
      </c>
      <c r="I24" s="3">
        <v>0.9898884485996603</v>
      </c>
      <c r="K24" s="1" t="s">
        <v>139</v>
      </c>
      <c r="L24" s="93">
        <v>3.32E-3</v>
      </c>
      <c r="N24" s="95"/>
    </row>
    <row r="25" spans="3:14" x14ac:dyDescent="0.2">
      <c r="C25" s="92"/>
      <c r="D25" s="11" t="str">
        <v>EUR_YCONRH_EON4Y</v>
      </c>
      <c r="E25" s="10">
        <f>_xll.qlRateHelperRate($D25)</f>
        <v>5.3900000000000007E-3</v>
      </c>
      <c r="F25" s="10" t="str">
        <f>IF(ISERROR(_xll.qlSwapRateHelperSpread($D25)),IF(ISERROR(_xll.qlFuturesRateHelperConvexityAdjustment($D25)),"--",_xll.qlFuturesRateHelperConvexityAdjustment($D25)),_xll.qlSwapRateHelperSpread($D25))</f>
        <v>--</v>
      </c>
      <c r="G25" s="9">
        <f>_xll.qlRateHelperEarliestDate($D25)</f>
        <v>41660</v>
      </c>
      <c r="H25" s="8">
        <f>_xll.qlRateHelperLatestDate($D25)</f>
        <v>43122</v>
      </c>
      <c r="I25" s="3">
        <v>0.97827670409658241</v>
      </c>
      <c r="K25" s="1" t="s">
        <v>140</v>
      </c>
      <c r="L25" s="93">
        <v>5.3899999999999998E-3</v>
      </c>
      <c r="N25" s="95"/>
    </row>
    <row r="26" spans="3:14" x14ac:dyDescent="0.2">
      <c r="C26" s="92"/>
      <c r="D26" s="11" t="str">
        <v>EUR_YCONRH_EON5Y</v>
      </c>
      <c r="E26" s="10">
        <f>_xll.qlRateHelperRate($D26)</f>
        <v>7.5900000000000004E-3</v>
      </c>
      <c r="F26" s="10" t="str">
        <f>IF(ISERROR(_xll.qlSwapRateHelperSpread($D26)),IF(ISERROR(_xll.qlFuturesRateHelperConvexityAdjustment($D26)),"--",_xll.qlFuturesRateHelperConvexityAdjustment($D26)),_xll.qlSwapRateHelperSpread($D26))</f>
        <v>--</v>
      </c>
      <c r="G26" s="9">
        <f>_xll.qlRateHelperEarliestDate($D26)</f>
        <v>41660</v>
      </c>
      <c r="H26" s="8">
        <f>_xll.qlRateHelperLatestDate($D26)</f>
        <v>43486</v>
      </c>
      <c r="I26" s="3">
        <v>0.96204288742283095</v>
      </c>
      <c r="K26" s="1" t="s">
        <v>141</v>
      </c>
      <c r="L26" s="93">
        <v>7.5900000000000004E-3</v>
      </c>
      <c r="N26" s="95"/>
    </row>
    <row r="27" spans="3:14" x14ac:dyDescent="0.2">
      <c r="C27" s="92"/>
      <c r="D27" s="11" t="str">
        <v>EUR_YCONRH_EON6Y</v>
      </c>
      <c r="E27" s="10">
        <f>_xll.qlRateHelperRate($D27)</f>
        <v>9.75E-3</v>
      </c>
      <c r="F27" s="10" t="str">
        <f>IF(ISERROR(_xll.qlSwapRateHelperSpread($D27)),IF(ISERROR(_xll.qlFuturesRateHelperConvexityAdjustment($D27)),"--",_xll.qlFuturesRateHelperConvexityAdjustment($D27)),_xll.qlSwapRateHelperSpread($D27))</f>
        <v>--</v>
      </c>
      <c r="G27" s="9">
        <f>_xll.qlRateHelperEarliestDate($D27)</f>
        <v>41660</v>
      </c>
      <c r="H27" s="8">
        <f>_xll.qlRateHelperLatestDate($D27)</f>
        <v>43851</v>
      </c>
      <c r="I27" s="3">
        <v>0.94194045624904854</v>
      </c>
      <c r="K27" s="1" t="s">
        <v>142</v>
      </c>
      <c r="L27" s="93">
        <v>9.75E-3</v>
      </c>
      <c r="N27" s="95"/>
    </row>
    <row r="28" spans="3:14" x14ac:dyDescent="0.2">
      <c r="C28" s="92"/>
      <c r="D28" s="11" t="str">
        <v>EUR_YCONRH_EON7Y</v>
      </c>
      <c r="E28" s="10">
        <f>_xll.qlRateHelperRate($D28)</f>
        <v>1.1779999999999999E-2</v>
      </c>
      <c r="F28" s="10" t="str">
        <f>IF(ISERROR(_xll.qlSwapRateHelperSpread($D28)),IF(ISERROR(_xll.qlFuturesRateHelperConvexityAdjustment($D28)),"--",_xll.qlFuturesRateHelperConvexityAdjustment($D28)),_xll.qlSwapRateHelperSpread($D28))</f>
        <v>--</v>
      </c>
      <c r="G28" s="9">
        <f>_xll.qlRateHelperEarliestDate($D28)</f>
        <v>41660</v>
      </c>
      <c r="H28" s="8">
        <f>_xll.qlRateHelperLatestDate($D28)</f>
        <v>44217</v>
      </c>
      <c r="I28" s="3">
        <v>0.91885573553515287</v>
      </c>
      <c r="K28" s="1" t="s">
        <v>143</v>
      </c>
      <c r="L28" s="93">
        <v>1.1780000000000001E-2</v>
      </c>
      <c r="N28" s="95"/>
    </row>
    <row r="29" spans="3:14" x14ac:dyDescent="0.2">
      <c r="C29" s="92"/>
      <c r="D29" s="11" t="str">
        <v>EUR_YCONRH_EON8Y</v>
      </c>
      <c r="E29" s="10">
        <f>_xll.qlRateHelperRate($D29)</f>
        <v>1.3640000000000001E-2</v>
      </c>
      <c r="F29" s="10" t="str">
        <f>IF(ISERROR(_xll.qlSwapRateHelperSpread($D29)),IF(ISERROR(_xll.qlFuturesRateHelperConvexityAdjustment($D29)),"--",_xll.qlFuturesRateHelperConvexityAdjustment($D29)),_xll.qlSwapRateHelperSpread($D29))</f>
        <v>--</v>
      </c>
      <c r="G29" s="9">
        <f>_xll.qlRateHelperEarliestDate($D29)</f>
        <v>41660</v>
      </c>
      <c r="H29" s="8">
        <f>_xll.qlRateHelperLatestDate($D29)</f>
        <v>44582</v>
      </c>
      <c r="I29" s="3">
        <v>0.89369038192082451</v>
      </c>
      <c r="K29" s="1" t="s">
        <v>144</v>
      </c>
      <c r="L29" s="93">
        <v>1.3639999999999999E-2</v>
      </c>
      <c r="N29" s="95"/>
    </row>
    <row r="30" spans="3:14" x14ac:dyDescent="0.2">
      <c r="C30" s="92"/>
      <c r="D30" s="11" t="str">
        <v>EUR_YCONRH_EON9Y</v>
      </c>
      <c r="E30" s="10">
        <f>_xll.qlRateHelperRate($D30)</f>
        <v>1.5309999999999999E-2</v>
      </c>
      <c r="F30" s="10" t="str">
        <f>IF(ISERROR(_xll.qlSwapRateHelperSpread($D30)),IF(ISERROR(_xll.qlFuturesRateHelperConvexityAdjustment($D30)),"--",_xll.qlFuturesRateHelperConvexityAdjustment($D30)),_xll.qlSwapRateHelperSpread($D30))</f>
        <v>--</v>
      </c>
      <c r="G30" s="9">
        <f>_xll.qlRateHelperEarliestDate($D30)</f>
        <v>41660</v>
      </c>
      <c r="H30" s="8">
        <f>_xll.qlRateHelperLatestDate($D30)</f>
        <v>44949</v>
      </c>
      <c r="I30" s="3">
        <v>0.86714509378014493</v>
      </c>
      <c r="K30" s="1" t="s">
        <v>145</v>
      </c>
      <c r="L30" s="93">
        <v>1.5310000000000001E-2</v>
      </c>
      <c r="N30" s="95"/>
    </row>
    <row r="31" spans="3:14" x14ac:dyDescent="0.2">
      <c r="C31" s="92"/>
      <c r="D31" s="11" t="str">
        <v>EUR_YCONRH_EON10Y</v>
      </c>
      <c r="E31" s="10">
        <f>_xll.qlRateHelperRate($D31)</f>
        <v>1.6799999999999999E-2</v>
      </c>
      <c r="F31" s="10" t="str">
        <f>IF(ISERROR(_xll.qlSwapRateHelperSpread($D31)),IF(ISERROR(_xll.qlFuturesRateHelperConvexityAdjustment($D31)),"--",_xll.qlFuturesRateHelperConvexityAdjustment($D31)),_xll.qlSwapRateHelperSpread($D31))</f>
        <v>--</v>
      </c>
      <c r="G31" s="9">
        <f>_xll.qlRateHelperEarliestDate($D31)</f>
        <v>41660</v>
      </c>
      <c r="H31" s="8">
        <f>_xll.qlRateHelperLatestDate($D31)</f>
        <v>45313</v>
      </c>
      <c r="I31" s="3">
        <v>0.83995120059952877</v>
      </c>
      <c r="K31" s="1" t="s">
        <v>146</v>
      </c>
      <c r="L31" s="93">
        <v>1.6799999999999999E-2</v>
      </c>
      <c r="N31" s="95"/>
    </row>
    <row r="32" spans="3:14" x14ac:dyDescent="0.2">
      <c r="C32" s="92"/>
      <c r="D32" s="11" t="str">
        <v>EUR_YCONRH_EON11Y</v>
      </c>
      <c r="E32" s="10">
        <f>_xll.qlRateHelperRate($D32)</f>
        <v>1.8100000000000002E-2</v>
      </c>
      <c r="F32" s="10" t="str">
        <f>IF(ISERROR(_xll.qlSwapRateHelperSpread($D32)),IF(ISERROR(_xll.qlFuturesRateHelperConvexityAdjustment($D32)),"--",_xll.qlFuturesRateHelperConvexityAdjustment($D32)),_xll.qlSwapRateHelperSpread($D32))</f>
        <v>--</v>
      </c>
      <c r="G32" s="9">
        <f>_xll.qlRateHelperEarliestDate($D32)</f>
        <v>41660</v>
      </c>
      <c r="H32" s="8">
        <f>_xll.qlRateHelperLatestDate($D32)</f>
        <v>45678</v>
      </c>
      <c r="I32" s="3">
        <v>0.81265611287832606</v>
      </c>
      <c r="K32" s="1" t="s">
        <v>147</v>
      </c>
      <c r="L32" s="93">
        <v>1.8100000000000002E-2</v>
      </c>
      <c r="N32" s="95"/>
    </row>
    <row r="33" spans="3:14" x14ac:dyDescent="0.2">
      <c r="C33" s="92"/>
      <c r="D33" s="11" t="str">
        <v>EUR_YCONRH_EON12Y</v>
      </c>
      <c r="E33" s="10">
        <f>_xll.qlRateHelperRate($D33)</f>
        <v>1.925E-2</v>
      </c>
      <c r="F33" s="10" t="str">
        <f>IF(ISERROR(_xll.qlSwapRateHelperSpread($D33)),IF(ISERROR(_xll.qlFuturesRateHelperConvexityAdjustment($D33)),"--",_xll.qlFuturesRateHelperConvexityAdjustment($D33)),_xll.qlSwapRateHelperSpread($D33))</f>
        <v>--</v>
      </c>
      <c r="G33" s="9">
        <f>_xll.qlRateHelperEarliestDate($D33)</f>
        <v>41660</v>
      </c>
      <c r="H33" s="8">
        <f>_xll.qlRateHelperLatestDate($D33)</f>
        <v>46043</v>
      </c>
      <c r="I33" s="3">
        <v>0.78542607466459036</v>
      </c>
      <c r="K33" s="1" t="s">
        <v>148</v>
      </c>
      <c r="L33" s="93">
        <v>1.925E-2</v>
      </c>
      <c r="N33" s="95"/>
    </row>
    <row r="34" spans="3:14" x14ac:dyDescent="0.2">
      <c r="C34" s="92"/>
      <c r="D34" s="11" t="str">
        <v>EUR_YCONRH_EON15Y</v>
      </c>
      <c r="E34" s="10">
        <f>_xll.qlRateHelperRate($D34)</f>
        <v>2.1789999999999997E-2</v>
      </c>
      <c r="F34" s="10" t="str">
        <f>IF(ISERROR(_xll.qlSwapRateHelperSpread($D34)),IF(ISERROR(_xll.qlFuturesRateHelperConvexityAdjustment($D34)),"--",_xll.qlFuturesRateHelperConvexityAdjustment($D34)),_xll.qlSwapRateHelperSpread($D34))</f>
        <v>--</v>
      </c>
      <c r="G34" s="9">
        <f>_xll.qlRateHelperEarliestDate($D34)</f>
        <v>41660</v>
      </c>
      <c r="H34" s="8">
        <f>_xll.qlRateHelperLatestDate($D34)</f>
        <v>47140</v>
      </c>
      <c r="I34" s="3">
        <v>0.70841510945844055</v>
      </c>
      <c r="K34" s="1" t="s">
        <v>149</v>
      </c>
      <c r="L34" s="93">
        <v>2.179E-2</v>
      </c>
      <c r="N34" s="95"/>
    </row>
    <row r="35" spans="3:14" x14ac:dyDescent="0.2">
      <c r="C35" s="92"/>
      <c r="D35" s="11" t="str">
        <v>EUR_YCONRH_EON20Y</v>
      </c>
      <c r="E35" s="10">
        <f>_xll.qlRateHelperRate($D35)</f>
        <v>2.367E-2</v>
      </c>
      <c r="F35" s="10" t="str">
        <f>IF(ISERROR(_xll.qlSwapRateHelperSpread($D35)),IF(ISERROR(_xll.qlFuturesRateHelperConvexityAdjustment($D35)),"--",_xll.qlFuturesRateHelperConvexityAdjustment($D35)),_xll.qlSwapRateHelperSpread($D35))</f>
        <v>--</v>
      </c>
      <c r="G35" s="9">
        <f>_xll.qlRateHelperEarliestDate($D35)</f>
        <v>41660</v>
      </c>
      <c r="H35" s="8">
        <f>_xll.qlRateHelperLatestDate($D35)</f>
        <v>48967</v>
      </c>
      <c r="I35" s="3">
        <v>0.60571874773400769</v>
      </c>
      <c r="K35" s="1" t="s">
        <v>150</v>
      </c>
      <c r="L35" s="93">
        <v>2.367E-2</v>
      </c>
      <c r="N35" s="95"/>
    </row>
    <row r="36" spans="3:14" x14ac:dyDescent="0.2">
      <c r="C36" s="92"/>
      <c r="D36" s="11" t="str">
        <v>EUR_YCONRH_EON25Y</v>
      </c>
      <c r="E36" s="10">
        <f>_xll.qlRateHelperRate($D36)</f>
        <v>2.4310000000000002E-2</v>
      </c>
      <c r="F36" s="10" t="str">
        <f>IF(ISERROR(_xll.qlSwapRateHelperSpread($D36)),IF(ISERROR(_xll.qlFuturesRateHelperConvexityAdjustment($D36)),"--",_xll.qlFuturesRateHelperConvexityAdjustment($D36)),_xll.qlSwapRateHelperSpread($D36))</f>
        <v>--</v>
      </c>
      <c r="G36" s="9">
        <f>_xll.qlRateHelperEarliestDate($D36)</f>
        <v>41660</v>
      </c>
      <c r="H36" s="8">
        <f>_xll.qlRateHelperLatestDate($D36)</f>
        <v>50791</v>
      </c>
      <c r="I36" s="3">
        <v>0.5264220386416566</v>
      </c>
      <c r="K36" s="1" t="s">
        <v>151</v>
      </c>
      <c r="L36" s="93">
        <v>2.4309999999999998E-2</v>
      </c>
      <c r="N36" s="95"/>
    </row>
    <row r="37" spans="3:14" x14ac:dyDescent="0.2">
      <c r="C37" s="92"/>
      <c r="D37" s="11" t="str">
        <v>EUR_YCONRH_EON30Y</v>
      </c>
      <c r="E37" s="10">
        <f>_xll.qlRateHelperRate($D37)</f>
        <v>2.4479999999999998E-2</v>
      </c>
      <c r="F37" s="10" t="str">
        <f>IF(ISERROR(_xll.qlSwapRateHelperSpread($D37)),IF(ISERROR(_xll.qlFuturesRateHelperConvexityAdjustment($D37)),"--",_xll.qlFuturesRateHelperConvexityAdjustment($D37)),_xll.qlSwapRateHelperSpread($D37))</f>
        <v>--</v>
      </c>
      <c r="G37" s="9">
        <f>_xll.qlRateHelperEarliestDate($D37)</f>
        <v>41660</v>
      </c>
      <c r="H37" s="8">
        <f>_xll.qlRateHelperLatestDate($D37)</f>
        <v>52617</v>
      </c>
      <c r="I37" s="3">
        <v>0.46258379896174923</v>
      </c>
      <c r="K37" s="1" t="s">
        <v>152</v>
      </c>
      <c r="L37" s="93">
        <v>2.4479999999999998E-2</v>
      </c>
      <c r="N37" s="95"/>
    </row>
    <row r="38" spans="3:14" x14ac:dyDescent="0.2">
      <c r="D38" s="11" t="str">
        <v>EUR_YCONRH_EON40Y</v>
      </c>
      <c r="E38" s="10">
        <f>_xll.qlRateHelperRate($D38)</f>
        <v>2.495E-2</v>
      </c>
      <c r="F38" s="10" t="str">
        <f>IF(ISERROR(_xll.qlSwapRateHelperSpread($D38)),IF(ISERROR(_xll.qlFuturesRateHelperConvexityAdjustment($D38)),"--",_xll.qlFuturesRateHelperConvexityAdjustment($D38)),_xll.qlSwapRateHelperSpread($D38))</f>
        <v>--</v>
      </c>
      <c r="G38" s="9">
        <f>_xll.qlRateHelperEarliestDate($D38)</f>
        <v>41660</v>
      </c>
      <c r="H38" s="8">
        <f>_xll.qlRateHelperLatestDate($D38)</f>
        <v>56270</v>
      </c>
      <c r="I38" s="3">
        <v>0.35128901362079018</v>
      </c>
      <c r="K38" s="1" t="s">
        <v>187</v>
      </c>
      <c r="L38" s="93">
        <v>2.495E-2</v>
      </c>
    </row>
    <row r="39" spans="3:14" x14ac:dyDescent="0.2">
      <c r="D39" s="11" t="str">
        <v>EUR_YCONRH_EON50Y</v>
      </c>
      <c r="E39" s="10">
        <f>_xll.qlRateHelperRate($D39)</f>
        <v>2.528E-2</v>
      </c>
      <c r="F39" s="10" t="str">
        <f>IF(ISERROR(_xll.qlSwapRateHelperSpread($D39)),IF(ISERROR(_xll.qlFuturesRateHelperConvexityAdjustment($D39)),"--",_xll.qlFuturesRateHelperConvexityAdjustment($D39)),_xll.qlSwapRateHelperSpread($D39))</f>
        <v>--</v>
      </c>
      <c r="G39" s="9">
        <f>_xll.qlRateHelperEarliestDate($D39)</f>
        <v>41660</v>
      </c>
      <c r="H39" s="8">
        <f>_xll.qlRateHelperLatestDate($D39)</f>
        <v>59922</v>
      </c>
      <c r="I39" s="3">
        <v>0.26526490950122278</v>
      </c>
      <c r="K39" s="1" t="s">
        <v>188</v>
      </c>
      <c r="L39" s="93">
        <v>2.528E-2</v>
      </c>
    </row>
    <row r="40" spans="3:14" x14ac:dyDescent="0.2">
      <c r="D40" s="11" t="str">
        <v>EUR_YCONRH_EON60Y</v>
      </c>
      <c r="E40" s="10">
        <f>_xll.qlRateHelperRate($D40)</f>
        <v>2.5510000000000001E-2</v>
      </c>
      <c r="F40" s="10" t="str">
        <f>IF(ISERROR(_xll.qlSwapRateHelperSpread($D40)),IF(ISERROR(_xll.qlFuturesRateHelperConvexityAdjustment($D40)),"--",_xll.qlFuturesRateHelperConvexityAdjustment($D40)),_xll.qlSwapRateHelperSpread($D40))</f>
        <v>--</v>
      </c>
      <c r="G40" s="9">
        <f>_xll.qlRateHelperEarliestDate($D40)</f>
        <v>41660</v>
      </c>
      <c r="H40" s="8">
        <f>_xll.qlRateHelperLatestDate($D40)</f>
        <v>63576</v>
      </c>
      <c r="I40" s="3">
        <v>0.19963997166531142</v>
      </c>
      <c r="K40" s="1" t="s">
        <v>189</v>
      </c>
      <c r="L40" s="93">
        <v>2.5510000000000001E-2</v>
      </c>
    </row>
    <row r="41" spans="3:14" x14ac:dyDescent="0.2">
      <c r="D41" s="11" t="e">
        <v>#N/A</v>
      </c>
      <c r="E41" s="10" t="e">
        <f>_xll.qlRateHelperRate($D41)</f>
        <v>#VALUE!</v>
      </c>
      <c r="F41" s="10" t="str">
        <f>IF(ISERROR(_xll.qlSwapRateHelperSpread($D41)),IF(ISERROR(_xll.qlFuturesRateHelperConvexityAdjustment($D41)),"--",_xll.qlFuturesRateHelperConvexityAdjustment($D41)),_xll.qlSwapRateHelperSpread($D41))</f>
        <v>--</v>
      </c>
      <c r="G41" s="9" t="e">
        <f>_xll.qlRateHelperEarliestDate($D41)</f>
        <v>#VALUE!</v>
      </c>
      <c r="H41" s="8" t="e">
        <f>_xll.qlRateHelperLatestDate($D41)</f>
        <v>#VALUE!</v>
      </c>
      <c r="I41" s="3" t="e">
        <v>#N/A</v>
      </c>
    </row>
    <row r="42" spans="3:14" x14ac:dyDescent="0.2">
      <c r="D42" s="11" t="e">
        <v>#N/A</v>
      </c>
      <c r="E42" s="10" t="e">
        <f>_xll.qlRateHelperRate($D42)</f>
        <v>#VALUE!</v>
      </c>
      <c r="F42" s="10" t="str">
        <f>IF(ISERROR(_xll.qlSwapRateHelperSpread($D42)),IF(ISERROR(_xll.qlFuturesRateHelperConvexityAdjustment($D42)),"--",_xll.qlFuturesRateHelperConvexityAdjustment($D42)),_xll.qlSwapRateHelperSpread($D42))</f>
        <v>--</v>
      </c>
      <c r="G42" s="9" t="e">
        <f>_xll.qlRateHelperEarliestDate($D42)</f>
        <v>#VALUE!</v>
      </c>
      <c r="H42" s="8" t="e">
        <f>_xll.qlRateHelperLatestDate($D42)</f>
        <v>#VALUE!</v>
      </c>
      <c r="I42" s="3" t="e">
        <v>#N/A</v>
      </c>
    </row>
    <row r="43" spans="3:14" x14ac:dyDescent="0.2">
      <c r="D43" s="11" t="e">
        <v>#N/A</v>
      </c>
      <c r="E43" s="10" t="e">
        <f>_xll.qlRateHelperRate($D43)</f>
        <v>#VALUE!</v>
      </c>
      <c r="F43" s="10" t="str">
        <f>IF(ISERROR(_xll.qlSwapRateHelperSpread($D43)),IF(ISERROR(_xll.qlFuturesRateHelperConvexityAdjustment($D43)),"--",_xll.qlFuturesRateHelperConvexityAdjustment($D43)),_xll.qlSwapRateHelperSpread($D43))</f>
        <v>--</v>
      </c>
      <c r="G43" s="9" t="e">
        <f>_xll.qlRateHelperEarliestDate($D43)</f>
        <v>#VALUE!</v>
      </c>
      <c r="H43" s="8" t="e">
        <f>_xll.qlRateHelperLatestDate($D43)</f>
        <v>#VALUE!</v>
      </c>
      <c r="I43" s="3" t="e">
        <v>#N/A</v>
      </c>
    </row>
    <row r="44" spans="3:14" x14ac:dyDescent="0.2">
      <c r="D44" s="11" t="e">
        <v>#N/A</v>
      </c>
      <c r="E44" s="10" t="e">
        <f>_xll.qlRateHelperRate($D44)</f>
        <v>#VALUE!</v>
      </c>
      <c r="F44" s="10" t="str">
        <f>IF(ISERROR(_xll.qlSwapRateHelperSpread($D44)),IF(ISERROR(_xll.qlFuturesRateHelperConvexityAdjustment($D44)),"--",_xll.qlFuturesRateHelperConvexityAdjustment($D44)),_xll.qlSwapRateHelperSpread($D44))</f>
        <v>--</v>
      </c>
      <c r="G44" s="9" t="e">
        <f>_xll.qlRateHelperEarliestDate($D44)</f>
        <v>#VALUE!</v>
      </c>
      <c r="H44" s="8" t="e">
        <f>_xll.qlRateHelperLatestDate($D44)</f>
        <v>#VALUE!</v>
      </c>
      <c r="I44" s="3" t="e">
        <v>#N/A</v>
      </c>
    </row>
    <row r="45" spans="3:14" x14ac:dyDescent="0.2">
      <c r="D45" s="11" t="e">
        <v>#N/A</v>
      </c>
      <c r="E45" s="10" t="e">
        <f>_xll.qlRateHelperRate($D45)</f>
        <v>#VALUE!</v>
      </c>
      <c r="F45" s="10" t="str">
        <f>IF(ISERROR(_xll.qlSwapRateHelperSpread($D45)),IF(ISERROR(_xll.qlFuturesRateHelperConvexityAdjustment($D45)),"--",_xll.qlFuturesRateHelperConvexityAdjustment($D45)),_xll.qlSwapRateHelperSpread($D45))</f>
        <v>--</v>
      </c>
      <c r="G45" s="9" t="e">
        <f>_xll.qlRateHelperEarliestDate($D45)</f>
        <v>#VALUE!</v>
      </c>
      <c r="H45" s="8" t="e">
        <f>_xll.qlRateHelperLatestDate($D45)</f>
        <v>#VALUE!</v>
      </c>
      <c r="I45" s="3" t="e">
        <v>#N/A</v>
      </c>
    </row>
    <row r="46" spans="3:14" x14ac:dyDescent="0.2">
      <c r="D46" s="11" t="e">
        <v>#N/A</v>
      </c>
      <c r="E46" s="10" t="e">
        <f>_xll.qlRateHelperRate($D46)</f>
        <v>#VALUE!</v>
      </c>
      <c r="F46" s="10" t="str">
        <f>IF(ISERROR(_xll.qlSwapRateHelperSpread($D46)),IF(ISERROR(_xll.qlFuturesRateHelperConvexityAdjustment($D46)),"--",_xll.qlFuturesRateHelperConvexityAdjustment($D46)),_xll.qlSwapRateHelperSpread($D46))</f>
        <v>--</v>
      </c>
      <c r="G46" s="9" t="e">
        <f>_xll.qlRateHelperEarliestDate($D46)</f>
        <v>#VALUE!</v>
      </c>
      <c r="H46" s="8" t="e">
        <f>_xll.qlRateHelperLatestDate($D46)</f>
        <v>#VALUE!</v>
      </c>
      <c r="I46" s="3" t="e">
        <v>#N/A</v>
      </c>
    </row>
    <row r="47" spans="3:14" x14ac:dyDescent="0.2">
      <c r="D47" s="11" t="e">
        <v>#N/A</v>
      </c>
      <c r="E47" s="10" t="e">
        <f>_xll.qlRateHelperRate($D47)</f>
        <v>#VALUE!</v>
      </c>
      <c r="F47" s="10" t="str">
        <f>IF(ISERROR(_xll.qlSwapRateHelperSpread($D47)),IF(ISERROR(_xll.qlFuturesRateHelperConvexityAdjustment($D47)),"--",_xll.qlFuturesRateHelperConvexityAdjustment($D47)),_xll.qlSwapRateHelperSpread($D47))</f>
        <v>--</v>
      </c>
      <c r="G47" s="9" t="e">
        <f>_xll.qlRateHelperEarliestDate($D47)</f>
        <v>#VALUE!</v>
      </c>
      <c r="H47" s="8" t="e">
        <f>_xll.qlRateHelperLatestDate($D47)</f>
        <v>#VALUE!</v>
      </c>
      <c r="I47" s="3" t="e">
        <v>#N/A</v>
      </c>
    </row>
    <row r="48" spans="3:14" x14ac:dyDescent="0.2">
      <c r="D48" s="11" t="e">
        <v>#N/A</v>
      </c>
      <c r="E48" s="10" t="e">
        <f>_xll.qlRateHelperRate($D48)</f>
        <v>#VALUE!</v>
      </c>
      <c r="F48" s="10" t="str">
        <f>IF(ISERROR(_xll.qlSwapRateHelperSpread($D48)),IF(ISERROR(_xll.qlFuturesRateHelperConvexityAdjustment($D48)),"--",_xll.qlFuturesRateHelperConvexityAdjustment($D48)),_xll.qlSwapRateHelperSpread($D48))</f>
        <v>--</v>
      </c>
      <c r="G48" s="9" t="e">
        <f>_xll.qlRateHelperEarliestDate($D48)</f>
        <v>#VALUE!</v>
      </c>
      <c r="H48" s="8" t="e">
        <f>_xll.qlRateHelperLatestDate($D48)</f>
        <v>#VALUE!</v>
      </c>
      <c r="I48" s="3" t="e">
        <v>#N/A</v>
      </c>
    </row>
    <row r="49" spans="4:9" x14ac:dyDescent="0.2">
      <c r="D49" s="11" t="e">
        <v>#N/A</v>
      </c>
      <c r="E49" s="10" t="e">
        <f>_xll.qlRateHelperRate($D49)</f>
        <v>#VALUE!</v>
      </c>
      <c r="F49" s="10" t="str">
        <f>IF(ISERROR(_xll.qlSwapRateHelperSpread($D49)),IF(ISERROR(_xll.qlFuturesRateHelperConvexityAdjustment($D49)),"--",_xll.qlFuturesRateHelperConvexityAdjustment($D49)),_xll.qlSwapRateHelperSpread($D49))</f>
        <v>--</v>
      </c>
      <c r="G49" s="9" t="e">
        <f>_xll.qlRateHelperEarliestDate($D49)</f>
        <v>#VALUE!</v>
      </c>
      <c r="H49" s="8" t="e">
        <f>_xll.qlRateHelperLatestDate($D49)</f>
        <v>#VALUE!</v>
      </c>
      <c r="I49" s="3" t="e">
        <v>#N/A</v>
      </c>
    </row>
    <row r="50" spans="4:9" x14ac:dyDescent="0.2">
      <c r="D50" s="11" t="e">
        <v>#N/A</v>
      </c>
      <c r="E50" s="10" t="e">
        <f>_xll.qlRateHelperRate($D50)</f>
        <v>#VALUE!</v>
      </c>
      <c r="F50" s="10" t="str">
        <f>IF(ISERROR(_xll.qlSwapRateHelperSpread($D50)),IF(ISERROR(_xll.qlFuturesRateHelperConvexityAdjustment($D50)),"--",_xll.qlFuturesRateHelperConvexityAdjustment($D50)),_xll.qlSwapRateHelperSpread($D50))</f>
        <v>--</v>
      </c>
      <c r="G50" s="9" t="e">
        <f>_xll.qlRateHelperEarliestDate($D50)</f>
        <v>#VALUE!</v>
      </c>
      <c r="H50" s="8" t="e">
        <f>_xll.qlRateHelperLatestDate($D50)</f>
        <v>#VALUE!</v>
      </c>
      <c r="I50" s="3" t="e">
        <v>#N/A</v>
      </c>
    </row>
    <row r="51" spans="4:9" x14ac:dyDescent="0.2">
      <c r="D51" s="11" t="e">
        <v>#N/A</v>
      </c>
      <c r="E51" s="10" t="e">
        <f>_xll.qlRateHelperRate($D51)</f>
        <v>#VALUE!</v>
      </c>
      <c r="F51" s="10" t="str">
        <f>IF(ISERROR(_xll.qlSwapRateHelperSpread($D51)),IF(ISERROR(_xll.qlFuturesRateHelperConvexityAdjustment($D51)),"--",_xll.qlFuturesRateHelperConvexityAdjustment($D51)),_xll.qlSwapRateHelperSpread($D51))</f>
        <v>--</v>
      </c>
      <c r="G51" s="9" t="e">
        <f>_xll.qlRateHelperEarliestDate($D51)</f>
        <v>#VALUE!</v>
      </c>
      <c r="H51" s="8" t="e">
        <f>_xll.qlRateHelperLatestDate($D51)</f>
        <v>#VALUE!</v>
      </c>
      <c r="I51" s="3" t="e">
        <v>#N/A</v>
      </c>
    </row>
    <row r="52" spans="4:9" x14ac:dyDescent="0.2">
      <c r="D52" s="11" t="e">
        <v>#N/A</v>
      </c>
      <c r="E52" s="10" t="e">
        <f>_xll.qlRateHelperRate($D52)</f>
        <v>#VALUE!</v>
      </c>
      <c r="F52" s="10" t="str">
        <f>IF(ISERROR(_xll.qlSwapRateHelperSpread($D52)),IF(ISERROR(_xll.qlFuturesRateHelperConvexityAdjustment($D52)),"--",_xll.qlFuturesRateHelperConvexityAdjustment($D52)),_xll.qlSwapRateHelperSpread($D52))</f>
        <v>--</v>
      </c>
      <c r="G52" s="9" t="e">
        <f>_xll.qlRateHelperEarliestDate($D52)</f>
        <v>#VALUE!</v>
      </c>
      <c r="H52" s="8" t="e">
        <f>_xll.qlRateHelperLatestDate($D52)</f>
        <v>#VALUE!</v>
      </c>
      <c r="I52" s="3" t="e">
        <v>#N/A</v>
      </c>
    </row>
    <row r="53" spans="4:9" x14ac:dyDescent="0.2">
      <c r="D53" s="11" t="e">
        <v>#N/A</v>
      </c>
      <c r="E53" s="10" t="e">
        <f>_xll.qlRateHelperRate($D53)</f>
        <v>#VALUE!</v>
      </c>
      <c r="F53" s="10" t="str">
        <f>IF(ISERROR(_xll.qlSwapRateHelperSpread($D53)),IF(ISERROR(_xll.qlFuturesRateHelperConvexityAdjustment($D53)),"--",_xll.qlFuturesRateHelperConvexityAdjustment($D53)),_xll.qlSwapRateHelperSpread($D53))</f>
        <v>--</v>
      </c>
      <c r="G53" s="9" t="e">
        <f>_xll.qlRateHelperEarliestDate($D53)</f>
        <v>#VALUE!</v>
      </c>
      <c r="H53" s="8" t="e">
        <f>_xll.qlRateHelperLatestDate($D53)</f>
        <v>#VALUE!</v>
      </c>
      <c r="I53" s="3" t="e">
        <v>#N/A</v>
      </c>
    </row>
    <row r="54" spans="4:9" x14ac:dyDescent="0.2">
      <c r="D54" s="11" t="e">
        <v>#N/A</v>
      </c>
      <c r="E54" s="10" t="e">
        <f>_xll.qlRateHelperRate($D54)</f>
        <v>#VALUE!</v>
      </c>
      <c r="F54" s="10" t="str">
        <f>IF(ISERROR(_xll.qlSwapRateHelperSpread($D54)),IF(ISERROR(_xll.qlFuturesRateHelperConvexityAdjustment($D54)),"--",_xll.qlFuturesRateHelperConvexityAdjustment($D54)),_xll.qlSwapRateHelperSpread($D54))</f>
        <v>--</v>
      </c>
      <c r="G54" s="9" t="e">
        <f>_xll.qlRateHelperEarliestDate($D54)</f>
        <v>#VALUE!</v>
      </c>
      <c r="H54" s="8" t="e">
        <f>_xll.qlRateHelperLatestDate($D54)</f>
        <v>#VALUE!</v>
      </c>
      <c r="I54" s="3" t="e">
        <v>#N/A</v>
      </c>
    </row>
    <row r="55" spans="4:9" x14ac:dyDescent="0.2">
      <c r="D55" s="11" t="e">
        <v>#N/A</v>
      </c>
      <c r="E55" s="10" t="e">
        <f>_xll.qlRateHelperRate($D55)</f>
        <v>#VALUE!</v>
      </c>
      <c r="F55" s="10" t="str">
        <f>IF(ISERROR(_xll.qlSwapRateHelperSpread($D55)),IF(ISERROR(_xll.qlFuturesRateHelperConvexityAdjustment($D55)),"--",_xll.qlFuturesRateHelperConvexityAdjustment($D55)),_xll.qlSwapRateHelperSpread($D55))</f>
        <v>--</v>
      </c>
      <c r="G55" s="9" t="e">
        <f>_xll.qlRateHelperEarliestDate($D55)</f>
        <v>#VALUE!</v>
      </c>
      <c r="H55" s="8" t="e">
        <f>_xll.qlRateHelperLatestDate($D55)</f>
        <v>#VALUE!</v>
      </c>
      <c r="I55" s="3" t="e">
        <v>#N/A</v>
      </c>
    </row>
    <row r="56" spans="4:9" x14ac:dyDescent="0.2">
      <c r="D56" s="11" t="e">
        <v>#N/A</v>
      </c>
      <c r="E56" s="10" t="e">
        <f>_xll.qlRateHelperRate($D56)</f>
        <v>#VALUE!</v>
      </c>
      <c r="F56" s="10" t="str">
        <f>IF(ISERROR(_xll.qlSwapRateHelperSpread($D56)),IF(ISERROR(_xll.qlFuturesRateHelperConvexityAdjustment($D56)),"--",_xll.qlFuturesRateHelperConvexityAdjustment($D56)),_xll.qlSwapRateHelperSpread($D56))</f>
        <v>--</v>
      </c>
      <c r="G56" s="9" t="e">
        <f>_xll.qlRateHelperEarliestDate($D56)</f>
        <v>#VALUE!</v>
      </c>
      <c r="H56" s="8" t="e">
        <f>_xll.qlRateHelperLatestDate($D56)</f>
        <v>#VALUE!</v>
      </c>
      <c r="I56" s="3" t="e">
        <v>#N/A</v>
      </c>
    </row>
    <row r="57" spans="4:9" x14ac:dyDescent="0.2">
      <c r="D57" s="11" t="e">
        <v>#N/A</v>
      </c>
      <c r="E57" s="10" t="e">
        <f>_xll.qlRateHelperRate($D57)</f>
        <v>#VALUE!</v>
      </c>
      <c r="F57" s="10" t="str">
        <f>IF(ISERROR(_xll.qlSwapRateHelperSpread($D57)),IF(ISERROR(_xll.qlFuturesRateHelperConvexityAdjustment($D57)),"--",_xll.qlFuturesRateHelperConvexityAdjustment($D57)),_xll.qlSwapRateHelperSpread($D57))</f>
        <v>--</v>
      </c>
      <c r="G57" s="9" t="e">
        <f>_xll.qlRateHelperEarliestDate($D57)</f>
        <v>#VALUE!</v>
      </c>
      <c r="H57" s="8" t="e">
        <f>_xll.qlRateHelperLatestDate($D57)</f>
        <v>#VALUE!</v>
      </c>
      <c r="I57" s="3" t="e">
        <v>#N/A</v>
      </c>
    </row>
    <row r="58" spans="4:9" x14ac:dyDescent="0.2">
      <c r="D58" s="11" t="e">
        <v>#N/A</v>
      </c>
      <c r="E58" s="10" t="e">
        <f>_xll.qlRateHelperRate($D58)</f>
        <v>#VALUE!</v>
      </c>
      <c r="F58" s="10" t="str">
        <f>IF(ISERROR(_xll.qlSwapRateHelperSpread($D58)),IF(ISERROR(_xll.qlFuturesRateHelperConvexityAdjustment($D58)),"--",_xll.qlFuturesRateHelperConvexityAdjustment($D58)),_xll.qlSwapRateHelperSpread($D58))</f>
        <v>--</v>
      </c>
      <c r="G58" s="9" t="e">
        <f>_xll.qlRateHelperEarliestDate($D58)</f>
        <v>#VALUE!</v>
      </c>
      <c r="H58" s="8" t="e">
        <f>_xll.qlRateHelperLatestDate($D58)</f>
        <v>#VALUE!</v>
      </c>
      <c r="I58" s="3" t="e">
        <v>#N/A</v>
      </c>
    </row>
    <row r="59" spans="4:9" x14ac:dyDescent="0.2">
      <c r="D59" s="11" t="e">
        <v>#N/A</v>
      </c>
      <c r="E59" s="10" t="e">
        <f>_xll.qlRateHelperRate($D59)</f>
        <v>#VALUE!</v>
      </c>
      <c r="F59" s="10" t="str">
        <f>IF(ISERROR(_xll.qlSwapRateHelperSpread($D59)),IF(ISERROR(_xll.qlFuturesRateHelperConvexityAdjustment($D59)),"--",_xll.qlFuturesRateHelperConvexityAdjustment($D59)),_xll.qlSwapRateHelperSpread($D59))</f>
        <v>--</v>
      </c>
      <c r="G59" s="9" t="e">
        <f>_xll.qlRateHelperEarliestDate($D59)</f>
        <v>#VALUE!</v>
      </c>
      <c r="H59" s="8" t="e">
        <f>_xll.qlRateHelperLatestDate($D59)</f>
        <v>#VALUE!</v>
      </c>
      <c r="I59" s="3" t="e">
        <v>#N/A</v>
      </c>
    </row>
    <row r="60" spans="4:9" x14ac:dyDescent="0.2">
      <c r="D60" s="11" t="e">
        <v>#N/A</v>
      </c>
      <c r="E60" s="10" t="e">
        <f>_xll.qlRateHelperRate($D60)</f>
        <v>#VALUE!</v>
      </c>
      <c r="F60" s="10" t="str">
        <f>IF(ISERROR(_xll.qlSwapRateHelperSpread($D60)),IF(ISERROR(_xll.qlFuturesRateHelperConvexityAdjustment($D60)),"--",_xll.qlFuturesRateHelperConvexityAdjustment($D60)),_xll.qlSwapRateHelperSpread($D60))</f>
        <v>--</v>
      </c>
      <c r="G60" s="9" t="e">
        <f>_xll.qlRateHelperEarliestDate($D60)</f>
        <v>#VALUE!</v>
      </c>
      <c r="H60" s="8" t="e">
        <f>_xll.qlRateHelperLatestDate($D60)</f>
        <v>#VALUE!</v>
      </c>
      <c r="I60" s="3" t="e">
        <v>#N/A</v>
      </c>
    </row>
    <row r="61" spans="4:9" x14ac:dyDescent="0.2">
      <c r="D61" s="11" t="e">
        <v>#N/A</v>
      </c>
      <c r="E61" s="10" t="e">
        <f>_xll.qlRateHelperRate($D61)</f>
        <v>#VALUE!</v>
      </c>
      <c r="F61" s="10" t="str">
        <f>IF(ISERROR(_xll.qlSwapRateHelperSpread($D61)),IF(ISERROR(_xll.qlFuturesRateHelperConvexityAdjustment($D61)),"--",_xll.qlFuturesRateHelperConvexityAdjustment($D61)),_xll.qlSwapRateHelperSpread($D61))</f>
        <v>--</v>
      </c>
      <c r="G61" s="9" t="e">
        <f>_xll.qlRateHelperEarliestDate($D61)</f>
        <v>#VALUE!</v>
      </c>
      <c r="H61" s="8" t="e">
        <f>_xll.qlRateHelperLatestDate($D61)</f>
        <v>#VALUE!</v>
      </c>
      <c r="I61" s="3" t="e">
        <v>#N/A</v>
      </c>
    </row>
    <row r="62" spans="4:9" x14ac:dyDescent="0.2">
      <c r="D62" s="11" t="e">
        <v>#N/A</v>
      </c>
      <c r="E62" s="10" t="e">
        <f>_xll.qlRateHelperRate($D62)</f>
        <v>#VALUE!</v>
      </c>
      <c r="F62" s="10" t="str">
        <f>IF(ISERROR(_xll.qlSwapRateHelperSpread($D62)),IF(ISERROR(_xll.qlFuturesRateHelperConvexityAdjustment($D62)),"--",_xll.qlFuturesRateHelperConvexityAdjustment($D62)),_xll.qlSwapRateHelperSpread($D62))</f>
        <v>--</v>
      </c>
      <c r="G62" s="9" t="e">
        <f>_xll.qlRateHelperEarliestDate($D62)</f>
        <v>#VALUE!</v>
      </c>
      <c r="H62" s="8" t="e">
        <f>_xll.qlRateHelperLatestDate($D62)</f>
        <v>#VALUE!</v>
      </c>
      <c r="I62" s="3" t="e">
        <v>#N/A</v>
      </c>
    </row>
    <row r="63" spans="4:9" x14ac:dyDescent="0.2">
      <c r="D63" s="11" t="e">
        <v>#N/A</v>
      </c>
      <c r="E63" s="10" t="e">
        <f>_xll.qlRateHelperRate($D63)</f>
        <v>#VALUE!</v>
      </c>
      <c r="F63" s="10" t="str">
        <f>IF(ISERROR(_xll.qlSwapRateHelperSpread($D63)),IF(ISERROR(_xll.qlFuturesRateHelperConvexityAdjustment($D63)),"--",_xll.qlFuturesRateHelperConvexityAdjustment($D63)),_xll.qlSwapRateHelperSpread($D63))</f>
        <v>--</v>
      </c>
      <c r="G63" s="9" t="e">
        <f>_xll.qlRateHelperEarliestDate($D63)</f>
        <v>#VALUE!</v>
      </c>
      <c r="H63" s="8" t="e">
        <f>_xll.qlRateHelperLatestDate($D63)</f>
        <v>#VALUE!</v>
      </c>
      <c r="I63" s="3" t="e">
        <v>#N/A</v>
      </c>
    </row>
    <row r="64" spans="4:9" x14ac:dyDescent="0.2">
      <c r="D64" s="11" t="e">
        <v>#N/A</v>
      </c>
      <c r="E64" s="10" t="e">
        <f>_xll.qlRateHelperRate($D64)</f>
        <v>#VALUE!</v>
      </c>
      <c r="F64" s="10" t="str">
        <f>IF(ISERROR(_xll.qlSwapRateHelperSpread($D64)),IF(ISERROR(_xll.qlFuturesRateHelperConvexityAdjustment($D64)),"--",_xll.qlFuturesRateHelperConvexityAdjustment($D64)),_xll.qlSwapRateHelperSpread($D64))</f>
        <v>--</v>
      </c>
      <c r="G64" s="9" t="e">
        <f>_xll.qlRateHelperEarliestDate($D64)</f>
        <v>#VALUE!</v>
      </c>
      <c r="H64" s="8" t="e">
        <f>_xll.qlRateHelperLatestDate($D64)</f>
        <v>#VALUE!</v>
      </c>
      <c r="I64" s="3" t="e">
        <v>#N/A</v>
      </c>
    </row>
    <row r="65" spans="4:9" x14ac:dyDescent="0.2">
      <c r="D65" s="11" t="e">
        <v>#N/A</v>
      </c>
      <c r="E65" s="10" t="e">
        <f>_xll.qlRateHelperRate($D65)</f>
        <v>#VALUE!</v>
      </c>
      <c r="F65" s="10" t="str">
        <f>IF(ISERROR(_xll.qlSwapRateHelperSpread($D65)),IF(ISERROR(_xll.qlFuturesRateHelperConvexityAdjustment($D65)),"--",_xll.qlFuturesRateHelperConvexityAdjustment($D65)),_xll.qlSwapRateHelperSpread($D65))</f>
        <v>--</v>
      </c>
      <c r="G65" s="9" t="e">
        <f>_xll.qlRateHelperEarliestDate($D65)</f>
        <v>#VALUE!</v>
      </c>
      <c r="H65" s="8" t="e">
        <f>_xll.qlRateHelperLatestDate($D65)</f>
        <v>#VALUE!</v>
      </c>
      <c r="I65" s="3" t="e">
        <v>#N/A</v>
      </c>
    </row>
    <row r="66" spans="4:9" x14ac:dyDescent="0.2">
      <c r="D66" s="11" t="e">
        <v>#N/A</v>
      </c>
      <c r="E66" s="10" t="e">
        <f>_xll.qlRateHelperRate($D66)</f>
        <v>#VALUE!</v>
      </c>
      <c r="F66" s="10" t="str">
        <f>IF(ISERROR(_xll.qlSwapRateHelperSpread($D66)),IF(ISERROR(_xll.qlFuturesRateHelperConvexityAdjustment($D66)),"--",_xll.qlFuturesRateHelperConvexityAdjustment($D66)),_xll.qlSwapRateHelperSpread($D66))</f>
        <v>--</v>
      </c>
      <c r="G66" s="9" t="e">
        <f>_xll.qlRateHelperEarliestDate($D66)</f>
        <v>#VALUE!</v>
      </c>
      <c r="H66" s="8" t="e">
        <f>_xll.qlRateHelperLatestDate($D66)</f>
        <v>#VALUE!</v>
      </c>
      <c r="I66" s="3" t="e">
        <v>#N/A</v>
      </c>
    </row>
    <row r="67" spans="4:9" x14ac:dyDescent="0.2">
      <c r="D67" s="11" t="e">
        <v>#N/A</v>
      </c>
      <c r="E67" s="10" t="e">
        <f>_xll.qlRateHelperRate($D67)</f>
        <v>#VALUE!</v>
      </c>
      <c r="F67" s="10" t="str">
        <f>IF(ISERROR(_xll.qlSwapRateHelperSpread($D67)),IF(ISERROR(_xll.qlFuturesRateHelperConvexityAdjustment($D67)),"--",_xll.qlFuturesRateHelperConvexityAdjustment($D67)),_xll.qlSwapRateHelperSpread($D67))</f>
        <v>--</v>
      </c>
      <c r="G67" s="9" t="e">
        <f>_xll.qlRateHelperEarliestDate($D67)</f>
        <v>#VALUE!</v>
      </c>
      <c r="H67" s="8" t="e">
        <f>_xll.qlRateHelperLatestDate($D67)</f>
        <v>#VALUE!</v>
      </c>
      <c r="I67" s="3" t="e">
        <v>#N/A</v>
      </c>
    </row>
    <row r="68" spans="4:9" x14ac:dyDescent="0.2">
      <c r="D68" s="11" t="e">
        <v>#N/A</v>
      </c>
      <c r="E68" s="10" t="e">
        <f>_xll.qlRateHelperRate($D68)</f>
        <v>#VALUE!</v>
      </c>
      <c r="F68" s="10" t="str">
        <f>IF(ISERROR(_xll.qlSwapRateHelperSpread($D68)),IF(ISERROR(_xll.qlFuturesRateHelperConvexityAdjustment($D68)),"--",_xll.qlFuturesRateHelperConvexityAdjustment($D68)),_xll.qlSwapRateHelperSpread($D68))</f>
        <v>--</v>
      </c>
      <c r="G68" s="9" t="e">
        <f>_xll.qlRateHelperEarliestDate($D68)</f>
        <v>#VALUE!</v>
      </c>
      <c r="H68" s="8" t="e">
        <f>_xll.qlRateHelperLatestDate($D68)</f>
        <v>#VALUE!</v>
      </c>
      <c r="I68" s="3" t="e">
        <v>#N/A</v>
      </c>
    </row>
    <row r="69" spans="4:9" x14ac:dyDescent="0.2">
      <c r="D69" s="11" t="e">
        <v>#N/A</v>
      </c>
      <c r="E69" s="10" t="e">
        <f>_xll.qlRateHelperRate($D69)</f>
        <v>#VALUE!</v>
      </c>
      <c r="F69" s="10" t="str">
        <f>IF(ISERROR(_xll.qlSwapRateHelperSpread($D69)),IF(ISERROR(_xll.qlFuturesRateHelperConvexityAdjustment($D69)),"--",_xll.qlFuturesRateHelperConvexityAdjustment($D69)),_xll.qlSwapRateHelperSpread($D69))</f>
        <v>--</v>
      </c>
      <c r="G69" s="9" t="e">
        <f>_xll.qlRateHelperEarliestDate($D69)</f>
        <v>#VALUE!</v>
      </c>
      <c r="H69" s="8" t="e">
        <f>_xll.qlRateHelperLatestDate($D69)</f>
        <v>#VALUE!</v>
      </c>
      <c r="I69" s="3" t="e">
        <v>#N/A</v>
      </c>
    </row>
    <row r="70" spans="4:9" x14ac:dyDescent="0.2">
      <c r="D70" s="11" t="e">
        <v>#N/A</v>
      </c>
      <c r="E70" s="10" t="e">
        <f>_xll.qlRateHelperRate($D70)</f>
        <v>#VALUE!</v>
      </c>
      <c r="F70" s="10" t="str">
        <f>IF(ISERROR(_xll.qlSwapRateHelperSpread($D70)),IF(ISERROR(_xll.qlFuturesRateHelperConvexityAdjustment($D70)),"--",_xll.qlFuturesRateHelperConvexityAdjustment($D70)),_xll.qlSwapRateHelperSpread($D70))</f>
        <v>--</v>
      </c>
      <c r="G70" s="9" t="e">
        <f>_xll.qlRateHelperEarliestDate($D70)</f>
        <v>#VALUE!</v>
      </c>
      <c r="H70" s="8" t="e">
        <f>_xll.qlRateHelperLatestDate($D70)</f>
        <v>#VALUE!</v>
      </c>
      <c r="I70" s="3" t="e">
        <v>#N/A</v>
      </c>
    </row>
    <row r="71" spans="4:9" x14ac:dyDescent="0.2">
      <c r="D71" s="11" t="e">
        <v>#N/A</v>
      </c>
      <c r="E71" s="10" t="e">
        <f>_xll.qlRateHelperRate($D71)</f>
        <v>#VALUE!</v>
      </c>
      <c r="F71" s="10" t="str">
        <f>IF(ISERROR(_xll.qlSwapRateHelperSpread($D71)),IF(ISERROR(_xll.qlFuturesRateHelperConvexityAdjustment($D71)),"--",_xll.qlFuturesRateHelperConvexityAdjustment($D71)),_xll.qlSwapRateHelperSpread($D71))</f>
        <v>--</v>
      </c>
      <c r="G71" s="9" t="e">
        <f>_xll.qlRateHelperEarliestDate($D71)</f>
        <v>#VALUE!</v>
      </c>
      <c r="H71" s="8" t="e">
        <f>_xll.qlRateHelperLatestDate($D71)</f>
        <v>#VALUE!</v>
      </c>
      <c r="I71" s="3" t="e">
        <v>#N/A</v>
      </c>
    </row>
    <row r="72" spans="4:9" x14ac:dyDescent="0.2">
      <c r="D72" s="11" t="e">
        <v>#N/A</v>
      </c>
      <c r="E72" s="10" t="e">
        <f>_xll.qlRateHelperRate($D72)</f>
        <v>#VALUE!</v>
      </c>
      <c r="F72" s="10" t="str">
        <f>IF(ISERROR(_xll.qlSwapRateHelperSpread($D72)),IF(ISERROR(_xll.qlFuturesRateHelperConvexityAdjustment($D72)),"--",_xll.qlFuturesRateHelperConvexityAdjustment($D72)),_xll.qlSwapRateHelperSpread($D72))</f>
        <v>--</v>
      </c>
      <c r="G72" s="9" t="e">
        <f>_xll.qlRateHelperEarliestDate($D72)</f>
        <v>#VALUE!</v>
      </c>
      <c r="H72" s="8" t="e">
        <f>_xll.qlRateHelperLatestDate($D72)</f>
        <v>#VALUE!</v>
      </c>
      <c r="I72" s="3" t="e">
        <v>#N/A</v>
      </c>
    </row>
    <row r="73" spans="4:9" x14ac:dyDescent="0.2">
      <c r="D73" s="11" t="e">
        <v>#N/A</v>
      </c>
      <c r="E73" s="10" t="e">
        <f>_xll.qlRateHelperRate($D73)</f>
        <v>#VALUE!</v>
      </c>
      <c r="F73" s="10" t="str">
        <f>IF(ISERROR(_xll.qlSwapRateHelperSpread($D73)),IF(ISERROR(_xll.qlFuturesRateHelperConvexityAdjustment($D73)),"--",_xll.qlFuturesRateHelperConvexityAdjustment($D73)),_xll.qlSwapRateHelperSpread($D73))</f>
        <v>--</v>
      </c>
      <c r="G73" s="9" t="e">
        <f>_xll.qlRateHelperEarliestDate($D73)</f>
        <v>#VALUE!</v>
      </c>
      <c r="H73" s="8" t="e">
        <f>_xll.qlRateHelperLatestDate($D73)</f>
        <v>#VALUE!</v>
      </c>
      <c r="I73" s="3" t="e">
        <v>#N/A</v>
      </c>
    </row>
    <row r="74" spans="4:9" x14ac:dyDescent="0.2">
      <c r="D74" s="11" t="e">
        <v>#N/A</v>
      </c>
      <c r="E74" s="10" t="e">
        <f>_xll.qlRateHelperRate($D74)</f>
        <v>#VALUE!</v>
      </c>
      <c r="F74" s="10" t="str">
        <f>IF(ISERROR(_xll.qlSwapRateHelperSpread($D74)),IF(ISERROR(_xll.qlFuturesRateHelperConvexityAdjustment($D74)),"--",_xll.qlFuturesRateHelperConvexityAdjustment($D74)),_xll.qlSwapRateHelperSpread($D74))</f>
        <v>--</v>
      </c>
      <c r="G74" s="9" t="e">
        <f>_xll.qlRateHelperEarliestDate($D74)</f>
        <v>#VALUE!</v>
      </c>
      <c r="H74" s="8" t="e">
        <f>_xll.qlRateHelperLatestDate($D74)</f>
        <v>#VALUE!</v>
      </c>
      <c r="I74" s="3" t="e">
        <v>#N/A</v>
      </c>
    </row>
    <row r="75" spans="4:9" x14ac:dyDescent="0.2">
      <c r="D75" s="11" t="e">
        <v>#N/A</v>
      </c>
      <c r="E75" s="10" t="e">
        <f>_xll.qlRateHelperRate($D75)</f>
        <v>#VALUE!</v>
      </c>
      <c r="F75" s="10" t="str">
        <f>IF(ISERROR(_xll.qlSwapRateHelperSpread($D75)),IF(ISERROR(_xll.qlFuturesRateHelperConvexityAdjustment($D75)),"--",_xll.qlFuturesRateHelperConvexityAdjustment($D75)),_xll.qlSwapRateHelperSpread($D75))</f>
        <v>--</v>
      </c>
      <c r="G75" s="9" t="e">
        <f>_xll.qlRateHelperEarliestDate($D75)</f>
        <v>#VALUE!</v>
      </c>
      <c r="H75" s="8" t="e">
        <f>_xll.qlRateHelperLatestDate($D75)</f>
        <v>#VALUE!</v>
      </c>
      <c r="I75" s="3" t="e">
        <v>#N/A</v>
      </c>
    </row>
    <row r="76" spans="4:9" x14ac:dyDescent="0.2">
      <c r="D76" s="11" t="e">
        <v>#N/A</v>
      </c>
      <c r="E76" s="10" t="e">
        <f>_xll.qlRateHelperRate($D76)</f>
        <v>#VALUE!</v>
      </c>
      <c r="F76" s="10" t="str">
        <f>IF(ISERROR(_xll.qlSwapRateHelperSpread($D76)),IF(ISERROR(_xll.qlFuturesRateHelperConvexityAdjustment($D76)),"--",_xll.qlFuturesRateHelperConvexityAdjustment($D76)),_xll.qlSwapRateHelperSpread($D76))</f>
        <v>--</v>
      </c>
      <c r="G76" s="9" t="e">
        <f>_xll.qlRateHelperEarliestDate($D76)</f>
        <v>#VALUE!</v>
      </c>
      <c r="H76" s="8" t="e">
        <f>_xll.qlRateHelperLatestDate($D76)</f>
        <v>#VALUE!</v>
      </c>
      <c r="I76" s="3" t="e">
        <v>#N/A</v>
      </c>
    </row>
    <row r="77" spans="4:9" x14ac:dyDescent="0.2">
      <c r="D77" s="11" t="e">
        <v>#N/A</v>
      </c>
      <c r="E77" s="10" t="e">
        <f>_xll.qlRateHelperRate($D77)</f>
        <v>#VALUE!</v>
      </c>
      <c r="F77" s="10" t="str">
        <f>IF(ISERROR(_xll.qlSwapRateHelperSpread($D77)),IF(ISERROR(_xll.qlFuturesRateHelperConvexityAdjustment($D77)),"--",_xll.qlFuturesRateHelperConvexityAdjustment($D77)),_xll.qlSwapRateHelperSpread($D77))</f>
        <v>--</v>
      </c>
      <c r="G77" s="9" t="e">
        <f>_xll.qlRateHelperEarliestDate($D77)</f>
        <v>#VALUE!</v>
      </c>
      <c r="H77" s="8" t="e">
        <f>_xll.qlRateHelperLatestDate($D77)</f>
        <v>#VALUE!</v>
      </c>
      <c r="I77" s="3" t="e">
        <v>#N/A</v>
      </c>
    </row>
    <row r="78" spans="4:9" x14ac:dyDescent="0.2">
      <c r="D78" s="11" t="e">
        <v>#N/A</v>
      </c>
      <c r="E78" s="10" t="e">
        <f>_xll.qlRateHelperRate($D78)</f>
        <v>#VALUE!</v>
      </c>
      <c r="F78" s="10" t="str">
        <f>IF(ISERROR(_xll.qlSwapRateHelperSpread($D78)),IF(ISERROR(_xll.qlFuturesRateHelperConvexityAdjustment($D78)),"--",_xll.qlFuturesRateHelperConvexityAdjustment($D78)),_xll.qlSwapRateHelperSpread($D78))</f>
        <v>--</v>
      </c>
      <c r="G78" s="9" t="e">
        <f>_xll.qlRateHelperEarliestDate($D78)</f>
        <v>#VALUE!</v>
      </c>
      <c r="H78" s="8" t="e">
        <f>_xll.qlRateHelperLatestDate($D78)</f>
        <v>#VALUE!</v>
      </c>
      <c r="I78" s="3" t="e">
        <v>#N/A</v>
      </c>
    </row>
    <row r="79" spans="4:9" x14ac:dyDescent="0.2">
      <c r="D79" s="11" t="e">
        <v>#N/A</v>
      </c>
      <c r="E79" s="10" t="e">
        <f>_xll.qlRateHelperRate($D79)</f>
        <v>#VALUE!</v>
      </c>
      <c r="F79" s="10" t="str">
        <f>IF(ISERROR(_xll.qlSwapRateHelperSpread($D79)),IF(ISERROR(_xll.qlFuturesRateHelperConvexityAdjustment($D79)),"--",_xll.qlFuturesRateHelperConvexityAdjustment($D79)),_xll.qlSwapRateHelperSpread($D79))</f>
        <v>--</v>
      </c>
      <c r="G79" s="9" t="e">
        <f>_xll.qlRateHelperEarliestDate($D79)</f>
        <v>#VALUE!</v>
      </c>
      <c r="H79" s="8" t="e">
        <f>_xll.qlRateHelperLatestDate($D79)</f>
        <v>#VALUE!</v>
      </c>
      <c r="I79" s="3" t="e">
        <v>#N/A</v>
      </c>
    </row>
    <row r="80" spans="4:9" x14ac:dyDescent="0.2">
      <c r="D80" s="11" t="e">
        <v>#N/A</v>
      </c>
      <c r="E80" s="10" t="e">
        <f>_xll.qlRateHelperRate($D80)</f>
        <v>#VALUE!</v>
      </c>
      <c r="F80" s="10" t="str">
        <f>IF(ISERROR(_xll.qlSwapRateHelperSpread($D80)),IF(ISERROR(_xll.qlFuturesRateHelperConvexityAdjustment($D80)),"--",_xll.qlFuturesRateHelperConvexityAdjustment($D80)),_xll.qlSwapRateHelperSpread($D80))</f>
        <v>--</v>
      </c>
      <c r="G80" s="9" t="e">
        <f>_xll.qlRateHelperEarliestDate($D80)</f>
        <v>#VALUE!</v>
      </c>
      <c r="H80" s="8" t="e">
        <f>_xll.qlRateHelperLatestDate($D80)</f>
        <v>#VALUE!</v>
      </c>
      <c r="I80" s="3" t="e">
        <v>#N/A</v>
      </c>
    </row>
    <row r="81" spans="4:9" x14ac:dyDescent="0.2">
      <c r="D81" s="11" t="e">
        <v>#N/A</v>
      </c>
      <c r="E81" s="10" t="e">
        <f>_xll.qlRateHelperRate($D81)</f>
        <v>#VALUE!</v>
      </c>
      <c r="F81" s="10" t="str">
        <f>IF(ISERROR(_xll.qlSwapRateHelperSpread($D81)),IF(ISERROR(_xll.qlFuturesRateHelperConvexityAdjustment($D81)),"--",_xll.qlFuturesRateHelperConvexityAdjustment($D81)),_xll.qlSwapRateHelperSpread($D81))</f>
        <v>--</v>
      </c>
      <c r="G81" s="9" t="e">
        <f>_xll.qlRateHelperEarliestDate($D81)</f>
        <v>#VALUE!</v>
      </c>
      <c r="H81" s="8" t="e">
        <f>_xll.qlRateHelperLatestDate($D81)</f>
        <v>#VALUE!</v>
      </c>
      <c r="I81" s="3" t="e">
        <v>#N/A</v>
      </c>
    </row>
    <row r="82" spans="4:9" x14ac:dyDescent="0.2">
      <c r="D82" s="11" t="e">
        <v>#N/A</v>
      </c>
      <c r="E82" s="10" t="e">
        <f>_xll.qlRateHelperRate($D82)</f>
        <v>#VALUE!</v>
      </c>
      <c r="F82" s="10" t="str">
        <f>IF(ISERROR(_xll.qlSwapRateHelperSpread($D82)),IF(ISERROR(_xll.qlFuturesRateHelperConvexityAdjustment($D82)),"--",_xll.qlFuturesRateHelperConvexityAdjustment($D82)),_xll.qlSwapRateHelperSpread($D82))</f>
        <v>--</v>
      </c>
      <c r="G82" s="9" t="e">
        <f>_xll.qlRateHelperEarliestDate($D82)</f>
        <v>#VALUE!</v>
      </c>
      <c r="H82" s="8" t="e">
        <f>_xll.qlRateHelperLatestDate($D82)</f>
        <v>#VALUE!</v>
      </c>
      <c r="I82" s="3" t="e">
        <v>#N/A</v>
      </c>
    </row>
    <row r="83" spans="4:9" x14ac:dyDescent="0.2">
      <c r="D83" s="11" t="e">
        <v>#N/A</v>
      </c>
      <c r="E83" s="10" t="e">
        <f>_xll.qlRateHelperRate($D83)</f>
        <v>#VALUE!</v>
      </c>
      <c r="F83" s="10" t="str">
        <f>IF(ISERROR(_xll.qlSwapRateHelperSpread($D83)),IF(ISERROR(_xll.qlFuturesRateHelperConvexityAdjustment($D83)),"--",_xll.qlFuturesRateHelperConvexityAdjustment($D83)),_xll.qlSwapRateHelperSpread($D83))</f>
        <v>--</v>
      </c>
      <c r="G83" s="9" t="e">
        <f>_xll.qlRateHelperEarliestDate($D83)</f>
        <v>#VALUE!</v>
      </c>
      <c r="H83" s="8" t="e">
        <f>_xll.qlRateHelperLatestDate($D83)</f>
        <v>#VALUE!</v>
      </c>
      <c r="I83" s="3" t="e">
        <v>#N/A</v>
      </c>
    </row>
    <row r="84" spans="4:9" x14ac:dyDescent="0.2">
      <c r="D84" s="11" t="e">
        <v>#N/A</v>
      </c>
      <c r="E84" s="10" t="e">
        <f>_xll.qlRateHelperRate($D84)</f>
        <v>#VALUE!</v>
      </c>
      <c r="F84" s="10" t="str">
        <f>IF(ISERROR(_xll.qlSwapRateHelperSpread($D84)),IF(ISERROR(_xll.qlFuturesRateHelperConvexityAdjustment($D84)),"--",_xll.qlFuturesRateHelperConvexityAdjustment($D84)),_xll.qlSwapRateHelperSpread($D84))</f>
        <v>--</v>
      </c>
      <c r="G84" s="9" t="e">
        <f>_xll.qlRateHelperEarliestDate($D84)</f>
        <v>#VALUE!</v>
      </c>
      <c r="H84" s="8" t="e">
        <f>_xll.qlRateHelperLatestDate($D84)</f>
        <v>#VALUE!</v>
      </c>
      <c r="I84" s="3" t="e">
        <v>#N/A</v>
      </c>
    </row>
    <row r="85" spans="4:9" x14ac:dyDescent="0.2">
      <c r="D85" s="11" t="e">
        <v>#N/A</v>
      </c>
      <c r="E85" s="10" t="e">
        <f>_xll.qlRateHelperRate($D85)</f>
        <v>#VALUE!</v>
      </c>
      <c r="F85" s="10" t="str">
        <f>IF(ISERROR(_xll.qlSwapRateHelperSpread($D85)),IF(ISERROR(_xll.qlFuturesRateHelperConvexityAdjustment($D85)),"--",_xll.qlFuturesRateHelperConvexityAdjustment($D85)),_xll.qlSwapRateHelperSpread($D85))</f>
        <v>--</v>
      </c>
      <c r="G85" s="9" t="e">
        <f>_xll.qlRateHelperEarliestDate($D85)</f>
        <v>#VALUE!</v>
      </c>
      <c r="H85" s="8" t="e">
        <f>_xll.qlRateHelperLatestDate($D85)</f>
        <v>#VALUE!</v>
      </c>
      <c r="I85" s="3" t="e">
        <v>#N/A</v>
      </c>
    </row>
    <row r="86" spans="4:9" x14ac:dyDescent="0.2">
      <c r="D86" s="11" t="e">
        <v>#N/A</v>
      </c>
      <c r="E86" s="10" t="e">
        <f>_xll.qlRateHelperRate($D86)</f>
        <v>#VALUE!</v>
      </c>
      <c r="F86" s="10" t="str">
        <f>IF(ISERROR(_xll.qlSwapRateHelperSpread($D86)),IF(ISERROR(_xll.qlFuturesRateHelperConvexityAdjustment($D86)),"--",_xll.qlFuturesRateHelperConvexityAdjustment($D86)),_xll.qlSwapRateHelperSpread($D86))</f>
        <v>--</v>
      </c>
      <c r="G86" s="9" t="e">
        <f>_xll.qlRateHelperEarliestDate($D86)</f>
        <v>#VALUE!</v>
      </c>
      <c r="H86" s="8" t="e">
        <f>_xll.qlRateHelperLatestDate($D86)</f>
        <v>#VALUE!</v>
      </c>
      <c r="I86" s="3" t="e">
        <v>#N/A</v>
      </c>
    </row>
    <row r="87" spans="4:9" x14ac:dyDescent="0.2">
      <c r="D87" s="11" t="e">
        <v>#N/A</v>
      </c>
      <c r="E87" s="10" t="e">
        <f>_xll.qlRateHelperRate($D87)</f>
        <v>#VALUE!</v>
      </c>
      <c r="F87" s="10" t="str">
        <f>IF(ISERROR(_xll.qlSwapRateHelperSpread($D87)),IF(ISERROR(_xll.qlFuturesRateHelperConvexityAdjustment($D87)),"--",_xll.qlFuturesRateHelperConvexityAdjustment($D87)),_xll.qlSwapRateHelperSpread($D87))</f>
        <v>--</v>
      </c>
      <c r="G87" s="9" t="e">
        <f>_xll.qlRateHelperEarliestDate($D87)</f>
        <v>#VALUE!</v>
      </c>
      <c r="H87" s="8" t="e">
        <f>_xll.qlRateHelperLatestDate($D87)</f>
        <v>#VALUE!</v>
      </c>
      <c r="I87" s="3" t="e">
        <v>#N/A</v>
      </c>
    </row>
    <row r="88" spans="4:9" x14ac:dyDescent="0.2">
      <c r="D88" s="11" t="e">
        <v>#N/A</v>
      </c>
      <c r="E88" s="10" t="e">
        <f>_xll.qlRateHelperRate($D88)</f>
        <v>#VALUE!</v>
      </c>
      <c r="F88" s="10" t="str">
        <f>IF(ISERROR(_xll.qlSwapRateHelperSpread($D88)),IF(ISERROR(_xll.qlFuturesRateHelperConvexityAdjustment($D88)),"--",_xll.qlFuturesRateHelperConvexityAdjustment($D88)),_xll.qlSwapRateHelperSpread($D88))</f>
        <v>--</v>
      </c>
      <c r="G88" s="9" t="e">
        <f>_xll.qlRateHelperEarliestDate($D88)</f>
        <v>#VALUE!</v>
      </c>
      <c r="H88" s="8" t="e">
        <f>_xll.qlRateHelperLatestDate($D88)</f>
        <v>#VALUE!</v>
      </c>
      <c r="I88" s="3" t="e">
        <v>#N/A</v>
      </c>
    </row>
    <row r="89" spans="4:9" x14ac:dyDescent="0.2">
      <c r="D89" s="11" t="e">
        <v>#N/A</v>
      </c>
      <c r="E89" s="10" t="e">
        <f>_xll.qlRateHelperRate($D89)</f>
        <v>#VALUE!</v>
      </c>
      <c r="F89" s="10" t="str">
        <f>IF(ISERROR(_xll.qlSwapRateHelperSpread($D89)),IF(ISERROR(_xll.qlFuturesRateHelperConvexityAdjustment($D89)),"--",_xll.qlFuturesRateHelperConvexityAdjustment($D89)),_xll.qlSwapRateHelperSpread($D89))</f>
        <v>--</v>
      </c>
      <c r="G89" s="9" t="e">
        <f>_xll.qlRateHelperEarliestDate($D89)</f>
        <v>#VALUE!</v>
      </c>
      <c r="H89" s="8" t="e">
        <f>_xll.qlRateHelperLatestDate($D89)</f>
        <v>#VALUE!</v>
      </c>
      <c r="I89" s="3" t="e">
        <v>#N/A</v>
      </c>
    </row>
    <row r="90" spans="4:9" x14ac:dyDescent="0.2">
      <c r="D90" s="11" t="e">
        <v>#N/A</v>
      </c>
      <c r="E90" s="10" t="e">
        <f>_xll.qlRateHelperRate($D90)</f>
        <v>#VALUE!</v>
      </c>
      <c r="F90" s="10" t="str">
        <f>IF(ISERROR(_xll.qlSwapRateHelperSpread($D90)),IF(ISERROR(_xll.qlFuturesRateHelperConvexityAdjustment($D90)),"--",_xll.qlFuturesRateHelperConvexityAdjustment($D90)),_xll.qlSwapRateHelperSpread($D90))</f>
        <v>--</v>
      </c>
      <c r="G90" s="9" t="e">
        <f>_xll.qlRateHelperEarliestDate($D90)</f>
        <v>#VALUE!</v>
      </c>
      <c r="H90" s="8" t="e">
        <f>_xll.qlRateHelperLatestDate($D90)</f>
        <v>#VALUE!</v>
      </c>
      <c r="I90" s="3" t="e">
        <v>#N/A</v>
      </c>
    </row>
    <row r="91" spans="4:9" x14ac:dyDescent="0.2">
      <c r="D91" s="11" t="e">
        <v>#N/A</v>
      </c>
      <c r="E91" s="10" t="e">
        <f>_xll.qlRateHelperRate($D91)</f>
        <v>#VALUE!</v>
      </c>
      <c r="F91" s="10" t="str">
        <f>IF(ISERROR(_xll.qlSwapRateHelperSpread($D91)),IF(ISERROR(_xll.qlFuturesRateHelperConvexityAdjustment($D91)),"--",_xll.qlFuturesRateHelperConvexityAdjustment($D91)),_xll.qlSwapRateHelperSpread($D91))</f>
        <v>--</v>
      </c>
      <c r="G91" s="9" t="e">
        <f>_xll.qlRateHelperEarliestDate($D91)</f>
        <v>#VALUE!</v>
      </c>
      <c r="H91" s="8" t="e">
        <f>_xll.qlRateHelperLatestDate($D91)</f>
        <v>#VALUE!</v>
      </c>
      <c r="I91" s="3" t="e">
        <v>#N/A</v>
      </c>
    </row>
    <row r="92" spans="4:9" x14ac:dyDescent="0.2">
      <c r="D92" s="11" t="e">
        <v>#N/A</v>
      </c>
      <c r="E92" s="10" t="e">
        <f>_xll.qlRateHelperRate($D92)</f>
        <v>#VALUE!</v>
      </c>
      <c r="F92" s="10" t="str">
        <f>IF(ISERROR(_xll.qlSwapRateHelperSpread($D92)),IF(ISERROR(_xll.qlFuturesRateHelperConvexityAdjustment($D92)),"--",_xll.qlFuturesRateHelperConvexityAdjustment($D92)),_xll.qlSwapRateHelperSpread($D92))</f>
        <v>--</v>
      </c>
      <c r="G92" s="9" t="e">
        <f>_xll.qlRateHelperEarliestDate($D92)</f>
        <v>#VALUE!</v>
      </c>
      <c r="H92" s="8" t="e">
        <f>_xll.qlRateHelperLatestDate($D92)</f>
        <v>#VALUE!</v>
      </c>
      <c r="I92" s="3" t="e">
        <v>#N/A</v>
      </c>
    </row>
    <row r="93" spans="4:9" x14ac:dyDescent="0.2">
      <c r="D93" s="11" t="e">
        <v>#N/A</v>
      </c>
      <c r="E93" s="10" t="e">
        <f>_xll.qlRateHelperRate($D93)</f>
        <v>#VALUE!</v>
      </c>
      <c r="F93" s="10" t="str">
        <f>IF(ISERROR(_xll.qlSwapRateHelperSpread($D93)),IF(ISERROR(_xll.qlFuturesRateHelperConvexityAdjustment($D93)),"--",_xll.qlFuturesRateHelperConvexityAdjustment($D93)),_xll.qlSwapRateHelperSpread($D93))</f>
        <v>--</v>
      </c>
      <c r="G93" s="9" t="e">
        <f>_xll.qlRateHelperEarliestDate($D93)</f>
        <v>#VALUE!</v>
      </c>
      <c r="H93" s="8" t="e">
        <f>_xll.qlRateHelperLatestDate($D93)</f>
        <v>#VALUE!</v>
      </c>
      <c r="I93" s="3" t="e">
        <v>#N/A</v>
      </c>
    </row>
    <row r="94" spans="4:9" x14ac:dyDescent="0.2">
      <c r="D94" s="11" t="e">
        <v>#N/A</v>
      </c>
      <c r="E94" s="10" t="e">
        <f>_xll.qlRateHelperRate($D94)</f>
        <v>#VALUE!</v>
      </c>
      <c r="F94" s="10" t="str">
        <f>IF(ISERROR(_xll.qlSwapRateHelperSpread($D94)),IF(ISERROR(_xll.qlFuturesRateHelperConvexityAdjustment($D94)),"--",_xll.qlFuturesRateHelperConvexityAdjustment($D94)),_xll.qlSwapRateHelperSpread($D94))</f>
        <v>--</v>
      </c>
      <c r="G94" s="9" t="e">
        <f>_xll.qlRateHelperEarliestDate($D94)</f>
        <v>#VALUE!</v>
      </c>
      <c r="H94" s="8" t="e">
        <f>_xll.qlRateHelperLatestDate($D94)</f>
        <v>#VALUE!</v>
      </c>
      <c r="I94" s="3" t="e">
        <v>#N/A</v>
      </c>
    </row>
    <row r="95" spans="4:9" x14ac:dyDescent="0.2">
      <c r="D95" s="11" t="e">
        <v>#N/A</v>
      </c>
      <c r="E95" s="10" t="e">
        <f>_xll.qlRateHelperRate($D95)</f>
        <v>#VALUE!</v>
      </c>
      <c r="F95" s="10" t="str">
        <f>IF(ISERROR(_xll.qlSwapRateHelperSpread($D95)),IF(ISERROR(_xll.qlFuturesRateHelperConvexityAdjustment($D95)),"--",_xll.qlFuturesRateHelperConvexityAdjustment($D95)),_xll.qlSwapRateHelperSpread($D95))</f>
        <v>--</v>
      </c>
      <c r="G95" s="9" t="e">
        <f>_xll.qlRateHelperEarliestDate($D95)</f>
        <v>#VALUE!</v>
      </c>
      <c r="H95" s="8" t="e">
        <f>_xll.qlRateHelperLatestDate($D95)</f>
        <v>#VALUE!</v>
      </c>
      <c r="I95" s="3" t="e">
        <v>#N/A</v>
      </c>
    </row>
    <row r="96" spans="4:9" x14ac:dyDescent="0.2">
      <c r="D96" s="11" t="e">
        <v>#N/A</v>
      </c>
      <c r="E96" s="10" t="e">
        <f>_xll.qlRateHelperRate($D96)</f>
        <v>#VALUE!</v>
      </c>
      <c r="F96" s="10" t="str">
        <f>IF(ISERROR(_xll.qlSwapRateHelperSpread($D96)),IF(ISERROR(_xll.qlFuturesRateHelperConvexityAdjustment($D96)),"--",_xll.qlFuturesRateHelperConvexityAdjustment($D96)),_xll.qlSwapRateHelperSpread($D96))</f>
        <v>--</v>
      </c>
      <c r="G96" s="9" t="e">
        <f>_xll.qlRateHelperEarliestDate($D96)</f>
        <v>#VALUE!</v>
      </c>
      <c r="H96" s="8" t="e">
        <f>_xll.qlRateHelperLatestDate($D96)</f>
        <v>#VALUE!</v>
      </c>
      <c r="I96" s="3" t="e">
        <v>#N/A</v>
      </c>
    </row>
    <row r="97" spans="4:9" x14ac:dyDescent="0.2">
      <c r="D97" s="11" t="e">
        <v>#N/A</v>
      </c>
      <c r="E97" s="10" t="e">
        <f>_xll.qlRateHelperRate($D97)</f>
        <v>#VALUE!</v>
      </c>
      <c r="F97" s="10" t="str">
        <f>IF(ISERROR(_xll.qlSwapRateHelperSpread($D97)),IF(ISERROR(_xll.qlFuturesRateHelperConvexityAdjustment($D97)),"--",_xll.qlFuturesRateHelperConvexityAdjustment($D97)),_xll.qlSwapRateHelperSpread($D97))</f>
        <v>--</v>
      </c>
      <c r="G97" s="9" t="e">
        <f>_xll.qlRateHelperEarliestDate($D97)</f>
        <v>#VALUE!</v>
      </c>
      <c r="H97" s="8" t="e">
        <f>_xll.qlRateHelperLatestDate($D97)</f>
        <v>#VALUE!</v>
      </c>
      <c r="I97" s="3" t="e">
        <v>#N/A</v>
      </c>
    </row>
    <row r="98" spans="4:9" x14ac:dyDescent="0.2">
      <c r="D98" s="11" t="e">
        <v>#N/A</v>
      </c>
      <c r="E98" s="10" t="e">
        <f>_xll.qlRateHelperRate($D98)</f>
        <v>#VALUE!</v>
      </c>
      <c r="F98" s="10" t="str">
        <f>IF(ISERROR(_xll.qlSwapRateHelperSpread($D98)),IF(ISERROR(_xll.qlFuturesRateHelperConvexityAdjustment($D98)),"--",_xll.qlFuturesRateHelperConvexityAdjustment($D98)),_xll.qlSwapRateHelperSpread($D98))</f>
        <v>--</v>
      </c>
      <c r="G98" s="9" t="e">
        <f>_xll.qlRateHelperEarliestDate($D98)</f>
        <v>#VALUE!</v>
      </c>
      <c r="H98" s="8" t="e">
        <f>_xll.qlRateHelperLatestDate($D98)</f>
        <v>#VALUE!</v>
      </c>
      <c r="I98" s="3" t="e">
        <v>#N/A</v>
      </c>
    </row>
    <row r="99" spans="4:9" x14ac:dyDescent="0.2">
      <c r="D99" s="11" t="e">
        <v>#N/A</v>
      </c>
      <c r="E99" s="10" t="e">
        <f>_xll.qlRateHelperRate($D99)</f>
        <v>#VALUE!</v>
      </c>
      <c r="F99" s="10" t="str">
        <f>IF(ISERROR(_xll.qlSwapRateHelperSpread($D99)),IF(ISERROR(_xll.qlFuturesRateHelperConvexityAdjustment($D99)),"--",_xll.qlFuturesRateHelperConvexityAdjustment($D99)),_xll.qlSwapRateHelperSpread($D99))</f>
        <v>--</v>
      </c>
      <c r="G99" s="9" t="e">
        <f>_xll.qlRateHelperEarliestDate($D99)</f>
        <v>#VALUE!</v>
      </c>
      <c r="H99" s="8" t="e">
        <f>_xll.qlRateHelperLatestDate($D99)</f>
        <v>#VALUE!</v>
      </c>
      <c r="I99" s="3" t="e">
        <v>#N/A</v>
      </c>
    </row>
    <row r="100" spans="4:9" x14ac:dyDescent="0.2">
      <c r="D100" s="11" t="e">
        <v>#N/A</v>
      </c>
      <c r="E100" s="10" t="e">
        <f>_xll.qlRateHelperRate($D100)</f>
        <v>#VALUE!</v>
      </c>
      <c r="F100" s="10" t="str">
        <f>IF(ISERROR(_xll.qlSwapRateHelperSpread($D100)),IF(ISERROR(_xll.qlFuturesRateHelperConvexityAdjustment($D100)),"--",_xll.qlFuturesRateHelperConvexityAdjustment($D100)),_xll.qlSwapRateHelperSpread($D100))</f>
        <v>--</v>
      </c>
      <c r="G100" s="9" t="e">
        <f>_xll.qlRateHelperEarliestDate($D100)</f>
        <v>#VALUE!</v>
      </c>
      <c r="H100" s="8" t="e">
        <f>_xll.qlRateHelperLatestDate($D100)</f>
        <v>#VALUE!</v>
      </c>
      <c r="I100" s="3" t="e">
        <v>#N/A</v>
      </c>
    </row>
    <row r="101" spans="4:9" x14ac:dyDescent="0.2">
      <c r="D101" s="11" t="e">
        <v>#N/A</v>
      </c>
      <c r="E101" s="10" t="e">
        <f>_xll.qlRateHelperRate($D101)</f>
        <v>#VALUE!</v>
      </c>
      <c r="F101" s="10" t="str">
        <f>IF(ISERROR(_xll.qlSwapRateHelperSpread($D101)),IF(ISERROR(_xll.qlFuturesRateHelperConvexityAdjustment($D101)),"--",_xll.qlFuturesRateHelperConvexityAdjustment($D101)),_xll.qlSwapRateHelperSpread($D101))</f>
        <v>--</v>
      </c>
      <c r="G101" s="9" t="e">
        <f>_xll.qlRateHelperEarliestDate($D101)</f>
        <v>#VALUE!</v>
      </c>
      <c r="H101" s="8" t="e">
        <f>_xll.qlRateHelperLatestDate($D101)</f>
        <v>#VALUE!</v>
      </c>
      <c r="I101" s="3" t="e">
        <v>#N/A</v>
      </c>
    </row>
    <row r="102" spans="4:9" x14ac:dyDescent="0.2">
      <c r="D102" s="11" t="e">
        <v>#N/A</v>
      </c>
      <c r="E102" s="10" t="e">
        <f>_xll.qlRateHelperRate($D102)</f>
        <v>#VALUE!</v>
      </c>
      <c r="F102" s="10" t="str">
        <f>IF(ISERROR(_xll.qlSwapRateHelperSpread($D102)),IF(ISERROR(_xll.qlFuturesRateHelperConvexityAdjustment($D102)),"--",_xll.qlFuturesRateHelperConvexityAdjustment($D102)),_xll.qlSwapRateHelperSpread($D102))</f>
        <v>--</v>
      </c>
      <c r="G102" s="9" t="e">
        <f>_xll.qlRateHelperEarliestDate($D102)</f>
        <v>#VALUE!</v>
      </c>
      <c r="H102" s="8" t="e">
        <f>_xll.qlRateHelperLatestDate($D102)</f>
        <v>#VALUE!</v>
      </c>
      <c r="I102" s="3" t="e">
        <v>#N/A</v>
      </c>
    </row>
    <row r="103" spans="4:9" x14ac:dyDescent="0.2">
      <c r="D103" s="11" t="e">
        <v>#N/A</v>
      </c>
      <c r="E103" s="10" t="e">
        <f>_xll.qlRateHelperRate($D103)</f>
        <v>#VALUE!</v>
      </c>
      <c r="F103" s="10" t="str">
        <f>IF(ISERROR(_xll.qlSwapRateHelperSpread($D103)),IF(ISERROR(_xll.qlFuturesRateHelperConvexityAdjustment($D103)),"--",_xll.qlFuturesRateHelperConvexityAdjustment($D103)),_xll.qlSwapRateHelperSpread($D103))</f>
        <v>--</v>
      </c>
      <c r="G103" s="9" t="e">
        <f>_xll.qlRateHelperEarliestDate($D103)</f>
        <v>#VALUE!</v>
      </c>
      <c r="H103" s="8" t="e">
        <f>_xll.qlRateHelperLatestDate($D103)</f>
        <v>#VALUE!</v>
      </c>
      <c r="I103" s="3" t="e">
        <v>#N/A</v>
      </c>
    </row>
    <row r="104" spans="4:9" x14ac:dyDescent="0.2">
      <c r="D104" s="11" t="e">
        <v>#N/A</v>
      </c>
      <c r="E104" s="10" t="e">
        <f>_xll.qlRateHelperRate($D104)</f>
        <v>#VALUE!</v>
      </c>
      <c r="F104" s="10" t="str">
        <f>IF(ISERROR(_xll.qlSwapRateHelperSpread($D104)),IF(ISERROR(_xll.qlFuturesRateHelperConvexityAdjustment($D104)),"--",_xll.qlFuturesRateHelperConvexityAdjustment($D104)),_xll.qlSwapRateHelperSpread($D104))</f>
        <v>--</v>
      </c>
      <c r="G104" s="9" t="e">
        <f>_xll.qlRateHelperEarliestDate($D104)</f>
        <v>#VALUE!</v>
      </c>
      <c r="H104" s="8" t="e">
        <f>_xll.qlRateHelperLatestDate($D104)</f>
        <v>#VALUE!</v>
      </c>
      <c r="I104" s="3" t="e">
        <v>#N/A</v>
      </c>
    </row>
    <row r="105" spans="4:9" x14ac:dyDescent="0.2">
      <c r="D105" s="11" t="e">
        <v>#N/A</v>
      </c>
      <c r="E105" s="10" t="e">
        <f>_xll.qlRateHelperRate($D105)</f>
        <v>#VALUE!</v>
      </c>
      <c r="F105" s="10" t="str">
        <f>IF(ISERROR(_xll.qlSwapRateHelperSpread($D105)),IF(ISERROR(_xll.qlFuturesRateHelperConvexityAdjustment($D105)),"--",_xll.qlFuturesRateHelperConvexityAdjustment($D105)),_xll.qlSwapRateHelperSpread($D105))</f>
        <v>--</v>
      </c>
      <c r="G105" s="9" t="e">
        <f>_xll.qlRateHelperEarliestDate($D105)</f>
        <v>#VALUE!</v>
      </c>
      <c r="H105" s="8" t="e">
        <f>_xll.qlRateHelperLatestDate($D105)</f>
        <v>#VALUE!</v>
      </c>
      <c r="I105" s="3" t="e">
        <v>#N/A</v>
      </c>
    </row>
    <row r="106" spans="4:9" x14ac:dyDescent="0.2">
      <c r="D106" s="11" t="e">
        <v>#N/A</v>
      </c>
      <c r="E106" s="10" t="e">
        <f>_xll.qlRateHelperRate($D106)</f>
        <v>#VALUE!</v>
      </c>
      <c r="F106" s="10" t="str">
        <f>IF(ISERROR(_xll.qlSwapRateHelperSpread($D106)),IF(ISERROR(_xll.qlFuturesRateHelperConvexityAdjustment($D106)),"--",_xll.qlFuturesRateHelperConvexityAdjustment($D106)),_xll.qlSwapRateHelperSpread($D106))</f>
        <v>--</v>
      </c>
      <c r="G106" s="9" t="e">
        <f>_xll.qlRateHelperEarliestDate($D106)</f>
        <v>#VALUE!</v>
      </c>
      <c r="H106" s="8" t="e">
        <f>_xll.qlRateHelperLatestDate($D106)</f>
        <v>#VALUE!</v>
      </c>
      <c r="I106" s="3" t="e">
        <v>#N/A</v>
      </c>
    </row>
    <row r="107" spans="4:9" x14ac:dyDescent="0.2">
      <c r="D107" s="11" t="e">
        <v>#N/A</v>
      </c>
      <c r="E107" s="10" t="e">
        <f>_xll.qlRateHelperRate($D107)</f>
        <v>#VALUE!</v>
      </c>
      <c r="F107" s="10" t="str">
        <f>IF(ISERROR(_xll.qlSwapRateHelperSpread($D107)),IF(ISERROR(_xll.qlFuturesRateHelperConvexityAdjustment($D107)),"--",_xll.qlFuturesRateHelperConvexityAdjustment($D107)),_xll.qlSwapRateHelperSpread($D107))</f>
        <v>--</v>
      </c>
      <c r="G107" s="9" t="e">
        <f>_xll.qlRateHelperEarliestDate($D107)</f>
        <v>#VALUE!</v>
      </c>
      <c r="H107" s="8" t="e">
        <f>_xll.qlRateHelperLatestDate($D107)</f>
        <v>#VALUE!</v>
      </c>
      <c r="I107" s="3" t="e">
        <v>#N/A</v>
      </c>
    </row>
    <row r="108" spans="4:9" x14ac:dyDescent="0.2">
      <c r="D108" s="11" t="e">
        <v>#N/A</v>
      </c>
      <c r="E108" s="10" t="e">
        <f>_xll.qlRateHelperRate($D108)</f>
        <v>#VALUE!</v>
      </c>
      <c r="F108" s="10" t="str">
        <f>IF(ISERROR(_xll.qlSwapRateHelperSpread($D108)),IF(ISERROR(_xll.qlFuturesRateHelperConvexityAdjustment($D108)),"--",_xll.qlFuturesRateHelperConvexityAdjustment($D108)),_xll.qlSwapRateHelperSpread($D108))</f>
        <v>--</v>
      </c>
      <c r="G108" s="9" t="e">
        <f>_xll.qlRateHelperEarliestDate($D108)</f>
        <v>#VALUE!</v>
      </c>
      <c r="H108" s="8" t="e">
        <f>_xll.qlRateHelperLatestDate($D108)</f>
        <v>#VALUE!</v>
      </c>
      <c r="I108" s="3" t="e">
        <v>#N/A</v>
      </c>
    </row>
    <row r="109" spans="4:9" x14ac:dyDescent="0.2">
      <c r="D109" s="11" t="e">
        <v>#N/A</v>
      </c>
      <c r="E109" s="10" t="e">
        <f>_xll.qlRateHelperRate($D109)</f>
        <v>#VALUE!</v>
      </c>
      <c r="F109" s="10" t="str">
        <f>IF(ISERROR(_xll.qlSwapRateHelperSpread($D109)),IF(ISERROR(_xll.qlFuturesRateHelperConvexityAdjustment($D109)),"--",_xll.qlFuturesRateHelperConvexityAdjustment($D109)),_xll.qlSwapRateHelperSpread($D109))</f>
        <v>--</v>
      </c>
      <c r="G109" s="9" t="e">
        <f>_xll.qlRateHelperEarliestDate($D109)</f>
        <v>#VALUE!</v>
      </c>
      <c r="H109" s="8" t="e">
        <f>_xll.qlRateHelperLatestDate($D109)</f>
        <v>#VALUE!</v>
      </c>
      <c r="I109" s="3" t="e">
        <v>#N/A</v>
      </c>
    </row>
    <row r="110" spans="4:9" x14ac:dyDescent="0.2">
      <c r="D110" s="11" t="e">
        <v>#N/A</v>
      </c>
      <c r="E110" s="10" t="e">
        <f>_xll.qlRateHelperRate($D110)</f>
        <v>#VALUE!</v>
      </c>
      <c r="F110" s="10" t="str">
        <f>IF(ISERROR(_xll.qlSwapRateHelperSpread($D110)),IF(ISERROR(_xll.qlFuturesRateHelperConvexityAdjustment($D110)),"--",_xll.qlFuturesRateHelperConvexityAdjustment($D110)),_xll.qlSwapRateHelperSpread($D110))</f>
        <v>--</v>
      </c>
      <c r="G110" s="9" t="e">
        <f>_xll.qlRateHelperEarliestDate($D110)</f>
        <v>#VALUE!</v>
      </c>
      <c r="H110" s="8" t="e">
        <f>_xll.qlRateHelperLatestDate($D110)</f>
        <v>#VALUE!</v>
      </c>
      <c r="I110" s="3" t="e">
        <v>#N/A</v>
      </c>
    </row>
    <row r="111" spans="4:9" x14ac:dyDescent="0.2">
      <c r="D111" s="11" t="e">
        <v>#N/A</v>
      </c>
      <c r="E111" s="10" t="e">
        <f>_xll.qlRateHelperRate($D111)</f>
        <v>#VALUE!</v>
      </c>
      <c r="F111" s="10" t="str">
        <f>IF(ISERROR(_xll.qlSwapRateHelperSpread($D111)),IF(ISERROR(_xll.qlFuturesRateHelperConvexityAdjustment($D111)),"--",_xll.qlFuturesRateHelperConvexityAdjustment($D111)),_xll.qlSwapRateHelperSpread($D111))</f>
        <v>--</v>
      </c>
      <c r="G111" s="9" t="e">
        <f>_xll.qlRateHelperEarliestDate($D111)</f>
        <v>#VALUE!</v>
      </c>
      <c r="H111" s="8" t="e">
        <f>_xll.qlRateHelperLatestDate($D111)</f>
        <v>#VALUE!</v>
      </c>
      <c r="I111" s="3" t="e">
        <v>#N/A</v>
      </c>
    </row>
    <row r="112" spans="4:9" x14ac:dyDescent="0.2">
      <c r="D112" s="11" t="e">
        <v>#N/A</v>
      </c>
      <c r="E112" s="10" t="e">
        <f>_xll.qlRateHelperRate($D112)</f>
        <v>#VALUE!</v>
      </c>
      <c r="F112" s="10" t="str">
        <f>IF(ISERROR(_xll.qlSwapRateHelperSpread($D112)),IF(ISERROR(_xll.qlFuturesRateHelperConvexityAdjustment($D112)),"--",_xll.qlFuturesRateHelperConvexityAdjustment($D112)),_xll.qlSwapRateHelperSpread($D112))</f>
        <v>--</v>
      </c>
      <c r="G112" s="9" t="e">
        <f>_xll.qlRateHelperEarliestDate($D112)</f>
        <v>#VALUE!</v>
      </c>
      <c r="H112" s="8" t="e">
        <f>_xll.qlRateHelperLatestDate($D112)</f>
        <v>#VALUE!</v>
      </c>
      <c r="I112" s="3" t="e">
        <v>#N/A</v>
      </c>
    </row>
    <row r="113" spans="4:9" x14ac:dyDescent="0.2">
      <c r="D113" s="11" t="e">
        <v>#N/A</v>
      </c>
      <c r="E113" s="10" t="e">
        <f>_xll.qlRateHelperRate($D113)</f>
        <v>#VALUE!</v>
      </c>
      <c r="F113" s="10" t="str">
        <f>IF(ISERROR(_xll.qlSwapRateHelperSpread($D113)),IF(ISERROR(_xll.qlFuturesRateHelperConvexityAdjustment($D113)),"--",_xll.qlFuturesRateHelperConvexityAdjustment($D113)),_xll.qlSwapRateHelperSpread($D113))</f>
        <v>--</v>
      </c>
      <c r="G113" s="9" t="e">
        <f>_xll.qlRateHelperEarliestDate($D113)</f>
        <v>#VALUE!</v>
      </c>
      <c r="H113" s="8" t="e">
        <f>_xll.qlRateHelperLatestDate($D113)</f>
        <v>#VALUE!</v>
      </c>
      <c r="I113" s="3" t="e">
        <v>#N/A</v>
      </c>
    </row>
    <row r="114" spans="4:9" x14ac:dyDescent="0.2">
      <c r="D114" s="11" t="e">
        <v>#N/A</v>
      </c>
      <c r="E114" s="10" t="e">
        <f>_xll.qlRateHelperRate($D114)</f>
        <v>#VALUE!</v>
      </c>
      <c r="F114" s="10" t="str">
        <f>IF(ISERROR(_xll.qlSwapRateHelperSpread($D114)),IF(ISERROR(_xll.qlFuturesRateHelperConvexityAdjustment($D114)),"--",_xll.qlFuturesRateHelperConvexityAdjustment($D114)),_xll.qlSwapRateHelperSpread($D114))</f>
        <v>--</v>
      </c>
      <c r="G114" s="9" t="e">
        <f>_xll.qlRateHelperEarliestDate($D114)</f>
        <v>#VALUE!</v>
      </c>
      <c r="H114" s="8" t="e">
        <f>_xll.qlRateHelperLatestDate($D114)</f>
        <v>#VALUE!</v>
      </c>
      <c r="I114" s="3" t="e">
        <v>#N/A</v>
      </c>
    </row>
    <row r="115" spans="4:9" x14ac:dyDescent="0.2">
      <c r="D115" s="11" t="e">
        <v>#N/A</v>
      </c>
      <c r="E115" s="10" t="e">
        <f>_xll.qlRateHelperRate($D115)</f>
        <v>#VALUE!</v>
      </c>
      <c r="F115" s="10" t="str">
        <f>IF(ISERROR(_xll.qlSwapRateHelperSpread($D115)),IF(ISERROR(_xll.qlFuturesRateHelperConvexityAdjustment($D115)),"--",_xll.qlFuturesRateHelperConvexityAdjustment($D115)),_xll.qlSwapRateHelperSpread($D115))</f>
        <v>--</v>
      </c>
      <c r="G115" s="9" t="e">
        <f>_xll.qlRateHelperEarliestDate($D115)</f>
        <v>#VALUE!</v>
      </c>
      <c r="H115" s="8" t="e">
        <f>_xll.qlRateHelperLatestDate($D115)</f>
        <v>#VALUE!</v>
      </c>
      <c r="I115" s="3" t="e">
        <v>#N/A</v>
      </c>
    </row>
    <row r="116" spans="4:9" x14ac:dyDescent="0.2">
      <c r="D116" s="11" t="e">
        <v>#N/A</v>
      </c>
      <c r="E116" s="10" t="e">
        <f>_xll.qlRateHelperRate($D116)</f>
        <v>#VALUE!</v>
      </c>
      <c r="F116" s="10" t="str">
        <f>IF(ISERROR(_xll.qlSwapRateHelperSpread($D116)),IF(ISERROR(_xll.qlFuturesRateHelperConvexityAdjustment($D116)),"--",_xll.qlFuturesRateHelperConvexityAdjustment($D116)),_xll.qlSwapRateHelperSpread($D116))</f>
        <v>--</v>
      </c>
      <c r="G116" s="9" t="e">
        <f>_xll.qlRateHelperEarliestDate($D116)</f>
        <v>#VALUE!</v>
      </c>
      <c r="H116" s="8" t="e">
        <f>_xll.qlRateHelperLatestDate($D116)</f>
        <v>#VALUE!</v>
      </c>
      <c r="I116" s="3" t="e">
        <v>#N/A</v>
      </c>
    </row>
    <row r="117" spans="4:9" x14ac:dyDescent="0.2">
      <c r="D117" s="11" t="e">
        <v>#N/A</v>
      </c>
      <c r="E117" s="10" t="e">
        <f>_xll.qlRateHelperRate($D117)</f>
        <v>#VALUE!</v>
      </c>
      <c r="F117" s="10" t="str">
        <f>IF(ISERROR(_xll.qlSwapRateHelperSpread($D117)),IF(ISERROR(_xll.qlFuturesRateHelperConvexityAdjustment($D117)),"--",_xll.qlFuturesRateHelperConvexityAdjustment($D117)),_xll.qlSwapRateHelperSpread($D117))</f>
        <v>--</v>
      </c>
      <c r="G117" s="9" t="e">
        <f>_xll.qlRateHelperEarliestDate($D117)</f>
        <v>#VALUE!</v>
      </c>
      <c r="H117" s="8" t="e">
        <f>_xll.qlRateHelperLatestDate($D117)</f>
        <v>#VALUE!</v>
      </c>
      <c r="I117" s="3" t="e">
        <v>#N/A</v>
      </c>
    </row>
    <row r="118" spans="4:9" x14ac:dyDescent="0.2">
      <c r="D118" s="11" t="e">
        <v>#N/A</v>
      </c>
      <c r="E118" s="10" t="e">
        <f>_xll.qlRateHelperRate($D118)</f>
        <v>#VALUE!</v>
      </c>
      <c r="F118" s="10" t="str">
        <f>IF(ISERROR(_xll.qlSwapRateHelperSpread($D118)),IF(ISERROR(_xll.qlFuturesRateHelperConvexityAdjustment($D118)),"--",_xll.qlFuturesRateHelperConvexityAdjustment($D118)),_xll.qlSwapRateHelperSpread($D118))</f>
        <v>--</v>
      </c>
      <c r="G118" s="9" t="e">
        <f>_xll.qlRateHelperEarliestDate($D118)</f>
        <v>#VALUE!</v>
      </c>
      <c r="H118" s="8" t="e">
        <f>_xll.qlRateHelperLatestDate($D118)</f>
        <v>#VALUE!</v>
      </c>
      <c r="I118" s="3" t="e">
        <v>#N/A</v>
      </c>
    </row>
    <row r="119" spans="4:9" x14ac:dyDescent="0.2">
      <c r="D119" s="11" t="e">
        <v>#N/A</v>
      </c>
      <c r="E119" s="10" t="e">
        <f>_xll.qlRateHelperRate($D119)</f>
        <v>#VALUE!</v>
      </c>
      <c r="F119" s="10" t="str">
        <f>IF(ISERROR(_xll.qlSwapRateHelperSpread($D119)),IF(ISERROR(_xll.qlFuturesRateHelperConvexityAdjustment($D119)),"--",_xll.qlFuturesRateHelperConvexityAdjustment($D119)),_xll.qlSwapRateHelperSpread($D119))</f>
        <v>--</v>
      </c>
      <c r="G119" s="9" t="e">
        <f>_xll.qlRateHelperEarliestDate($D119)</f>
        <v>#VALUE!</v>
      </c>
      <c r="H119" s="8" t="e">
        <f>_xll.qlRateHelperLatestDate($D119)</f>
        <v>#VALUE!</v>
      </c>
      <c r="I119" s="3" t="e">
        <v>#N/A</v>
      </c>
    </row>
    <row r="120" spans="4:9" x14ac:dyDescent="0.2">
      <c r="D120" s="11" t="e">
        <v>#N/A</v>
      </c>
      <c r="E120" s="10" t="e">
        <f>_xll.qlRateHelperRate($D120)</f>
        <v>#VALUE!</v>
      </c>
      <c r="F120" s="10" t="str">
        <f>IF(ISERROR(_xll.qlSwapRateHelperSpread($D120)),IF(ISERROR(_xll.qlFuturesRateHelperConvexityAdjustment($D120)),"--",_xll.qlFuturesRateHelperConvexityAdjustment($D120)),_xll.qlSwapRateHelperSpread($D120))</f>
        <v>--</v>
      </c>
      <c r="G120" s="9" t="e">
        <f>_xll.qlRateHelperEarliestDate($D120)</f>
        <v>#VALUE!</v>
      </c>
      <c r="H120" s="8" t="e">
        <f>_xll.qlRateHelperLatestDate($D120)</f>
        <v>#VALUE!</v>
      </c>
      <c r="I120" s="3" t="e">
        <v>#N/A</v>
      </c>
    </row>
    <row r="121" spans="4:9" x14ac:dyDescent="0.2">
      <c r="D121" s="11" t="e">
        <v>#N/A</v>
      </c>
      <c r="E121" s="10" t="e">
        <f>_xll.qlRateHelperRate($D121)</f>
        <v>#VALUE!</v>
      </c>
      <c r="F121" s="10" t="str">
        <f>IF(ISERROR(_xll.qlSwapRateHelperSpread($D121)),IF(ISERROR(_xll.qlFuturesRateHelperConvexityAdjustment($D121)),"--",_xll.qlFuturesRateHelperConvexityAdjustment($D121)),_xll.qlSwapRateHelperSpread($D121))</f>
        <v>--</v>
      </c>
      <c r="G121" s="9" t="e">
        <f>_xll.qlRateHelperEarliestDate($D121)</f>
        <v>#VALUE!</v>
      </c>
      <c r="H121" s="8" t="e">
        <f>_xll.qlRateHelperLatestDate($D121)</f>
        <v>#VALUE!</v>
      </c>
      <c r="I121" s="3" t="e">
        <v>#N/A</v>
      </c>
    </row>
    <row r="122" spans="4:9" x14ac:dyDescent="0.2">
      <c r="D122" s="11" t="e">
        <v>#N/A</v>
      </c>
      <c r="E122" s="10" t="e">
        <f>_xll.qlRateHelperRate($D122)</f>
        <v>#VALUE!</v>
      </c>
      <c r="F122" s="10" t="str">
        <f>IF(ISERROR(_xll.qlSwapRateHelperSpread($D122)),IF(ISERROR(_xll.qlFuturesRateHelperConvexityAdjustment($D122)),"--",_xll.qlFuturesRateHelperConvexityAdjustment($D122)),_xll.qlSwapRateHelperSpread($D122))</f>
        <v>--</v>
      </c>
      <c r="G122" s="9" t="e">
        <f>_xll.qlRateHelperEarliestDate($D122)</f>
        <v>#VALUE!</v>
      </c>
      <c r="H122" s="8" t="e">
        <f>_xll.qlRateHelperLatestDate($D122)</f>
        <v>#VALUE!</v>
      </c>
      <c r="I122" s="3" t="e">
        <v>#N/A</v>
      </c>
    </row>
    <row r="123" spans="4:9" x14ac:dyDescent="0.2">
      <c r="D123" s="11" t="e">
        <v>#N/A</v>
      </c>
      <c r="E123" s="10" t="e">
        <f>_xll.qlRateHelperRate($D123)</f>
        <v>#VALUE!</v>
      </c>
      <c r="F123" s="10" t="str">
        <f>IF(ISERROR(_xll.qlSwapRateHelperSpread($D123)),IF(ISERROR(_xll.qlFuturesRateHelperConvexityAdjustment($D123)),"--",_xll.qlFuturesRateHelperConvexityAdjustment($D123)),_xll.qlSwapRateHelperSpread($D123))</f>
        <v>--</v>
      </c>
      <c r="G123" s="9" t="e">
        <f>_xll.qlRateHelperEarliestDate($D123)</f>
        <v>#VALUE!</v>
      </c>
      <c r="H123" s="8" t="e">
        <f>_xll.qlRateHelperLatestDate($D123)</f>
        <v>#VALUE!</v>
      </c>
      <c r="I123" s="3" t="e">
        <v>#N/A</v>
      </c>
    </row>
    <row r="124" spans="4:9" x14ac:dyDescent="0.2">
      <c r="D124" s="11" t="e">
        <v>#N/A</v>
      </c>
      <c r="E124" s="10" t="e">
        <f>_xll.qlRateHelperRate($D124)</f>
        <v>#VALUE!</v>
      </c>
      <c r="F124" s="10" t="str">
        <f>IF(ISERROR(_xll.qlSwapRateHelperSpread($D124)),IF(ISERROR(_xll.qlFuturesRateHelperConvexityAdjustment($D124)),"--",_xll.qlFuturesRateHelperConvexityAdjustment($D124)),_xll.qlSwapRateHelperSpread($D124))</f>
        <v>--</v>
      </c>
      <c r="G124" s="9" t="e">
        <f>_xll.qlRateHelperEarliestDate($D124)</f>
        <v>#VALUE!</v>
      </c>
      <c r="H124" s="8" t="e">
        <f>_xll.qlRateHelperLatestDate($D124)</f>
        <v>#VALUE!</v>
      </c>
      <c r="I124" s="3" t="e">
        <v>#N/A</v>
      </c>
    </row>
    <row r="125" spans="4:9" x14ac:dyDescent="0.2">
      <c r="D125" s="11" t="e">
        <v>#N/A</v>
      </c>
      <c r="E125" s="10" t="e">
        <f>_xll.qlRateHelperRate($D125)</f>
        <v>#VALUE!</v>
      </c>
      <c r="F125" s="10" t="str">
        <f>IF(ISERROR(_xll.qlSwapRateHelperSpread($D125)),IF(ISERROR(_xll.qlFuturesRateHelperConvexityAdjustment($D125)),"--",_xll.qlFuturesRateHelperConvexityAdjustment($D125)),_xll.qlSwapRateHelperSpread($D125))</f>
        <v>--</v>
      </c>
      <c r="G125" s="9" t="e">
        <f>_xll.qlRateHelperEarliestDate($D125)</f>
        <v>#VALUE!</v>
      </c>
      <c r="H125" s="8" t="e">
        <f>_xll.qlRateHelperLatestDate($D125)</f>
        <v>#VALUE!</v>
      </c>
      <c r="I125" s="3" t="e">
        <v>#N/A</v>
      </c>
    </row>
    <row r="126" spans="4:9" ht="12" thickBot="1" x14ac:dyDescent="0.25">
      <c r="D126" s="7" t="e">
        <v>#N/A</v>
      </c>
      <c r="E126" s="6" t="e">
        <f>_xll.qlRateHelperRate($D126)</f>
        <v>#VALUE!</v>
      </c>
      <c r="F126" s="6" t="str">
        <f>IF(ISERROR(_xll.qlSwapRateHelperSpread($D126)),IF(ISERROR(_xll.qlFuturesRateHelperConvexityAdjustment($D126)),"--",_xll.qlFuturesRateHelperConvexityAdjustment($D126)),_xll.qlSwapRateHelperSpread($D126))</f>
        <v>--</v>
      </c>
      <c r="G126" s="5" t="e">
        <f>_xll.qlRateHelperEarliestDate($D126)</f>
        <v>#VALUE!</v>
      </c>
      <c r="H126" s="4" t="e">
        <f>_xll.qlRateHelperLatestDate($D126)</f>
        <v>#VALUE!</v>
      </c>
      <c r="I126" s="3" t="e">
        <v>#N/A</v>
      </c>
    </row>
  </sheetData>
  <mergeCells count="1">
    <mergeCell ref="A1:B1"/>
  </mergeCells>
  <dataValidations count="1">
    <dataValidation type="list" allowBlank="1" showInputMessage="1" showErrorMessage="1" sqref="B5 IX5 ST5 ACP5 AML5 AWH5 BGD5 BPZ5 BZV5 CJR5 CTN5 DDJ5 DNF5 DXB5 EGX5 EQT5 FAP5 FKL5 FUH5 GED5 GNZ5 GXV5 HHR5 HRN5 IBJ5 ILF5 IVB5 JEX5 JOT5 JYP5 KIL5 KSH5 LCD5 LLZ5 LVV5 MFR5 MPN5 MZJ5 NJF5 NTB5 OCX5 OMT5 OWP5 PGL5 PQH5 QAD5 QJZ5 QTV5 RDR5 RNN5 RXJ5 SHF5 SRB5 TAX5 TKT5 TUP5 UEL5 UOH5 UYD5 VHZ5 VRV5 WBR5 WLN5 WVJ5 B65541 IX65541 ST65541 ACP65541 AML65541 AWH65541 BGD65541 BPZ65541 BZV65541 CJR65541 CTN65541 DDJ65541 DNF65541 DXB65541 EGX65541 EQT65541 FAP65541 FKL65541 FUH65541 GED65541 GNZ65541 GXV65541 HHR65541 HRN65541 IBJ65541 ILF65541 IVB65541 JEX65541 JOT65541 JYP65541 KIL65541 KSH65541 LCD65541 LLZ65541 LVV65541 MFR65541 MPN65541 MZJ65541 NJF65541 NTB65541 OCX65541 OMT65541 OWP65541 PGL65541 PQH65541 QAD65541 QJZ65541 QTV65541 RDR65541 RNN65541 RXJ65541 SHF65541 SRB65541 TAX65541 TKT65541 TUP65541 UEL65541 UOH65541 UYD65541 VHZ65541 VRV65541 WBR65541 WLN65541 WVJ65541 B131077 IX131077 ST131077 ACP131077 AML131077 AWH131077 BGD131077 BPZ131077 BZV131077 CJR131077 CTN131077 DDJ131077 DNF131077 DXB131077 EGX131077 EQT131077 FAP131077 FKL131077 FUH131077 GED131077 GNZ131077 GXV131077 HHR131077 HRN131077 IBJ131077 ILF131077 IVB131077 JEX131077 JOT131077 JYP131077 KIL131077 KSH131077 LCD131077 LLZ131077 LVV131077 MFR131077 MPN131077 MZJ131077 NJF131077 NTB131077 OCX131077 OMT131077 OWP131077 PGL131077 PQH131077 QAD131077 QJZ131077 QTV131077 RDR131077 RNN131077 RXJ131077 SHF131077 SRB131077 TAX131077 TKT131077 TUP131077 UEL131077 UOH131077 UYD131077 VHZ131077 VRV131077 WBR131077 WLN131077 WVJ131077 B196613 IX196613 ST196613 ACP196613 AML196613 AWH196613 BGD196613 BPZ196613 BZV196613 CJR196613 CTN196613 DDJ196613 DNF196613 DXB196613 EGX196613 EQT196613 FAP196613 FKL196613 FUH196613 GED196613 GNZ196613 GXV196613 HHR196613 HRN196613 IBJ196613 ILF196613 IVB196613 JEX196613 JOT196613 JYP196613 KIL196613 KSH196613 LCD196613 LLZ196613 LVV196613 MFR196613 MPN196613 MZJ196613 NJF196613 NTB196613 OCX196613 OMT196613 OWP196613 PGL196613 PQH196613 QAD196613 QJZ196613 QTV196613 RDR196613 RNN196613 RXJ196613 SHF196613 SRB196613 TAX196613 TKT196613 TUP196613 UEL196613 UOH196613 UYD196613 VHZ196613 VRV196613 WBR196613 WLN196613 WVJ196613 B262149 IX262149 ST262149 ACP262149 AML262149 AWH262149 BGD262149 BPZ262149 BZV262149 CJR262149 CTN262149 DDJ262149 DNF262149 DXB262149 EGX262149 EQT262149 FAP262149 FKL262149 FUH262149 GED262149 GNZ262149 GXV262149 HHR262149 HRN262149 IBJ262149 ILF262149 IVB262149 JEX262149 JOT262149 JYP262149 KIL262149 KSH262149 LCD262149 LLZ262149 LVV262149 MFR262149 MPN262149 MZJ262149 NJF262149 NTB262149 OCX262149 OMT262149 OWP262149 PGL262149 PQH262149 QAD262149 QJZ262149 QTV262149 RDR262149 RNN262149 RXJ262149 SHF262149 SRB262149 TAX262149 TKT262149 TUP262149 UEL262149 UOH262149 UYD262149 VHZ262149 VRV262149 WBR262149 WLN262149 WVJ262149 B327685 IX327685 ST327685 ACP327685 AML327685 AWH327685 BGD327685 BPZ327685 BZV327685 CJR327685 CTN327685 DDJ327685 DNF327685 DXB327685 EGX327685 EQT327685 FAP327685 FKL327685 FUH327685 GED327685 GNZ327685 GXV327685 HHR327685 HRN327685 IBJ327685 ILF327685 IVB327685 JEX327685 JOT327685 JYP327685 KIL327685 KSH327685 LCD327685 LLZ327685 LVV327685 MFR327685 MPN327685 MZJ327685 NJF327685 NTB327685 OCX327685 OMT327685 OWP327685 PGL327685 PQH327685 QAD327685 QJZ327685 QTV327685 RDR327685 RNN327685 RXJ327685 SHF327685 SRB327685 TAX327685 TKT327685 TUP327685 UEL327685 UOH327685 UYD327685 VHZ327685 VRV327685 WBR327685 WLN327685 WVJ327685 B393221 IX393221 ST393221 ACP393221 AML393221 AWH393221 BGD393221 BPZ393221 BZV393221 CJR393221 CTN393221 DDJ393221 DNF393221 DXB393221 EGX393221 EQT393221 FAP393221 FKL393221 FUH393221 GED393221 GNZ393221 GXV393221 HHR393221 HRN393221 IBJ393221 ILF393221 IVB393221 JEX393221 JOT393221 JYP393221 KIL393221 KSH393221 LCD393221 LLZ393221 LVV393221 MFR393221 MPN393221 MZJ393221 NJF393221 NTB393221 OCX393221 OMT393221 OWP393221 PGL393221 PQH393221 QAD393221 QJZ393221 QTV393221 RDR393221 RNN393221 RXJ393221 SHF393221 SRB393221 TAX393221 TKT393221 TUP393221 UEL393221 UOH393221 UYD393221 VHZ393221 VRV393221 WBR393221 WLN393221 WVJ393221 B458757 IX458757 ST458757 ACP458757 AML458757 AWH458757 BGD458757 BPZ458757 BZV458757 CJR458757 CTN458757 DDJ458757 DNF458757 DXB458757 EGX458757 EQT458757 FAP458757 FKL458757 FUH458757 GED458757 GNZ458757 GXV458757 HHR458757 HRN458757 IBJ458757 ILF458757 IVB458757 JEX458757 JOT458757 JYP458757 KIL458757 KSH458757 LCD458757 LLZ458757 LVV458757 MFR458757 MPN458757 MZJ458757 NJF458757 NTB458757 OCX458757 OMT458757 OWP458757 PGL458757 PQH458757 QAD458757 QJZ458757 QTV458757 RDR458757 RNN458757 RXJ458757 SHF458757 SRB458757 TAX458757 TKT458757 TUP458757 UEL458757 UOH458757 UYD458757 VHZ458757 VRV458757 WBR458757 WLN458757 WVJ458757 B524293 IX524293 ST524293 ACP524293 AML524293 AWH524293 BGD524293 BPZ524293 BZV524293 CJR524293 CTN524293 DDJ524293 DNF524293 DXB524293 EGX524293 EQT524293 FAP524293 FKL524293 FUH524293 GED524293 GNZ524293 GXV524293 HHR524293 HRN524293 IBJ524293 ILF524293 IVB524293 JEX524293 JOT524293 JYP524293 KIL524293 KSH524293 LCD524293 LLZ524293 LVV524293 MFR524293 MPN524293 MZJ524293 NJF524293 NTB524293 OCX524293 OMT524293 OWP524293 PGL524293 PQH524293 QAD524293 QJZ524293 QTV524293 RDR524293 RNN524293 RXJ524293 SHF524293 SRB524293 TAX524293 TKT524293 TUP524293 UEL524293 UOH524293 UYD524293 VHZ524293 VRV524293 WBR524293 WLN524293 WVJ524293 B589829 IX589829 ST589829 ACP589829 AML589829 AWH589829 BGD589829 BPZ589829 BZV589829 CJR589829 CTN589829 DDJ589829 DNF589829 DXB589829 EGX589829 EQT589829 FAP589829 FKL589829 FUH589829 GED589829 GNZ589829 GXV589829 HHR589829 HRN589829 IBJ589829 ILF589829 IVB589829 JEX589829 JOT589829 JYP589829 KIL589829 KSH589829 LCD589829 LLZ589829 LVV589829 MFR589829 MPN589829 MZJ589829 NJF589829 NTB589829 OCX589829 OMT589829 OWP589829 PGL589829 PQH589829 QAD589829 QJZ589829 QTV589829 RDR589829 RNN589829 RXJ589829 SHF589829 SRB589829 TAX589829 TKT589829 TUP589829 UEL589829 UOH589829 UYD589829 VHZ589829 VRV589829 WBR589829 WLN589829 WVJ589829 B655365 IX655365 ST655365 ACP655365 AML655365 AWH655365 BGD655365 BPZ655365 BZV655365 CJR655365 CTN655365 DDJ655365 DNF655365 DXB655365 EGX655365 EQT655365 FAP655365 FKL655365 FUH655365 GED655365 GNZ655365 GXV655365 HHR655365 HRN655365 IBJ655365 ILF655365 IVB655365 JEX655365 JOT655365 JYP655365 KIL655365 KSH655365 LCD655365 LLZ655365 LVV655365 MFR655365 MPN655365 MZJ655365 NJF655365 NTB655365 OCX655365 OMT655365 OWP655365 PGL655365 PQH655365 QAD655365 QJZ655365 QTV655365 RDR655365 RNN655365 RXJ655365 SHF655365 SRB655365 TAX655365 TKT655365 TUP655365 UEL655365 UOH655365 UYD655365 VHZ655365 VRV655365 WBR655365 WLN655365 WVJ655365 B720901 IX720901 ST720901 ACP720901 AML720901 AWH720901 BGD720901 BPZ720901 BZV720901 CJR720901 CTN720901 DDJ720901 DNF720901 DXB720901 EGX720901 EQT720901 FAP720901 FKL720901 FUH720901 GED720901 GNZ720901 GXV720901 HHR720901 HRN720901 IBJ720901 ILF720901 IVB720901 JEX720901 JOT720901 JYP720901 KIL720901 KSH720901 LCD720901 LLZ720901 LVV720901 MFR720901 MPN720901 MZJ720901 NJF720901 NTB720901 OCX720901 OMT720901 OWP720901 PGL720901 PQH720901 QAD720901 QJZ720901 QTV720901 RDR720901 RNN720901 RXJ720901 SHF720901 SRB720901 TAX720901 TKT720901 TUP720901 UEL720901 UOH720901 UYD720901 VHZ720901 VRV720901 WBR720901 WLN720901 WVJ720901 B786437 IX786437 ST786437 ACP786437 AML786437 AWH786437 BGD786437 BPZ786437 BZV786437 CJR786437 CTN786437 DDJ786437 DNF786437 DXB786437 EGX786437 EQT786437 FAP786437 FKL786437 FUH786437 GED786437 GNZ786437 GXV786437 HHR786437 HRN786437 IBJ786437 ILF786437 IVB786437 JEX786437 JOT786437 JYP786437 KIL786437 KSH786437 LCD786437 LLZ786437 LVV786437 MFR786437 MPN786437 MZJ786437 NJF786437 NTB786437 OCX786437 OMT786437 OWP786437 PGL786437 PQH786437 QAD786437 QJZ786437 QTV786437 RDR786437 RNN786437 RXJ786437 SHF786437 SRB786437 TAX786437 TKT786437 TUP786437 UEL786437 UOH786437 UYD786437 VHZ786437 VRV786437 WBR786437 WLN786437 WVJ786437 B851973 IX851973 ST851973 ACP851973 AML851973 AWH851973 BGD851973 BPZ851973 BZV851973 CJR851973 CTN851973 DDJ851973 DNF851973 DXB851973 EGX851973 EQT851973 FAP851973 FKL851973 FUH851973 GED851973 GNZ851973 GXV851973 HHR851973 HRN851973 IBJ851973 ILF851973 IVB851973 JEX851973 JOT851973 JYP851973 KIL851973 KSH851973 LCD851973 LLZ851973 LVV851973 MFR851973 MPN851973 MZJ851973 NJF851973 NTB851973 OCX851973 OMT851973 OWP851973 PGL851973 PQH851973 QAD851973 QJZ851973 QTV851973 RDR851973 RNN851973 RXJ851973 SHF851973 SRB851973 TAX851973 TKT851973 TUP851973 UEL851973 UOH851973 UYD851973 VHZ851973 VRV851973 WBR851973 WLN851973 WVJ851973 B917509 IX917509 ST917509 ACP917509 AML917509 AWH917509 BGD917509 BPZ917509 BZV917509 CJR917509 CTN917509 DDJ917509 DNF917509 DXB917509 EGX917509 EQT917509 FAP917509 FKL917509 FUH917509 GED917509 GNZ917509 GXV917509 HHR917509 HRN917509 IBJ917509 ILF917509 IVB917509 JEX917509 JOT917509 JYP917509 KIL917509 KSH917509 LCD917509 LLZ917509 LVV917509 MFR917509 MPN917509 MZJ917509 NJF917509 NTB917509 OCX917509 OMT917509 OWP917509 PGL917509 PQH917509 QAD917509 QJZ917509 QTV917509 RDR917509 RNN917509 RXJ917509 SHF917509 SRB917509 TAX917509 TKT917509 TUP917509 UEL917509 UOH917509 UYD917509 VHZ917509 VRV917509 WBR917509 WLN917509 WVJ917509 B983045 IX983045 ST983045 ACP983045 AML983045 AWH983045 BGD983045 BPZ983045 BZV983045 CJR983045 CTN983045 DDJ983045 DNF983045 DXB983045 EGX983045 EQT983045 FAP983045 FKL983045 FUH983045 GED983045 GNZ983045 GXV983045 HHR983045 HRN983045 IBJ983045 ILF983045 IVB983045 JEX983045 JOT983045 JYP983045 KIL983045 KSH983045 LCD983045 LLZ983045 LVV983045 MFR983045 MPN983045 MZJ983045 NJF983045 NTB983045 OCX983045 OMT983045 OWP983045 PGL983045 PQH983045 QAD983045 QJZ983045 QTV983045 RDR983045 RNN983045 RXJ983045 SHF983045 SRB983045 TAX983045 TKT983045 TUP983045 UEL983045 UOH983045 UYD983045 VHZ983045 VRV983045 WBR983045 WLN983045 WVJ983045">
      <formula1>"AllDepos,DeposBeforeFirstFuturesStartDate,DeposBeforeFirstFuturesStartDatePlusOne,DeposBeforeFirstFuturesExpiryDate"</formula1>
    </dataValidation>
  </dataValidations>
  <pageMargins left="0.75" right="0.75" top="1" bottom="1" header="0.5" footer="0.5"/>
  <pageSetup paperSize="9" orientation="portrait" r:id="rId1"/>
  <headerFooter alignWithMargins="0"/>
  <legacy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1:J4"/>
  <sheetViews>
    <sheetView workbookViewId="0"/>
  </sheetViews>
  <sheetFormatPr defaultRowHeight="12.75" x14ac:dyDescent="0.2"/>
  <cols>
    <col min="1" max="1" width="3" style="94" customWidth="1"/>
    <col min="2" max="2" width="4.140625" style="94" bestFit="1" customWidth="1"/>
    <col min="3" max="3" width="10" style="94" bestFit="1" customWidth="1"/>
    <col min="4" max="4" width="13.140625" style="94" bestFit="1" customWidth="1"/>
    <col min="5" max="5" width="22" style="94" bestFit="1" customWidth="1"/>
    <col min="6" max="6" width="20.28515625" style="94" bestFit="1" customWidth="1"/>
    <col min="7" max="7" width="54" style="94" customWidth="1"/>
    <col min="8" max="8" width="4.7109375" style="94" customWidth="1"/>
    <col min="9" max="16384" width="9.140625" style="94"/>
  </cols>
  <sheetData>
    <row r="1" spans="1:10" x14ac:dyDescent="0.2">
      <c r="A1" s="123" t="s">
        <v>165</v>
      </c>
      <c r="B1" s="122"/>
      <c r="C1" s="122"/>
      <c r="D1" s="121" t="s">
        <v>111</v>
      </c>
      <c r="E1" s="120" t="str">
        <f>Currency&amp;"_YC"&amp;$D$1&amp;"RH"</f>
        <v>EUR_YCONRH</v>
      </c>
      <c r="F1" s="119"/>
      <c r="G1" s="119"/>
      <c r="H1" s="108"/>
    </row>
    <row r="2" spans="1:10" ht="23.25" customHeight="1" x14ac:dyDescent="0.2">
      <c r="A2" s="114"/>
      <c r="B2" s="118"/>
      <c r="C2" s="118" t="s">
        <v>155</v>
      </c>
      <c r="D2" s="118" t="s">
        <v>154</v>
      </c>
      <c r="E2" s="117" t="str">
        <f>$E$1&amp;"_Deposits.xml"</f>
        <v>EUR_YCONRH_Deposits.xml</v>
      </c>
      <c r="F2" s="116">
        <f ca="1">IF(Serialize,_xll.ohObjectSave(F3,SerializationPath&amp;E2,FileOverwrite,Serialize),"---")</f>
        <v>1</v>
      </c>
      <c r="G2" s="115" t="str">
        <f ca="1">_xll.ohRangeRetrieveError(F2)</f>
        <v/>
      </c>
      <c r="H2" s="108"/>
    </row>
    <row r="3" spans="1:10" x14ac:dyDescent="0.2">
      <c r="A3" s="114"/>
      <c r="B3" s="113" t="s">
        <v>111</v>
      </c>
      <c r="C3" s="112" t="s">
        <v>153</v>
      </c>
      <c r="D3" s="111" t="str">
        <f>Currency&amp;$B3&amp;"D"&amp;QuoteSuffix</f>
        <v>EUROND_Quote</v>
      </c>
      <c r="E3" s="111" t="str">
        <f>$E$1&amp;"_"&amp;$B3&amp;"D"</f>
        <v>EUR_YCONRH_OND</v>
      </c>
      <c r="F3" s="110" t="str">
        <f>_xll.qlDepositRateHelper(E3,D3,C3,Permanent,Trigger,ObjectOverwrite)</f>
        <v>EUR_YCONRH_OND#0000</v>
      </c>
      <c r="G3" s="109" t="str">
        <f>_xll.ohRangeRetrieveError(F3)</f>
        <v/>
      </c>
      <c r="H3" s="108"/>
      <c r="J3" s="94" t="str">
        <f>_xll.ohObjectCallerAddress(D3)</f>
        <v>[EUR_Market.xlsm]Deposits!R5C4</v>
      </c>
    </row>
    <row r="4" spans="1:10" ht="13.5" thickBot="1" x14ac:dyDescent="0.25">
      <c r="A4" s="107"/>
      <c r="B4" s="106"/>
      <c r="C4" s="106"/>
      <c r="D4" s="106"/>
      <c r="E4" s="106"/>
      <c r="F4" s="106"/>
      <c r="G4" s="106"/>
      <c r="H4" s="105"/>
    </row>
  </sheetData>
  <pageMargins left="0.75" right="0.75" top="1" bottom="1" header="0.5" footer="0.5"/>
  <pageSetup orientation="portrait" r:id="rId1"/>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3"/>
  <dimension ref="A1:L7"/>
  <sheetViews>
    <sheetView workbookViewId="0"/>
  </sheetViews>
  <sheetFormatPr defaultRowHeight="11.25" x14ac:dyDescent="0.2"/>
  <cols>
    <col min="1" max="1" width="3.7109375" style="119" customWidth="1"/>
    <col min="2" max="2" width="3" style="119" bestFit="1" customWidth="1"/>
    <col min="3" max="3" width="5" style="119" customWidth="1"/>
    <col min="4" max="4" width="3.5703125" style="119" bestFit="1" customWidth="1"/>
    <col min="5" max="5" width="7.85546875" style="119" bestFit="1" customWidth="1"/>
    <col min="6" max="6" width="14.7109375" style="119" bestFit="1" customWidth="1"/>
    <col min="7" max="7" width="19.5703125" style="119" bestFit="1" customWidth="1"/>
    <col min="8" max="8" width="19.85546875" style="143" bestFit="1" customWidth="1"/>
    <col min="9" max="9" width="38.28515625" style="119" customWidth="1"/>
    <col min="10" max="10" width="3" style="119" customWidth="1"/>
    <col min="11" max="16384" width="9.140625" style="119"/>
  </cols>
  <sheetData>
    <row r="1" spans="1:12" x14ac:dyDescent="0.2">
      <c r="A1" s="162" t="s">
        <v>171</v>
      </c>
      <c r="B1" s="161"/>
      <c r="C1" s="161"/>
      <c r="D1" s="161"/>
      <c r="E1" s="160" t="s">
        <v>111</v>
      </c>
      <c r="G1" s="159" t="str">
        <f>Currency&amp;"_YC"&amp;$E$1&amp;"RH"</f>
        <v>EUR_YCONRH</v>
      </c>
      <c r="H1" s="158"/>
      <c r="I1" s="157"/>
      <c r="J1" s="156"/>
    </row>
    <row r="2" spans="1:12" ht="23.25" customHeight="1" x14ac:dyDescent="0.2">
      <c r="A2" s="114"/>
      <c r="B2" s="155"/>
      <c r="C2" s="155"/>
      <c r="D2" s="154"/>
      <c r="E2" s="118" t="s">
        <v>155</v>
      </c>
      <c r="F2" s="118" t="s">
        <v>154</v>
      </c>
      <c r="G2" s="117" t="str">
        <f>$G$1&amp;"_FRAs.xml"</f>
        <v>EUR_YCONRH_FRAs.xml</v>
      </c>
      <c r="H2" s="153">
        <f ca="1">IF(Serialize,_xll.ohObjectSave(H3:H4,SerializationPath&amp;G2,FileOverwrite,Serialize),"---")</f>
        <v>2</v>
      </c>
      <c r="I2" s="152" t="str">
        <f ca="1">_xll.ohRangeRetrieveError(H2)</f>
        <v/>
      </c>
      <c r="J2" s="108"/>
    </row>
    <row r="3" spans="1:12" x14ac:dyDescent="0.2">
      <c r="A3" s="114"/>
      <c r="B3" s="151" t="s">
        <v>170</v>
      </c>
      <c r="C3" s="151" t="s">
        <v>169</v>
      </c>
      <c r="D3" s="150" t="s">
        <v>166</v>
      </c>
      <c r="E3" s="149" t="s">
        <v>153</v>
      </c>
      <c r="F3" s="149" t="str">
        <f>Currency&amp;C3&amp;D3&amp;"_Quote"</f>
        <v>EURTND_Quote</v>
      </c>
      <c r="G3" s="149" t="str">
        <f>$G$1&amp;"_"&amp;$C3&amp;$D3</f>
        <v>EUR_YCONRH_TND</v>
      </c>
      <c r="H3" s="149" t="str">
        <f>_xll.qlFraRateHelper(G3,F3,B3,E3,Permanent,Trigger,ObjectOverwrite)</f>
        <v>EUR_YCONRH_TND#0000</v>
      </c>
      <c r="I3" s="148" t="str">
        <f>_xll.ohRangeRetrieveError(H3)</f>
        <v/>
      </c>
      <c r="J3" s="108"/>
      <c r="L3" s="119" t="str">
        <f>_xll.ohObjectCallerAddress(F3)</f>
        <v>[EUR_Market.xlsm]Deposits!R6C4</v>
      </c>
    </row>
    <row r="4" spans="1:12" x14ac:dyDescent="0.2">
      <c r="A4" s="114"/>
      <c r="B4" s="147" t="s">
        <v>168</v>
      </c>
      <c r="C4" s="147" t="s">
        <v>167</v>
      </c>
      <c r="D4" s="124" t="s">
        <v>166</v>
      </c>
      <c r="E4" s="146" t="s">
        <v>153</v>
      </c>
      <c r="F4" s="146" t="str">
        <f>Currency&amp;C4&amp;D4&amp;"_Quote"</f>
        <v>EURSND_Quote</v>
      </c>
      <c r="G4" s="146" t="str">
        <f>$G$1&amp;"_"&amp;$C4&amp;$D4</f>
        <v>EUR_YCONRH_SND</v>
      </c>
      <c r="H4" s="146" t="str">
        <f>_xll.qlFraRateHelper(G4,F4,B4,E4,Permanent,Trigger,ObjectOverwrite)</f>
        <v>EUR_YCONRH_SND#0000</v>
      </c>
      <c r="I4" s="145" t="str">
        <f>_xll.ohRangeRetrieveError(H4)</f>
        <v/>
      </c>
      <c r="J4" s="108"/>
    </row>
    <row r="5" spans="1:12" ht="12" thickBot="1" x14ac:dyDescent="0.25">
      <c r="A5" s="107"/>
      <c r="B5" s="106"/>
      <c r="C5" s="106"/>
      <c r="D5" s="106"/>
      <c r="E5" s="106"/>
      <c r="F5" s="106"/>
      <c r="G5" s="106"/>
      <c r="H5" s="144"/>
      <c r="I5" s="144"/>
      <c r="J5" s="105"/>
    </row>
    <row r="7" spans="1:12" x14ac:dyDescent="0.2">
      <c r="H7" s="119"/>
    </row>
  </sheetData>
  <pageMargins left="0.75" right="0.75" top="1" bottom="1" header="0.5" footer="0.5"/>
  <pageSetup paperSize="9" orientation="portrait"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0"/>
  <dimension ref="A1:Q42"/>
  <sheetViews>
    <sheetView workbookViewId="0"/>
  </sheetViews>
  <sheetFormatPr defaultRowHeight="11.25" x14ac:dyDescent="0.2"/>
  <cols>
    <col min="1" max="1" width="1.7109375" style="95" customWidth="1"/>
    <col min="2" max="2" width="17.28515625" style="95" bestFit="1" customWidth="1"/>
    <col min="3" max="3" width="7.140625" style="95" customWidth="1"/>
    <col min="4" max="6" width="7" style="95" bestFit="1" customWidth="1"/>
    <col min="7" max="7" width="19.28515625" style="95" bestFit="1" customWidth="1"/>
    <col min="8" max="8" width="11" style="95" bestFit="1" customWidth="1"/>
    <col min="9" max="9" width="8" style="95" bestFit="1" customWidth="1"/>
    <col min="10" max="10" width="21.42578125" style="95" bestFit="1" customWidth="1"/>
    <col min="11" max="11" width="23.42578125" style="95" bestFit="1" customWidth="1"/>
    <col min="12" max="12" width="28.5703125" style="96" bestFit="1" customWidth="1"/>
    <col min="13" max="13" width="21" style="95" customWidth="1"/>
    <col min="14" max="14" width="3.7109375" style="95" customWidth="1"/>
    <col min="15" max="15" width="4.28515625" style="95" customWidth="1"/>
    <col min="16" max="17" width="17.28515625" style="95" bestFit="1" customWidth="1"/>
    <col min="18" max="16384" width="9.140625" style="95"/>
  </cols>
  <sheetData>
    <row r="1" spans="1:17" x14ac:dyDescent="0.2">
      <c r="A1" s="162" t="s">
        <v>186</v>
      </c>
      <c r="B1" s="179"/>
      <c r="C1" s="179"/>
      <c r="D1" s="179"/>
      <c r="E1" s="179"/>
      <c r="F1" s="179"/>
      <c r="G1" s="179"/>
      <c r="H1" s="179"/>
      <c r="I1" s="179"/>
      <c r="J1" s="179"/>
      <c r="K1" s="180"/>
      <c r="L1" s="179"/>
      <c r="M1" s="179"/>
      <c r="N1" s="178"/>
    </row>
    <row r="2" spans="1:17" x14ac:dyDescent="0.2">
      <c r="A2" s="100"/>
      <c r="B2" s="103"/>
      <c r="C2" s="103"/>
      <c r="D2" s="103"/>
      <c r="E2" s="103"/>
      <c r="F2" s="103"/>
      <c r="G2" s="103"/>
      <c r="H2" s="103"/>
      <c r="I2" s="103"/>
      <c r="J2" s="97" t="s">
        <v>111</v>
      </c>
      <c r="K2" s="97" t="str">
        <f>Currency&amp;"_YC"&amp;$J$2&amp;"RH"</f>
        <v>EUR_YCONRH</v>
      </c>
      <c r="L2" s="122" t="e">
        <f>NA()</f>
        <v>#N/A</v>
      </c>
      <c r="M2" s="103"/>
      <c r="N2" s="165"/>
    </row>
    <row r="3" spans="1:17" ht="36" customHeight="1" x14ac:dyDescent="0.2">
      <c r="A3" s="100"/>
      <c r="B3" s="102" t="s">
        <v>177</v>
      </c>
      <c r="C3" s="102" t="s">
        <v>181</v>
      </c>
      <c r="D3" s="102"/>
      <c r="E3" s="102"/>
      <c r="F3" s="102" t="s">
        <v>176</v>
      </c>
      <c r="G3" s="102" t="s">
        <v>175</v>
      </c>
      <c r="H3" s="102" t="s">
        <v>174</v>
      </c>
      <c r="I3" s="102" t="s">
        <v>173</v>
      </c>
      <c r="J3" s="102" t="s">
        <v>154</v>
      </c>
      <c r="K3" s="177" t="str">
        <f>K2&amp;"_Swaps.xml"</f>
        <v>EUR_YCONRH_Swaps.xml</v>
      </c>
      <c r="L3" s="176">
        <f ca="1">IF(Serialize,_xll.ohObjectSave(_xll.ohPack(L4:L41),SerializationPath&amp;K3,FileOverwrite,Serialize),"---")</f>
        <v>37</v>
      </c>
      <c r="M3" s="101" t="str">
        <f ca="1">_xll.ohRangeRetrieveError(L3)</f>
        <v/>
      </c>
      <c r="N3" s="165"/>
    </row>
    <row r="4" spans="1:17" x14ac:dyDescent="0.2">
      <c r="A4" s="104"/>
      <c r="B4" s="103"/>
      <c r="C4" s="103"/>
      <c r="D4" s="103"/>
      <c r="E4" s="103"/>
      <c r="F4" s="103"/>
      <c r="G4" s="103"/>
      <c r="H4" s="103"/>
      <c r="I4" s="103"/>
      <c r="J4" s="103"/>
      <c r="K4" s="175" t="str">
        <f>$K$2&amp;"_"&amp;$D6&amp;"_"&amp;FamilyName&amp;$J$2</f>
        <v>EUR_YCONRH_EON_iborON</v>
      </c>
      <c r="L4" s="174" t="str">
        <f>_xll.qlEonia(K4,,Permanent,Trigger,ObjectOverwrite)</f>
        <v>EUR_YCONRH_EON_iborON#0000</v>
      </c>
      <c r="M4" s="173" t="str">
        <f>_xll.ohRangeRetrieveError(L4)</f>
        <v/>
      </c>
      <c r="N4" s="165"/>
    </row>
    <row r="5" spans="1:17" x14ac:dyDescent="0.2">
      <c r="A5" s="104"/>
      <c r="B5" s="103"/>
      <c r="C5" s="103"/>
      <c r="D5" s="103"/>
      <c r="E5" s="103"/>
      <c r="F5" s="103"/>
      <c r="G5" s="103"/>
      <c r="H5" s="103"/>
      <c r="I5" s="103"/>
      <c r="J5" s="103"/>
      <c r="K5" s="103"/>
      <c r="L5" s="103"/>
      <c r="M5" s="103"/>
      <c r="N5" s="165"/>
    </row>
    <row r="6" spans="1:17" x14ac:dyDescent="0.2">
      <c r="A6" s="100"/>
      <c r="B6" s="172"/>
      <c r="C6" s="171" t="s">
        <v>180</v>
      </c>
      <c r="D6" s="172" t="s">
        <v>109</v>
      </c>
      <c r="E6" s="171" t="s">
        <v>61</v>
      </c>
      <c r="F6" s="170" t="s">
        <v>179</v>
      </c>
      <c r="G6" s="170" t="s">
        <v>178</v>
      </c>
      <c r="H6" s="170" t="str">
        <f t="shared" ref="H6:H41" si="0">MoneyMarketDayCounter</f>
        <v>Actual/360</v>
      </c>
      <c r="I6" s="169">
        <v>0</v>
      </c>
      <c r="J6" s="168" t="str">
        <f t="shared" ref="J6:J41" si="1">Currency&amp;$D6&amp;$E6&amp;QuoteSuffix</f>
        <v>EUREONSW_Quote</v>
      </c>
      <c r="K6" s="168" t="str">
        <f t="shared" ref="K6:K41" si="2">$K$2&amp;"_"&amp;$D6&amp;$E6</f>
        <v>EUR_YCONRH_EONSW</v>
      </c>
      <c r="L6" s="167" t="str">
        <f>_xll.qlOISRateHelper(K6,2,C6,J6,$L$4,Permanent,,ObjectOverwrite)</f>
        <v>EUR_YCONRH_EONSW#0000</v>
      </c>
      <c r="M6" s="101" t="str">
        <f>_xll.ohRangeRetrieveError(L6)</f>
        <v/>
      </c>
      <c r="N6" s="165"/>
      <c r="P6" s="166" t="str">
        <f>_xll.ohObjectCallerAddress(J6)</f>
        <v>[EUR_Market.xlsm]OIS!R5C6</v>
      </c>
      <c r="Q6" s="166"/>
    </row>
    <row r="7" spans="1:17" x14ac:dyDescent="0.2">
      <c r="A7" s="100"/>
      <c r="B7" s="172"/>
      <c r="C7" s="171" t="s">
        <v>60</v>
      </c>
      <c r="D7" s="172" t="s">
        <v>109</v>
      </c>
      <c r="E7" s="171" t="str">
        <f t="shared" ref="E7:E41" si="3">C7</f>
        <v>2W</v>
      </c>
      <c r="F7" s="170" t="s">
        <v>179</v>
      </c>
      <c r="G7" s="170" t="s">
        <v>178</v>
      </c>
      <c r="H7" s="170" t="str">
        <f t="shared" si="0"/>
        <v>Actual/360</v>
      </c>
      <c r="I7" s="169">
        <v>0</v>
      </c>
      <c r="J7" s="168" t="str">
        <f t="shared" si="1"/>
        <v>EUREON2W_Quote</v>
      </c>
      <c r="K7" s="168" t="str">
        <f t="shared" si="2"/>
        <v>EUR_YCONRH_EON2W</v>
      </c>
      <c r="L7" s="167" t="str">
        <f>_xll.qlOISRateHelper(K7,2,C7,J7,$L$4,Permanent,,ObjectOverwrite)</f>
        <v>EUR_YCONRH_EON2W#0000</v>
      </c>
      <c r="M7" s="101" t="str">
        <f>_xll.ohRangeRetrieveError(L7)</f>
        <v/>
      </c>
      <c r="N7" s="165"/>
      <c r="P7" s="166"/>
      <c r="Q7" s="166"/>
    </row>
    <row r="8" spans="1:17" x14ac:dyDescent="0.2">
      <c r="A8" s="100"/>
      <c r="B8" s="172"/>
      <c r="C8" s="171" t="s">
        <v>59</v>
      </c>
      <c r="D8" s="172" t="s">
        <v>109</v>
      </c>
      <c r="E8" s="171" t="str">
        <f t="shared" si="3"/>
        <v>3W</v>
      </c>
      <c r="F8" s="170" t="s">
        <v>179</v>
      </c>
      <c r="G8" s="170" t="s">
        <v>178</v>
      </c>
      <c r="H8" s="170" t="str">
        <f t="shared" si="0"/>
        <v>Actual/360</v>
      </c>
      <c r="I8" s="169">
        <v>0</v>
      </c>
      <c r="J8" s="168" t="str">
        <f t="shared" si="1"/>
        <v>EUREON3W_Quote</v>
      </c>
      <c r="K8" s="168" t="str">
        <f t="shared" si="2"/>
        <v>EUR_YCONRH_EON3W</v>
      </c>
      <c r="L8" s="167" t="str">
        <f>_xll.qlOISRateHelper(K8,2,C8,J8,$L$4,Permanent,,ObjectOverwrite)</f>
        <v>EUR_YCONRH_EON3W#0000</v>
      </c>
      <c r="M8" s="101" t="str">
        <f>_xll.ohRangeRetrieveError(L8)</f>
        <v/>
      </c>
      <c r="N8" s="165"/>
      <c r="P8" s="166"/>
      <c r="Q8" s="166"/>
    </row>
    <row r="9" spans="1:17" x14ac:dyDescent="0.2">
      <c r="A9" s="100"/>
      <c r="B9" s="172"/>
      <c r="C9" s="171" t="s">
        <v>58</v>
      </c>
      <c r="D9" s="172" t="s">
        <v>109</v>
      </c>
      <c r="E9" s="171" t="str">
        <f t="shared" si="3"/>
        <v>1M</v>
      </c>
      <c r="F9" s="170" t="s">
        <v>179</v>
      </c>
      <c r="G9" s="170" t="s">
        <v>172</v>
      </c>
      <c r="H9" s="170" t="str">
        <f t="shared" si="0"/>
        <v>Actual/360</v>
      </c>
      <c r="I9" s="169">
        <v>0</v>
      </c>
      <c r="J9" s="168" t="str">
        <f t="shared" si="1"/>
        <v>EUREON1M_Quote</v>
      </c>
      <c r="K9" s="168" t="str">
        <f t="shared" si="2"/>
        <v>EUR_YCONRH_EON1M</v>
      </c>
      <c r="L9" s="167" t="str">
        <f>_xll.qlOISRateHelper(K9,2,C9,J9,$L$4,Permanent,,ObjectOverwrite)</f>
        <v>EUR_YCONRH_EON1M#0000</v>
      </c>
      <c r="M9" s="101" t="str">
        <f>_xll.ohRangeRetrieveError(L9)</f>
        <v/>
      </c>
      <c r="N9" s="165"/>
      <c r="P9" s="166"/>
      <c r="Q9" s="166"/>
    </row>
    <row r="10" spans="1:17" x14ac:dyDescent="0.2">
      <c r="A10" s="100"/>
      <c r="B10" s="172"/>
      <c r="C10" s="171" t="s">
        <v>57</v>
      </c>
      <c r="D10" s="172" t="s">
        <v>109</v>
      </c>
      <c r="E10" s="171" t="str">
        <f t="shared" si="3"/>
        <v>2M</v>
      </c>
      <c r="F10" s="170" t="s">
        <v>179</v>
      </c>
      <c r="G10" s="170" t="s">
        <v>172</v>
      </c>
      <c r="H10" s="170" t="str">
        <f t="shared" si="0"/>
        <v>Actual/360</v>
      </c>
      <c r="I10" s="169">
        <v>0</v>
      </c>
      <c r="J10" s="168" t="str">
        <f t="shared" si="1"/>
        <v>EUREON2M_Quote</v>
      </c>
      <c r="K10" s="168" t="str">
        <f t="shared" si="2"/>
        <v>EUR_YCONRH_EON2M</v>
      </c>
      <c r="L10" s="167" t="str">
        <f>_xll.qlOISRateHelper(K10,2,C10,J10,$L$4,Permanent,,ObjectOverwrite)</f>
        <v>EUR_YCONRH_EON2M#0000</v>
      </c>
      <c r="M10" s="101" t="str">
        <f>_xll.ohRangeRetrieveError(L10)</f>
        <v/>
      </c>
      <c r="N10" s="165"/>
      <c r="P10" s="166"/>
      <c r="Q10" s="166"/>
    </row>
    <row r="11" spans="1:17" x14ac:dyDescent="0.2">
      <c r="A11" s="100"/>
      <c r="B11" s="172"/>
      <c r="C11" s="171" t="s">
        <v>56</v>
      </c>
      <c r="D11" s="172" t="s">
        <v>109</v>
      </c>
      <c r="E11" s="171" t="str">
        <f t="shared" si="3"/>
        <v>3M</v>
      </c>
      <c r="F11" s="170" t="s">
        <v>179</v>
      </c>
      <c r="G11" s="170" t="s">
        <v>172</v>
      </c>
      <c r="H11" s="170" t="str">
        <f t="shared" si="0"/>
        <v>Actual/360</v>
      </c>
      <c r="I11" s="169">
        <v>0</v>
      </c>
      <c r="J11" s="168" t="str">
        <f t="shared" si="1"/>
        <v>EUREON3M_Quote</v>
      </c>
      <c r="K11" s="168" t="str">
        <f t="shared" si="2"/>
        <v>EUR_YCONRH_EON3M</v>
      </c>
      <c r="L11" s="167" t="str">
        <f>_xll.qlOISRateHelper(K11,2,C11,J11,$L$4,Permanent,,ObjectOverwrite)</f>
        <v>EUR_YCONRH_EON3M#0000</v>
      </c>
      <c r="M11" s="101" t="str">
        <f>_xll.ohRangeRetrieveError(L11)</f>
        <v/>
      </c>
      <c r="N11" s="165"/>
      <c r="P11" s="166"/>
      <c r="Q11" s="166"/>
    </row>
    <row r="12" spans="1:17" x14ac:dyDescent="0.2">
      <c r="A12" s="100"/>
      <c r="B12" s="172"/>
      <c r="C12" s="171" t="s">
        <v>55</v>
      </c>
      <c r="D12" s="172" t="s">
        <v>109</v>
      </c>
      <c r="E12" s="171" t="str">
        <f t="shared" si="3"/>
        <v>4M</v>
      </c>
      <c r="F12" s="170" t="s">
        <v>179</v>
      </c>
      <c r="G12" s="170" t="s">
        <v>172</v>
      </c>
      <c r="H12" s="170" t="str">
        <f t="shared" si="0"/>
        <v>Actual/360</v>
      </c>
      <c r="I12" s="169">
        <v>0</v>
      </c>
      <c r="J12" s="168" t="str">
        <f t="shared" si="1"/>
        <v>EUREON4M_Quote</v>
      </c>
      <c r="K12" s="168" t="str">
        <f t="shared" si="2"/>
        <v>EUR_YCONRH_EON4M</v>
      </c>
      <c r="L12" s="167" t="str">
        <f>_xll.qlOISRateHelper(K12,2,C12,J12,$L$4,Permanent,,ObjectOverwrite)</f>
        <v>EUR_YCONRH_EON4M#0000</v>
      </c>
      <c r="M12" s="101" t="str">
        <f>_xll.ohRangeRetrieveError(L12)</f>
        <v/>
      </c>
      <c r="N12" s="165"/>
      <c r="P12" s="166"/>
      <c r="Q12" s="166"/>
    </row>
    <row r="13" spans="1:17" x14ac:dyDescent="0.2">
      <c r="A13" s="100"/>
      <c r="B13" s="172"/>
      <c r="C13" s="171" t="s">
        <v>54</v>
      </c>
      <c r="D13" s="172" t="s">
        <v>109</v>
      </c>
      <c r="E13" s="171" t="str">
        <f t="shared" si="3"/>
        <v>5M</v>
      </c>
      <c r="F13" s="170" t="s">
        <v>179</v>
      </c>
      <c r="G13" s="170" t="s">
        <v>172</v>
      </c>
      <c r="H13" s="170" t="str">
        <f t="shared" si="0"/>
        <v>Actual/360</v>
      </c>
      <c r="I13" s="169">
        <v>0</v>
      </c>
      <c r="J13" s="168" t="str">
        <f t="shared" si="1"/>
        <v>EUREON5M_Quote</v>
      </c>
      <c r="K13" s="168" t="str">
        <f t="shared" si="2"/>
        <v>EUR_YCONRH_EON5M</v>
      </c>
      <c r="L13" s="167" t="str">
        <f>_xll.qlOISRateHelper(K13,2,C13,J13,$L$4,Permanent,,ObjectOverwrite)</f>
        <v>EUR_YCONRH_EON5M#0000</v>
      </c>
      <c r="M13" s="101" t="str">
        <f>_xll.ohRangeRetrieveError(L13)</f>
        <v/>
      </c>
      <c r="N13" s="165"/>
      <c r="P13" s="166"/>
      <c r="Q13" s="166"/>
    </row>
    <row r="14" spans="1:17" x14ac:dyDescent="0.2">
      <c r="A14" s="100"/>
      <c r="B14" s="172"/>
      <c r="C14" s="171" t="s">
        <v>53</v>
      </c>
      <c r="D14" s="172" t="s">
        <v>109</v>
      </c>
      <c r="E14" s="171" t="str">
        <f t="shared" si="3"/>
        <v>6M</v>
      </c>
      <c r="F14" s="170" t="s">
        <v>179</v>
      </c>
      <c r="G14" s="170" t="s">
        <v>172</v>
      </c>
      <c r="H14" s="170" t="str">
        <f t="shared" si="0"/>
        <v>Actual/360</v>
      </c>
      <c r="I14" s="169">
        <v>0</v>
      </c>
      <c r="J14" s="168" t="str">
        <f t="shared" si="1"/>
        <v>EUREON6M_Quote</v>
      </c>
      <c r="K14" s="168" t="str">
        <f t="shared" si="2"/>
        <v>EUR_YCONRH_EON6M</v>
      </c>
      <c r="L14" s="167" t="str">
        <f>_xll.qlOISRateHelper(K14,2,C14,J14,$L$4,Permanent,,ObjectOverwrite)</f>
        <v>EUR_YCONRH_EON6M#0000</v>
      </c>
      <c r="M14" s="101" t="str">
        <f>_xll.ohRangeRetrieveError(L14)</f>
        <v/>
      </c>
      <c r="N14" s="165"/>
      <c r="P14" s="166"/>
      <c r="Q14" s="166"/>
    </row>
    <row r="15" spans="1:17" x14ac:dyDescent="0.2">
      <c r="A15" s="100"/>
      <c r="B15" s="172"/>
      <c r="C15" s="171" t="s">
        <v>52</v>
      </c>
      <c r="D15" s="172" t="s">
        <v>109</v>
      </c>
      <c r="E15" s="171" t="str">
        <f t="shared" si="3"/>
        <v>7M</v>
      </c>
      <c r="F15" s="170" t="s">
        <v>179</v>
      </c>
      <c r="G15" s="170" t="s">
        <v>172</v>
      </c>
      <c r="H15" s="170" t="str">
        <f t="shared" si="0"/>
        <v>Actual/360</v>
      </c>
      <c r="I15" s="169">
        <v>0</v>
      </c>
      <c r="J15" s="168" t="str">
        <f t="shared" si="1"/>
        <v>EUREON7M_Quote</v>
      </c>
      <c r="K15" s="168" t="str">
        <f t="shared" si="2"/>
        <v>EUR_YCONRH_EON7M</v>
      </c>
      <c r="L15" s="167" t="str">
        <f>_xll.qlOISRateHelper(K15,2,C15,J15,$L$4,Permanent,,ObjectOverwrite)</f>
        <v>EUR_YCONRH_EON7M#0000</v>
      </c>
      <c r="M15" s="101" t="str">
        <f>_xll.ohRangeRetrieveError(L15)</f>
        <v/>
      </c>
      <c r="N15" s="165"/>
      <c r="P15" s="166"/>
      <c r="Q15" s="166"/>
    </row>
    <row r="16" spans="1:17" x14ac:dyDescent="0.2">
      <c r="A16" s="100"/>
      <c r="B16" s="172"/>
      <c r="C16" s="171" t="s">
        <v>51</v>
      </c>
      <c r="D16" s="172" t="s">
        <v>109</v>
      </c>
      <c r="E16" s="171" t="str">
        <f t="shared" si="3"/>
        <v>8M</v>
      </c>
      <c r="F16" s="170" t="s">
        <v>179</v>
      </c>
      <c r="G16" s="170" t="s">
        <v>172</v>
      </c>
      <c r="H16" s="170" t="str">
        <f t="shared" si="0"/>
        <v>Actual/360</v>
      </c>
      <c r="I16" s="169">
        <v>0</v>
      </c>
      <c r="J16" s="168" t="str">
        <f t="shared" si="1"/>
        <v>EUREON8M_Quote</v>
      </c>
      <c r="K16" s="168" t="str">
        <f t="shared" si="2"/>
        <v>EUR_YCONRH_EON8M</v>
      </c>
      <c r="L16" s="167" t="str">
        <f>_xll.qlOISRateHelper(K16,2,C16,J16,$L$4,Permanent,,ObjectOverwrite)</f>
        <v>EUR_YCONRH_EON8M#0000</v>
      </c>
      <c r="M16" s="101" t="str">
        <f>_xll.ohRangeRetrieveError(L16)</f>
        <v/>
      </c>
      <c r="N16" s="165"/>
      <c r="P16" s="166"/>
      <c r="Q16" s="166"/>
    </row>
    <row r="17" spans="1:17" x14ac:dyDescent="0.2">
      <c r="A17" s="100"/>
      <c r="B17" s="172"/>
      <c r="C17" s="171" t="s">
        <v>50</v>
      </c>
      <c r="D17" s="172" t="s">
        <v>109</v>
      </c>
      <c r="E17" s="171" t="str">
        <f t="shared" si="3"/>
        <v>9M</v>
      </c>
      <c r="F17" s="170" t="s">
        <v>179</v>
      </c>
      <c r="G17" s="170" t="s">
        <v>172</v>
      </c>
      <c r="H17" s="170" t="str">
        <f t="shared" si="0"/>
        <v>Actual/360</v>
      </c>
      <c r="I17" s="169">
        <v>0</v>
      </c>
      <c r="J17" s="168" t="str">
        <f t="shared" si="1"/>
        <v>EUREON9M_Quote</v>
      </c>
      <c r="K17" s="168" t="str">
        <f t="shared" si="2"/>
        <v>EUR_YCONRH_EON9M</v>
      </c>
      <c r="L17" s="167" t="str">
        <f>_xll.qlOISRateHelper(K17,2,C17,J17,$L$4,Permanent,,ObjectOverwrite)</f>
        <v>EUR_YCONRH_EON9M#0000</v>
      </c>
      <c r="M17" s="101" t="str">
        <f>_xll.ohRangeRetrieveError(L17)</f>
        <v/>
      </c>
      <c r="N17" s="165"/>
      <c r="P17" s="166"/>
      <c r="Q17" s="166"/>
    </row>
    <row r="18" spans="1:17" x14ac:dyDescent="0.2">
      <c r="A18" s="100"/>
      <c r="B18" s="172"/>
      <c r="C18" s="171" t="s">
        <v>49</v>
      </c>
      <c r="D18" s="172" t="s">
        <v>109</v>
      </c>
      <c r="E18" s="171" t="str">
        <f t="shared" si="3"/>
        <v>10M</v>
      </c>
      <c r="F18" s="170" t="s">
        <v>179</v>
      </c>
      <c r="G18" s="170" t="s">
        <v>172</v>
      </c>
      <c r="H18" s="170" t="str">
        <f t="shared" si="0"/>
        <v>Actual/360</v>
      </c>
      <c r="I18" s="169">
        <v>0</v>
      </c>
      <c r="J18" s="168" t="str">
        <f t="shared" si="1"/>
        <v>EUREON10M_Quote</v>
      </c>
      <c r="K18" s="168" t="str">
        <f t="shared" si="2"/>
        <v>EUR_YCONRH_EON10M</v>
      </c>
      <c r="L18" s="167" t="str">
        <f>_xll.qlOISRateHelper(K18,2,C18,J18,$L$4,Permanent,,ObjectOverwrite)</f>
        <v>EUR_YCONRH_EON10M#0000</v>
      </c>
      <c r="M18" s="101" t="str">
        <f>_xll.ohRangeRetrieveError(L18)</f>
        <v/>
      </c>
      <c r="N18" s="165"/>
      <c r="P18" s="166"/>
      <c r="Q18" s="166"/>
    </row>
    <row r="19" spans="1:17" x14ac:dyDescent="0.2">
      <c r="A19" s="100"/>
      <c r="B19" s="172"/>
      <c r="C19" s="171" t="s">
        <v>48</v>
      </c>
      <c r="D19" s="172" t="s">
        <v>109</v>
      </c>
      <c r="E19" s="171" t="str">
        <f t="shared" si="3"/>
        <v>11M</v>
      </c>
      <c r="F19" s="170" t="s">
        <v>179</v>
      </c>
      <c r="G19" s="170" t="s">
        <v>172</v>
      </c>
      <c r="H19" s="170" t="str">
        <f t="shared" si="0"/>
        <v>Actual/360</v>
      </c>
      <c r="I19" s="169">
        <v>0</v>
      </c>
      <c r="J19" s="168" t="str">
        <f t="shared" si="1"/>
        <v>EUREON11M_Quote</v>
      </c>
      <c r="K19" s="168" t="str">
        <f t="shared" si="2"/>
        <v>EUR_YCONRH_EON11M</v>
      </c>
      <c r="L19" s="167" t="str">
        <f>_xll.qlOISRateHelper(K19,2,C19,J19,$L$4,Permanent,,ObjectOverwrite)</f>
        <v>EUR_YCONRH_EON11M#0000</v>
      </c>
      <c r="M19" s="101" t="str">
        <f>_xll.ohRangeRetrieveError(L19)</f>
        <v/>
      </c>
      <c r="N19" s="165"/>
      <c r="P19" s="166"/>
      <c r="Q19" s="166"/>
    </row>
    <row r="20" spans="1:17" x14ac:dyDescent="0.2">
      <c r="A20" s="100"/>
      <c r="B20" s="172"/>
      <c r="C20" s="171" t="s">
        <v>47</v>
      </c>
      <c r="D20" s="172" t="s">
        <v>109</v>
      </c>
      <c r="E20" s="171" t="str">
        <f t="shared" si="3"/>
        <v>1Y</v>
      </c>
      <c r="F20" s="170" t="s">
        <v>179</v>
      </c>
      <c r="G20" s="170" t="s">
        <v>172</v>
      </c>
      <c r="H20" s="170" t="str">
        <f t="shared" si="0"/>
        <v>Actual/360</v>
      </c>
      <c r="I20" s="169">
        <v>0</v>
      </c>
      <c r="J20" s="168" t="str">
        <f t="shared" si="1"/>
        <v>EUREON1Y_Quote</v>
      </c>
      <c r="K20" s="168" t="str">
        <f t="shared" si="2"/>
        <v>EUR_YCONRH_EON1Y</v>
      </c>
      <c r="L20" s="167" t="str">
        <f>_xll.qlOISRateHelper(K20,2,C20,J20,$L$4,Permanent,,ObjectOverwrite)</f>
        <v>EUR_YCONRH_EON1Y#0000</v>
      </c>
      <c r="M20" s="101" t="str">
        <f>_xll.ohRangeRetrieveError(L20)</f>
        <v/>
      </c>
      <c r="N20" s="165"/>
      <c r="P20" s="166"/>
      <c r="Q20" s="166"/>
    </row>
    <row r="21" spans="1:17" x14ac:dyDescent="0.2">
      <c r="A21" s="100"/>
      <c r="B21" s="172"/>
      <c r="C21" s="171" t="s">
        <v>46</v>
      </c>
      <c r="D21" s="172" t="s">
        <v>109</v>
      </c>
      <c r="E21" s="171" t="str">
        <f t="shared" si="3"/>
        <v>15M</v>
      </c>
      <c r="F21" s="170" t="s">
        <v>179</v>
      </c>
      <c r="G21" s="170" t="s">
        <v>172</v>
      </c>
      <c r="H21" s="170" t="str">
        <f t="shared" si="0"/>
        <v>Actual/360</v>
      </c>
      <c r="I21" s="169">
        <v>0</v>
      </c>
      <c r="J21" s="168" t="str">
        <f t="shared" si="1"/>
        <v>EUREON15M_Quote</v>
      </c>
      <c r="K21" s="168" t="str">
        <f t="shared" si="2"/>
        <v>EUR_YCONRH_EON15M</v>
      </c>
      <c r="L21" s="167" t="str">
        <f>_xll.qlOISRateHelper(K21,2,C21,J21,$L$4,Permanent,,ObjectOverwrite)</f>
        <v>EUR_YCONRH_EON15M#0000</v>
      </c>
      <c r="M21" s="101" t="str">
        <f>_xll.ohRangeRetrieveError(L21)</f>
        <v/>
      </c>
      <c r="N21" s="165"/>
      <c r="P21" s="166"/>
      <c r="Q21" s="166"/>
    </row>
    <row r="22" spans="1:17" x14ac:dyDescent="0.2">
      <c r="A22" s="100"/>
      <c r="B22" s="172"/>
      <c r="C22" s="171" t="s">
        <v>45</v>
      </c>
      <c r="D22" s="172" t="s">
        <v>109</v>
      </c>
      <c r="E22" s="171" t="str">
        <f t="shared" si="3"/>
        <v>18M</v>
      </c>
      <c r="F22" s="170" t="s">
        <v>179</v>
      </c>
      <c r="G22" s="170" t="s">
        <v>172</v>
      </c>
      <c r="H22" s="170" t="str">
        <f t="shared" si="0"/>
        <v>Actual/360</v>
      </c>
      <c r="I22" s="169">
        <v>0</v>
      </c>
      <c r="J22" s="168" t="str">
        <f t="shared" si="1"/>
        <v>EUREON18M_Quote</v>
      </c>
      <c r="K22" s="168" t="str">
        <f t="shared" si="2"/>
        <v>EUR_YCONRH_EON18M</v>
      </c>
      <c r="L22" s="167" t="str">
        <f>_xll.qlOISRateHelper(K22,2,C22,J22,$L$4,Permanent,,ObjectOverwrite)</f>
        <v>EUR_YCONRH_EON18M#0000</v>
      </c>
      <c r="M22" s="101" t="str">
        <f>_xll.ohRangeRetrieveError(L22)</f>
        <v/>
      </c>
      <c r="N22" s="165"/>
      <c r="P22" s="166"/>
      <c r="Q22" s="166"/>
    </row>
    <row r="23" spans="1:17" x14ac:dyDescent="0.2">
      <c r="A23" s="100"/>
      <c r="B23" s="172"/>
      <c r="C23" s="171" t="s">
        <v>44</v>
      </c>
      <c r="D23" s="172" t="s">
        <v>109</v>
      </c>
      <c r="E23" s="171" t="str">
        <f t="shared" si="3"/>
        <v>21M</v>
      </c>
      <c r="F23" s="170" t="s">
        <v>179</v>
      </c>
      <c r="G23" s="170" t="s">
        <v>172</v>
      </c>
      <c r="H23" s="170" t="str">
        <f t="shared" si="0"/>
        <v>Actual/360</v>
      </c>
      <c r="I23" s="169">
        <v>0</v>
      </c>
      <c r="J23" s="168" t="str">
        <f t="shared" si="1"/>
        <v>EUREON21M_Quote</v>
      </c>
      <c r="K23" s="168" t="str">
        <f t="shared" si="2"/>
        <v>EUR_YCONRH_EON21M</v>
      </c>
      <c r="L23" s="167" t="str">
        <f>_xll.qlOISRateHelper(K23,2,C23,J23,$L$4,Permanent,,ObjectOverwrite)</f>
        <v>EUR_YCONRH_EON21M#0000</v>
      </c>
      <c r="M23" s="101" t="str">
        <f>_xll.ohRangeRetrieveError(L23)</f>
        <v/>
      </c>
      <c r="N23" s="165"/>
      <c r="P23" s="166"/>
      <c r="Q23" s="166"/>
    </row>
    <row r="24" spans="1:17" x14ac:dyDescent="0.2">
      <c r="A24" s="100"/>
      <c r="B24" s="172"/>
      <c r="C24" s="171" t="s">
        <v>43</v>
      </c>
      <c r="D24" s="172" t="s">
        <v>109</v>
      </c>
      <c r="E24" s="171" t="str">
        <f t="shared" si="3"/>
        <v>2Y</v>
      </c>
      <c r="F24" s="170" t="s">
        <v>179</v>
      </c>
      <c r="G24" s="170" t="s">
        <v>172</v>
      </c>
      <c r="H24" s="170" t="str">
        <f t="shared" si="0"/>
        <v>Actual/360</v>
      </c>
      <c r="I24" s="169">
        <v>0</v>
      </c>
      <c r="J24" s="168" t="str">
        <f t="shared" si="1"/>
        <v>EUREON2Y_Quote</v>
      </c>
      <c r="K24" s="168" t="str">
        <f t="shared" si="2"/>
        <v>EUR_YCONRH_EON2Y</v>
      </c>
      <c r="L24" s="167" t="str">
        <f>_xll.qlOISRateHelper(K24,2,C24,J24,$L$4,Permanent,,ObjectOverwrite)</f>
        <v>EUR_YCONRH_EON2Y#0000</v>
      </c>
      <c r="M24" s="101" t="str">
        <f>_xll.ohRangeRetrieveError(L24)</f>
        <v/>
      </c>
      <c r="N24" s="165"/>
      <c r="P24" s="166"/>
      <c r="Q24" s="166"/>
    </row>
    <row r="25" spans="1:17" x14ac:dyDescent="0.2">
      <c r="A25" s="100"/>
      <c r="B25" s="172"/>
      <c r="C25" s="171" t="s">
        <v>42</v>
      </c>
      <c r="D25" s="172" t="s">
        <v>109</v>
      </c>
      <c r="E25" s="171" t="str">
        <f t="shared" si="3"/>
        <v>3Y</v>
      </c>
      <c r="F25" s="170" t="s">
        <v>179</v>
      </c>
      <c r="G25" s="170" t="s">
        <v>172</v>
      </c>
      <c r="H25" s="170" t="str">
        <f t="shared" si="0"/>
        <v>Actual/360</v>
      </c>
      <c r="I25" s="169">
        <v>0</v>
      </c>
      <c r="J25" s="168" t="str">
        <f t="shared" si="1"/>
        <v>EUREON3Y_Quote</v>
      </c>
      <c r="K25" s="168" t="str">
        <f t="shared" si="2"/>
        <v>EUR_YCONRH_EON3Y</v>
      </c>
      <c r="L25" s="167" t="str">
        <f>_xll.qlOISRateHelper(K25,2,C25,J25,$L$4,Permanent,,ObjectOverwrite)</f>
        <v>EUR_YCONRH_EON3Y#0000</v>
      </c>
      <c r="M25" s="101" t="str">
        <f>_xll.ohRangeRetrieveError(L25)</f>
        <v/>
      </c>
      <c r="N25" s="165"/>
      <c r="P25" s="166"/>
      <c r="Q25" s="166"/>
    </row>
    <row r="26" spans="1:17" x14ac:dyDescent="0.2">
      <c r="A26" s="100"/>
      <c r="B26" s="172"/>
      <c r="C26" s="171" t="s">
        <v>41</v>
      </c>
      <c r="D26" s="172" t="s">
        <v>109</v>
      </c>
      <c r="E26" s="171" t="str">
        <f t="shared" si="3"/>
        <v>4Y</v>
      </c>
      <c r="F26" s="170" t="s">
        <v>179</v>
      </c>
      <c r="G26" s="170" t="s">
        <v>172</v>
      </c>
      <c r="H26" s="170" t="str">
        <f t="shared" si="0"/>
        <v>Actual/360</v>
      </c>
      <c r="I26" s="169">
        <v>0</v>
      </c>
      <c r="J26" s="168" t="str">
        <f t="shared" si="1"/>
        <v>EUREON4Y_Quote</v>
      </c>
      <c r="K26" s="168" t="str">
        <f t="shared" si="2"/>
        <v>EUR_YCONRH_EON4Y</v>
      </c>
      <c r="L26" s="167" t="str">
        <f>_xll.qlOISRateHelper(K26,2,C26,J26,$L$4,Permanent,,ObjectOverwrite)</f>
        <v>EUR_YCONRH_EON4Y#0000</v>
      </c>
      <c r="M26" s="101" t="str">
        <f>_xll.ohRangeRetrieveError(L26)</f>
        <v/>
      </c>
      <c r="N26" s="165"/>
      <c r="P26" s="166"/>
      <c r="Q26" s="166"/>
    </row>
    <row r="27" spans="1:17" x14ac:dyDescent="0.2">
      <c r="A27" s="100"/>
      <c r="B27" s="172"/>
      <c r="C27" s="171" t="s">
        <v>40</v>
      </c>
      <c r="D27" s="172" t="s">
        <v>109</v>
      </c>
      <c r="E27" s="171" t="str">
        <f t="shared" si="3"/>
        <v>5Y</v>
      </c>
      <c r="F27" s="170" t="s">
        <v>179</v>
      </c>
      <c r="G27" s="170" t="s">
        <v>172</v>
      </c>
      <c r="H27" s="170" t="str">
        <f t="shared" si="0"/>
        <v>Actual/360</v>
      </c>
      <c r="I27" s="169">
        <v>0</v>
      </c>
      <c r="J27" s="168" t="str">
        <f t="shared" si="1"/>
        <v>EUREON5Y_Quote</v>
      </c>
      <c r="K27" s="168" t="str">
        <f t="shared" si="2"/>
        <v>EUR_YCONRH_EON5Y</v>
      </c>
      <c r="L27" s="167" t="str">
        <f>_xll.qlOISRateHelper(K27,2,C27,J27,$L$4,Permanent,,ObjectOverwrite)</f>
        <v>EUR_YCONRH_EON5Y#0000</v>
      </c>
      <c r="M27" s="101" t="str">
        <f>_xll.ohRangeRetrieveError(L27)</f>
        <v/>
      </c>
      <c r="N27" s="165"/>
      <c r="P27" s="166"/>
      <c r="Q27" s="166"/>
    </row>
    <row r="28" spans="1:17" x14ac:dyDescent="0.2">
      <c r="A28" s="100"/>
      <c r="B28" s="172"/>
      <c r="C28" s="171" t="s">
        <v>39</v>
      </c>
      <c r="D28" s="172" t="s">
        <v>109</v>
      </c>
      <c r="E28" s="171" t="str">
        <f t="shared" si="3"/>
        <v>6Y</v>
      </c>
      <c r="F28" s="170" t="s">
        <v>179</v>
      </c>
      <c r="G28" s="170" t="s">
        <v>172</v>
      </c>
      <c r="H28" s="170" t="str">
        <f t="shared" si="0"/>
        <v>Actual/360</v>
      </c>
      <c r="I28" s="169">
        <v>0</v>
      </c>
      <c r="J28" s="168" t="str">
        <f t="shared" si="1"/>
        <v>EUREON6Y_Quote</v>
      </c>
      <c r="K28" s="168" t="str">
        <f t="shared" si="2"/>
        <v>EUR_YCONRH_EON6Y</v>
      </c>
      <c r="L28" s="167" t="str">
        <f>_xll.qlOISRateHelper(K28,2,C28,J28,$L$4,Permanent,,ObjectOverwrite)</f>
        <v>EUR_YCONRH_EON6Y#0000</v>
      </c>
      <c r="M28" s="101" t="str">
        <f>_xll.ohRangeRetrieveError(L28)</f>
        <v/>
      </c>
      <c r="N28" s="165"/>
      <c r="P28" s="166"/>
      <c r="Q28" s="166"/>
    </row>
    <row r="29" spans="1:17" x14ac:dyDescent="0.2">
      <c r="A29" s="100"/>
      <c r="B29" s="172"/>
      <c r="C29" s="171" t="s">
        <v>38</v>
      </c>
      <c r="D29" s="172" t="s">
        <v>109</v>
      </c>
      <c r="E29" s="171" t="str">
        <f t="shared" si="3"/>
        <v>7Y</v>
      </c>
      <c r="F29" s="170" t="s">
        <v>179</v>
      </c>
      <c r="G29" s="170" t="s">
        <v>172</v>
      </c>
      <c r="H29" s="170" t="str">
        <f t="shared" si="0"/>
        <v>Actual/360</v>
      </c>
      <c r="I29" s="169">
        <v>0</v>
      </c>
      <c r="J29" s="168" t="str">
        <f t="shared" si="1"/>
        <v>EUREON7Y_Quote</v>
      </c>
      <c r="K29" s="168" t="str">
        <f t="shared" si="2"/>
        <v>EUR_YCONRH_EON7Y</v>
      </c>
      <c r="L29" s="167" t="str">
        <f>_xll.qlOISRateHelper(K29,2,C29,J29,$L$4,Permanent,,ObjectOverwrite)</f>
        <v>EUR_YCONRH_EON7Y#0000</v>
      </c>
      <c r="M29" s="101" t="str">
        <f>_xll.ohRangeRetrieveError(L29)</f>
        <v/>
      </c>
      <c r="N29" s="165"/>
      <c r="P29" s="166"/>
      <c r="Q29" s="166"/>
    </row>
    <row r="30" spans="1:17" x14ac:dyDescent="0.2">
      <c r="A30" s="100"/>
      <c r="B30" s="172"/>
      <c r="C30" s="171" t="s">
        <v>37</v>
      </c>
      <c r="D30" s="172" t="s">
        <v>109</v>
      </c>
      <c r="E30" s="171" t="str">
        <f t="shared" si="3"/>
        <v>8Y</v>
      </c>
      <c r="F30" s="170" t="s">
        <v>179</v>
      </c>
      <c r="G30" s="170" t="s">
        <v>172</v>
      </c>
      <c r="H30" s="170" t="str">
        <f t="shared" si="0"/>
        <v>Actual/360</v>
      </c>
      <c r="I30" s="169">
        <v>0</v>
      </c>
      <c r="J30" s="168" t="str">
        <f t="shared" si="1"/>
        <v>EUREON8Y_Quote</v>
      </c>
      <c r="K30" s="168" t="str">
        <f t="shared" si="2"/>
        <v>EUR_YCONRH_EON8Y</v>
      </c>
      <c r="L30" s="167" t="str">
        <f>_xll.qlOISRateHelper(K30,2,C30,J30,$L$4,Permanent,,ObjectOverwrite)</f>
        <v>EUR_YCONRH_EON8Y#0000</v>
      </c>
      <c r="M30" s="101" t="str">
        <f>_xll.ohRangeRetrieveError(L30)</f>
        <v/>
      </c>
      <c r="N30" s="165"/>
      <c r="P30" s="166"/>
      <c r="Q30" s="166"/>
    </row>
    <row r="31" spans="1:17" x14ac:dyDescent="0.2">
      <c r="A31" s="100"/>
      <c r="B31" s="172"/>
      <c r="C31" s="171" t="s">
        <v>36</v>
      </c>
      <c r="D31" s="172" t="s">
        <v>109</v>
      </c>
      <c r="E31" s="171" t="str">
        <f t="shared" si="3"/>
        <v>9Y</v>
      </c>
      <c r="F31" s="170" t="s">
        <v>179</v>
      </c>
      <c r="G31" s="170" t="s">
        <v>172</v>
      </c>
      <c r="H31" s="170" t="str">
        <f t="shared" si="0"/>
        <v>Actual/360</v>
      </c>
      <c r="I31" s="169">
        <v>0</v>
      </c>
      <c r="J31" s="168" t="str">
        <f t="shared" si="1"/>
        <v>EUREON9Y_Quote</v>
      </c>
      <c r="K31" s="168" t="str">
        <f t="shared" si="2"/>
        <v>EUR_YCONRH_EON9Y</v>
      </c>
      <c r="L31" s="167" t="str">
        <f>_xll.qlOISRateHelper(K31,2,C31,J31,$L$4,Permanent,,ObjectOverwrite)</f>
        <v>EUR_YCONRH_EON9Y#0000</v>
      </c>
      <c r="M31" s="101" t="str">
        <f>_xll.ohRangeRetrieveError(L31)</f>
        <v/>
      </c>
      <c r="N31" s="165"/>
      <c r="P31" s="166"/>
      <c r="Q31" s="166"/>
    </row>
    <row r="32" spans="1:17" x14ac:dyDescent="0.2">
      <c r="A32" s="100"/>
      <c r="B32" s="172"/>
      <c r="C32" s="171" t="s">
        <v>35</v>
      </c>
      <c r="D32" s="172" t="s">
        <v>109</v>
      </c>
      <c r="E32" s="171" t="str">
        <f t="shared" si="3"/>
        <v>10Y</v>
      </c>
      <c r="F32" s="170" t="s">
        <v>179</v>
      </c>
      <c r="G32" s="170" t="s">
        <v>172</v>
      </c>
      <c r="H32" s="170" t="str">
        <f t="shared" si="0"/>
        <v>Actual/360</v>
      </c>
      <c r="I32" s="169">
        <v>0</v>
      </c>
      <c r="J32" s="168" t="str">
        <f t="shared" si="1"/>
        <v>EUREON10Y_Quote</v>
      </c>
      <c r="K32" s="168" t="str">
        <f t="shared" si="2"/>
        <v>EUR_YCONRH_EON10Y</v>
      </c>
      <c r="L32" s="167" t="str">
        <f>_xll.qlOISRateHelper(K32,2,C32,J32,$L$4,Permanent,,ObjectOverwrite)</f>
        <v>EUR_YCONRH_EON10Y#0000</v>
      </c>
      <c r="M32" s="101" t="str">
        <f>_xll.ohRangeRetrieveError(L32)</f>
        <v/>
      </c>
      <c r="N32" s="165"/>
      <c r="P32" s="166"/>
      <c r="Q32" s="166"/>
    </row>
    <row r="33" spans="1:17" x14ac:dyDescent="0.2">
      <c r="A33" s="100"/>
      <c r="B33" s="172"/>
      <c r="C33" s="171" t="s">
        <v>34</v>
      </c>
      <c r="D33" s="172" t="s">
        <v>109</v>
      </c>
      <c r="E33" s="171" t="str">
        <f t="shared" si="3"/>
        <v>11Y</v>
      </c>
      <c r="F33" s="170" t="s">
        <v>179</v>
      </c>
      <c r="G33" s="170" t="s">
        <v>172</v>
      </c>
      <c r="H33" s="170" t="str">
        <f t="shared" si="0"/>
        <v>Actual/360</v>
      </c>
      <c r="I33" s="169">
        <v>0</v>
      </c>
      <c r="J33" s="168" t="str">
        <f t="shared" si="1"/>
        <v>EUREON11Y_Quote</v>
      </c>
      <c r="K33" s="168" t="str">
        <f t="shared" si="2"/>
        <v>EUR_YCONRH_EON11Y</v>
      </c>
      <c r="L33" s="167" t="str">
        <f>_xll.qlOISRateHelper(K33,2,C33,J33,$L$4,Permanent,,ObjectOverwrite)</f>
        <v>EUR_YCONRH_EON11Y#0000</v>
      </c>
      <c r="M33" s="101" t="str">
        <f>_xll.ohRangeRetrieveError(L33)</f>
        <v/>
      </c>
      <c r="N33" s="165"/>
      <c r="P33" s="166"/>
      <c r="Q33" s="166"/>
    </row>
    <row r="34" spans="1:17" x14ac:dyDescent="0.2">
      <c r="A34" s="100"/>
      <c r="B34" s="172"/>
      <c r="C34" s="171" t="s">
        <v>33</v>
      </c>
      <c r="D34" s="172" t="s">
        <v>109</v>
      </c>
      <c r="E34" s="171" t="str">
        <f t="shared" si="3"/>
        <v>12Y</v>
      </c>
      <c r="F34" s="170" t="s">
        <v>179</v>
      </c>
      <c r="G34" s="170" t="s">
        <v>172</v>
      </c>
      <c r="H34" s="170" t="str">
        <f t="shared" si="0"/>
        <v>Actual/360</v>
      </c>
      <c r="I34" s="169">
        <v>0</v>
      </c>
      <c r="J34" s="168" t="str">
        <f t="shared" si="1"/>
        <v>EUREON12Y_Quote</v>
      </c>
      <c r="K34" s="168" t="str">
        <f t="shared" si="2"/>
        <v>EUR_YCONRH_EON12Y</v>
      </c>
      <c r="L34" s="167" t="str">
        <f>_xll.qlOISRateHelper(K34,2,C34,J34,$L$4,Permanent,,ObjectOverwrite)</f>
        <v>EUR_YCONRH_EON12Y#0000</v>
      </c>
      <c r="M34" s="101" t="str">
        <f>_xll.ohRangeRetrieveError(L34)</f>
        <v/>
      </c>
      <c r="N34" s="165"/>
      <c r="P34" s="166"/>
      <c r="Q34" s="166"/>
    </row>
    <row r="35" spans="1:17" x14ac:dyDescent="0.2">
      <c r="A35" s="100"/>
      <c r="B35" s="172"/>
      <c r="C35" s="171" t="s">
        <v>30</v>
      </c>
      <c r="D35" s="172" t="s">
        <v>109</v>
      </c>
      <c r="E35" s="171" t="str">
        <f t="shared" si="3"/>
        <v>15Y</v>
      </c>
      <c r="F35" s="170" t="s">
        <v>179</v>
      </c>
      <c r="G35" s="170" t="s">
        <v>172</v>
      </c>
      <c r="H35" s="170" t="str">
        <f t="shared" si="0"/>
        <v>Actual/360</v>
      </c>
      <c r="I35" s="169">
        <v>0</v>
      </c>
      <c r="J35" s="168" t="str">
        <f t="shared" si="1"/>
        <v>EUREON15Y_Quote</v>
      </c>
      <c r="K35" s="168" t="str">
        <f t="shared" si="2"/>
        <v>EUR_YCONRH_EON15Y</v>
      </c>
      <c r="L35" s="167" t="str">
        <f>_xll.qlOISRateHelper(K35,2,C35,J35,$L$4,Permanent,,ObjectOverwrite)</f>
        <v>EUR_YCONRH_EON15Y#0000</v>
      </c>
      <c r="M35" s="101" t="str">
        <f>_xll.ohRangeRetrieveError(L35)</f>
        <v/>
      </c>
      <c r="N35" s="165"/>
      <c r="P35" s="166"/>
      <c r="Q35" s="166"/>
    </row>
    <row r="36" spans="1:17" x14ac:dyDescent="0.2">
      <c r="A36" s="100"/>
      <c r="B36" s="172"/>
      <c r="C36" s="171" t="s">
        <v>25</v>
      </c>
      <c r="D36" s="172" t="s">
        <v>109</v>
      </c>
      <c r="E36" s="171" t="str">
        <f t="shared" si="3"/>
        <v>20Y</v>
      </c>
      <c r="F36" s="170" t="s">
        <v>179</v>
      </c>
      <c r="G36" s="170" t="s">
        <v>172</v>
      </c>
      <c r="H36" s="170" t="str">
        <f t="shared" si="0"/>
        <v>Actual/360</v>
      </c>
      <c r="I36" s="169">
        <v>0</v>
      </c>
      <c r="J36" s="168" t="str">
        <f t="shared" si="1"/>
        <v>EUREON20Y_Quote</v>
      </c>
      <c r="K36" s="168" t="str">
        <f t="shared" si="2"/>
        <v>EUR_YCONRH_EON20Y</v>
      </c>
      <c r="L36" s="167" t="str">
        <f>_xll.qlOISRateHelper(K36,2,C36,J36,$L$4,Permanent,,ObjectOverwrite)</f>
        <v>EUR_YCONRH_EON20Y#0000</v>
      </c>
      <c r="M36" s="101" t="str">
        <f>_xll.ohRangeRetrieveError(L36)</f>
        <v/>
      </c>
      <c r="N36" s="165"/>
      <c r="P36" s="166"/>
      <c r="Q36" s="166"/>
    </row>
    <row r="37" spans="1:17" x14ac:dyDescent="0.2">
      <c r="A37" s="100"/>
      <c r="B37" s="172"/>
      <c r="C37" s="171" t="s">
        <v>20</v>
      </c>
      <c r="D37" s="172" t="s">
        <v>109</v>
      </c>
      <c r="E37" s="171" t="str">
        <f t="shared" si="3"/>
        <v>25Y</v>
      </c>
      <c r="F37" s="170" t="s">
        <v>179</v>
      </c>
      <c r="G37" s="170" t="s">
        <v>172</v>
      </c>
      <c r="H37" s="170" t="str">
        <f t="shared" si="0"/>
        <v>Actual/360</v>
      </c>
      <c r="I37" s="169">
        <v>0</v>
      </c>
      <c r="J37" s="168" t="str">
        <f t="shared" si="1"/>
        <v>EUREON25Y_Quote</v>
      </c>
      <c r="K37" s="168" t="str">
        <f t="shared" si="2"/>
        <v>EUR_YCONRH_EON25Y</v>
      </c>
      <c r="L37" s="167" t="str">
        <f>_xll.qlOISRateHelper(K37,2,C37,J37,$L$4,Permanent,,ObjectOverwrite)</f>
        <v>EUR_YCONRH_EON25Y#0000</v>
      </c>
      <c r="M37" s="101" t="str">
        <f>_xll.ohRangeRetrieveError(L37)</f>
        <v/>
      </c>
      <c r="N37" s="165"/>
      <c r="P37" s="166"/>
      <c r="Q37" s="166"/>
    </row>
    <row r="38" spans="1:17" x14ac:dyDescent="0.2">
      <c r="A38" s="100"/>
      <c r="B38" s="172"/>
      <c r="C38" s="171" t="s">
        <v>15</v>
      </c>
      <c r="D38" s="172" t="s">
        <v>109</v>
      </c>
      <c r="E38" s="171" t="str">
        <f t="shared" ref="E38:E40" si="4">C38</f>
        <v>30Y</v>
      </c>
      <c r="F38" s="170" t="s">
        <v>179</v>
      </c>
      <c r="G38" s="170" t="s">
        <v>172</v>
      </c>
      <c r="H38" s="170" t="str">
        <f t="shared" si="0"/>
        <v>Actual/360</v>
      </c>
      <c r="I38" s="169">
        <v>0</v>
      </c>
      <c r="J38" s="168" t="str">
        <f t="shared" si="1"/>
        <v>EUREON30Y_Quote</v>
      </c>
      <c r="K38" s="168" t="str">
        <f t="shared" si="2"/>
        <v>EUR_YCONRH_EON30Y</v>
      </c>
      <c r="L38" s="167" t="str">
        <f>_xll.qlOISRateHelper(K38,2,C38,J38,$L$4,Permanent,,ObjectOverwrite)</f>
        <v>EUR_YCONRH_EON30Y#0000</v>
      </c>
      <c r="M38" s="101" t="str">
        <f>_xll.ohRangeRetrieveError(L38)</f>
        <v/>
      </c>
      <c r="N38" s="165"/>
      <c r="P38" s="166"/>
      <c r="Q38" s="166"/>
    </row>
    <row r="39" spans="1:17" x14ac:dyDescent="0.2">
      <c r="A39" s="100"/>
      <c r="B39" s="172"/>
      <c r="C39" s="171" t="s">
        <v>13</v>
      </c>
      <c r="D39" s="172" t="s">
        <v>109</v>
      </c>
      <c r="E39" s="171" t="str">
        <f t="shared" si="4"/>
        <v>40Y</v>
      </c>
      <c r="F39" s="170" t="s">
        <v>179</v>
      </c>
      <c r="G39" s="170" t="s">
        <v>172</v>
      </c>
      <c r="H39" s="170" t="str">
        <f t="shared" si="0"/>
        <v>Actual/360</v>
      </c>
      <c r="I39" s="169">
        <v>0</v>
      </c>
      <c r="J39" s="168" t="str">
        <f t="shared" si="1"/>
        <v>EUREON40Y_Quote</v>
      </c>
      <c r="K39" s="168" t="str">
        <f t="shared" si="2"/>
        <v>EUR_YCONRH_EON40Y</v>
      </c>
      <c r="L39" s="167" t="str">
        <f>_xll.qlOISRateHelper(K39,2,C39,J39,$L$4,Permanent,,ObjectOverwrite)</f>
        <v>EUR_YCONRH_EON40Y#0000</v>
      </c>
      <c r="M39" s="101" t="str">
        <f>_xll.ohRangeRetrieveError(L39)</f>
        <v/>
      </c>
      <c r="N39" s="165"/>
      <c r="P39" s="166"/>
      <c r="Q39" s="166"/>
    </row>
    <row r="40" spans="1:17" x14ac:dyDescent="0.2">
      <c r="A40" s="100"/>
      <c r="B40" s="172"/>
      <c r="C40" s="171" t="s">
        <v>12</v>
      </c>
      <c r="D40" s="172" t="s">
        <v>109</v>
      </c>
      <c r="E40" s="171" t="str">
        <f t="shared" si="4"/>
        <v>50Y</v>
      </c>
      <c r="F40" s="170" t="s">
        <v>179</v>
      </c>
      <c r="G40" s="170" t="s">
        <v>172</v>
      </c>
      <c r="H40" s="170" t="str">
        <f t="shared" si="0"/>
        <v>Actual/360</v>
      </c>
      <c r="I40" s="169">
        <v>0</v>
      </c>
      <c r="J40" s="168" t="str">
        <f t="shared" si="1"/>
        <v>EUREON50Y_Quote</v>
      </c>
      <c r="K40" s="168" t="str">
        <f t="shared" si="2"/>
        <v>EUR_YCONRH_EON50Y</v>
      </c>
      <c r="L40" s="167" t="str">
        <f>_xll.qlOISRateHelper(K40,2,C40,J40,$L$4,Permanent,,ObjectOverwrite)</f>
        <v>EUR_YCONRH_EON50Y#0000</v>
      </c>
      <c r="M40" s="101" t="str">
        <f>_xll.ohRangeRetrieveError(L40)</f>
        <v/>
      </c>
      <c r="N40" s="165"/>
      <c r="P40" s="166"/>
      <c r="Q40" s="166"/>
    </row>
    <row r="41" spans="1:17" x14ac:dyDescent="0.2">
      <c r="A41" s="100"/>
      <c r="B41" s="172"/>
      <c r="C41" s="171" t="s">
        <v>11</v>
      </c>
      <c r="D41" s="172" t="s">
        <v>109</v>
      </c>
      <c r="E41" s="171" t="str">
        <f t="shared" si="3"/>
        <v>60Y</v>
      </c>
      <c r="F41" s="170" t="s">
        <v>179</v>
      </c>
      <c r="G41" s="170" t="s">
        <v>172</v>
      </c>
      <c r="H41" s="170" t="str">
        <f t="shared" si="0"/>
        <v>Actual/360</v>
      </c>
      <c r="I41" s="169">
        <v>0</v>
      </c>
      <c r="J41" s="168" t="str">
        <f t="shared" si="1"/>
        <v>EUREON60Y_Quote</v>
      </c>
      <c r="K41" s="168" t="str">
        <f t="shared" si="2"/>
        <v>EUR_YCONRH_EON60Y</v>
      </c>
      <c r="L41" s="167" t="str">
        <f>_xll.qlOISRateHelper(K41,2,C41,J41,$L$4,Permanent,,ObjectOverwrite)</f>
        <v>EUR_YCONRH_EON60Y#0000</v>
      </c>
      <c r="M41" s="101" t="str">
        <f>_xll.ohRangeRetrieveError(L41)</f>
        <v/>
      </c>
      <c r="N41" s="165"/>
      <c r="P41" s="166"/>
      <c r="Q41" s="166"/>
    </row>
    <row r="42" spans="1:17" ht="12" thickBot="1" x14ac:dyDescent="0.25">
      <c r="A42" s="99"/>
      <c r="B42" s="98"/>
      <c r="C42" s="98"/>
      <c r="D42" s="98"/>
      <c r="E42" s="98"/>
      <c r="F42" s="98"/>
      <c r="G42" s="98"/>
      <c r="H42" s="98"/>
      <c r="I42" s="98"/>
      <c r="J42" s="98"/>
      <c r="K42" s="98"/>
      <c r="L42" s="164"/>
      <c r="M42" s="164"/>
      <c r="N42" s="163"/>
      <c r="P42" s="166"/>
      <c r="Q42" s="166"/>
    </row>
  </sheetData>
  <dataValidations count="2">
    <dataValidation type="list" allowBlank="1" showInputMessage="1" showErrorMessage="1" sqref="WVO983013:WVO983081 G65509:G65577 JC65509:JC65577 SY65509:SY65577 ACU65509:ACU65577 AMQ65509:AMQ65577 AWM65509:AWM65577 BGI65509:BGI65577 BQE65509:BQE65577 CAA65509:CAA65577 CJW65509:CJW65577 CTS65509:CTS65577 DDO65509:DDO65577 DNK65509:DNK65577 DXG65509:DXG65577 EHC65509:EHC65577 EQY65509:EQY65577 FAU65509:FAU65577 FKQ65509:FKQ65577 FUM65509:FUM65577 GEI65509:GEI65577 GOE65509:GOE65577 GYA65509:GYA65577 HHW65509:HHW65577 HRS65509:HRS65577 IBO65509:IBO65577 ILK65509:ILK65577 IVG65509:IVG65577 JFC65509:JFC65577 JOY65509:JOY65577 JYU65509:JYU65577 KIQ65509:KIQ65577 KSM65509:KSM65577 LCI65509:LCI65577 LME65509:LME65577 LWA65509:LWA65577 MFW65509:MFW65577 MPS65509:MPS65577 MZO65509:MZO65577 NJK65509:NJK65577 NTG65509:NTG65577 ODC65509:ODC65577 OMY65509:OMY65577 OWU65509:OWU65577 PGQ65509:PGQ65577 PQM65509:PQM65577 QAI65509:QAI65577 QKE65509:QKE65577 QUA65509:QUA65577 RDW65509:RDW65577 RNS65509:RNS65577 RXO65509:RXO65577 SHK65509:SHK65577 SRG65509:SRG65577 TBC65509:TBC65577 TKY65509:TKY65577 TUU65509:TUU65577 UEQ65509:UEQ65577 UOM65509:UOM65577 UYI65509:UYI65577 VIE65509:VIE65577 VSA65509:VSA65577 WBW65509:WBW65577 WLS65509:WLS65577 WVO65509:WVO65577 G131045:G131113 JC131045:JC131113 SY131045:SY131113 ACU131045:ACU131113 AMQ131045:AMQ131113 AWM131045:AWM131113 BGI131045:BGI131113 BQE131045:BQE131113 CAA131045:CAA131113 CJW131045:CJW131113 CTS131045:CTS131113 DDO131045:DDO131113 DNK131045:DNK131113 DXG131045:DXG131113 EHC131045:EHC131113 EQY131045:EQY131113 FAU131045:FAU131113 FKQ131045:FKQ131113 FUM131045:FUM131113 GEI131045:GEI131113 GOE131045:GOE131113 GYA131045:GYA131113 HHW131045:HHW131113 HRS131045:HRS131113 IBO131045:IBO131113 ILK131045:ILK131113 IVG131045:IVG131113 JFC131045:JFC131113 JOY131045:JOY131113 JYU131045:JYU131113 KIQ131045:KIQ131113 KSM131045:KSM131113 LCI131045:LCI131113 LME131045:LME131113 LWA131045:LWA131113 MFW131045:MFW131113 MPS131045:MPS131113 MZO131045:MZO131113 NJK131045:NJK131113 NTG131045:NTG131113 ODC131045:ODC131113 OMY131045:OMY131113 OWU131045:OWU131113 PGQ131045:PGQ131113 PQM131045:PQM131113 QAI131045:QAI131113 QKE131045:QKE131113 QUA131045:QUA131113 RDW131045:RDW131113 RNS131045:RNS131113 RXO131045:RXO131113 SHK131045:SHK131113 SRG131045:SRG131113 TBC131045:TBC131113 TKY131045:TKY131113 TUU131045:TUU131113 UEQ131045:UEQ131113 UOM131045:UOM131113 UYI131045:UYI131113 VIE131045:VIE131113 VSA131045:VSA131113 WBW131045:WBW131113 WLS131045:WLS131113 WVO131045:WVO131113 G196581:G196649 JC196581:JC196649 SY196581:SY196649 ACU196581:ACU196649 AMQ196581:AMQ196649 AWM196581:AWM196649 BGI196581:BGI196649 BQE196581:BQE196649 CAA196581:CAA196649 CJW196581:CJW196649 CTS196581:CTS196649 DDO196581:DDO196649 DNK196581:DNK196649 DXG196581:DXG196649 EHC196581:EHC196649 EQY196581:EQY196649 FAU196581:FAU196649 FKQ196581:FKQ196649 FUM196581:FUM196649 GEI196581:GEI196649 GOE196581:GOE196649 GYA196581:GYA196649 HHW196581:HHW196649 HRS196581:HRS196649 IBO196581:IBO196649 ILK196581:ILK196649 IVG196581:IVG196649 JFC196581:JFC196649 JOY196581:JOY196649 JYU196581:JYU196649 KIQ196581:KIQ196649 KSM196581:KSM196649 LCI196581:LCI196649 LME196581:LME196649 LWA196581:LWA196649 MFW196581:MFW196649 MPS196581:MPS196649 MZO196581:MZO196649 NJK196581:NJK196649 NTG196581:NTG196649 ODC196581:ODC196649 OMY196581:OMY196649 OWU196581:OWU196649 PGQ196581:PGQ196649 PQM196581:PQM196649 QAI196581:QAI196649 QKE196581:QKE196649 QUA196581:QUA196649 RDW196581:RDW196649 RNS196581:RNS196649 RXO196581:RXO196649 SHK196581:SHK196649 SRG196581:SRG196649 TBC196581:TBC196649 TKY196581:TKY196649 TUU196581:TUU196649 UEQ196581:UEQ196649 UOM196581:UOM196649 UYI196581:UYI196649 VIE196581:VIE196649 VSA196581:VSA196649 WBW196581:WBW196649 WLS196581:WLS196649 WVO196581:WVO196649 G262117:G262185 JC262117:JC262185 SY262117:SY262185 ACU262117:ACU262185 AMQ262117:AMQ262185 AWM262117:AWM262185 BGI262117:BGI262185 BQE262117:BQE262185 CAA262117:CAA262185 CJW262117:CJW262185 CTS262117:CTS262185 DDO262117:DDO262185 DNK262117:DNK262185 DXG262117:DXG262185 EHC262117:EHC262185 EQY262117:EQY262185 FAU262117:FAU262185 FKQ262117:FKQ262185 FUM262117:FUM262185 GEI262117:GEI262185 GOE262117:GOE262185 GYA262117:GYA262185 HHW262117:HHW262185 HRS262117:HRS262185 IBO262117:IBO262185 ILK262117:ILK262185 IVG262117:IVG262185 JFC262117:JFC262185 JOY262117:JOY262185 JYU262117:JYU262185 KIQ262117:KIQ262185 KSM262117:KSM262185 LCI262117:LCI262185 LME262117:LME262185 LWA262117:LWA262185 MFW262117:MFW262185 MPS262117:MPS262185 MZO262117:MZO262185 NJK262117:NJK262185 NTG262117:NTG262185 ODC262117:ODC262185 OMY262117:OMY262185 OWU262117:OWU262185 PGQ262117:PGQ262185 PQM262117:PQM262185 QAI262117:QAI262185 QKE262117:QKE262185 QUA262117:QUA262185 RDW262117:RDW262185 RNS262117:RNS262185 RXO262117:RXO262185 SHK262117:SHK262185 SRG262117:SRG262185 TBC262117:TBC262185 TKY262117:TKY262185 TUU262117:TUU262185 UEQ262117:UEQ262185 UOM262117:UOM262185 UYI262117:UYI262185 VIE262117:VIE262185 VSA262117:VSA262185 WBW262117:WBW262185 WLS262117:WLS262185 WVO262117:WVO262185 G327653:G327721 JC327653:JC327721 SY327653:SY327721 ACU327653:ACU327721 AMQ327653:AMQ327721 AWM327653:AWM327721 BGI327653:BGI327721 BQE327653:BQE327721 CAA327653:CAA327721 CJW327653:CJW327721 CTS327653:CTS327721 DDO327653:DDO327721 DNK327653:DNK327721 DXG327653:DXG327721 EHC327653:EHC327721 EQY327653:EQY327721 FAU327653:FAU327721 FKQ327653:FKQ327721 FUM327653:FUM327721 GEI327653:GEI327721 GOE327653:GOE327721 GYA327653:GYA327721 HHW327653:HHW327721 HRS327653:HRS327721 IBO327653:IBO327721 ILK327653:ILK327721 IVG327653:IVG327721 JFC327653:JFC327721 JOY327653:JOY327721 JYU327653:JYU327721 KIQ327653:KIQ327721 KSM327653:KSM327721 LCI327653:LCI327721 LME327653:LME327721 LWA327653:LWA327721 MFW327653:MFW327721 MPS327653:MPS327721 MZO327653:MZO327721 NJK327653:NJK327721 NTG327653:NTG327721 ODC327653:ODC327721 OMY327653:OMY327721 OWU327653:OWU327721 PGQ327653:PGQ327721 PQM327653:PQM327721 QAI327653:QAI327721 QKE327653:QKE327721 QUA327653:QUA327721 RDW327653:RDW327721 RNS327653:RNS327721 RXO327653:RXO327721 SHK327653:SHK327721 SRG327653:SRG327721 TBC327653:TBC327721 TKY327653:TKY327721 TUU327653:TUU327721 UEQ327653:UEQ327721 UOM327653:UOM327721 UYI327653:UYI327721 VIE327653:VIE327721 VSA327653:VSA327721 WBW327653:WBW327721 WLS327653:WLS327721 WVO327653:WVO327721 G393189:G393257 JC393189:JC393257 SY393189:SY393257 ACU393189:ACU393257 AMQ393189:AMQ393257 AWM393189:AWM393257 BGI393189:BGI393257 BQE393189:BQE393257 CAA393189:CAA393257 CJW393189:CJW393257 CTS393189:CTS393257 DDO393189:DDO393257 DNK393189:DNK393257 DXG393189:DXG393257 EHC393189:EHC393257 EQY393189:EQY393257 FAU393189:FAU393257 FKQ393189:FKQ393257 FUM393189:FUM393257 GEI393189:GEI393257 GOE393189:GOE393257 GYA393189:GYA393257 HHW393189:HHW393257 HRS393189:HRS393257 IBO393189:IBO393257 ILK393189:ILK393257 IVG393189:IVG393257 JFC393189:JFC393257 JOY393189:JOY393257 JYU393189:JYU393257 KIQ393189:KIQ393257 KSM393189:KSM393257 LCI393189:LCI393257 LME393189:LME393257 LWA393189:LWA393257 MFW393189:MFW393257 MPS393189:MPS393257 MZO393189:MZO393257 NJK393189:NJK393257 NTG393189:NTG393257 ODC393189:ODC393257 OMY393189:OMY393257 OWU393189:OWU393257 PGQ393189:PGQ393257 PQM393189:PQM393257 QAI393189:QAI393257 QKE393189:QKE393257 QUA393189:QUA393257 RDW393189:RDW393257 RNS393189:RNS393257 RXO393189:RXO393257 SHK393189:SHK393257 SRG393189:SRG393257 TBC393189:TBC393257 TKY393189:TKY393257 TUU393189:TUU393257 UEQ393189:UEQ393257 UOM393189:UOM393257 UYI393189:UYI393257 VIE393189:VIE393257 VSA393189:VSA393257 WBW393189:WBW393257 WLS393189:WLS393257 WVO393189:WVO393257 G458725:G458793 JC458725:JC458793 SY458725:SY458793 ACU458725:ACU458793 AMQ458725:AMQ458793 AWM458725:AWM458793 BGI458725:BGI458793 BQE458725:BQE458793 CAA458725:CAA458793 CJW458725:CJW458793 CTS458725:CTS458793 DDO458725:DDO458793 DNK458725:DNK458793 DXG458725:DXG458793 EHC458725:EHC458793 EQY458725:EQY458793 FAU458725:FAU458793 FKQ458725:FKQ458793 FUM458725:FUM458793 GEI458725:GEI458793 GOE458725:GOE458793 GYA458725:GYA458793 HHW458725:HHW458793 HRS458725:HRS458793 IBO458725:IBO458793 ILK458725:ILK458793 IVG458725:IVG458793 JFC458725:JFC458793 JOY458725:JOY458793 JYU458725:JYU458793 KIQ458725:KIQ458793 KSM458725:KSM458793 LCI458725:LCI458793 LME458725:LME458793 LWA458725:LWA458793 MFW458725:MFW458793 MPS458725:MPS458793 MZO458725:MZO458793 NJK458725:NJK458793 NTG458725:NTG458793 ODC458725:ODC458793 OMY458725:OMY458793 OWU458725:OWU458793 PGQ458725:PGQ458793 PQM458725:PQM458793 QAI458725:QAI458793 QKE458725:QKE458793 QUA458725:QUA458793 RDW458725:RDW458793 RNS458725:RNS458793 RXO458725:RXO458793 SHK458725:SHK458793 SRG458725:SRG458793 TBC458725:TBC458793 TKY458725:TKY458793 TUU458725:TUU458793 UEQ458725:UEQ458793 UOM458725:UOM458793 UYI458725:UYI458793 VIE458725:VIE458793 VSA458725:VSA458793 WBW458725:WBW458793 WLS458725:WLS458793 WVO458725:WVO458793 G524261:G524329 JC524261:JC524329 SY524261:SY524329 ACU524261:ACU524329 AMQ524261:AMQ524329 AWM524261:AWM524329 BGI524261:BGI524329 BQE524261:BQE524329 CAA524261:CAA524329 CJW524261:CJW524329 CTS524261:CTS524329 DDO524261:DDO524329 DNK524261:DNK524329 DXG524261:DXG524329 EHC524261:EHC524329 EQY524261:EQY524329 FAU524261:FAU524329 FKQ524261:FKQ524329 FUM524261:FUM524329 GEI524261:GEI524329 GOE524261:GOE524329 GYA524261:GYA524329 HHW524261:HHW524329 HRS524261:HRS524329 IBO524261:IBO524329 ILK524261:ILK524329 IVG524261:IVG524329 JFC524261:JFC524329 JOY524261:JOY524329 JYU524261:JYU524329 KIQ524261:KIQ524329 KSM524261:KSM524329 LCI524261:LCI524329 LME524261:LME524329 LWA524261:LWA524329 MFW524261:MFW524329 MPS524261:MPS524329 MZO524261:MZO524329 NJK524261:NJK524329 NTG524261:NTG524329 ODC524261:ODC524329 OMY524261:OMY524329 OWU524261:OWU524329 PGQ524261:PGQ524329 PQM524261:PQM524329 QAI524261:QAI524329 QKE524261:QKE524329 QUA524261:QUA524329 RDW524261:RDW524329 RNS524261:RNS524329 RXO524261:RXO524329 SHK524261:SHK524329 SRG524261:SRG524329 TBC524261:TBC524329 TKY524261:TKY524329 TUU524261:TUU524329 UEQ524261:UEQ524329 UOM524261:UOM524329 UYI524261:UYI524329 VIE524261:VIE524329 VSA524261:VSA524329 WBW524261:WBW524329 WLS524261:WLS524329 WVO524261:WVO524329 G589797:G589865 JC589797:JC589865 SY589797:SY589865 ACU589797:ACU589865 AMQ589797:AMQ589865 AWM589797:AWM589865 BGI589797:BGI589865 BQE589797:BQE589865 CAA589797:CAA589865 CJW589797:CJW589865 CTS589797:CTS589865 DDO589797:DDO589865 DNK589797:DNK589865 DXG589797:DXG589865 EHC589797:EHC589865 EQY589797:EQY589865 FAU589797:FAU589865 FKQ589797:FKQ589865 FUM589797:FUM589865 GEI589797:GEI589865 GOE589797:GOE589865 GYA589797:GYA589865 HHW589797:HHW589865 HRS589797:HRS589865 IBO589797:IBO589865 ILK589797:ILK589865 IVG589797:IVG589865 JFC589797:JFC589865 JOY589797:JOY589865 JYU589797:JYU589865 KIQ589797:KIQ589865 KSM589797:KSM589865 LCI589797:LCI589865 LME589797:LME589865 LWA589797:LWA589865 MFW589797:MFW589865 MPS589797:MPS589865 MZO589797:MZO589865 NJK589797:NJK589865 NTG589797:NTG589865 ODC589797:ODC589865 OMY589797:OMY589865 OWU589797:OWU589865 PGQ589797:PGQ589865 PQM589797:PQM589865 QAI589797:QAI589865 QKE589797:QKE589865 QUA589797:QUA589865 RDW589797:RDW589865 RNS589797:RNS589865 RXO589797:RXO589865 SHK589797:SHK589865 SRG589797:SRG589865 TBC589797:TBC589865 TKY589797:TKY589865 TUU589797:TUU589865 UEQ589797:UEQ589865 UOM589797:UOM589865 UYI589797:UYI589865 VIE589797:VIE589865 VSA589797:VSA589865 WBW589797:WBW589865 WLS589797:WLS589865 WVO589797:WVO589865 G655333:G655401 JC655333:JC655401 SY655333:SY655401 ACU655333:ACU655401 AMQ655333:AMQ655401 AWM655333:AWM655401 BGI655333:BGI655401 BQE655333:BQE655401 CAA655333:CAA655401 CJW655333:CJW655401 CTS655333:CTS655401 DDO655333:DDO655401 DNK655333:DNK655401 DXG655333:DXG655401 EHC655333:EHC655401 EQY655333:EQY655401 FAU655333:FAU655401 FKQ655333:FKQ655401 FUM655333:FUM655401 GEI655333:GEI655401 GOE655333:GOE655401 GYA655333:GYA655401 HHW655333:HHW655401 HRS655333:HRS655401 IBO655333:IBO655401 ILK655333:ILK655401 IVG655333:IVG655401 JFC655333:JFC655401 JOY655333:JOY655401 JYU655333:JYU655401 KIQ655333:KIQ655401 KSM655333:KSM655401 LCI655333:LCI655401 LME655333:LME655401 LWA655333:LWA655401 MFW655333:MFW655401 MPS655333:MPS655401 MZO655333:MZO655401 NJK655333:NJK655401 NTG655333:NTG655401 ODC655333:ODC655401 OMY655333:OMY655401 OWU655333:OWU655401 PGQ655333:PGQ655401 PQM655333:PQM655401 QAI655333:QAI655401 QKE655333:QKE655401 QUA655333:QUA655401 RDW655333:RDW655401 RNS655333:RNS655401 RXO655333:RXO655401 SHK655333:SHK655401 SRG655333:SRG655401 TBC655333:TBC655401 TKY655333:TKY655401 TUU655333:TUU655401 UEQ655333:UEQ655401 UOM655333:UOM655401 UYI655333:UYI655401 VIE655333:VIE655401 VSA655333:VSA655401 WBW655333:WBW655401 WLS655333:WLS655401 WVO655333:WVO655401 G720869:G720937 JC720869:JC720937 SY720869:SY720937 ACU720869:ACU720937 AMQ720869:AMQ720937 AWM720869:AWM720937 BGI720869:BGI720937 BQE720869:BQE720937 CAA720869:CAA720937 CJW720869:CJW720937 CTS720869:CTS720937 DDO720869:DDO720937 DNK720869:DNK720937 DXG720869:DXG720937 EHC720869:EHC720937 EQY720869:EQY720937 FAU720869:FAU720937 FKQ720869:FKQ720937 FUM720869:FUM720937 GEI720869:GEI720937 GOE720869:GOE720937 GYA720869:GYA720937 HHW720869:HHW720937 HRS720869:HRS720937 IBO720869:IBO720937 ILK720869:ILK720937 IVG720869:IVG720937 JFC720869:JFC720937 JOY720869:JOY720937 JYU720869:JYU720937 KIQ720869:KIQ720937 KSM720869:KSM720937 LCI720869:LCI720937 LME720869:LME720937 LWA720869:LWA720937 MFW720869:MFW720937 MPS720869:MPS720937 MZO720869:MZO720937 NJK720869:NJK720937 NTG720869:NTG720937 ODC720869:ODC720937 OMY720869:OMY720937 OWU720869:OWU720937 PGQ720869:PGQ720937 PQM720869:PQM720937 QAI720869:QAI720937 QKE720869:QKE720937 QUA720869:QUA720937 RDW720869:RDW720937 RNS720869:RNS720937 RXO720869:RXO720937 SHK720869:SHK720937 SRG720869:SRG720937 TBC720869:TBC720937 TKY720869:TKY720937 TUU720869:TUU720937 UEQ720869:UEQ720937 UOM720869:UOM720937 UYI720869:UYI720937 VIE720869:VIE720937 VSA720869:VSA720937 WBW720869:WBW720937 WLS720869:WLS720937 WVO720869:WVO720937 G786405:G786473 JC786405:JC786473 SY786405:SY786473 ACU786405:ACU786473 AMQ786405:AMQ786473 AWM786405:AWM786473 BGI786405:BGI786473 BQE786405:BQE786473 CAA786405:CAA786473 CJW786405:CJW786473 CTS786405:CTS786473 DDO786405:DDO786473 DNK786405:DNK786473 DXG786405:DXG786473 EHC786405:EHC786473 EQY786405:EQY786473 FAU786405:FAU786473 FKQ786405:FKQ786473 FUM786405:FUM786473 GEI786405:GEI786473 GOE786405:GOE786473 GYA786405:GYA786473 HHW786405:HHW786473 HRS786405:HRS786473 IBO786405:IBO786473 ILK786405:ILK786473 IVG786405:IVG786473 JFC786405:JFC786473 JOY786405:JOY786473 JYU786405:JYU786473 KIQ786405:KIQ786473 KSM786405:KSM786473 LCI786405:LCI786473 LME786405:LME786473 LWA786405:LWA786473 MFW786405:MFW786473 MPS786405:MPS786473 MZO786405:MZO786473 NJK786405:NJK786473 NTG786405:NTG786473 ODC786405:ODC786473 OMY786405:OMY786473 OWU786405:OWU786473 PGQ786405:PGQ786473 PQM786405:PQM786473 QAI786405:QAI786473 QKE786405:QKE786473 QUA786405:QUA786473 RDW786405:RDW786473 RNS786405:RNS786473 RXO786405:RXO786473 SHK786405:SHK786473 SRG786405:SRG786473 TBC786405:TBC786473 TKY786405:TKY786473 TUU786405:TUU786473 UEQ786405:UEQ786473 UOM786405:UOM786473 UYI786405:UYI786473 VIE786405:VIE786473 VSA786405:VSA786473 WBW786405:WBW786473 WLS786405:WLS786473 WVO786405:WVO786473 G851941:G852009 JC851941:JC852009 SY851941:SY852009 ACU851941:ACU852009 AMQ851941:AMQ852009 AWM851941:AWM852009 BGI851941:BGI852009 BQE851941:BQE852009 CAA851941:CAA852009 CJW851941:CJW852009 CTS851941:CTS852009 DDO851941:DDO852009 DNK851941:DNK852009 DXG851941:DXG852009 EHC851941:EHC852009 EQY851941:EQY852009 FAU851941:FAU852009 FKQ851941:FKQ852009 FUM851941:FUM852009 GEI851941:GEI852009 GOE851941:GOE852009 GYA851941:GYA852009 HHW851941:HHW852009 HRS851941:HRS852009 IBO851941:IBO852009 ILK851941:ILK852009 IVG851941:IVG852009 JFC851941:JFC852009 JOY851941:JOY852009 JYU851941:JYU852009 KIQ851941:KIQ852009 KSM851941:KSM852009 LCI851941:LCI852009 LME851941:LME852009 LWA851941:LWA852009 MFW851941:MFW852009 MPS851941:MPS852009 MZO851941:MZO852009 NJK851941:NJK852009 NTG851941:NTG852009 ODC851941:ODC852009 OMY851941:OMY852009 OWU851941:OWU852009 PGQ851941:PGQ852009 PQM851941:PQM852009 QAI851941:QAI852009 QKE851941:QKE852009 QUA851941:QUA852009 RDW851941:RDW852009 RNS851941:RNS852009 RXO851941:RXO852009 SHK851941:SHK852009 SRG851941:SRG852009 TBC851941:TBC852009 TKY851941:TKY852009 TUU851941:TUU852009 UEQ851941:UEQ852009 UOM851941:UOM852009 UYI851941:UYI852009 VIE851941:VIE852009 VSA851941:VSA852009 WBW851941:WBW852009 WLS851941:WLS852009 WVO851941:WVO852009 G917477:G917545 JC917477:JC917545 SY917477:SY917545 ACU917477:ACU917545 AMQ917477:AMQ917545 AWM917477:AWM917545 BGI917477:BGI917545 BQE917477:BQE917545 CAA917477:CAA917545 CJW917477:CJW917545 CTS917477:CTS917545 DDO917477:DDO917545 DNK917477:DNK917545 DXG917477:DXG917545 EHC917477:EHC917545 EQY917477:EQY917545 FAU917477:FAU917545 FKQ917477:FKQ917545 FUM917477:FUM917545 GEI917477:GEI917545 GOE917477:GOE917545 GYA917477:GYA917545 HHW917477:HHW917545 HRS917477:HRS917545 IBO917477:IBO917545 ILK917477:ILK917545 IVG917477:IVG917545 JFC917477:JFC917545 JOY917477:JOY917545 JYU917477:JYU917545 KIQ917477:KIQ917545 KSM917477:KSM917545 LCI917477:LCI917545 LME917477:LME917545 LWA917477:LWA917545 MFW917477:MFW917545 MPS917477:MPS917545 MZO917477:MZO917545 NJK917477:NJK917545 NTG917477:NTG917545 ODC917477:ODC917545 OMY917477:OMY917545 OWU917477:OWU917545 PGQ917477:PGQ917545 PQM917477:PQM917545 QAI917477:QAI917545 QKE917477:QKE917545 QUA917477:QUA917545 RDW917477:RDW917545 RNS917477:RNS917545 RXO917477:RXO917545 SHK917477:SHK917545 SRG917477:SRG917545 TBC917477:TBC917545 TKY917477:TKY917545 TUU917477:TUU917545 UEQ917477:UEQ917545 UOM917477:UOM917545 UYI917477:UYI917545 VIE917477:VIE917545 VSA917477:VSA917545 WBW917477:WBW917545 WLS917477:WLS917545 WVO917477:WVO917545 G983013:G983081 JC983013:JC983081 SY983013:SY983081 ACU983013:ACU983081 AMQ983013:AMQ983081 AWM983013:AWM983081 BGI983013:BGI983081 BQE983013:BQE983081 CAA983013:CAA983081 CJW983013:CJW983081 CTS983013:CTS983081 DDO983013:DDO983081 DNK983013:DNK983081 DXG983013:DXG983081 EHC983013:EHC983081 EQY983013:EQY983081 FAU983013:FAU983081 FKQ983013:FKQ983081 FUM983013:FUM983081 GEI983013:GEI983081 GOE983013:GOE983081 GYA983013:GYA983081 HHW983013:HHW983081 HRS983013:HRS983081 IBO983013:IBO983081 ILK983013:ILK983081 IVG983013:IVG983081 JFC983013:JFC983081 JOY983013:JOY983081 JYU983013:JYU983081 KIQ983013:KIQ983081 KSM983013:KSM983081 LCI983013:LCI983081 LME983013:LME983081 LWA983013:LWA983081 MFW983013:MFW983081 MPS983013:MPS983081 MZO983013:MZO983081 NJK983013:NJK983081 NTG983013:NTG983081 ODC983013:ODC983081 OMY983013:OMY983081 OWU983013:OWU983081 PGQ983013:PGQ983081 PQM983013:PQM983081 QAI983013:QAI983081 QKE983013:QKE983081 QUA983013:QUA983081 RDW983013:RDW983081 RNS983013:RNS983081 RXO983013:RXO983081 SHK983013:SHK983081 SRG983013:SRG983081 TBC983013:TBC983081 TKY983013:TKY983081 TUU983013:TUU983081 UEQ983013:UEQ983081 UOM983013:UOM983081 UYI983013:UYI983081 VIE983013:VIE983081 VSA983013:VSA983081 WBW983013:WBW983081 WLS983013:WLS983081 G6:G41 JC6:JC41 SY6:SY41 ACU6:ACU41 AMQ6:AMQ41 AWM6:AWM41 BGI6:BGI41 BQE6:BQE41 CAA6:CAA41 CJW6:CJW41 CTS6:CTS41 DDO6:DDO41 DNK6:DNK41 DXG6:DXG41 EHC6:EHC41 EQY6:EQY41 FAU6:FAU41 FKQ6:FKQ41 FUM6:FUM41 GEI6:GEI41 GOE6:GOE41 GYA6:GYA41 HHW6:HHW41 HRS6:HRS41 IBO6:IBO41 ILK6:ILK41 IVG6:IVG41 JFC6:JFC41 JOY6:JOY41 JYU6:JYU41 KIQ6:KIQ41 KSM6:KSM41 LCI6:LCI41 LME6:LME41 LWA6:LWA41 MFW6:MFW41 MPS6:MPS41 MZO6:MZO41 NJK6:NJK41 NTG6:NTG41 ODC6:ODC41 OMY6:OMY41 OWU6:OWU41 PGQ6:PGQ41 PQM6:PQM41 QAI6:QAI41 QKE6:QKE41 QUA6:QUA41 RDW6:RDW41 RNS6:RNS41 RXO6:RXO41 SHK6:SHK41 SRG6:SRG41 TBC6:TBC41 TKY6:TKY41 TUU6:TUU41 UEQ6:UEQ41 UOM6:UOM41 UYI6:UYI41 VIE6:VIE41 VSA6:VSA41 WBW6:WBW41 WLS6:WLS41 WVO6:WVO41">
      <formula1>"Following,Modified Following,Preceding,Modified Preceding,Month End Reference,Unadjusted Month End,Unadjusted"</formula1>
    </dataValidation>
    <dataValidation type="list" allowBlank="1" showInputMessage="1" showErrorMessage="1" sqref="WVN983013:WVN983081 F65509:F65577 JB65509:JB65577 SX65509:SX65577 ACT65509:ACT65577 AMP65509:AMP65577 AWL65509:AWL65577 BGH65509:BGH65577 BQD65509:BQD65577 BZZ65509:BZZ65577 CJV65509:CJV65577 CTR65509:CTR65577 DDN65509:DDN65577 DNJ65509:DNJ65577 DXF65509:DXF65577 EHB65509:EHB65577 EQX65509:EQX65577 FAT65509:FAT65577 FKP65509:FKP65577 FUL65509:FUL65577 GEH65509:GEH65577 GOD65509:GOD65577 GXZ65509:GXZ65577 HHV65509:HHV65577 HRR65509:HRR65577 IBN65509:IBN65577 ILJ65509:ILJ65577 IVF65509:IVF65577 JFB65509:JFB65577 JOX65509:JOX65577 JYT65509:JYT65577 KIP65509:KIP65577 KSL65509:KSL65577 LCH65509:LCH65577 LMD65509:LMD65577 LVZ65509:LVZ65577 MFV65509:MFV65577 MPR65509:MPR65577 MZN65509:MZN65577 NJJ65509:NJJ65577 NTF65509:NTF65577 ODB65509:ODB65577 OMX65509:OMX65577 OWT65509:OWT65577 PGP65509:PGP65577 PQL65509:PQL65577 QAH65509:QAH65577 QKD65509:QKD65577 QTZ65509:QTZ65577 RDV65509:RDV65577 RNR65509:RNR65577 RXN65509:RXN65577 SHJ65509:SHJ65577 SRF65509:SRF65577 TBB65509:TBB65577 TKX65509:TKX65577 TUT65509:TUT65577 UEP65509:UEP65577 UOL65509:UOL65577 UYH65509:UYH65577 VID65509:VID65577 VRZ65509:VRZ65577 WBV65509:WBV65577 WLR65509:WLR65577 WVN65509:WVN65577 F131045:F131113 JB131045:JB131113 SX131045:SX131113 ACT131045:ACT131113 AMP131045:AMP131113 AWL131045:AWL131113 BGH131045:BGH131113 BQD131045:BQD131113 BZZ131045:BZZ131113 CJV131045:CJV131113 CTR131045:CTR131113 DDN131045:DDN131113 DNJ131045:DNJ131113 DXF131045:DXF131113 EHB131045:EHB131113 EQX131045:EQX131113 FAT131045:FAT131113 FKP131045:FKP131113 FUL131045:FUL131113 GEH131045:GEH131113 GOD131045:GOD131113 GXZ131045:GXZ131113 HHV131045:HHV131113 HRR131045:HRR131113 IBN131045:IBN131113 ILJ131045:ILJ131113 IVF131045:IVF131113 JFB131045:JFB131113 JOX131045:JOX131113 JYT131045:JYT131113 KIP131045:KIP131113 KSL131045:KSL131113 LCH131045:LCH131113 LMD131045:LMD131113 LVZ131045:LVZ131113 MFV131045:MFV131113 MPR131045:MPR131113 MZN131045:MZN131113 NJJ131045:NJJ131113 NTF131045:NTF131113 ODB131045:ODB131113 OMX131045:OMX131113 OWT131045:OWT131113 PGP131045:PGP131113 PQL131045:PQL131113 QAH131045:QAH131113 QKD131045:QKD131113 QTZ131045:QTZ131113 RDV131045:RDV131113 RNR131045:RNR131113 RXN131045:RXN131113 SHJ131045:SHJ131113 SRF131045:SRF131113 TBB131045:TBB131113 TKX131045:TKX131113 TUT131045:TUT131113 UEP131045:UEP131113 UOL131045:UOL131113 UYH131045:UYH131113 VID131045:VID131113 VRZ131045:VRZ131113 WBV131045:WBV131113 WLR131045:WLR131113 WVN131045:WVN131113 F196581:F196649 JB196581:JB196649 SX196581:SX196649 ACT196581:ACT196649 AMP196581:AMP196649 AWL196581:AWL196649 BGH196581:BGH196649 BQD196581:BQD196649 BZZ196581:BZZ196649 CJV196581:CJV196649 CTR196581:CTR196649 DDN196581:DDN196649 DNJ196581:DNJ196649 DXF196581:DXF196649 EHB196581:EHB196649 EQX196581:EQX196649 FAT196581:FAT196649 FKP196581:FKP196649 FUL196581:FUL196649 GEH196581:GEH196649 GOD196581:GOD196649 GXZ196581:GXZ196649 HHV196581:HHV196649 HRR196581:HRR196649 IBN196581:IBN196649 ILJ196581:ILJ196649 IVF196581:IVF196649 JFB196581:JFB196649 JOX196581:JOX196649 JYT196581:JYT196649 KIP196581:KIP196649 KSL196581:KSL196649 LCH196581:LCH196649 LMD196581:LMD196649 LVZ196581:LVZ196649 MFV196581:MFV196649 MPR196581:MPR196649 MZN196581:MZN196649 NJJ196581:NJJ196649 NTF196581:NTF196649 ODB196581:ODB196649 OMX196581:OMX196649 OWT196581:OWT196649 PGP196581:PGP196649 PQL196581:PQL196649 QAH196581:QAH196649 QKD196581:QKD196649 QTZ196581:QTZ196649 RDV196581:RDV196649 RNR196581:RNR196649 RXN196581:RXN196649 SHJ196581:SHJ196649 SRF196581:SRF196649 TBB196581:TBB196649 TKX196581:TKX196649 TUT196581:TUT196649 UEP196581:UEP196649 UOL196581:UOL196649 UYH196581:UYH196649 VID196581:VID196649 VRZ196581:VRZ196649 WBV196581:WBV196649 WLR196581:WLR196649 WVN196581:WVN196649 F262117:F262185 JB262117:JB262185 SX262117:SX262185 ACT262117:ACT262185 AMP262117:AMP262185 AWL262117:AWL262185 BGH262117:BGH262185 BQD262117:BQD262185 BZZ262117:BZZ262185 CJV262117:CJV262185 CTR262117:CTR262185 DDN262117:DDN262185 DNJ262117:DNJ262185 DXF262117:DXF262185 EHB262117:EHB262185 EQX262117:EQX262185 FAT262117:FAT262185 FKP262117:FKP262185 FUL262117:FUL262185 GEH262117:GEH262185 GOD262117:GOD262185 GXZ262117:GXZ262185 HHV262117:HHV262185 HRR262117:HRR262185 IBN262117:IBN262185 ILJ262117:ILJ262185 IVF262117:IVF262185 JFB262117:JFB262185 JOX262117:JOX262185 JYT262117:JYT262185 KIP262117:KIP262185 KSL262117:KSL262185 LCH262117:LCH262185 LMD262117:LMD262185 LVZ262117:LVZ262185 MFV262117:MFV262185 MPR262117:MPR262185 MZN262117:MZN262185 NJJ262117:NJJ262185 NTF262117:NTF262185 ODB262117:ODB262185 OMX262117:OMX262185 OWT262117:OWT262185 PGP262117:PGP262185 PQL262117:PQL262185 QAH262117:QAH262185 QKD262117:QKD262185 QTZ262117:QTZ262185 RDV262117:RDV262185 RNR262117:RNR262185 RXN262117:RXN262185 SHJ262117:SHJ262185 SRF262117:SRF262185 TBB262117:TBB262185 TKX262117:TKX262185 TUT262117:TUT262185 UEP262117:UEP262185 UOL262117:UOL262185 UYH262117:UYH262185 VID262117:VID262185 VRZ262117:VRZ262185 WBV262117:WBV262185 WLR262117:WLR262185 WVN262117:WVN262185 F327653:F327721 JB327653:JB327721 SX327653:SX327721 ACT327653:ACT327721 AMP327653:AMP327721 AWL327653:AWL327721 BGH327653:BGH327721 BQD327653:BQD327721 BZZ327653:BZZ327721 CJV327653:CJV327721 CTR327653:CTR327721 DDN327653:DDN327721 DNJ327653:DNJ327721 DXF327653:DXF327721 EHB327653:EHB327721 EQX327653:EQX327721 FAT327653:FAT327721 FKP327653:FKP327721 FUL327653:FUL327721 GEH327653:GEH327721 GOD327653:GOD327721 GXZ327653:GXZ327721 HHV327653:HHV327721 HRR327653:HRR327721 IBN327653:IBN327721 ILJ327653:ILJ327721 IVF327653:IVF327721 JFB327653:JFB327721 JOX327653:JOX327721 JYT327653:JYT327721 KIP327653:KIP327721 KSL327653:KSL327721 LCH327653:LCH327721 LMD327653:LMD327721 LVZ327653:LVZ327721 MFV327653:MFV327721 MPR327653:MPR327721 MZN327653:MZN327721 NJJ327653:NJJ327721 NTF327653:NTF327721 ODB327653:ODB327721 OMX327653:OMX327721 OWT327653:OWT327721 PGP327653:PGP327721 PQL327653:PQL327721 QAH327653:QAH327721 QKD327653:QKD327721 QTZ327653:QTZ327721 RDV327653:RDV327721 RNR327653:RNR327721 RXN327653:RXN327721 SHJ327653:SHJ327721 SRF327653:SRF327721 TBB327653:TBB327721 TKX327653:TKX327721 TUT327653:TUT327721 UEP327653:UEP327721 UOL327653:UOL327721 UYH327653:UYH327721 VID327653:VID327721 VRZ327653:VRZ327721 WBV327653:WBV327721 WLR327653:WLR327721 WVN327653:WVN327721 F393189:F393257 JB393189:JB393257 SX393189:SX393257 ACT393189:ACT393257 AMP393189:AMP393257 AWL393189:AWL393257 BGH393189:BGH393257 BQD393189:BQD393257 BZZ393189:BZZ393257 CJV393189:CJV393257 CTR393189:CTR393257 DDN393189:DDN393257 DNJ393189:DNJ393257 DXF393189:DXF393257 EHB393189:EHB393257 EQX393189:EQX393257 FAT393189:FAT393257 FKP393189:FKP393257 FUL393189:FUL393257 GEH393189:GEH393257 GOD393189:GOD393257 GXZ393189:GXZ393257 HHV393189:HHV393257 HRR393189:HRR393257 IBN393189:IBN393257 ILJ393189:ILJ393257 IVF393189:IVF393257 JFB393189:JFB393257 JOX393189:JOX393257 JYT393189:JYT393257 KIP393189:KIP393257 KSL393189:KSL393257 LCH393189:LCH393257 LMD393189:LMD393257 LVZ393189:LVZ393257 MFV393189:MFV393257 MPR393189:MPR393257 MZN393189:MZN393257 NJJ393189:NJJ393257 NTF393189:NTF393257 ODB393189:ODB393257 OMX393189:OMX393257 OWT393189:OWT393257 PGP393189:PGP393257 PQL393189:PQL393257 QAH393189:QAH393257 QKD393189:QKD393257 QTZ393189:QTZ393257 RDV393189:RDV393257 RNR393189:RNR393257 RXN393189:RXN393257 SHJ393189:SHJ393257 SRF393189:SRF393257 TBB393189:TBB393257 TKX393189:TKX393257 TUT393189:TUT393257 UEP393189:UEP393257 UOL393189:UOL393257 UYH393189:UYH393257 VID393189:VID393257 VRZ393189:VRZ393257 WBV393189:WBV393257 WLR393189:WLR393257 WVN393189:WVN393257 F458725:F458793 JB458725:JB458793 SX458725:SX458793 ACT458725:ACT458793 AMP458725:AMP458793 AWL458725:AWL458793 BGH458725:BGH458793 BQD458725:BQD458793 BZZ458725:BZZ458793 CJV458725:CJV458793 CTR458725:CTR458793 DDN458725:DDN458793 DNJ458725:DNJ458793 DXF458725:DXF458793 EHB458725:EHB458793 EQX458725:EQX458793 FAT458725:FAT458793 FKP458725:FKP458793 FUL458725:FUL458793 GEH458725:GEH458793 GOD458725:GOD458793 GXZ458725:GXZ458793 HHV458725:HHV458793 HRR458725:HRR458793 IBN458725:IBN458793 ILJ458725:ILJ458793 IVF458725:IVF458793 JFB458725:JFB458793 JOX458725:JOX458793 JYT458725:JYT458793 KIP458725:KIP458793 KSL458725:KSL458793 LCH458725:LCH458793 LMD458725:LMD458793 LVZ458725:LVZ458793 MFV458725:MFV458793 MPR458725:MPR458793 MZN458725:MZN458793 NJJ458725:NJJ458793 NTF458725:NTF458793 ODB458725:ODB458793 OMX458725:OMX458793 OWT458725:OWT458793 PGP458725:PGP458793 PQL458725:PQL458793 QAH458725:QAH458793 QKD458725:QKD458793 QTZ458725:QTZ458793 RDV458725:RDV458793 RNR458725:RNR458793 RXN458725:RXN458793 SHJ458725:SHJ458793 SRF458725:SRF458793 TBB458725:TBB458793 TKX458725:TKX458793 TUT458725:TUT458793 UEP458725:UEP458793 UOL458725:UOL458793 UYH458725:UYH458793 VID458725:VID458793 VRZ458725:VRZ458793 WBV458725:WBV458793 WLR458725:WLR458793 WVN458725:WVN458793 F524261:F524329 JB524261:JB524329 SX524261:SX524329 ACT524261:ACT524329 AMP524261:AMP524329 AWL524261:AWL524329 BGH524261:BGH524329 BQD524261:BQD524329 BZZ524261:BZZ524329 CJV524261:CJV524329 CTR524261:CTR524329 DDN524261:DDN524329 DNJ524261:DNJ524329 DXF524261:DXF524329 EHB524261:EHB524329 EQX524261:EQX524329 FAT524261:FAT524329 FKP524261:FKP524329 FUL524261:FUL524329 GEH524261:GEH524329 GOD524261:GOD524329 GXZ524261:GXZ524329 HHV524261:HHV524329 HRR524261:HRR524329 IBN524261:IBN524329 ILJ524261:ILJ524329 IVF524261:IVF524329 JFB524261:JFB524329 JOX524261:JOX524329 JYT524261:JYT524329 KIP524261:KIP524329 KSL524261:KSL524329 LCH524261:LCH524329 LMD524261:LMD524329 LVZ524261:LVZ524329 MFV524261:MFV524329 MPR524261:MPR524329 MZN524261:MZN524329 NJJ524261:NJJ524329 NTF524261:NTF524329 ODB524261:ODB524329 OMX524261:OMX524329 OWT524261:OWT524329 PGP524261:PGP524329 PQL524261:PQL524329 QAH524261:QAH524329 QKD524261:QKD524329 QTZ524261:QTZ524329 RDV524261:RDV524329 RNR524261:RNR524329 RXN524261:RXN524329 SHJ524261:SHJ524329 SRF524261:SRF524329 TBB524261:TBB524329 TKX524261:TKX524329 TUT524261:TUT524329 UEP524261:UEP524329 UOL524261:UOL524329 UYH524261:UYH524329 VID524261:VID524329 VRZ524261:VRZ524329 WBV524261:WBV524329 WLR524261:WLR524329 WVN524261:WVN524329 F589797:F589865 JB589797:JB589865 SX589797:SX589865 ACT589797:ACT589865 AMP589797:AMP589865 AWL589797:AWL589865 BGH589797:BGH589865 BQD589797:BQD589865 BZZ589797:BZZ589865 CJV589797:CJV589865 CTR589797:CTR589865 DDN589797:DDN589865 DNJ589797:DNJ589865 DXF589797:DXF589865 EHB589797:EHB589865 EQX589797:EQX589865 FAT589797:FAT589865 FKP589797:FKP589865 FUL589797:FUL589865 GEH589797:GEH589865 GOD589797:GOD589865 GXZ589797:GXZ589865 HHV589797:HHV589865 HRR589797:HRR589865 IBN589797:IBN589865 ILJ589797:ILJ589865 IVF589797:IVF589865 JFB589797:JFB589865 JOX589797:JOX589865 JYT589797:JYT589865 KIP589797:KIP589865 KSL589797:KSL589865 LCH589797:LCH589865 LMD589797:LMD589865 LVZ589797:LVZ589865 MFV589797:MFV589865 MPR589797:MPR589865 MZN589797:MZN589865 NJJ589797:NJJ589865 NTF589797:NTF589865 ODB589797:ODB589865 OMX589797:OMX589865 OWT589797:OWT589865 PGP589797:PGP589865 PQL589797:PQL589865 QAH589797:QAH589865 QKD589797:QKD589865 QTZ589797:QTZ589865 RDV589797:RDV589865 RNR589797:RNR589865 RXN589797:RXN589865 SHJ589797:SHJ589865 SRF589797:SRF589865 TBB589797:TBB589865 TKX589797:TKX589865 TUT589797:TUT589865 UEP589797:UEP589865 UOL589797:UOL589865 UYH589797:UYH589865 VID589797:VID589865 VRZ589797:VRZ589865 WBV589797:WBV589865 WLR589797:WLR589865 WVN589797:WVN589865 F655333:F655401 JB655333:JB655401 SX655333:SX655401 ACT655333:ACT655401 AMP655333:AMP655401 AWL655333:AWL655401 BGH655333:BGH655401 BQD655333:BQD655401 BZZ655333:BZZ655401 CJV655333:CJV655401 CTR655333:CTR655401 DDN655333:DDN655401 DNJ655333:DNJ655401 DXF655333:DXF655401 EHB655333:EHB655401 EQX655333:EQX655401 FAT655333:FAT655401 FKP655333:FKP655401 FUL655333:FUL655401 GEH655333:GEH655401 GOD655333:GOD655401 GXZ655333:GXZ655401 HHV655333:HHV655401 HRR655333:HRR655401 IBN655333:IBN655401 ILJ655333:ILJ655401 IVF655333:IVF655401 JFB655333:JFB655401 JOX655333:JOX655401 JYT655333:JYT655401 KIP655333:KIP655401 KSL655333:KSL655401 LCH655333:LCH655401 LMD655333:LMD655401 LVZ655333:LVZ655401 MFV655333:MFV655401 MPR655333:MPR655401 MZN655333:MZN655401 NJJ655333:NJJ655401 NTF655333:NTF655401 ODB655333:ODB655401 OMX655333:OMX655401 OWT655333:OWT655401 PGP655333:PGP655401 PQL655333:PQL655401 QAH655333:QAH655401 QKD655333:QKD655401 QTZ655333:QTZ655401 RDV655333:RDV655401 RNR655333:RNR655401 RXN655333:RXN655401 SHJ655333:SHJ655401 SRF655333:SRF655401 TBB655333:TBB655401 TKX655333:TKX655401 TUT655333:TUT655401 UEP655333:UEP655401 UOL655333:UOL655401 UYH655333:UYH655401 VID655333:VID655401 VRZ655333:VRZ655401 WBV655333:WBV655401 WLR655333:WLR655401 WVN655333:WVN655401 F720869:F720937 JB720869:JB720937 SX720869:SX720937 ACT720869:ACT720937 AMP720869:AMP720937 AWL720869:AWL720937 BGH720869:BGH720937 BQD720869:BQD720937 BZZ720869:BZZ720937 CJV720869:CJV720937 CTR720869:CTR720937 DDN720869:DDN720937 DNJ720869:DNJ720937 DXF720869:DXF720937 EHB720869:EHB720937 EQX720869:EQX720937 FAT720869:FAT720937 FKP720869:FKP720937 FUL720869:FUL720937 GEH720869:GEH720937 GOD720869:GOD720937 GXZ720869:GXZ720937 HHV720869:HHV720937 HRR720869:HRR720937 IBN720869:IBN720937 ILJ720869:ILJ720937 IVF720869:IVF720937 JFB720869:JFB720937 JOX720869:JOX720937 JYT720869:JYT720937 KIP720869:KIP720937 KSL720869:KSL720937 LCH720869:LCH720937 LMD720869:LMD720937 LVZ720869:LVZ720937 MFV720869:MFV720937 MPR720869:MPR720937 MZN720869:MZN720937 NJJ720869:NJJ720937 NTF720869:NTF720937 ODB720869:ODB720937 OMX720869:OMX720937 OWT720869:OWT720937 PGP720869:PGP720937 PQL720869:PQL720937 QAH720869:QAH720937 QKD720869:QKD720937 QTZ720869:QTZ720937 RDV720869:RDV720937 RNR720869:RNR720937 RXN720869:RXN720937 SHJ720869:SHJ720937 SRF720869:SRF720937 TBB720869:TBB720937 TKX720869:TKX720937 TUT720869:TUT720937 UEP720869:UEP720937 UOL720869:UOL720937 UYH720869:UYH720937 VID720869:VID720937 VRZ720869:VRZ720937 WBV720869:WBV720937 WLR720869:WLR720937 WVN720869:WVN720937 F786405:F786473 JB786405:JB786473 SX786405:SX786473 ACT786405:ACT786473 AMP786405:AMP786473 AWL786405:AWL786473 BGH786405:BGH786473 BQD786405:BQD786473 BZZ786405:BZZ786473 CJV786405:CJV786473 CTR786405:CTR786473 DDN786405:DDN786473 DNJ786405:DNJ786473 DXF786405:DXF786473 EHB786405:EHB786473 EQX786405:EQX786473 FAT786405:FAT786473 FKP786405:FKP786473 FUL786405:FUL786473 GEH786405:GEH786473 GOD786405:GOD786473 GXZ786405:GXZ786473 HHV786405:HHV786473 HRR786405:HRR786473 IBN786405:IBN786473 ILJ786405:ILJ786473 IVF786405:IVF786473 JFB786405:JFB786473 JOX786405:JOX786473 JYT786405:JYT786473 KIP786405:KIP786473 KSL786405:KSL786473 LCH786405:LCH786473 LMD786405:LMD786473 LVZ786405:LVZ786473 MFV786405:MFV786473 MPR786405:MPR786473 MZN786405:MZN786473 NJJ786405:NJJ786473 NTF786405:NTF786473 ODB786405:ODB786473 OMX786405:OMX786473 OWT786405:OWT786473 PGP786405:PGP786473 PQL786405:PQL786473 QAH786405:QAH786473 QKD786405:QKD786473 QTZ786405:QTZ786473 RDV786405:RDV786473 RNR786405:RNR786473 RXN786405:RXN786473 SHJ786405:SHJ786473 SRF786405:SRF786473 TBB786405:TBB786473 TKX786405:TKX786473 TUT786405:TUT786473 UEP786405:UEP786473 UOL786405:UOL786473 UYH786405:UYH786473 VID786405:VID786473 VRZ786405:VRZ786473 WBV786405:WBV786473 WLR786405:WLR786473 WVN786405:WVN786473 F851941:F852009 JB851941:JB852009 SX851941:SX852009 ACT851941:ACT852009 AMP851941:AMP852009 AWL851941:AWL852009 BGH851941:BGH852009 BQD851941:BQD852009 BZZ851941:BZZ852009 CJV851941:CJV852009 CTR851941:CTR852009 DDN851941:DDN852009 DNJ851941:DNJ852009 DXF851941:DXF852009 EHB851941:EHB852009 EQX851941:EQX852009 FAT851941:FAT852009 FKP851941:FKP852009 FUL851941:FUL852009 GEH851941:GEH852009 GOD851941:GOD852009 GXZ851941:GXZ852009 HHV851941:HHV852009 HRR851941:HRR852009 IBN851941:IBN852009 ILJ851941:ILJ852009 IVF851941:IVF852009 JFB851941:JFB852009 JOX851941:JOX852009 JYT851941:JYT852009 KIP851941:KIP852009 KSL851941:KSL852009 LCH851941:LCH852009 LMD851941:LMD852009 LVZ851941:LVZ852009 MFV851941:MFV852009 MPR851941:MPR852009 MZN851941:MZN852009 NJJ851941:NJJ852009 NTF851941:NTF852009 ODB851941:ODB852009 OMX851941:OMX852009 OWT851941:OWT852009 PGP851941:PGP852009 PQL851941:PQL852009 QAH851941:QAH852009 QKD851941:QKD852009 QTZ851941:QTZ852009 RDV851941:RDV852009 RNR851941:RNR852009 RXN851941:RXN852009 SHJ851941:SHJ852009 SRF851941:SRF852009 TBB851941:TBB852009 TKX851941:TKX852009 TUT851941:TUT852009 UEP851941:UEP852009 UOL851941:UOL852009 UYH851941:UYH852009 VID851941:VID852009 VRZ851941:VRZ852009 WBV851941:WBV852009 WLR851941:WLR852009 WVN851941:WVN852009 F917477:F917545 JB917477:JB917545 SX917477:SX917545 ACT917477:ACT917545 AMP917477:AMP917545 AWL917477:AWL917545 BGH917477:BGH917545 BQD917477:BQD917545 BZZ917477:BZZ917545 CJV917477:CJV917545 CTR917477:CTR917545 DDN917477:DDN917545 DNJ917477:DNJ917545 DXF917477:DXF917545 EHB917477:EHB917545 EQX917477:EQX917545 FAT917477:FAT917545 FKP917477:FKP917545 FUL917477:FUL917545 GEH917477:GEH917545 GOD917477:GOD917545 GXZ917477:GXZ917545 HHV917477:HHV917545 HRR917477:HRR917545 IBN917477:IBN917545 ILJ917477:ILJ917545 IVF917477:IVF917545 JFB917477:JFB917545 JOX917477:JOX917545 JYT917477:JYT917545 KIP917477:KIP917545 KSL917477:KSL917545 LCH917477:LCH917545 LMD917477:LMD917545 LVZ917477:LVZ917545 MFV917477:MFV917545 MPR917477:MPR917545 MZN917477:MZN917545 NJJ917477:NJJ917545 NTF917477:NTF917545 ODB917477:ODB917545 OMX917477:OMX917545 OWT917477:OWT917545 PGP917477:PGP917545 PQL917477:PQL917545 QAH917477:QAH917545 QKD917477:QKD917545 QTZ917477:QTZ917545 RDV917477:RDV917545 RNR917477:RNR917545 RXN917477:RXN917545 SHJ917477:SHJ917545 SRF917477:SRF917545 TBB917477:TBB917545 TKX917477:TKX917545 TUT917477:TUT917545 UEP917477:UEP917545 UOL917477:UOL917545 UYH917477:UYH917545 VID917477:VID917545 VRZ917477:VRZ917545 WBV917477:WBV917545 WLR917477:WLR917545 WVN917477:WVN917545 F983013:F983081 JB983013:JB983081 SX983013:SX983081 ACT983013:ACT983081 AMP983013:AMP983081 AWL983013:AWL983081 BGH983013:BGH983081 BQD983013:BQD983081 BZZ983013:BZZ983081 CJV983013:CJV983081 CTR983013:CTR983081 DDN983013:DDN983081 DNJ983013:DNJ983081 DXF983013:DXF983081 EHB983013:EHB983081 EQX983013:EQX983081 FAT983013:FAT983081 FKP983013:FKP983081 FUL983013:FUL983081 GEH983013:GEH983081 GOD983013:GOD983081 GXZ983013:GXZ983081 HHV983013:HHV983081 HRR983013:HRR983081 IBN983013:IBN983081 ILJ983013:ILJ983081 IVF983013:IVF983081 JFB983013:JFB983081 JOX983013:JOX983081 JYT983013:JYT983081 KIP983013:KIP983081 KSL983013:KSL983081 LCH983013:LCH983081 LMD983013:LMD983081 LVZ983013:LVZ983081 MFV983013:MFV983081 MPR983013:MPR983081 MZN983013:MZN983081 NJJ983013:NJJ983081 NTF983013:NTF983081 ODB983013:ODB983081 OMX983013:OMX983081 OWT983013:OWT983081 PGP983013:PGP983081 PQL983013:PQL983081 QAH983013:QAH983081 QKD983013:QKD983081 QTZ983013:QTZ983081 RDV983013:RDV983081 RNR983013:RNR983081 RXN983013:RXN983081 SHJ983013:SHJ983081 SRF983013:SRF983081 TBB983013:TBB983081 TKX983013:TKX983081 TUT983013:TUT983081 UEP983013:UEP983081 UOL983013:UOL983081 UYH983013:UYH983081 VID983013:VID983081 VRZ983013:VRZ983081 WBV983013:WBV983081 WLR983013:WLR983081 F6:F41 JB6:JB41 SX6:SX41 ACT6:ACT41 AMP6:AMP41 AWL6:AWL41 BGH6:BGH41 BQD6:BQD41 BZZ6:BZZ41 CJV6:CJV41 CTR6:CTR41 DDN6:DDN41 DNJ6:DNJ41 DXF6:DXF41 EHB6:EHB41 EQX6:EQX41 FAT6:FAT41 FKP6:FKP41 FUL6:FUL41 GEH6:GEH41 GOD6:GOD41 GXZ6:GXZ41 HHV6:HHV41 HRR6:HRR41 IBN6:IBN41 ILJ6:ILJ41 IVF6:IVF41 JFB6:JFB41 JOX6:JOX41 JYT6:JYT41 KIP6:KIP41 KSL6:KSL41 LCH6:LCH41 LMD6:LMD41 LVZ6:LVZ41 MFV6:MFV41 MPR6:MPR41 MZN6:MZN41 NJJ6:NJJ41 NTF6:NTF41 ODB6:ODB41 OMX6:OMX41 OWT6:OWT41 PGP6:PGP41 PQL6:PQL41 QAH6:QAH41 QKD6:QKD41 QTZ6:QTZ41 RDV6:RDV41 RNR6:RNR41 RXN6:RXN41 SHJ6:SHJ41 SRF6:SRF41 TBB6:TBB41 TKX6:TKX41 TUT6:TUT41 UEP6:UEP41 UOL6:UOL41 UYH6:UYH41 VID6:VID41 VRZ6:VRZ41 WBV6:WBV41 WLR6:WLR41 WVN6:WVN41">
      <formula1>"Once,Annual,Semiannual,EveryFourthMonth,Quarterly,Bimonthly,Monthly"</formula1>
    </dataValidation>
  </dataValidations>
  <pageMargins left="0.75" right="0.75" top="1" bottom="1" header="0.5" footer="0.5"/>
  <pageSetup paperSize="9" orientation="portrait"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6</vt:i4>
      </vt:variant>
      <vt:variant>
        <vt:lpstr>Named Ranges</vt:lpstr>
      </vt:variant>
      <vt:variant>
        <vt:i4>35</vt:i4>
      </vt:variant>
    </vt:vector>
  </HeadingPairs>
  <TitlesOfParts>
    <vt:vector size="41" baseType="lpstr">
      <vt:lpstr>General Settings</vt:lpstr>
      <vt:lpstr>RateHelpers</vt:lpstr>
      <vt:lpstr>Selected</vt:lpstr>
      <vt:lpstr>ON_Deposits</vt:lpstr>
      <vt:lpstr>ON_FRAs</vt:lpstr>
      <vt:lpstr>ON_Swaps</vt:lpstr>
      <vt:lpstr>Accuracy</vt:lpstr>
      <vt:lpstr>Calendar</vt:lpstr>
      <vt:lpstr>Currency</vt:lpstr>
      <vt:lpstr>DayCounter</vt:lpstr>
      <vt:lpstr>DepoInclusionCriteria</vt:lpstr>
      <vt:lpstr>Discounting</vt:lpstr>
      <vt:lpstr>Discounting2</vt:lpstr>
      <vt:lpstr>ON_Swaps!DiscountingCurve</vt:lpstr>
      <vt:lpstr>FamilyName</vt:lpstr>
      <vt:lpstr>FileOverwrite</vt:lpstr>
      <vt:lpstr>FrontFuturesRollingDays</vt:lpstr>
      <vt:lpstr>IborType</vt:lpstr>
      <vt:lpstr>IndexTenor</vt:lpstr>
      <vt:lpstr>InterpolatorID</vt:lpstr>
      <vt:lpstr>MinDistance</vt:lpstr>
      <vt:lpstr>MoneyMarketDayCounter</vt:lpstr>
      <vt:lpstr>Months</vt:lpstr>
      <vt:lpstr>NDays</vt:lpstr>
      <vt:lpstr>nIMMFutures</vt:lpstr>
      <vt:lpstr>nSerialFutures</vt:lpstr>
      <vt:lpstr>ObjectOverwrite</vt:lpstr>
      <vt:lpstr>Permanent</vt:lpstr>
      <vt:lpstr>Selected!Print_Area</vt:lpstr>
      <vt:lpstr>QuoteSuffix</vt:lpstr>
      <vt:lpstr>RateHelperPrefix</vt:lpstr>
      <vt:lpstr>RateHelpers</vt:lpstr>
      <vt:lpstr>RateHelpersIncluded</vt:lpstr>
      <vt:lpstr>RateHelpersPriority</vt:lpstr>
      <vt:lpstr>RateHelpersSelected</vt:lpstr>
      <vt:lpstr>SerializationPath</vt:lpstr>
      <vt:lpstr>Serialize</vt:lpstr>
      <vt:lpstr>SwapFixedFreq</vt:lpstr>
      <vt:lpstr>TraitsID</vt:lpstr>
      <vt:lpstr>Trigger</vt:lpstr>
      <vt:lpstr>YieldCurve</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erik</dc:creator>
  <cp:lastModifiedBy>erik</cp:lastModifiedBy>
  <dcterms:created xsi:type="dcterms:W3CDTF">2013-12-10T20:51:38Z</dcterms:created>
  <dcterms:modified xsi:type="dcterms:W3CDTF">2014-01-24T18:00:21Z</dcterms:modified>
</cp:coreProperties>
</file>