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1445" activeTab="3"/>
  </bookViews>
  <sheets>
    <sheet name="General Settings" sheetId="3" r:id="rId1"/>
    <sheet name="Swaps" sheetId="6" r:id="rId2"/>
    <sheet name="RateHelpers" sheetId="7" r:id="rId3"/>
    <sheet name="Selected" sheetId="8" r:id="rId4"/>
    <sheet name="Charts" sheetId="9" r:id="rId5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Swaps!$L$2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RateHelpers!$K$2:$K$50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Swaps!$L$6:$L$16</definedName>
    <definedName name="RateHelperPrefix">'General Settings'!$D$8</definedName>
    <definedName name="RateHelpers">RateHelpers!$E$2:$E$50</definedName>
    <definedName name="RateHelpersIncluded">RateHelpers!$I$2:$I$50</definedName>
    <definedName name="RateHelpersPriority">RateHelpers!$J$2:$J$50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L8" i="6" l="1"/>
  <c r="L13" i="6"/>
  <c r="L16" i="6"/>
  <c r="L9" i="6"/>
  <c r="L10" i="6"/>
  <c r="L15" i="6"/>
  <c r="L11" i="6"/>
  <c r="L12" i="6"/>
  <c r="L7" i="6"/>
  <c r="L14" i="6"/>
  <c r="L6" i="6"/>
  <c r="A275" i="9" l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226" i="9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B6" i="9"/>
  <c r="B7" i="9" s="1"/>
  <c r="B8" i="9" s="1"/>
  <c r="B3" i="7" l="1"/>
  <c r="C3" i="7"/>
  <c r="B4" i="7"/>
  <c r="C4" i="7"/>
  <c r="B9" i="9"/>
  <c r="B10" i="9"/>
  <c r="L4" i="6"/>
  <c r="L5" i="6"/>
  <c r="E2" i="7" l="1"/>
  <c r="B5" i="7"/>
  <c r="C5" i="7"/>
  <c r="B6" i="7"/>
  <c r="C6" i="7"/>
  <c r="B7" i="7"/>
  <c r="C7" i="7"/>
  <c r="F2" i="7"/>
  <c r="G2" i="7"/>
  <c r="B11" i="9"/>
  <c r="I2" i="7" l="1"/>
  <c r="B8" i="7"/>
  <c r="C8" i="7"/>
  <c r="B9" i="7"/>
  <c r="C9" i="7"/>
  <c r="B12" i="9"/>
  <c r="B10" i="7" l="1"/>
  <c r="C10" i="7"/>
  <c r="B11" i="7"/>
  <c r="C11" i="7"/>
  <c r="B12" i="7"/>
  <c r="C12" i="7"/>
  <c r="B13" i="9"/>
  <c r="B13" i="7" l="1"/>
  <c r="C13" i="7"/>
  <c r="B14" i="9"/>
  <c r="B14" i="7" l="1"/>
  <c r="C14" i="7"/>
  <c r="B15" i="9"/>
  <c r="B15" i="7" l="1"/>
  <c r="C15" i="7"/>
  <c r="B16" i="9"/>
  <c r="B16" i="7" l="1"/>
  <c r="C16" i="7"/>
  <c r="B17" i="9"/>
  <c r="B17" i="7" l="1"/>
  <c r="C17" i="7"/>
  <c r="B18" i="9"/>
  <c r="B18" i="7" l="1"/>
  <c r="C18" i="7"/>
  <c r="B19" i="9"/>
  <c r="B19" i="7" l="1"/>
  <c r="C19" i="7"/>
  <c r="B20" i="9"/>
  <c r="B20" i="7" l="1"/>
  <c r="C20" i="7"/>
  <c r="B21" i="9"/>
  <c r="B21" i="7" l="1"/>
  <c r="C21" i="7"/>
  <c r="B22" i="9"/>
  <c r="B22" i="7" l="1"/>
  <c r="C22" i="7"/>
  <c r="B23" i="9"/>
  <c r="B23" i="7" l="1"/>
  <c r="C23" i="7"/>
  <c r="B24" i="9"/>
  <c r="B24" i="7" l="1"/>
  <c r="C24" i="7"/>
  <c r="B25" i="9"/>
  <c r="B25" i="7" l="1"/>
  <c r="C25" i="7"/>
  <c r="B26" i="9"/>
  <c r="B26" i="7" l="1"/>
  <c r="C26" i="7"/>
  <c r="B27" i="9"/>
  <c r="B27" i="7" l="1"/>
  <c r="C27" i="7"/>
  <c r="B28" i="9"/>
  <c r="B28" i="7" l="1"/>
  <c r="C28" i="7"/>
  <c r="B29" i="9"/>
  <c r="B29" i="7" l="1"/>
  <c r="C29" i="7"/>
  <c r="B30" i="9"/>
  <c r="B30" i="7" l="1"/>
  <c r="C30" i="7"/>
  <c r="B31" i="9"/>
  <c r="B31" i="7" l="1"/>
  <c r="C31" i="7"/>
  <c r="B32" i="9"/>
  <c r="B32" i="7" l="1"/>
  <c r="C32" i="7"/>
  <c r="B33" i="9"/>
  <c r="B33" i="7" l="1"/>
  <c r="C33" i="7"/>
  <c r="B34" i="9"/>
  <c r="B34" i="7" l="1"/>
  <c r="C34" i="7"/>
  <c r="B35" i="9"/>
  <c r="B35" i="7" l="1"/>
  <c r="C35" i="7"/>
  <c r="B36" i="9"/>
  <c r="B36" i="7" l="1"/>
  <c r="C36" i="7"/>
  <c r="B37" i="9"/>
  <c r="B37" i="7" l="1"/>
  <c r="C37" i="7"/>
  <c r="B38" i="9"/>
  <c r="B38" i="7" l="1"/>
  <c r="C38" i="7"/>
  <c r="B39" i="9"/>
  <c r="B39" i="7" l="1"/>
  <c r="C39" i="7"/>
  <c r="B40" i="9"/>
  <c r="B40" i="7" l="1"/>
  <c r="C40" i="7"/>
  <c r="B41" i="9"/>
  <c r="B41" i="7" l="1"/>
  <c r="C41" i="7"/>
  <c r="B42" i="9"/>
  <c r="B42" i="7" l="1"/>
  <c r="C42" i="7"/>
  <c r="B43" i="9"/>
  <c r="B43" i="7" l="1"/>
  <c r="C43" i="7"/>
  <c r="B44" i="9"/>
  <c r="B44" i="7" l="1"/>
  <c r="C44" i="7"/>
  <c r="B45" i="9"/>
  <c r="B45" i="7" l="1"/>
  <c r="C45" i="7"/>
  <c r="B46" i="9"/>
  <c r="B46" i="7" l="1"/>
  <c r="C46" i="7"/>
  <c r="B47" i="9"/>
  <c r="B47" i="7" l="1"/>
  <c r="C47" i="7"/>
  <c r="B48" i="9"/>
  <c r="B48" i="7" l="1"/>
  <c r="C48" i="7"/>
  <c r="B49" i="9"/>
  <c r="B49" i="7" l="1"/>
  <c r="C49" i="7"/>
  <c r="B50" i="9"/>
  <c r="B50" i="7" l="1"/>
  <c r="C50" i="7"/>
  <c r="B51" i="9"/>
  <c r="J8" i="3" l="1"/>
  <c r="B52" i="9"/>
  <c r="J20" i="3" l="1"/>
  <c r="J21" i="3"/>
  <c r="B53" i="9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B54" i="9"/>
  <c r="K10" i="6" l="1"/>
  <c r="K7" i="6"/>
  <c r="K14" i="6"/>
  <c r="K13" i="6"/>
  <c r="K11" i="6"/>
  <c r="K9" i="6"/>
  <c r="K16" i="6"/>
  <c r="K12" i="6"/>
  <c r="K15" i="6"/>
  <c r="K6" i="6"/>
  <c r="K8" i="6"/>
  <c r="D5" i="3"/>
  <c r="B1" i="3"/>
  <c r="D16" i="3"/>
  <c r="M4" i="6"/>
  <c r="B55" i="9"/>
  <c r="L3" i="6"/>
  <c r="D5" i="9" l="1"/>
  <c r="D12" i="3"/>
  <c r="E8" i="7"/>
  <c r="E3" i="7"/>
  <c r="E13" i="7"/>
  <c r="E11" i="7"/>
  <c r="E5" i="7"/>
  <c r="E4" i="7"/>
  <c r="E6" i="7"/>
  <c r="E7" i="7"/>
  <c r="E12" i="7"/>
  <c r="E10" i="7"/>
  <c r="E9" i="7"/>
  <c r="E16" i="3"/>
  <c r="D15" i="3"/>
  <c r="D8" i="3"/>
  <c r="E15" i="3"/>
  <c r="F9" i="7"/>
  <c r="F13" i="7"/>
  <c r="L4" i="7"/>
  <c r="F11" i="7"/>
  <c r="M8" i="7"/>
  <c r="M6" i="7"/>
  <c r="M10" i="7"/>
  <c r="F12" i="7"/>
  <c r="B56" i="9"/>
  <c r="D17" i="3"/>
  <c r="M11" i="7"/>
  <c r="M5" i="7"/>
  <c r="F5" i="7"/>
  <c r="F3" i="7"/>
  <c r="F7" i="7"/>
  <c r="F8" i="7"/>
  <c r="E17" i="3"/>
  <c r="F4" i="7"/>
  <c r="M9" i="7"/>
  <c r="L6" i="7"/>
  <c r="L3" i="7"/>
  <c r="L7" i="7"/>
  <c r="M7" i="7"/>
  <c r="L5" i="7"/>
  <c r="F6" i="7"/>
  <c r="F10" i="7"/>
  <c r="M11" i="6"/>
  <c r="M6" i="6"/>
  <c r="M7" i="6"/>
  <c r="M10" i="6"/>
  <c r="M3" i="6"/>
  <c r="M8" i="6"/>
  <c r="M12" i="6"/>
  <c r="M13" i="6"/>
  <c r="M9" i="6"/>
  <c r="M16" i="6"/>
  <c r="M14" i="6"/>
  <c r="M15" i="6"/>
  <c r="E14" i="7" l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F49" i="7"/>
  <c r="F23" i="7"/>
  <c r="F40" i="7"/>
  <c r="F25" i="7"/>
  <c r="F35" i="7"/>
  <c r="F46" i="7"/>
  <c r="F36" i="7"/>
  <c r="F18" i="7"/>
  <c r="F39" i="7"/>
  <c r="F24" i="7"/>
  <c r="F50" i="7"/>
  <c r="F30" i="7"/>
  <c r="F26" i="7"/>
  <c r="F34" i="7"/>
  <c r="F19" i="7"/>
  <c r="F14" i="7"/>
  <c r="F41" i="7"/>
  <c r="F42" i="7"/>
  <c r="F15" i="7"/>
  <c r="F37" i="7"/>
  <c r="F43" i="7"/>
  <c r="F31" i="7"/>
  <c r="F22" i="7"/>
  <c r="F44" i="7"/>
  <c r="F47" i="7"/>
  <c r="F38" i="7"/>
  <c r="F16" i="7"/>
  <c r="F27" i="7"/>
  <c r="F32" i="7"/>
  <c r="F28" i="7"/>
  <c r="F48" i="7"/>
  <c r="F45" i="7"/>
  <c r="F17" i="7"/>
  <c r="F21" i="7"/>
  <c r="F33" i="7"/>
  <c r="F29" i="7"/>
  <c r="F20" i="7"/>
  <c r="L21" i="7"/>
  <c r="G17" i="7"/>
  <c r="H6" i="7"/>
  <c r="M34" i="7"/>
  <c r="L19" i="7"/>
  <c r="M29" i="7"/>
  <c r="L27" i="7"/>
  <c r="L9" i="7"/>
  <c r="G49" i="7"/>
  <c r="G44" i="7"/>
  <c r="G6" i="7"/>
  <c r="H41" i="7"/>
  <c r="H21" i="7"/>
  <c r="G24" i="7"/>
  <c r="G45" i="7"/>
  <c r="M46" i="7"/>
  <c r="M40" i="7"/>
  <c r="M38" i="7"/>
  <c r="L20" i="7"/>
  <c r="L50" i="7"/>
  <c r="H39" i="7"/>
  <c r="L46" i="7"/>
  <c r="M24" i="7"/>
  <c r="M16" i="7"/>
  <c r="L8" i="7"/>
  <c r="G48" i="7"/>
  <c r="L12" i="7"/>
  <c r="L23" i="7"/>
  <c r="L49" i="7"/>
  <c r="L38" i="7"/>
  <c r="M44" i="7"/>
  <c r="L29" i="7"/>
  <c r="L11" i="7"/>
  <c r="H38" i="7"/>
  <c r="H8" i="7"/>
  <c r="H3" i="7"/>
  <c r="H29" i="7"/>
  <c r="L41" i="7"/>
  <c r="G36" i="7"/>
  <c r="M2" i="7"/>
  <c r="H32" i="7"/>
  <c r="L22" i="7"/>
  <c r="H35" i="7"/>
  <c r="G12" i="7"/>
  <c r="H48" i="7"/>
  <c r="M49" i="7"/>
  <c r="G31" i="7"/>
  <c r="M31" i="7"/>
  <c r="H34" i="7"/>
  <c r="H45" i="7"/>
  <c r="L36" i="7"/>
  <c r="M30" i="7"/>
  <c r="H14" i="7"/>
  <c r="G16" i="7"/>
  <c r="L31" i="7"/>
  <c r="G40" i="7"/>
  <c r="L14" i="7"/>
  <c r="H11" i="7"/>
  <c r="M18" i="7"/>
  <c r="G26" i="7"/>
  <c r="L15" i="7"/>
  <c r="G10" i="7"/>
  <c r="G19" i="7"/>
  <c r="L37" i="7"/>
  <c r="H28" i="7"/>
  <c r="L13" i="7"/>
  <c r="H12" i="7"/>
  <c r="G32" i="7"/>
  <c r="M50" i="7"/>
  <c r="G43" i="7"/>
  <c r="H9" i="7"/>
  <c r="G38" i="7"/>
  <c r="M21" i="7"/>
  <c r="L26" i="7"/>
  <c r="G21" i="7"/>
  <c r="G35" i="7"/>
  <c r="G14" i="7"/>
  <c r="H30" i="7"/>
  <c r="H5" i="7"/>
  <c r="M32" i="7"/>
  <c r="L16" i="7"/>
  <c r="H16" i="7"/>
  <c r="H4" i="7"/>
  <c r="G30" i="7"/>
  <c r="M47" i="7"/>
  <c r="M14" i="7"/>
  <c r="G20" i="7"/>
  <c r="G47" i="7"/>
  <c r="H37" i="7"/>
  <c r="L34" i="7"/>
  <c r="M42" i="7"/>
  <c r="H23" i="7"/>
  <c r="H46" i="7"/>
  <c r="M12" i="7"/>
  <c r="G8" i="7"/>
  <c r="G50" i="7"/>
  <c r="H13" i="7"/>
  <c r="M22" i="7"/>
  <c r="H44" i="7"/>
  <c r="G22" i="7"/>
  <c r="H19" i="7"/>
  <c r="M27" i="7"/>
  <c r="G33" i="7"/>
  <c r="H15" i="7"/>
  <c r="G27" i="7"/>
  <c r="H24" i="7"/>
  <c r="H18" i="7"/>
  <c r="L32" i="7"/>
  <c r="M28" i="7"/>
  <c r="G18" i="7"/>
  <c r="L30" i="7"/>
  <c r="L33" i="7"/>
  <c r="H36" i="7"/>
  <c r="M3" i="7"/>
  <c r="H42" i="7"/>
  <c r="L24" i="7"/>
  <c r="H31" i="7"/>
  <c r="H22" i="7"/>
  <c r="L18" i="7"/>
  <c r="G37" i="7"/>
  <c r="L40" i="7"/>
  <c r="M33" i="7"/>
  <c r="M4" i="7"/>
  <c r="G15" i="7"/>
  <c r="G29" i="7"/>
  <c r="M36" i="7"/>
  <c r="M15" i="7"/>
  <c r="H40" i="7"/>
  <c r="M20" i="7"/>
  <c r="G41" i="7"/>
  <c r="H17" i="7"/>
  <c r="H50" i="7"/>
  <c r="H7" i="7"/>
  <c r="L43" i="7"/>
  <c r="G13" i="7"/>
  <c r="G42" i="7"/>
  <c r="B57" i="9"/>
  <c r="G3" i="7"/>
  <c r="L44" i="7"/>
  <c r="G11" i="7"/>
  <c r="G4" i="7"/>
  <c r="M48" i="7"/>
  <c r="M23" i="7"/>
  <c r="L25" i="7"/>
  <c r="L47" i="7"/>
  <c r="M17" i="7"/>
  <c r="H20" i="7"/>
  <c r="M13" i="7"/>
  <c r="H33" i="7"/>
  <c r="H49" i="7"/>
  <c r="M26" i="7"/>
  <c r="L45" i="7"/>
  <c r="M41" i="7"/>
  <c r="M45" i="7"/>
  <c r="G5" i="7"/>
  <c r="L17" i="7"/>
  <c r="G7" i="7"/>
  <c r="G23" i="7"/>
  <c r="H27" i="7"/>
  <c r="H26" i="7"/>
  <c r="L2" i="7"/>
  <c r="L39" i="7"/>
  <c r="H25" i="7"/>
  <c r="M35" i="7"/>
  <c r="G9" i="7"/>
  <c r="G39" i="7"/>
  <c r="H10" i="7"/>
  <c r="H47" i="7"/>
  <c r="M37" i="7"/>
  <c r="L42" i="7"/>
  <c r="L10" i="7"/>
  <c r="G46" i="7"/>
  <c r="M25" i="7"/>
  <c r="M43" i="7"/>
  <c r="H43" i="7"/>
  <c r="L48" i="7"/>
  <c r="G25" i="7"/>
  <c r="G34" i="7"/>
  <c r="M19" i="7"/>
  <c r="L28" i="7"/>
  <c r="M39" i="7"/>
  <c r="G28" i="7"/>
  <c r="L35" i="7"/>
  <c r="I50" i="7" l="1"/>
  <c r="I8" i="7"/>
  <c r="I33" i="7"/>
  <c r="I19" i="7"/>
  <c r="I42" i="7"/>
  <c r="I28" i="7"/>
  <c r="I5" i="7"/>
  <c r="I41" i="7"/>
  <c r="I27" i="7"/>
  <c r="I37" i="7"/>
  <c r="I3" i="7"/>
  <c r="I34" i="7"/>
  <c r="I36" i="7"/>
  <c r="I11" i="7"/>
  <c r="I21" i="7"/>
  <c r="I15" i="7"/>
  <c r="I48" i="7"/>
  <c r="I9" i="7"/>
  <c r="I16" i="7"/>
  <c r="I18" i="7"/>
  <c r="I7" i="7"/>
  <c r="I12" i="7"/>
  <c r="I40" i="7"/>
  <c r="I13" i="7"/>
  <c r="I43" i="7"/>
  <c r="I32" i="7"/>
  <c r="I30" i="7"/>
  <c r="I10" i="7"/>
  <c r="I45" i="7"/>
  <c r="I24" i="7"/>
  <c r="I22" i="7"/>
  <c r="I17" i="7"/>
  <c r="I31" i="7"/>
  <c r="I47" i="7"/>
  <c r="I6" i="7"/>
  <c r="I23" i="7"/>
  <c r="I49" i="7"/>
  <c r="I44" i="7"/>
  <c r="I39" i="7"/>
  <c r="I4" i="7"/>
  <c r="I26" i="7"/>
  <c r="I20" i="7"/>
  <c r="I46" i="7"/>
  <c r="I25" i="7"/>
  <c r="I14" i="7"/>
  <c r="I35" i="7"/>
  <c r="I38" i="7"/>
  <c r="I29" i="7"/>
  <c r="O3" i="7"/>
  <c r="O13" i="7"/>
  <c r="O11" i="7"/>
  <c r="O9" i="7"/>
  <c r="O8" i="7"/>
  <c r="O12" i="7"/>
  <c r="O7" i="7"/>
  <c r="O10" i="7"/>
  <c r="O6" i="7"/>
  <c r="B58" i="9"/>
  <c r="B59" i="9"/>
  <c r="D2" i="8" a="1"/>
  <c r="B60" i="9"/>
  <c r="D18" i="8"/>
  <c r="D42" i="8"/>
  <c r="D94" i="8"/>
  <c r="D120" i="8"/>
  <c r="D102" i="8"/>
  <c r="D126" i="8"/>
  <c r="D100" i="8"/>
  <c r="D13" i="8"/>
  <c r="D114" i="8"/>
  <c r="D119" i="8"/>
  <c r="D32" i="8"/>
  <c r="D75" i="8"/>
  <c r="D92" i="8"/>
  <c r="D109" i="8"/>
  <c r="D99" i="8"/>
  <c r="D70" i="8"/>
  <c r="D105" i="8"/>
  <c r="D90" i="8"/>
  <c r="D84" i="8"/>
  <c r="D19" i="8"/>
  <c r="D44" i="8"/>
  <c r="D31" i="8"/>
  <c r="D47" i="8"/>
  <c r="D81" i="8"/>
  <c r="D43" i="8"/>
  <c r="D68" i="8"/>
  <c r="D45" i="8"/>
  <c r="D69" i="8"/>
  <c r="D86" i="8"/>
  <c r="D3" i="8"/>
  <c r="D91" i="8"/>
  <c r="D40" i="8"/>
  <c r="D54" i="8"/>
  <c r="D24" i="8"/>
  <c r="D25" i="8"/>
  <c r="D106" i="8"/>
  <c r="D110" i="8"/>
  <c r="D62" i="8"/>
  <c r="D101" i="8"/>
  <c r="D39" i="8"/>
  <c r="D49" i="8"/>
  <c r="D58" i="8"/>
  <c r="D74" i="8"/>
  <c r="D36" i="8"/>
  <c r="D125" i="8"/>
  <c r="D111" i="8"/>
  <c r="D6" i="8"/>
  <c r="D85" i="8"/>
  <c r="D50" i="8"/>
  <c r="D107" i="8"/>
  <c r="D83" i="8"/>
  <c r="D35" i="8"/>
  <c r="D64" i="8"/>
  <c r="D9" i="8"/>
  <c r="D15" i="8"/>
  <c r="D80" i="8"/>
  <c r="D61" i="8"/>
  <c r="D26" i="8"/>
  <c r="D88" i="8"/>
  <c r="D4" i="8"/>
  <c r="D97" i="8"/>
  <c r="D10" i="8"/>
  <c r="D30" i="8"/>
  <c r="D29" i="8"/>
  <c r="D2" i="8"/>
  <c r="D78" i="8"/>
  <c r="D116" i="8"/>
  <c r="D113" i="8"/>
  <c r="D56" i="8"/>
  <c r="D59" i="8"/>
  <c r="D57" i="8"/>
  <c r="D34" i="8"/>
  <c r="D122" i="8"/>
  <c r="D48" i="8"/>
  <c r="D104" i="8"/>
  <c r="D108" i="8"/>
  <c r="D14" i="8"/>
  <c r="D46" i="8"/>
  <c r="D12" i="8"/>
  <c r="D121" i="8"/>
  <c r="D11" i="8"/>
  <c r="D89" i="8"/>
  <c r="D22" i="8"/>
  <c r="D21" i="8"/>
  <c r="D123" i="8"/>
  <c r="D63" i="8"/>
  <c r="D67" i="8"/>
  <c r="D76" i="8"/>
  <c r="D115" i="8"/>
  <c r="D118" i="8"/>
  <c r="D7" i="8"/>
  <c r="D8" i="8"/>
  <c r="D28" i="8"/>
  <c r="D124" i="8"/>
  <c r="D71" i="8"/>
  <c r="D55" i="8"/>
  <c r="D112" i="8"/>
  <c r="D66" i="8"/>
  <c r="D60" i="8"/>
  <c r="D53" i="8"/>
  <c r="D93" i="8"/>
  <c r="D95" i="8"/>
  <c r="D65" i="8"/>
  <c r="D77" i="8"/>
  <c r="D20" i="8"/>
  <c r="D41" i="8"/>
  <c r="D33" i="8"/>
  <c r="D5" i="8"/>
  <c r="D17" i="8"/>
  <c r="D117" i="8"/>
  <c r="D103" i="8"/>
  <c r="D79" i="8"/>
  <c r="D73" i="8"/>
  <c r="D52" i="8"/>
  <c r="D98" i="8"/>
  <c r="D37" i="8"/>
  <c r="D82" i="8"/>
  <c r="D96" i="8"/>
  <c r="D23" i="8"/>
  <c r="D51" i="8"/>
  <c r="D27" i="8"/>
  <c r="D87" i="8"/>
  <c r="D72" i="8"/>
  <c r="D38" i="8"/>
  <c r="D16" i="8"/>
  <c r="F18" i="8"/>
  <c r="E18" i="8"/>
  <c r="H18" i="8"/>
  <c r="G18" i="8"/>
  <c r="G42" i="8"/>
  <c r="E42" i="8"/>
  <c r="F42" i="8"/>
  <c r="H42" i="8"/>
  <c r="F94" i="8"/>
  <c r="E94" i="8"/>
  <c r="G94" i="8"/>
  <c r="H94" i="8"/>
  <c r="E120" i="8"/>
  <c r="G120" i="8"/>
  <c r="H120" i="8"/>
  <c r="F120" i="8"/>
  <c r="G102" i="8"/>
  <c r="E102" i="8"/>
  <c r="F102" i="8"/>
  <c r="H102" i="8"/>
  <c r="F126" i="8"/>
  <c r="H126" i="8"/>
  <c r="G126" i="8"/>
  <c r="E126" i="8"/>
  <c r="E100" i="8"/>
  <c r="H100" i="8"/>
  <c r="G100" i="8"/>
  <c r="F100" i="8"/>
  <c r="G13" i="8"/>
  <c r="E13" i="8"/>
  <c r="H13" i="8"/>
  <c r="F13" i="8"/>
  <c r="E10" i="8"/>
  <c r="G10" i="8"/>
  <c r="F10" i="8"/>
  <c r="H10" i="8"/>
  <c r="E21" i="8"/>
  <c r="F21" i="8"/>
  <c r="H21" i="8"/>
  <c r="G21" i="8"/>
  <c r="F29" i="8"/>
  <c r="G29" i="8"/>
  <c r="H29" i="8"/>
  <c r="E29" i="8"/>
  <c r="F109" i="8"/>
  <c r="E109" i="8"/>
  <c r="H109" i="8"/>
  <c r="G109" i="8"/>
  <c r="E76" i="8"/>
  <c r="G76" i="8"/>
  <c r="F76" i="8"/>
  <c r="H76" i="8"/>
  <c r="G7" i="8"/>
  <c r="E7" i="8"/>
  <c r="F7" i="8"/>
  <c r="H7" i="8"/>
  <c r="G116" i="8"/>
  <c r="H116" i="8"/>
  <c r="E116" i="8"/>
  <c r="F116" i="8"/>
  <c r="H5" i="8"/>
  <c r="E5" i="8"/>
  <c r="F5" i="8"/>
  <c r="G5" i="8"/>
  <c r="H103" i="8"/>
  <c r="E103" i="8"/>
  <c r="F103" i="8"/>
  <c r="G103" i="8"/>
  <c r="E98" i="8"/>
  <c r="H98" i="8"/>
  <c r="G98" i="8"/>
  <c r="F98" i="8"/>
  <c r="G36" i="8"/>
  <c r="E36" i="8"/>
  <c r="H36" i="8"/>
  <c r="F36" i="8"/>
  <c r="G46" i="8"/>
  <c r="F46" i="8"/>
  <c r="H46" i="8"/>
  <c r="E46" i="8"/>
  <c r="H82" i="8"/>
  <c r="E82" i="8"/>
  <c r="G82" i="8"/>
  <c r="F82" i="8"/>
  <c r="H86" i="8"/>
  <c r="G86" i="8"/>
  <c r="E86" i="8"/>
  <c r="F86" i="8"/>
  <c r="E3" i="8"/>
  <c r="G3" i="8"/>
  <c r="F3" i="8"/>
  <c r="H3" i="8"/>
  <c r="E91" i="8"/>
  <c r="H91" i="8"/>
  <c r="F91" i="8"/>
  <c r="G91" i="8"/>
  <c r="E40" i="8"/>
  <c r="G40" i="8"/>
  <c r="H40" i="8"/>
  <c r="F40" i="8"/>
  <c r="E54" i="8"/>
  <c r="G54" i="8"/>
  <c r="H54" i="8"/>
  <c r="F54" i="8"/>
  <c r="H24" i="8"/>
  <c r="E24" i="8"/>
  <c r="G24" i="8"/>
  <c r="F24" i="8"/>
  <c r="G25" i="8"/>
  <c r="E25" i="8"/>
  <c r="F25" i="8"/>
  <c r="H25" i="8"/>
  <c r="F106" i="8"/>
  <c r="E106" i="8"/>
  <c r="H106" i="8"/>
  <c r="G106" i="8"/>
  <c r="F110" i="8"/>
  <c r="G110" i="8"/>
  <c r="E110" i="8"/>
  <c r="H110" i="8"/>
  <c r="F119" i="8"/>
  <c r="G119" i="8"/>
  <c r="E119" i="8"/>
  <c r="H119" i="8"/>
  <c r="G62" i="8"/>
  <c r="H62" i="8"/>
  <c r="F62" i="8"/>
  <c r="E62" i="8"/>
  <c r="F32" i="8"/>
  <c r="H32" i="8"/>
  <c r="E32" i="8"/>
  <c r="G32" i="8"/>
  <c r="F30" i="8"/>
  <c r="H30" i="8"/>
  <c r="E30" i="8"/>
  <c r="G30" i="8"/>
  <c r="E101" i="8"/>
  <c r="G101" i="8"/>
  <c r="F101" i="8"/>
  <c r="H101" i="8"/>
  <c r="H118" i="8"/>
  <c r="F118" i="8"/>
  <c r="G118" i="8"/>
  <c r="E118" i="8"/>
  <c r="H93" i="8"/>
  <c r="F93" i="8"/>
  <c r="G93" i="8"/>
  <c r="E93" i="8"/>
  <c r="E117" i="8"/>
  <c r="H117" i="8"/>
  <c r="G117" i="8"/>
  <c r="F117" i="8"/>
  <c r="F79" i="8"/>
  <c r="E79" i="8"/>
  <c r="H79" i="8"/>
  <c r="G79" i="8"/>
  <c r="H123" i="8"/>
  <c r="E123" i="8"/>
  <c r="G123" i="8"/>
  <c r="F123" i="8"/>
  <c r="H37" i="8"/>
  <c r="E37" i="8"/>
  <c r="F37" i="8"/>
  <c r="G37" i="8"/>
  <c r="H56" i="8"/>
  <c r="E56" i="8"/>
  <c r="F56" i="8"/>
  <c r="G56" i="8"/>
  <c r="H84" i="8"/>
  <c r="E84" i="8"/>
  <c r="G84" i="8"/>
  <c r="F84" i="8"/>
  <c r="H15" i="8"/>
  <c r="F15" i="8"/>
  <c r="E15" i="8"/>
  <c r="G15" i="8"/>
  <c r="G80" i="8"/>
  <c r="H80" i="8"/>
  <c r="E80" i="8"/>
  <c r="F80" i="8"/>
  <c r="G61" i="8"/>
  <c r="F61" i="8"/>
  <c r="H61" i="8"/>
  <c r="E61" i="8"/>
  <c r="G26" i="8"/>
  <c r="F26" i="8"/>
  <c r="H26" i="8"/>
  <c r="E26" i="8"/>
  <c r="G88" i="8"/>
  <c r="H88" i="8"/>
  <c r="E88" i="8"/>
  <c r="F88" i="8"/>
  <c r="G4" i="8"/>
  <c r="H4" i="8"/>
  <c r="F4" i="8"/>
  <c r="E4" i="8"/>
  <c r="E97" i="8"/>
  <c r="F97" i="8"/>
  <c r="H97" i="8"/>
  <c r="G97" i="8"/>
  <c r="H114" i="8"/>
  <c r="E114" i="8"/>
  <c r="G114" i="8"/>
  <c r="F114" i="8"/>
  <c r="E108" i="8"/>
  <c r="H108" i="8"/>
  <c r="G108" i="8"/>
  <c r="F108" i="8"/>
  <c r="F75" i="8"/>
  <c r="E75" i="8"/>
  <c r="G75" i="8"/>
  <c r="H75" i="8"/>
  <c r="H22" i="8"/>
  <c r="G22" i="8"/>
  <c r="E22" i="8"/>
  <c r="F22" i="8"/>
  <c r="G92" i="8"/>
  <c r="E92" i="8"/>
  <c r="H92" i="8"/>
  <c r="F92" i="8"/>
  <c r="E39" i="8"/>
  <c r="G39" i="8"/>
  <c r="H39" i="8"/>
  <c r="F39" i="8"/>
  <c r="H2" i="8"/>
  <c r="B6" i="8"/>
  <c r="G2" i="8"/>
  <c r="E2" i="8"/>
  <c r="F2" i="8"/>
  <c r="H115" i="8"/>
  <c r="G115" i="8"/>
  <c r="F115" i="8"/>
  <c r="E115" i="8"/>
  <c r="E99" i="8"/>
  <c r="H99" i="8"/>
  <c r="G99" i="8"/>
  <c r="F99" i="8"/>
  <c r="F49" i="8"/>
  <c r="E49" i="8"/>
  <c r="H49" i="8"/>
  <c r="G49" i="8"/>
  <c r="G78" i="8"/>
  <c r="F78" i="8"/>
  <c r="H78" i="8"/>
  <c r="E78" i="8"/>
  <c r="H70" i="8"/>
  <c r="F70" i="8"/>
  <c r="E70" i="8"/>
  <c r="G70" i="8"/>
  <c r="F14" i="8"/>
  <c r="G14" i="8"/>
  <c r="E14" i="8"/>
  <c r="H14" i="8"/>
  <c r="E33" i="8"/>
  <c r="G33" i="8"/>
  <c r="F33" i="8"/>
  <c r="H33" i="8"/>
  <c r="G73" i="8"/>
  <c r="F73" i="8"/>
  <c r="E73" i="8"/>
  <c r="H73" i="8"/>
  <c r="F74" i="8"/>
  <c r="H74" i="8"/>
  <c r="G74" i="8"/>
  <c r="E74" i="8"/>
  <c r="G8" i="8"/>
  <c r="E8" i="8"/>
  <c r="F8" i="8"/>
  <c r="H8" i="8"/>
  <c r="F125" i="8"/>
  <c r="H125" i="8"/>
  <c r="E125" i="8"/>
  <c r="G125" i="8"/>
  <c r="G112" i="8"/>
  <c r="H112" i="8"/>
  <c r="F112" i="8"/>
  <c r="E112" i="8"/>
  <c r="E66" i="8"/>
  <c r="H66" i="8"/>
  <c r="F66" i="8"/>
  <c r="G66" i="8"/>
  <c r="G60" i="8"/>
  <c r="F60" i="8"/>
  <c r="E60" i="8"/>
  <c r="H60" i="8"/>
  <c r="H58" i="8"/>
  <c r="G58" i="8"/>
  <c r="F58" i="8"/>
  <c r="E58" i="8"/>
  <c r="F96" i="8"/>
  <c r="G96" i="8"/>
  <c r="E96" i="8"/>
  <c r="H96" i="8"/>
  <c r="F111" i="8"/>
  <c r="H111" i="8"/>
  <c r="E111" i="8"/>
  <c r="G111" i="8"/>
  <c r="H44" i="8"/>
  <c r="F44" i="8"/>
  <c r="G44" i="8"/>
  <c r="E44" i="8"/>
  <c r="H59" i="8"/>
  <c r="F59" i="8"/>
  <c r="G59" i="8"/>
  <c r="E59" i="8"/>
  <c r="G23" i="8"/>
  <c r="H23" i="8"/>
  <c r="F23" i="8"/>
  <c r="E23" i="8"/>
  <c r="F65" i="8"/>
  <c r="G65" i="8"/>
  <c r="E65" i="8"/>
  <c r="H65" i="8"/>
  <c r="F6" i="8"/>
  <c r="E6" i="8"/>
  <c r="G6" i="8"/>
  <c r="H6" i="8"/>
  <c r="G57" i="8"/>
  <c r="F57" i="8"/>
  <c r="H57" i="8"/>
  <c r="E57" i="8"/>
  <c r="H12" i="8"/>
  <c r="G12" i="8"/>
  <c r="E12" i="8"/>
  <c r="F12" i="8"/>
  <c r="H63" i="8"/>
  <c r="G63" i="8"/>
  <c r="F63" i="8"/>
  <c r="E63" i="8"/>
  <c r="F31" i="8"/>
  <c r="E31" i="8"/>
  <c r="H31" i="8"/>
  <c r="G31" i="8"/>
  <c r="F34" i="8"/>
  <c r="E34" i="8"/>
  <c r="G34" i="8"/>
  <c r="H34" i="8"/>
  <c r="E85" i="8"/>
  <c r="H85" i="8"/>
  <c r="F85" i="8"/>
  <c r="G85" i="8"/>
  <c r="F51" i="8"/>
  <c r="G51" i="8"/>
  <c r="E51" i="8"/>
  <c r="H51" i="8"/>
  <c r="F28" i="8"/>
  <c r="G28" i="8"/>
  <c r="E28" i="8"/>
  <c r="H28" i="8"/>
  <c r="E77" i="8"/>
  <c r="F77" i="8"/>
  <c r="H77" i="8"/>
  <c r="G77" i="8"/>
  <c r="G20" i="8"/>
  <c r="F20" i="8"/>
  <c r="H20" i="8"/>
  <c r="E20" i="8"/>
  <c r="G27" i="8"/>
  <c r="H27" i="8"/>
  <c r="F27" i="8"/>
  <c r="E27" i="8"/>
  <c r="E122" i="8"/>
  <c r="G122" i="8"/>
  <c r="H122" i="8"/>
  <c r="F122" i="8"/>
  <c r="F50" i="8"/>
  <c r="G50" i="8"/>
  <c r="E50" i="8"/>
  <c r="H50" i="8"/>
  <c r="E124" i="8"/>
  <c r="G124" i="8"/>
  <c r="F124" i="8"/>
  <c r="H124" i="8"/>
  <c r="G47" i="8"/>
  <c r="E47" i="8"/>
  <c r="F47" i="8"/>
  <c r="H47" i="8"/>
  <c r="H107" i="8"/>
  <c r="G107" i="8"/>
  <c r="F107" i="8"/>
  <c r="E107" i="8"/>
  <c r="H81" i="8"/>
  <c r="G81" i="8"/>
  <c r="E81" i="8"/>
  <c r="F81" i="8"/>
  <c r="F43" i="8"/>
  <c r="E43" i="8"/>
  <c r="H43" i="8"/>
  <c r="G43" i="8"/>
  <c r="G48" i="8"/>
  <c r="H48" i="8"/>
  <c r="F48" i="8"/>
  <c r="E48" i="8"/>
  <c r="F67" i="8"/>
  <c r="H67" i="8"/>
  <c r="E67" i="8"/>
  <c r="G67" i="8"/>
  <c r="G83" i="8"/>
  <c r="F83" i="8"/>
  <c r="E83" i="8"/>
  <c r="H83" i="8"/>
  <c r="G71" i="8"/>
  <c r="F71" i="8"/>
  <c r="E71" i="8"/>
  <c r="H71" i="8"/>
  <c r="G121" i="8"/>
  <c r="F121" i="8"/>
  <c r="E121" i="8"/>
  <c r="H121" i="8"/>
  <c r="F87" i="8"/>
  <c r="H87" i="8"/>
  <c r="G87" i="8"/>
  <c r="E87" i="8"/>
  <c r="B61" i="9"/>
  <c r="G72" i="8"/>
  <c r="E72" i="8"/>
  <c r="F72" i="8"/>
  <c r="H72" i="8"/>
  <c r="F35" i="8"/>
  <c r="G35" i="8"/>
  <c r="H35" i="8"/>
  <c r="E35" i="8"/>
  <c r="H68" i="8"/>
  <c r="G68" i="8"/>
  <c r="F68" i="8"/>
  <c r="E68" i="8"/>
  <c r="H38" i="8"/>
  <c r="G38" i="8"/>
  <c r="E38" i="8"/>
  <c r="F38" i="8"/>
  <c r="E45" i="8"/>
  <c r="H45" i="8"/>
  <c r="G45" i="8"/>
  <c r="F45" i="8"/>
  <c r="H64" i="8"/>
  <c r="F64" i="8"/>
  <c r="E64" i="8"/>
  <c r="G64" i="8"/>
  <c r="H11" i="8"/>
  <c r="E11" i="8"/>
  <c r="F11" i="8"/>
  <c r="G11" i="8"/>
  <c r="F104" i="8"/>
  <c r="E104" i="8"/>
  <c r="G104" i="8"/>
  <c r="H104" i="8"/>
  <c r="F41" i="8"/>
  <c r="H41" i="8"/>
  <c r="G41" i="8"/>
  <c r="E41" i="8"/>
  <c r="G69" i="8"/>
  <c r="E69" i="8"/>
  <c r="F69" i="8"/>
  <c r="H69" i="8"/>
  <c r="H55" i="8"/>
  <c r="G55" i="8"/>
  <c r="F55" i="8"/>
  <c r="E55" i="8"/>
  <c r="G89" i="8"/>
  <c r="H89" i="8"/>
  <c r="F89" i="8"/>
  <c r="E89" i="8"/>
  <c r="H9" i="8"/>
  <c r="F9" i="8"/>
  <c r="G9" i="8"/>
  <c r="E9" i="8"/>
  <c r="H16" i="8"/>
  <c r="E16" i="8"/>
  <c r="F16" i="8"/>
  <c r="G16" i="8"/>
  <c r="G53" i="8"/>
  <c r="H53" i="8"/>
  <c r="F53" i="8"/>
  <c r="E53" i="8"/>
  <c r="H17" i="8"/>
  <c r="G17" i="8"/>
  <c r="F17" i="8"/>
  <c r="E17" i="8"/>
  <c r="H52" i="8"/>
  <c r="E52" i="8"/>
  <c r="G52" i="8"/>
  <c r="F52" i="8"/>
  <c r="E105" i="8"/>
  <c r="F105" i="8"/>
  <c r="H105" i="8"/>
  <c r="G105" i="8"/>
  <c r="G113" i="8"/>
  <c r="E113" i="8"/>
  <c r="H113" i="8"/>
  <c r="F113" i="8"/>
  <c r="E90" i="8"/>
  <c r="G90" i="8"/>
  <c r="H90" i="8"/>
  <c r="F90" i="8"/>
  <c r="G95" i="8"/>
  <c r="F95" i="8"/>
  <c r="H95" i="8"/>
  <c r="E95" i="8"/>
  <c r="H19" i="8"/>
  <c r="F19" i="8"/>
  <c r="E19" i="8"/>
  <c r="G19" i="8"/>
  <c r="B62" i="9"/>
  <c r="C23" i="3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 s="1"/>
  <c r="B188" i="9" s="1"/>
  <c r="B189" i="9" s="1"/>
  <c r="B190" i="9"/>
  <c r="B191" i="9" s="1"/>
  <c r="B192" i="9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A7" i="8" l="1"/>
  <c r="B7" i="8"/>
  <c r="D10" i="3"/>
  <c r="D11" i="3"/>
  <c r="I1" i="8" a="1"/>
  <c r="C1" i="9"/>
  <c r="D43" i="9"/>
  <c r="D39" i="9"/>
  <c r="C34" i="9"/>
  <c r="D20" i="9"/>
  <c r="D10" i="9"/>
  <c r="C60" i="9"/>
  <c r="D55" i="9"/>
  <c r="C24" i="9"/>
  <c r="D19" i="9"/>
  <c r="C49" i="9"/>
  <c r="C7" i="9"/>
  <c r="D34" i="9"/>
  <c r="C16" i="9"/>
  <c r="D36" i="9"/>
  <c r="D16" i="9"/>
  <c r="C23" i="9"/>
  <c r="C35" i="9"/>
  <c r="D12" i="9"/>
  <c r="C56" i="9"/>
  <c r="C53" i="9"/>
  <c r="D22" i="9"/>
  <c r="D7" i="9"/>
  <c r="D29" i="9"/>
  <c r="C13" i="9"/>
  <c r="D31" i="9"/>
  <c r="C42" i="9"/>
  <c r="C58" i="9"/>
  <c r="D15" i="9"/>
  <c r="C39" i="9"/>
  <c r="C11" i="9"/>
  <c r="C38" i="9"/>
  <c r="C46" i="9"/>
  <c r="D45" i="9"/>
  <c r="D23" i="9"/>
  <c r="D53" i="9"/>
  <c r="D42" i="9"/>
  <c r="D32" i="9"/>
  <c r="C10" i="9"/>
  <c r="C12" i="9"/>
  <c r="C37" i="9"/>
  <c r="D59" i="9"/>
  <c r="C33" i="9"/>
  <c r="D38" i="9"/>
  <c r="C36" i="9"/>
  <c r="D54" i="9"/>
  <c r="D9" i="9"/>
  <c r="D60" i="9"/>
  <c r="D6" i="9"/>
  <c r="C59" i="9"/>
  <c r="D57" i="9"/>
  <c r="C57" i="9"/>
  <c r="C8" i="9"/>
  <c r="C6" i="9"/>
  <c r="D50" i="9"/>
  <c r="D56" i="9"/>
  <c r="D61" i="9"/>
  <c r="C47" i="9"/>
  <c r="D24" i="9"/>
  <c r="D41" i="9"/>
  <c r="C31" i="9"/>
  <c r="C21" i="9"/>
  <c r="D27" i="9"/>
  <c r="D35" i="9"/>
  <c r="D18" i="9"/>
  <c r="D26" i="9"/>
  <c r="D8" i="9"/>
  <c r="C32" i="9"/>
  <c r="D37" i="9"/>
  <c r="D51" i="9"/>
  <c r="C20" i="9"/>
  <c r="D25" i="9"/>
  <c r="C28" i="9"/>
  <c r="D17" i="9"/>
  <c r="C15" i="9"/>
  <c r="D49" i="9"/>
  <c r="D33" i="9"/>
  <c r="C41" i="9"/>
  <c r="C17" i="9"/>
  <c r="C29" i="9"/>
  <c r="C9" i="9"/>
  <c r="D28" i="9"/>
  <c r="C25" i="9"/>
  <c r="D58" i="9"/>
  <c r="D21" i="9"/>
  <c r="C19" i="9"/>
  <c r="C55" i="9"/>
  <c r="C50" i="9"/>
  <c r="C45" i="9"/>
  <c r="C27" i="9"/>
  <c r="D40" i="9"/>
  <c r="C22" i="3"/>
  <c r="D44" i="9"/>
  <c r="D11" i="9"/>
  <c r="C30" i="9"/>
  <c r="D48" i="9"/>
  <c r="C61" i="9"/>
  <c r="D47" i="9"/>
  <c r="C43" i="9"/>
  <c r="C2" i="9"/>
  <c r="E19" i="9"/>
  <c r="E46" i="9"/>
  <c r="E40" i="9"/>
  <c r="E57" i="9"/>
  <c r="E29" i="9"/>
  <c r="E37" i="9"/>
  <c r="E48" i="9"/>
  <c r="E20" i="9"/>
  <c r="E52" i="9"/>
  <c r="E28" i="9"/>
  <c r="E51" i="9"/>
  <c r="E50" i="9"/>
  <c r="E33" i="9"/>
  <c r="E39" i="9"/>
  <c r="E16" i="9"/>
  <c r="E35" i="9"/>
  <c r="E34" i="9"/>
  <c r="E41" i="9"/>
  <c r="E45" i="9"/>
  <c r="E61" i="9"/>
  <c r="E47" i="9"/>
  <c r="E25" i="9"/>
  <c r="E38" i="9"/>
  <c r="E31" i="9"/>
  <c r="E55" i="9"/>
  <c r="E30" i="9"/>
  <c r="E10" i="9"/>
  <c r="E13" i="9"/>
  <c r="E9" i="9"/>
  <c r="E11" i="9"/>
  <c r="E8" i="9"/>
  <c r="E58" i="9"/>
  <c r="E17" i="9"/>
  <c r="E27" i="9"/>
  <c r="E7" i="9"/>
  <c r="E43" i="9"/>
  <c r="E22" i="9"/>
  <c r="E49" i="9"/>
  <c r="E59" i="9"/>
  <c r="E42" i="9"/>
  <c r="E36" i="9"/>
  <c r="E53" i="9"/>
  <c r="E21" i="9"/>
  <c r="E12" i="9"/>
  <c r="E32" i="9"/>
  <c r="E26" i="9"/>
  <c r="E60" i="9"/>
  <c r="E56" i="9"/>
  <c r="E14" i="9"/>
  <c r="E6" i="9"/>
  <c r="E54" i="9"/>
  <c r="E15" i="9"/>
  <c r="C51" i="9"/>
  <c r="C40" i="9"/>
  <c r="C48" i="9"/>
  <c r="D30" i="9"/>
  <c r="D14" i="9"/>
  <c r="D46" i="9"/>
  <c r="C54" i="9"/>
  <c r="D52" i="9"/>
  <c r="D13" i="9"/>
  <c r="C44" i="9"/>
  <c r="E44" i="9"/>
  <c r="C22" i="9"/>
  <c r="C14" i="9"/>
  <c r="E18" i="9"/>
  <c r="E24" i="9"/>
  <c r="C18" i="9"/>
  <c r="C26" i="9"/>
  <c r="E23" i="9"/>
  <c r="C52" i="9"/>
  <c r="I47" i="8"/>
  <c r="I33" i="8"/>
  <c r="I77" i="8"/>
  <c r="I113" i="8"/>
  <c r="I5" i="8"/>
  <c r="I124" i="8"/>
  <c r="I123" i="8"/>
  <c r="I10" i="8"/>
  <c r="I6" i="8"/>
  <c r="I114" i="8"/>
  <c r="I18" i="8"/>
  <c r="I12" i="8"/>
  <c r="I38" i="8"/>
  <c r="I106" i="8"/>
  <c r="I43" i="8"/>
  <c r="I95" i="8"/>
  <c r="I58" i="8"/>
  <c r="I91" i="8"/>
  <c r="I116" i="8"/>
  <c r="I44" i="8"/>
  <c r="I20" i="8"/>
  <c r="I22" i="8"/>
  <c r="I15" i="8"/>
  <c r="I82" i="8"/>
  <c r="I119" i="8"/>
  <c r="I73" i="8"/>
  <c r="I65" i="8"/>
  <c r="I92" i="8"/>
  <c r="I17" i="8"/>
  <c r="I55" i="8"/>
  <c r="I117" i="8"/>
  <c r="I16" i="8"/>
  <c r="I83" i="8"/>
  <c r="I105" i="8"/>
  <c r="I80" i="8"/>
  <c r="I125" i="8"/>
  <c r="I25" i="8"/>
  <c r="I71" i="8"/>
  <c r="I26" i="8"/>
  <c r="I93" i="8"/>
  <c r="I104" i="8"/>
  <c r="I23" i="8"/>
  <c r="I88" i="8"/>
  <c r="I84" i="8"/>
  <c r="I49" i="8"/>
  <c r="I102" i="8"/>
  <c r="I39" i="8"/>
  <c r="I32" i="8"/>
  <c r="I78" i="8"/>
  <c r="I87" i="8"/>
  <c r="I108" i="8"/>
  <c r="I45" i="8"/>
  <c r="I85" i="8"/>
  <c r="I52" i="8"/>
  <c r="I112" i="8"/>
  <c r="I46" i="8"/>
  <c r="I96" i="8"/>
  <c r="I81" i="8"/>
  <c r="I42" i="8"/>
  <c r="I109" i="8"/>
  <c r="I62" i="8"/>
  <c r="I89" i="8"/>
  <c r="I30" i="8"/>
  <c r="I79" i="8"/>
  <c r="I98" i="8"/>
  <c r="I14" i="8"/>
  <c r="I28" i="8"/>
  <c r="I50" i="8"/>
  <c r="I41" i="8"/>
  <c r="I61" i="8"/>
  <c r="I99" i="8"/>
  <c r="I111" i="8"/>
  <c r="I72" i="8"/>
  <c r="I97" i="8"/>
  <c r="I68" i="8"/>
  <c r="I9" i="8"/>
  <c r="I69" i="8"/>
  <c r="I110" i="8"/>
  <c r="I57" i="8"/>
  <c r="I4" i="8"/>
  <c r="I67" i="8"/>
  <c r="I103" i="8"/>
  <c r="I19" i="8"/>
  <c r="I54" i="8"/>
  <c r="I126" i="8"/>
  <c r="I13" i="8"/>
  <c r="I3" i="8"/>
  <c r="I56" i="8"/>
  <c r="I31" i="8"/>
  <c r="I2" i="8"/>
  <c r="I118" i="8"/>
  <c r="I76" i="8"/>
  <c r="I1" i="8"/>
  <c r="I24" i="8"/>
  <c r="I53" i="8"/>
  <c r="I60" i="8"/>
  <c r="I90" i="8"/>
  <c r="I40" i="8"/>
  <c r="I48" i="8"/>
  <c r="I101" i="8"/>
  <c r="I27" i="8"/>
  <c r="I122" i="8"/>
  <c r="I120" i="8"/>
  <c r="I66" i="8"/>
  <c r="I94" i="8"/>
  <c r="I35" i="8"/>
  <c r="I29" i="8"/>
  <c r="I7" i="8"/>
  <c r="I64" i="8"/>
  <c r="I75" i="8"/>
  <c r="I70" i="8"/>
  <c r="I36" i="8"/>
  <c r="I100" i="8"/>
  <c r="I59" i="8"/>
  <c r="I51" i="8"/>
  <c r="I115" i="8"/>
  <c r="I86" i="8"/>
  <c r="I121" i="8"/>
  <c r="I74" i="8"/>
  <c r="I107" i="8"/>
  <c r="I37" i="8"/>
  <c r="I11" i="8"/>
  <c r="I63" i="8"/>
  <c r="I34" i="8"/>
  <c r="I21" i="8"/>
  <c r="I8" i="8"/>
  <c r="D62" i="9"/>
  <c r="C62" i="9"/>
  <c r="E62" i="9"/>
  <c r="D24" i="3"/>
  <c r="D63" i="9"/>
  <c r="C63" i="9"/>
  <c r="E63" i="9"/>
  <c r="E64" i="9"/>
  <c r="C64" i="9"/>
  <c r="D64" i="9"/>
  <c r="C65" i="9"/>
  <c r="D65" i="9"/>
  <c r="E65" i="9"/>
  <c r="D66" i="9"/>
  <c r="C66" i="9"/>
  <c r="E66" i="9"/>
  <c r="D67" i="9"/>
  <c r="C67" i="9"/>
  <c r="E67" i="9"/>
  <c r="C68" i="9"/>
  <c r="E68" i="9"/>
  <c r="D68" i="9"/>
  <c r="D69" i="9"/>
  <c r="E69" i="9"/>
  <c r="C69" i="9"/>
  <c r="D70" i="9"/>
  <c r="C70" i="9"/>
  <c r="E70" i="9"/>
  <c r="C71" i="9"/>
  <c r="D71" i="9"/>
  <c r="E71" i="9"/>
  <c r="C72" i="9"/>
  <c r="D72" i="9"/>
  <c r="E72" i="9"/>
  <c r="D73" i="9"/>
  <c r="E73" i="9"/>
  <c r="C73" i="9"/>
  <c r="E74" i="9"/>
  <c r="D74" i="9"/>
  <c r="C74" i="9"/>
  <c r="D75" i="9"/>
  <c r="E75" i="9"/>
  <c r="C75" i="9"/>
  <c r="E76" i="9"/>
  <c r="D76" i="9"/>
  <c r="C76" i="9"/>
  <c r="E77" i="9"/>
  <c r="D77" i="9"/>
  <c r="C77" i="9"/>
  <c r="D78" i="9"/>
  <c r="C78" i="9"/>
  <c r="E78" i="9"/>
  <c r="C79" i="9"/>
  <c r="D79" i="9"/>
  <c r="E79" i="9"/>
  <c r="C80" i="9"/>
  <c r="D80" i="9"/>
  <c r="E80" i="9"/>
  <c r="C81" i="9"/>
  <c r="D81" i="9"/>
  <c r="E81" i="9"/>
  <c r="D82" i="9"/>
  <c r="E82" i="9"/>
  <c r="C82" i="9"/>
  <c r="C83" i="9"/>
  <c r="D83" i="9"/>
  <c r="E83" i="9"/>
  <c r="C84" i="9"/>
  <c r="E84" i="9"/>
  <c r="D84" i="9"/>
  <c r="C85" i="9"/>
  <c r="D85" i="9"/>
  <c r="E85" i="9"/>
  <c r="D86" i="9"/>
  <c r="C86" i="9"/>
  <c r="E86" i="9"/>
  <c r="C87" i="9"/>
  <c r="E87" i="9"/>
  <c r="D87" i="9"/>
  <c r="C88" i="9"/>
  <c r="D88" i="9"/>
  <c r="E88" i="9"/>
  <c r="D89" i="9"/>
  <c r="C90" i="9"/>
  <c r="D90" i="9"/>
  <c r="C89" i="9"/>
  <c r="E89" i="9"/>
  <c r="E90" i="9"/>
  <c r="D91" i="9"/>
  <c r="C91" i="9"/>
  <c r="E91" i="9"/>
  <c r="C92" i="9"/>
  <c r="D92" i="9"/>
  <c r="E92" i="9"/>
  <c r="C93" i="9"/>
  <c r="D93" i="9"/>
  <c r="E93" i="9"/>
  <c r="C94" i="9"/>
  <c r="D94" i="9"/>
  <c r="E94" i="9"/>
  <c r="D95" i="9"/>
  <c r="C95" i="9"/>
  <c r="E95" i="9"/>
  <c r="D96" i="9"/>
  <c r="C96" i="9"/>
  <c r="E96" i="9"/>
  <c r="D97" i="9"/>
  <c r="C97" i="9"/>
  <c r="E97" i="9"/>
  <c r="D98" i="9"/>
  <c r="C98" i="9"/>
  <c r="E98" i="9"/>
  <c r="C99" i="9"/>
  <c r="D99" i="9"/>
  <c r="E99" i="9"/>
  <c r="C100" i="9"/>
  <c r="E100" i="9"/>
  <c r="D100" i="9"/>
  <c r="D101" i="9"/>
  <c r="C101" i="9"/>
  <c r="E101" i="9"/>
  <c r="C102" i="9"/>
  <c r="E102" i="9"/>
  <c r="D102" i="9"/>
  <c r="C103" i="9"/>
  <c r="D103" i="9"/>
  <c r="E103" i="9"/>
  <c r="C104" i="9"/>
  <c r="D104" i="9"/>
  <c r="E104" i="9"/>
  <c r="D105" i="9"/>
  <c r="C105" i="9"/>
  <c r="E105" i="9"/>
  <c r="D106" i="9"/>
  <c r="C106" i="9"/>
  <c r="E106" i="9"/>
  <c r="D107" i="9"/>
  <c r="C107" i="9"/>
  <c r="E107" i="9"/>
  <c r="C108" i="9"/>
  <c r="E108" i="9"/>
  <c r="D108" i="9"/>
  <c r="D109" i="9"/>
  <c r="C109" i="9"/>
  <c r="E109" i="9"/>
  <c r="D110" i="9"/>
  <c r="E110" i="9"/>
  <c r="C110" i="9"/>
  <c r="C111" i="9"/>
  <c r="D111" i="9"/>
  <c r="E111" i="9"/>
  <c r="C112" i="9"/>
  <c r="D112" i="9"/>
  <c r="E112" i="9"/>
  <c r="C113" i="9"/>
  <c r="D113" i="9"/>
  <c r="E113" i="9"/>
  <c r="C114" i="9"/>
  <c r="D114" i="9"/>
  <c r="E114" i="9"/>
  <c r="D115" i="9"/>
  <c r="E115" i="9"/>
  <c r="C115" i="9"/>
  <c r="D116" i="9"/>
  <c r="C116" i="9"/>
  <c r="E116" i="9"/>
  <c r="C117" i="9"/>
  <c r="D117" i="9"/>
  <c r="E117" i="9"/>
  <c r="D118" i="9"/>
  <c r="E118" i="9"/>
  <c r="C118" i="9"/>
  <c r="C119" i="9"/>
  <c r="E119" i="9"/>
  <c r="D119" i="9"/>
  <c r="D120" i="9"/>
  <c r="C120" i="9"/>
  <c r="E120" i="9"/>
  <c r="D121" i="9"/>
  <c r="E121" i="9"/>
  <c r="C121" i="9"/>
  <c r="D122" i="9"/>
  <c r="C122" i="9"/>
  <c r="E122" i="9"/>
  <c r="C123" i="9"/>
  <c r="D123" i="9"/>
  <c r="E123" i="9"/>
  <c r="C124" i="9"/>
  <c r="E124" i="9"/>
  <c r="D124" i="9"/>
  <c r="C125" i="9"/>
  <c r="D125" i="9"/>
  <c r="E125" i="9"/>
  <c r="D126" i="9"/>
  <c r="C126" i="9"/>
  <c r="E126" i="9"/>
  <c r="C127" i="9"/>
  <c r="E127" i="9"/>
  <c r="D127" i="9"/>
  <c r="D128" i="9"/>
  <c r="C128" i="9"/>
  <c r="E128" i="9"/>
  <c r="D129" i="9"/>
  <c r="C129" i="9"/>
  <c r="E129" i="9"/>
  <c r="C130" i="9"/>
  <c r="D130" i="9"/>
  <c r="E130" i="9"/>
  <c r="C131" i="9"/>
  <c r="D131" i="9"/>
  <c r="E131" i="9"/>
  <c r="D132" i="9"/>
  <c r="C132" i="9"/>
  <c r="E132" i="9"/>
  <c r="D133" i="9"/>
  <c r="E133" i="9"/>
  <c r="C133" i="9"/>
  <c r="D134" i="9"/>
  <c r="C134" i="9"/>
  <c r="E134" i="9"/>
  <c r="C135" i="9"/>
  <c r="D135" i="9"/>
  <c r="E135" i="9"/>
  <c r="D136" i="9"/>
  <c r="C136" i="9"/>
  <c r="E136" i="9"/>
  <c r="D137" i="9"/>
  <c r="C137" i="9"/>
  <c r="E137" i="9"/>
  <c r="D138" i="9"/>
  <c r="C138" i="9"/>
  <c r="E138" i="9"/>
  <c r="C139" i="9"/>
  <c r="D139" i="9"/>
  <c r="E139" i="9"/>
  <c r="D140" i="9"/>
  <c r="E140" i="9"/>
  <c r="C140" i="9"/>
  <c r="D141" i="9"/>
  <c r="C141" i="9"/>
  <c r="E141" i="9"/>
  <c r="D142" i="9"/>
  <c r="C142" i="9"/>
  <c r="E142" i="9"/>
  <c r="C143" i="9"/>
  <c r="D143" i="9"/>
  <c r="E143" i="9"/>
  <c r="C144" i="9"/>
  <c r="D144" i="9"/>
  <c r="E144" i="9"/>
  <c r="C145" i="9"/>
  <c r="D145" i="9"/>
  <c r="E145" i="9"/>
  <c r="E146" i="9"/>
  <c r="C146" i="9"/>
  <c r="D146" i="9"/>
  <c r="D147" i="9"/>
  <c r="C147" i="9"/>
  <c r="E147" i="9"/>
  <c r="C148" i="9"/>
  <c r="D148" i="9"/>
  <c r="E148" i="9"/>
  <c r="C149" i="9"/>
  <c r="D149" i="9"/>
  <c r="E149" i="9"/>
  <c r="C150" i="9"/>
  <c r="D150" i="9"/>
  <c r="E150" i="9"/>
  <c r="E151" i="9"/>
  <c r="D151" i="9"/>
  <c r="C151" i="9"/>
  <c r="D152" i="9"/>
  <c r="C152" i="9"/>
  <c r="E152" i="9"/>
  <c r="C153" i="9"/>
  <c r="D153" i="9"/>
  <c r="E153" i="9"/>
  <c r="D154" i="9"/>
  <c r="C154" i="9"/>
  <c r="E154" i="9"/>
  <c r="C155" i="9"/>
  <c r="D155" i="9"/>
  <c r="E155" i="9"/>
  <c r="D156" i="9"/>
  <c r="C156" i="9"/>
  <c r="E156" i="9"/>
  <c r="D157" i="9"/>
  <c r="C157" i="9"/>
  <c r="E157" i="9"/>
  <c r="D158" i="9"/>
  <c r="C158" i="9"/>
  <c r="E158" i="9"/>
  <c r="D159" i="9"/>
  <c r="C159" i="9"/>
  <c r="E159" i="9"/>
  <c r="C160" i="9"/>
  <c r="E160" i="9"/>
  <c r="D160" i="9"/>
  <c r="D161" i="9"/>
  <c r="C161" i="9"/>
  <c r="E161" i="9"/>
  <c r="C162" i="9"/>
  <c r="D162" i="9"/>
  <c r="E162" i="9"/>
  <c r="D163" i="9"/>
  <c r="C163" i="9"/>
  <c r="E163" i="9"/>
  <c r="C164" i="9"/>
  <c r="D164" i="9"/>
  <c r="E164" i="9"/>
  <c r="C165" i="9"/>
  <c r="D165" i="9"/>
  <c r="E165" i="9"/>
  <c r="C166" i="9"/>
  <c r="D166" i="9"/>
  <c r="E166" i="9"/>
  <c r="C167" i="9"/>
  <c r="D167" i="9"/>
  <c r="E167" i="9"/>
  <c r="C168" i="9"/>
  <c r="D168" i="9"/>
  <c r="E168" i="9"/>
  <c r="D169" i="9"/>
  <c r="C169" i="9"/>
  <c r="E169" i="9"/>
  <c r="C170" i="9"/>
  <c r="D170" i="9"/>
  <c r="E170" i="9"/>
  <c r="C171" i="9"/>
  <c r="D171" i="9"/>
  <c r="E171" i="9"/>
  <c r="C172" i="9"/>
  <c r="E172" i="9"/>
  <c r="D172" i="9"/>
  <c r="C173" i="9"/>
  <c r="E173" i="9"/>
  <c r="D173" i="9"/>
  <c r="D174" i="9"/>
  <c r="C174" i="9"/>
  <c r="E174" i="9"/>
  <c r="C175" i="9"/>
  <c r="D175" i="9"/>
  <c r="E175" i="9"/>
  <c r="D176" i="9"/>
  <c r="C176" i="9"/>
  <c r="E176" i="9"/>
  <c r="D177" i="9"/>
  <c r="C177" i="9"/>
  <c r="E177" i="9"/>
  <c r="C178" i="9"/>
  <c r="D178" i="9"/>
  <c r="E178" i="9"/>
  <c r="D179" i="9"/>
  <c r="C179" i="9"/>
  <c r="E179" i="9"/>
  <c r="D180" i="9"/>
  <c r="C180" i="9"/>
  <c r="E180" i="9"/>
  <c r="D181" i="9"/>
  <c r="C181" i="9"/>
  <c r="E181" i="9"/>
  <c r="D182" i="9"/>
  <c r="D183" i="9"/>
  <c r="E183" i="9"/>
  <c r="C184" i="9"/>
  <c r="C182" i="9"/>
  <c r="E184" i="9"/>
  <c r="E182" i="9"/>
  <c r="C183" i="9"/>
  <c r="D184" i="9"/>
  <c r="D23" i="3"/>
  <c r="E229" i="9"/>
  <c r="E265" i="9"/>
  <c r="E321" i="9"/>
  <c r="D282" i="9"/>
  <c r="C298" i="9"/>
  <c r="C314" i="9"/>
  <c r="D326" i="9"/>
  <c r="C338" i="9"/>
  <c r="E194" i="9"/>
  <c r="E250" i="9"/>
  <c r="E270" i="9"/>
  <c r="E286" i="9"/>
  <c r="E302" i="9"/>
  <c r="E318" i="9"/>
  <c r="E338" i="9"/>
  <c r="D187" i="9"/>
  <c r="D227" i="9"/>
  <c r="D247" i="9"/>
  <c r="C267" i="9"/>
  <c r="C283" i="9"/>
  <c r="D299" i="9"/>
  <c r="C311" i="9"/>
  <c r="C331" i="9"/>
  <c r="D199" i="9"/>
  <c r="C203" i="9"/>
  <c r="D219" i="9"/>
  <c r="C231" i="9"/>
  <c r="C247" i="9"/>
  <c r="D275" i="9"/>
  <c r="C295" i="9"/>
  <c r="D311" i="9"/>
  <c r="C327" i="9"/>
  <c r="E307" i="9"/>
  <c r="E319" i="9"/>
  <c r="E331" i="9"/>
  <c r="C196" i="9"/>
  <c r="D220" i="9"/>
  <c r="D244" i="9"/>
  <c r="D260" i="9"/>
  <c r="D276" i="9"/>
  <c r="C288" i="9"/>
  <c r="D304" i="9"/>
  <c r="D324" i="9"/>
  <c r="C188" i="9"/>
  <c r="C208" i="9"/>
  <c r="D224" i="9"/>
  <c r="C240" i="9"/>
  <c r="D252" i="9"/>
  <c r="D268" i="9"/>
  <c r="D288" i="9"/>
  <c r="C304" i="9"/>
  <c r="C324" i="9"/>
  <c r="E208" i="9"/>
  <c r="E220" i="9"/>
  <c r="E224" i="9"/>
  <c r="E228" i="9"/>
  <c r="E232" i="9"/>
  <c r="E236" i="9"/>
  <c r="E244" i="9"/>
  <c r="C185" i="9"/>
  <c r="D189" i="9"/>
  <c r="C193" i="9"/>
  <c r="C197" i="9"/>
  <c r="C201" i="9"/>
  <c r="D205" i="9"/>
  <c r="D209" i="9"/>
  <c r="C213" i="9"/>
  <c r="D217" i="9"/>
  <c r="D221" i="9"/>
  <c r="C225" i="9"/>
  <c r="C229" i="9"/>
  <c r="C233" i="9"/>
  <c r="D237" i="9"/>
  <c r="C241" i="9"/>
  <c r="C245" i="9"/>
  <c r="C249" i="9"/>
  <c r="D253" i="9"/>
  <c r="D257" i="9"/>
  <c r="D261" i="9"/>
  <c r="C265" i="9"/>
  <c r="D269" i="9"/>
  <c r="D273" i="9"/>
  <c r="D277" i="9"/>
  <c r="C281" i="9"/>
  <c r="D285" i="9"/>
  <c r="C289" i="9"/>
  <c r="D293" i="9"/>
  <c r="C297" i="9"/>
  <c r="D301" i="9"/>
  <c r="D305" i="9"/>
  <c r="D309" i="9"/>
  <c r="C313" i="9"/>
  <c r="D317" i="9"/>
  <c r="C321" i="9"/>
  <c r="C325" i="9"/>
  <c r="D329" i="9"/>
  <c r="C333" i="9"/>
  <c r="C337" i="9"/>
  <c r="D22" i="3"/>
  <c r="D337" i="9"/>
  <c r="E237" i="9"/>
  <c r="E253" i="9"/>
  <c r="E261" i="9"/>
  <c r="E269" i="9"/>
  <c r="E277" i="9"/>
  <c r="E285" i="9"/>
  <c r="E297" i="9"/>
  <c r="E305" i="9"/>
  <c r="E317" i="9"/>
  <c r="E329" i="9"/>
  <c r="E337" i="9"/>
  <c r="D278" i="9"/>
  <c r="D302" i="9"/>
  <c r="D322" i="9"/>
  <c r="C334" i="9"/>
  <c r="E190" i="9"/>
  <c r="E254" i="9"/>
  <c r="E278" i="9"/>
  <c r="E298" i="9"/>
  <c r="E314" i="9"/>
  <c r="E326" i="9"/>
  <c r="D195" i="9"/>
  <c r="D215" i="9"/>
  <c r="C235" i="9"/>
  <c r="D251" i="9"/>
  <c r="D263" i="9"/>
  <c r="C279" i="9"/>
  <c r="D295" i="9"/>
  <c r="D315" i="9"/>
  <c r="C339" i="9"/>
  <c r="C195" i="9"/>
  <c r="D207" i="9"/>
  <c r="C223" i="9"/>
  <c r="D243" i="9"/>
  <c r="D259" i="9"/>
  <c r="C271" i="9"/>
  <c r="D287" i="9"/>
  <c r="C303" i="9"/>
  <c r="C319" i="9"/>
  <c r="D331" i="9"/>
  <c r="E303" i="9"/>
  <c r="E335" i="9"/>
  <c r="D200" i="9"/>
  <c r="C224" i="9"/>
  <c r="D232" i="9"/>
  <c r="C252" i="9"/>
  <c r="C264" i="9"/>
  <c r="D280" i="9"/>
  <c r="C296" i="9"/>
  <c r="D312" i="9"/>
  <c r="D328" i="9"/>
  <c r="D196" i="9"/>
  <c r="C204" i="9"/>
  <c r="D212" i="9"/>
  <c r="C220" i="9"/>
  <c r="D228" i="9"/>
  <c r="C244" i="9"/>
  <c r="C260" i="9"/>
  <c r="C280" i="9"/>
  <c r="C300" i="9"/>
  <c r="C328" i="9"/>
  <c r="E200" i="9"/>
  <c r="D185" i="9"/>
  <c r="C189" i="9"/>
  <c r="D193" i="9"/>
  <c r="D197" i="9"/>
  <c r="D201" i="9"/>
  <c r="C205" i="9"/>
  <c r="C209" i="9"/>
  <c r="D213" i="9"/>
  <c r="C217" i="9"/>
  <c r="C221" i="9"/>
  <c r="D225" i="9"/>
  <c r="D229" i="9"/>
  <c r="D233" i="9"/>
  <c r="C237" i="9"/>
  <c r="D241" i="9"/>
  <c r="D245" i="9"/>
  <c r="D249" i="9"/>
  <c r="C253" i="9"/>
  <c r="C257" i="9"/>
  <c r="C261" i="9"/>
  <c r="D265" i="9"/>
  <c r="C269" i="9"/>
  <c r="C273" i="9"/>
  <c r="C277" i="9"/>
  <c r="D281" i="9"/>
  <c r="C285" i="9"/>
  <c r="D289" i="9"/>
  <c r="C293" i="9"/>
  <c r="D297" i="9"/>
  <c r="C301" i="9"/>
  <c r="C305" i="9"/>
  <c r="C309" i="9"/>
  <c r="D313" i="9"/>
  <c r="C317" i="9"/>
  <c r="D321" i="9"/>
  <c r="D325" i="9"/>
  <c r="C329" i="9"/>
  <c r="D333" i="9"/>
  <c r="E233" i="9"/>
  <c r="E245" i="9"/>
  <c r="E249" i="9"/>
  <c r="E257" i="9"/>
  <c r="E273" i="9"/>
  <c r="E281" i="9"/>
  <c r="E293" i="9"/>
  <c r="E301" i="9"/>
  <c r="E309" i="9"/>
  <c r="E313" i="9"/>
  <c r="E325" i="9"/>
  <c r="E333" i="9"/>
  <c r="D274" i="9"/>
  <c r="C306" i="9"/>
  <c r="E198" i="9"/>
  <c r="E246" i="9"/>
  <c r="E266" i="9"/>
  <c r="E290" i="9"/>
  <c r="E306" i="9"/>
  <c r="E322" i="9"/>
  <c r="E334" i="9"/>
  <c r="C199" i="9"/>
  <c r="C219" i="9"/>
  <c r="D231" i="9"/>
  <c r="C243" i="9"/>
  <c r="C259" i="9"/>
  <c r="C275" i="9"/>
  <c r="C291" i="9"/>
  <c r="D307" i="9"/>
  <c r="D191" i="9"/>
  <c r="C211" i="9"/>
  <c r="D239" i="9"/>
  <c r="D267" i="9"/>
  <c r="D283" i="9"/>
  <c r="C299" i="9"/>
  <c r="C315" i="9"/>
  <c r="C335" i="9"/>
  <c r="E299" i="9"/>
  <c r="D192" i="9"/>
  <c r="D216" i="9"/>
  <c r="D240" i="9"/>
  <c r="C256" i="9"/>
  <c r="D272" i="9"/>
  <c r="C292" i="9"/>
  <c r="D308" i="9"/>
  <c r="C332" i="9"/>
  <c r="C192" i="9"/>
  <c r="C216" i="9"/>
  <c r="C232" i="9"/>
  <c r="C248" i="9"/>
  <c r="D264" i="9"/>
  <c r="D284" i="9"/>
  <c r="D296" i="9"/>
  <c r="C312" i="9"/>
  <c r="E204" i="9"/>
  <c r="E185" i="9"/>
  <c r="E189" i="9"/>
  <c r="E193" i="9"/>
  <c r="E197" i="9"/>
  <c r="E201" i="9"/>
  <c r="E205" i="9"/>
  <c r="E209" i="9"/>
  <c r="E213" i="9"/>
  <c r="E217" i="9"/>
  <c r="E221" i="9"/>
  <c r="E225" i="9"/>
  <c r="E241" i="9"/>
  <c r="E289" i="9"/>
  <c r="D294" i="9"/>
  <c r="E222" i="9"/>
  <c r="D211" i="9"/>
  <c r="D327" i="9"/>
  <c r="C251" i="9"/>
  <c r="C212" i="9"/>
  <c r="D340" i="9"/>
  <c r="D332" i="9"/>
  <c r="C310" i="9"/>
  <c r="C330" i="9"/>
  <c r="E202" i="9"/>
  <c r="D203" i="9"/>
  <c r="D335" i="9"/>
  <c r="D255" i="9"/>
  <c r="D236" i="9"/>
  <c r="C320" i="9"/>
  <c r="C272" i="9"/>
  <c r="D186" i="9"/>
  <c r="D190" i="9"/>
  <c r="D194" i="9"/>
  <c r="D198" i="9"/>
  <c r="D202" i="9"/>
  <c r="C206" i="9"/>
  <c r="C210" i="9"/>
  <c r="D214" i="9"/>
  <c r="C218" i="9"/>
  <c r="C222" i="9"/>
  <c r="D226" i="9"/>
  <c r="D230" i="9"/>
  <c r="C234" i="9"/>
  <c r="C238" i="9"/>
  <c r="D242" i="9"/>
  <c r="D246" i="9"/>
  <c r="C250" i="9"/>
  <c r="D254" i="9"/>
  <c r="D258" i="9"/>
  <c r="C262" i="9"/>
  <c r="D266" i="9"/>
  <c r="C270" i="9"/>
  <c r="C286" i="9"/>
  <c r="D290" i="9"/>
  <c r="C318" i="9"/>
  <c r="E218" i="9"/>
  <c r="C207" i="9"/>
  <c r="D319" i="9"/>
  <c r="C227" i="9"/>
  <c r="D204" i="9"/>
  <c r="D316" i="9"/>
  <c r="C336" i="9"/>
  <c r="C186" i="9"/>
  <c r="C190" i="9"/>
  <c r="C194" i="9"/>
  <c r="C198" i="9"/>
  <c r="C202" i="9"/>
  <c r="D206" i="9"/>
  <c r="D210" i="9"/>
  <c r="C214" i="9"/>
  <c r="D218" i="9"/>
  <c r="D222" i="9"/>
  <c r="C226" i="9"/>
  <c r="C230" i="9"/>
  <c r="D234" i="9"/>
  <c r="D238" i="9"/>
  <c r="C242" i="9"/>
  <c r="C246" i="9"/>
  <c r="D250" i="9"/>
  <c r="C254" i="9"/>
  <c r="C258" i="9"/>
  <c r="D262" i="9"/>
  <c r="C266" i="9"/>
  <c r="D270" i="9"/>
  <c r="C274" i="9"/>
  <c r="C278" i="9"/>
  <c r="C282" i="9"/>
  <c r="D286" i="9"/>
  <c r="C290" i="9"/>
  <c r="C294" i="9"/>
  <c r="D298" i="9"/>
  <c r="C302" i="9"/>
  <c r="D306" i="9"/>
  <c r="D310" i="9"/>
  <c r="D314" i="9"/>
  <c r="D318" i="9"/>
  <c r="C322" i="9"/>
  <c r="C326" i="9"/>
  <c r="D330" i="9"/>
  <c r="D334" i="9"/>
  <c r="D338" i="9"/>
  <c r="E186" i="9"/>
  <c r="E206" i="9"/>
  <c r="E210" i="9"/>
  <c r="E214" i="9"/>
  <c r="E226" i="9"/>
  <c r="E230" i="9"/>
  <c r="E234" i="9"/>
  <c r="E238" i="9"/>
  <c r="E242" i="9"/>
  <c r="E258" i="9"/>
  <c r="E262" i="9"/>
  <c r="E274" i="9"/>
  <c r="E282" i="9"/>
  <c r="E294" i="9"/>
  <c r="E310" i="9"/>
  <c r="E330" i="9"/>
  <c r="C191" i="9"/>
  <c r="D223" i="9"/>
  <c r="C239" i="9"/>
  <c r="C255" i="9"/>
  <c r="D271" i="9"/>
  <c r="C287" i="9"/>
  <c r="D303" i="9"/>
  <c r="C323" i="9"/>
  <c r="C187" i="9"/>
  <c r="C215" i="9"/>
  <c r="D235" i="9"/>
  <c r="C263" i="9"/>
  <c r="D279" i="9"/>
  <c r="D291" i="9"/>
  <c r="C307" i="9"/>
  <c r="D323" i="9"/>
  <c r="D339" i="9"/>
  <c r="E311" i="9"/>
  <c r="E323" i="9"/>
  <c r="E327" i="9"/>
  <c r="E339" i="9"/>
  <c r="D188" i="9"/>
  <c r="C228" i="9"/>
  <c r="D248" i="9"/>
  <c r="C268" i="9"/>
  <c r="C284" i="9"/>
  <c r="D300" i="9"/>
  <c r="C316" i="9"/>
  <c r="D336" i="9"/>
  <c r="C200" i="9"/>
  <c r="C236" i="9"/>
  <c r="D256" i="9"/>
  <c r="C276" i="9"/>
  <c r="D292" i="9"/>
  <c r="C308" i="9"/>
  <c r="E196" i="9"/>
  <c r="E187" i="9"/>
  <c r="E191" i="9"/>
  <c r="E195" i="9"/>
  <c r="E199" i="9"/>
  <c r="E203" i="9"/>
  <c r="E207" i="9"/>
  <c r="E211" i="9"/>
  <c r="E215" i="9"/>
  <c r="E219" i="9"/>
  <c r="E223" i="9"/>
  <c r="E227" i="9"/>
  <c r="E231" i="9"/>
  <c r="E235" i="9"/>
  <c r="E239" i="9"/>
  <c r="E243" i="9"/>
  <c r="E247" i="9"/>
  <c r="E251" i="9"/>
  <c r="E255" i="9"/>
  <c r="E259" i="9"/>
  <c r="E263" i="9"/>
  <c r="E267" i="9"/>
  <c r="E271" i="9"/>
  <c r="E275" i="9"/>
  <c r="E279" i="9"/>
  <c r="E283" i="9"/>
  <c r="E287" i="9"/>
  <c r="E291" i="9"/>
  <c r="E295" i="9"/>
  <c r="E315" i="9"/>
  <c r="D208" i="9"/>
  <c r="D320" i="9"/>
  <c r="C340" i="9"/>
  <c r="E188" i="9"/>
  <c r="E292" i="9"/>
  <c r="E296" i="9"/>
  <c r="E216" i="9"/>
  <c r="E312" i="9"/>
  <c r="E316" i="9"/>
  <c r="E256" i="9"/>
  <c r="E336" i="9"/>
  <c r="E192" i="9"/>
  <c r="E252" i="9"/>
  <c r="E320" i="9"/>
  <c r="E328" i="9"/>
  <c r="E276" i="9"/>
  <c r="E212" i="9"/>
  <c r="E300" i="9"/>
  <c r="E240" i="9"/>
  <c r="E248" i="9"/>
  <c r="E260" i="9"/>
  <c r="E272" i="9"/>
  <c r="E288" i="9"/>
  <c r="E304" i="9"/>
  <c r="E264" i="9"/>
  <c r="E340" i="9"/>
  <c r="E308" i="9"/>
  <c r="E268" i="9"/>
  <c r="E284" i="9"/>
  <c r="E324" i="9"/>
  <c r="E280" i="9"/>
  <c r="E332" i="9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<sst xmlns="http://schemas.openxmlformats.org/spreadsheetml/2006/main" count="184" uniqueCount="132">
  <si>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</si>
  <si>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</si>
  <si>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</si>
  <si>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</si>
  <si>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</si>
  <si>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</si>
  <si>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</si>
  <si>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</si>
  <si>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</si>
  <si>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</si>
  <si>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</si>
  <si>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</si>
  <si>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</si>
  <si>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</si>
  <si>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</si>
  <si>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</si>
  <si>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</si>
  <si>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</si>
  <si>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</si>
  <si>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</si>
  <si>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</si>
  <si>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</si>
  <si>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</si>
  <si>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</si>
  <si>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</si>
  <si>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</si>
  <si>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</si>
  <si>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</si>
  <si>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</si>
  <si>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</si>
  <si>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</si>
  <si>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</si>
  <si>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</si>
  <si>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</si>
  <si>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</si>
  <si>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</si>
  <si>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</si>
  <si>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</si>
  <si>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</si>
  <si>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</si>
  <si>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</si>
  <si>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</si>
  <si>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</si>
  <si>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</si>
  <si>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</si>
  <si>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</si>
  <si>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</si>
  <si>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</si>
  <si>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</si>
  <si>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</si>
  <si>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</si>
  <si>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</si>
  <si>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</si>
  <si>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</si>
  <si>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</si>
  <si>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</si>
  <si>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</si>
  <si>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</si>
  <si>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</si>
  <si>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</si>
  <si>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</si>
  <si>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</si>
  <si>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</si>
  <si>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</si>
  <si>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</si>
  <si>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</si>
  <si>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</si>
  <si>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</si>
  <si>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</si>
  <si>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</si>
  <si>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</si>
  <si>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</si>
  <si>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</si>
  <si>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</si>
  <si>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</si>
  <si>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</si>
  <si>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</si>
  <si>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</si>
  <si>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</si>
  <si>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</si>
  <si>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</si>
  <si>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</si>
  <si>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</si>
  <si>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</si>
  <si>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</si>
  <si>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</si>
  <si>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</si>
  <si>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</si>
  <si>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</si>
  <si>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</si>
  <si>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</si>
  <si>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</si>
  <si>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</si>
  <si>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</si>
  <si>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</si>
  <si>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</si>
  <si>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</si>
  <si>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</si>
  <si>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</si>
  <si>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</si>
  <si>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</si>
  <si>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</si>
  <si>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</si>
  <si>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</si>
  <si>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</si>
  <si>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</si>
  <si>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</si>
  <si>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</si>
  <si>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</si>
  <si>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</si>
  <si>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</si>
  <si>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</si>
  <si>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</si>
  <si>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</si>
  <si>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</si>
  <si>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</si>
  <si>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</si>
  <si>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</si>
  <si>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</si>
  <si>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</si>
  <si>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</si>
  <si>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</si>
  <si>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</si>
  <si>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1MD</t>
  </si>
  <si>
    <t>Instrument code</t>
  </si>
  <si>
    <t>HkdHibor1M</t>
  </si>
  <si>
    <t>HkdHibor1MLastFixing_Quote</t>
  </si>
  <si>
    <t>HkdHibor1MLastFixing</t>
  </si>
  <si>
    <t>fixing date</t>
  </si>
  <si>
    <t>date</t>
  </si>
  <si>
    <t>inst fwd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</si>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</sst>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ddd\ dd\-mmm\-yyyy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1" fontId="18" fillId="0" borderId="0"/>
    <xf numFmtId="172" fontId="19" fillId="9" borderId="0">
      <alignment horizontal="center" vertical="center"/>
    </xf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5" fillId="4" borderId="0" xfId="1" applyFont="1" applyFill="1"/>
    <xf numFmtId="0" fontId="5" fillId="2" borderId="8" xfId="1" applyFont="1" applyFill="1" applyBorder="1"/>
    <xf numFmtId="0" fontId="4" fillId="2" borderId="0" xfId="1" applyFont="1" applyFill="1" applyBorder="1"/>
    <xf numFmtId="0" fontId="5" fillId="2" borderId="0" xfId="1" applyFont="1" applyFill="1" applyBorder="1"/>
    <xf numFmtId="0" fontId="5" fillId="2" borderId="9" xfId="1" applyFont="1" applyFill="1" applyBorder="1"/>
    <xf numFmtId="0" fontId="5" fillId="0" borderId="0" xfId="1" applyFont="1"/>
    <xf numFmtId="0" fontId="5" fillId="5" borderId="10" xfId="1" applyFont="1" applyFill="1" applyBorder="1"/>
    <xf numFmtId="0" fontId="5" fillId="2" borderId="2" xfId="1" applyFont="1" applyFill="1" applyBorder="1" applyAlignment="1">
      <alignment horizontal="center"/>
    </xf>
    <xf numFmtId="0" fontId="5" fillId="5" borderId="13" xfId="1" applyFont="1" applyFill="1" applyBorder="1"/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8" fontId="5" fillId="2" borderId="0" xfId="1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right"/>
    </xf>
    <xf numFmtId="165" fontId="5" fillId="6" borderId="2" xfId="0" quotePrefix="1" applyNumberFormat="1" applyFont="1" applyFill="1" applyBorder="1" applyAlignment="1">
      <alignment horizontal="center"/>
    </xf>
    <xf numFmtId="0" fontId="4" fillId="5" borderId="16" xfId="0" applyFont="1" applyFill="1" applyBorder="1" applyAlignment="1">
      <alignment horizontal="right"/>
    </xf>
    <xf numFmtId="1" fontId="7" fillId="6" borderId="6" xfId="0" applyNumberFormat="1" applyFont="1" applyFill="1" applyBorder="1" applyAlignment="1">
      <alignment horizontal="left"/>
    </xf>
    <xf numFmtId="165" fontId="5" fillId="7" borderId="2" xfId="0" applyNumberFormat="1" applyFont="1" applyFill="1" applyBorder="1" applyAlignment="1">
      <alignment horizontal="center"/>
    </xf>
    <xf numFmtId="0" fontId="4" fillId="5" borderId="13" xfId="0" applyFont="1" applyFill="1" applyBorder="1" applyAlignment="1">
      <alignment horizontal="right"/>
    </xf>
    <xf numFmtId="0" fontId="5" fillId="2" borderId="4" xfId="1" applyFont="1" applyFill="1" applyBorder="1" applyAlignment="1">
      <alignment horizontal="center"/>
    </xf>
    <xf numFmtId="11" fontId="5" fillId="7" borderId="3" xfId="0" applyNumberFormat="1" applyFont="1" applyFill="1" applyBorder="1" applyAlignment="1">
      <alignment horizontal="center"/>
    </xf>
    <xf numFmtId="170" fontId="5" fillId="7" borderId="3" xfId="0" applyNumberFormat="1" applyFont="1" applyFill="1" applyBorder="1" applyAlignment="1">
      <alignment horizontal="center"/>
    </xf>
    <xf numFmtId="170" fontId="5" fillId="2" borderId="4" xfId="1" applyNumberFormat="1" applyFont="1" applyFill="1" applyBorder="1" applyAlignment="1">
      <alignment horizontal="center"/>
    </xf>
    <xf numFmtId="164" fontId="5" fillId="7" borderId="3" xfId="0" applyNumberFormat="1" applyFont="1" applyFill="1" applyBorder="1" applyAlignment="1">
      <alignment horizontal="center"/>
    </xf>
    <xf numFmtId="164" fontId="5" fillId="2" borderId="6" xfId="1" applyNumberFormat="1" applyFont="1" applyFill="1" applyBorder="1" applyAlignment="1">
      <alignment horizontal="center"/>
    </xf>
    <xf numFmtId="11" fontId="5" fillId="7" borderId="4" xfId="0" applyNumberFormat="1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167" fontId="5" fillId="2" borderId="2" xfId="0" applyNumberFormat="1" applyFont="1" applyFill="1" applyBorder="1" applyAlignment="1">
      <alignment horizontal="center"/>
    </xf>
    <xf numFmtId="166" fontId="5" fillId="2" borderId="16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left"/>
    </xf>
    <xf numFmtId="0" fontId="5" fillId="2" borderId="14" xfId="1" applyFont="1" applyFill="1" applyBorder="1"/>
    <xf numFmtId="0" fontId="5" fillId="2" borderId="17" xfId="1" applyFont="1" applyFill="1" applyBorder="1"/>
    <xf numFmtId="0" fontId="5" fillId="2" borderId="15" xfId="1" applyFont="1" applyFill="1" applyBorder="1"/>
    <xf numFmtId="0" fontId="11" fillId="0" borderId="0" xfId="0" applyFont="1"/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167" fontId="11" fillId="0" borderId="0" xfId="0" applyNumberFormat="1" applyFont="1"/>
    <xf numFmtId="0" fontId="10" fillId="5" borderId="21" xfId="0" applyFont="1" applyFill="1" applyBorder="1" applyAlignment="1">
      <alignment horizontal="right"/>
    </xf>
    <xf numFmtId="3" fontId="11" fillId="7" borderId="22" xfId="0" applyNumberFormat="1" applyFont="1" applyFill="1" applyBorder="1" applyAlignment="1">
      <alignment horizontal="center"/>
    </xf>
    <xf numFmtId="0" fontId="11" fillId="2" borderId="8" xfId="0" applyFont="1" applyFill="1" applyBorder="1" applyAlignment="1"/>
    <xf numFmtId="164" fontId="11" fillId="2" borderId="0" xfId="0" applyNumberFormat="1" applyFont="1" applyFill="1" applyBorder="1" applyAlignment="1"/>
    <xf numFmtId="166" fontId="11" fillId="2" borderId="0" xfId="0" applyNumberFormat="1" applyFont="1" applyFill="1" applyBorder="1" applyAlignment="1"/>
    <xf numFmtId="166" fontId="11" fillId="2" borderId="9" xfId="0" applyNumberFormat="1" applyFont="1" applyFill="1" applyBorder="1" applyAlignment="1"/>
    <xf numFmtId="0" fontId="10" fillId="5" borderId="23" xfId="0" applyFont="1" applyFill="1" applyBorder="1" applyAlignment="1">
      <alignment horizontal="right"/>
    </xf>
    <xf numFmtId="3" fontId="11" fillId="7" borderId="24" xfId="0" applyNumberFormat="1" applyFont="1" applyFill="1" applyBorder="1" applyAlignment="1">
      <alignment horizontal="center"/>
    </xf>
    <xf numFmtId="0" fontId="11" fillId="7" borderId="24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left"/>
    </xf>
    <xf numFmtId="0" fontId="11" fillId="0" borderId="25" xfId="0" applyFont="1" applyBorder="1"/>
    <xf numFmtId="0" fontId="12" fillId="6" borderId="26" xfId="0" applyFont="1" applyFill="1" applyBorder="1" applyAlignment="1">
      <alignment horizontal="left"/>
    </xf>
    <xf numFmtId="0" fontId="11" fillId="2" borderId="14" xfId="0" applyFont="1" applyFill="1" applyBorder="1" applyAlignment="1"/>
    <xf numFmtId="164" fontId="11" fillId="2" borderId="17" xfId="0" applyNumberFormat="1" applyFont="1" applyFill="1" applyBorder="1" applyAlignment="1"/>
    <xf numFmtId="166" fontId="11" fillId="2" borderId="17" xfId="0" applyNumberFormat="1" applyFont="1" applyFill="1" applyBorder="1" applyAlignment="1"/>
    <xf numFmtId="166" fontId="11" fillId="2" borderId="15" xfId="0" applyNumberFormat="1" applyFont="1" applyFill="1" applyBorder="1" applyAlignment="1"/>
    <xf numFmtId="0" fontId="11" fillId="0" borderId="0" xfId="0" applyFont="1" applyAlignment="1">
      <alignment horizontal="left"/>
    </xf>
    <xf numFmtId="166" fontId="5" fillId="2" borderId="10" xfId="0" applyNumberFormat="1" applyFont="1" applyFill="1" applyBorder="1" applyAlignment="1">
      <alignment horizontal="right"/>
    </xf>
    <xf numFmtId="166" fontId="5" fillId="2" borderId="1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3" fontId="3" fillId="7" borderId="4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 wrapText="1"/>
    </xf>
    <xf numFmtId="164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170" fontId="11" fillId="2" borderId="0" xfId="0" applyNumberFormat="1" applyFont="1" applyFill="1" applyBorder="1" applyAlignment="1">
      <alignment horizontal="right"/>
    </xf>
    <xf numFmtId="170" fontId="11" fillId="2" borderId="4" xfId="0" applyNumberFormat="1" applyFont="1" applyFill="1" applyBorder="1" applyAlignment="1">
      <alignment horizontal="right"/>
    </xf>
    <xf numFmtId="164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70" fontId="11" fillId="2" borderId="1" xfId="0" applyNumberFormat="1" applyFont="1" applyFill="1" applyBorder="1" applyAlignment="1">
      <alignment horizontal="right"/>
    </xf>
    <xf numFmtId="170" fontId="11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3" fillId="2" borderId="9" xfId="0" applyFont="1" applyFill="1" applyBorder="1"/>
    <xf numFmtId="169" fontId="14" fillId="6" borderId="29" xfId="0" applyNumberFormat="1" applyFont="1" applyFill="1" applyBorder="1" applyAlignment="1" applyProtection="1">
      <alignment horizontal="center"/>
    </xf>
    <xf numFmtId="0" fontId="15" fillId="5" borderId="7" xfId="0" applyFont="1" applyFill="1" applyBorder="1"/>
    <xf numFmtId="0" fontId="13" fillId="2" borderId="8" xfId="0" applyFont="1" applyFill="1" applyBorder="1"/>
    <xf numFmtId="169" fontId="14" fillId="6" borderId="29" xfId="0" quotePrefix="1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15" xfId="0" applyFont="1" applyFill="1" applyBorder="1"/>
    <xf numFmtId="0" fontId="14" fillId="2" borderId="17" xfId="0" applyFont="1" applyFill="1" applyBorder="1"/>
    <xf numFmtId="0" fontId="14" fillId="2" borderId="14" xfId="0" applyFont="1" applyFill="1" applyBorder="1"/>
    <xf numFmtId="15" fontId="14" fillId="2" borderId="9" xfId="0" applyNumberFormat="1" applyFont="1" applyFill="1" applyBorder="1"/>
    <xf numFmtId="0" fontId="14" fillId="5" borderId="7" xfId="0" applyNumberFormat="1" applyFont="1" applyFill="1" applyBorder="1"/>
    <xf numFmtId="0" fontId="14" fillId="2" borderId="8" xfId="0" applyFont="1" applyFill="1" applyBorder="1"/>
    <xf numFmtId="169" fontId="14" fillId="6" borderId="29" xfId="0" quotePrefix="1" applyNumberFormat="1" applyFont="1" applyFill="1" applyBorder="1" applyAlignment="1" applyProtection="1">
      <alignment horizontal="left"/>
    </xf>
    <xf numFmtId="0" fontId="14" fillId="2" borderId="9" xfId="0" applyFont="1" applyFill="1" applyBorder="1"/>
    <xf numFmtId="0" fontId="14" fillId="2" borderId="0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17" xfId="0" applyFont="1" applyFill="1" applyBorder="1"/>
    <xf numFmtId="0" fontId="3" fillId="2" borderId="14" xfId="0" applyFont="1" applyFill="1" applyBorder="1"/>
    <xf numFmtId="0" fontId="20" fillId="2" borderId="9" xfId="0" applyFont="1" applyFill="1" applyBorder="1"/>
    <xf numFmtId="0" fontId="3" fillId="2" borderId="0" xfId="0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1" fillId="6" borderId="7" xfId="0" applyNumberFormat="1" applyFont="1" applyFill="1" applyBorder="1" applyAlignment="1" applyProtection="1">
      <alignment horizontal="left" vertical="center"/>
    </xf>
    <xf numFmtId="0" fontId="3" fillId="2" borderId="7" xfId="0" applyNumberFormat="1" applyFont="1" applyFill="1" applyBorder="1" applyAlignment="1"/>
    <xf numFmtId="0" fontId="3" fillId="2" borderId="7" xfId="0" applyFont="1" applyFill="1" applyBorder="1" applyAlignment="1"/>
    <xf numFmtId="164" fontId="3" fillId="2" borderId="7" xfId="0" applyNumberFormat="1" applyFont="1" applyFill="1" applyBorder="1" applyAlignment="1"/>
    <xf numFmtId="0" fontId="3" fillId="2" borderId="1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8" xfId="0" applyFont="1" applyFill="1" applyBorder="1"/>
    <xf numFmtId="0" fontId="14" fillId="5" borderId="27" xfId="0" applyFont="1" applyFill="1" applyBorder="1" applyAlignment="1">
      <alignment horizontal="center"/>
    </xf>
    <xf numFmtId="174" fontId="7" fillId="6" borderId="7" xfId="0" applyNumberFormat="1" applyFont="1" applyFill="1" applyBorder="1" applyAlignment="1" applyProtection="1">
      <alignment horizontal="left"/>
    </xf>
    <xf numFmtId="0" fontId="3" fillId="2" borderId="7" xfId="0" applyFont="1" applyFill="1" applyBorder="1"/>
    <xf numFmtId="0" fontId="22" fillId="2" borderId="27" xfId="0" applyFont="1" applyFill="1" applyBorder="1" applyAlignment="1">
      <alignment horizontal="center"/>
    </xf>
    <xf numFmtId="0" fontId="14" fillId="6" borderId="7" xfId="0" applyNumberFormat="1" applyFont="1" applyFill="1" applyBorder="1" applyAlignment="1" applyProtection="1">
      <alignment horizontal="center" vertical="center"/>
    </xf>
    <xf numFmtId="0" fontId="22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20" fillId="2" borderId="12" xfId="0" applyFont="1" applyFill="1" applyBorder="1"/>
    <xf numFmtId="0" fontId="3" fillId="2" borderId="35" xfId="0" applyFont="1" applyFill="1" applyBorder="1"/>
    <xf numFmtId="0" fontId="3" fillId="2" borderId="3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5" borderId="16" xfId="1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center"/>
    </xf>
    <xf numFmtId="0" fontId="11" fillId="2" borderId="5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center"/>
    </xf>
    <xf numFmtId="0" fontId="11" fillId="2" borderId="3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0" fillId="2" borderId="27" xfId="0" applyFont="1" applyFill="1" applyBorder="1" applyAlignment="1">
      <alignment horizontal="center" vertical="center" textRotation="90"/>
    </xf>
    <xf numFmtId="0" fontId="11" fillId="2" borderId="28" xfId="0" applyNumberFormat="1" applyFont="1" applyFill="1" applyBorder="1" applyAlignment="1">
      <alignment horizontal="center"/>
    </xf>
    <xf numFmtId="0" fontId="11" fillId="2" borderId="28" xfId="0" applyFont="1" applyFill="1" applyBorder="1" applyAlignment="1">
      <alignment horizontal="left"/>
    </xf>
    <xf numFmtId="164" fontId="11" fillId="2" borderId="28" xfId="2" applyNumberFormat="1" applyFont="1" applyFill="1" applyBorder="1" applyAlignment="1">
      <alignment horizontal="right"/>
    </xf>
    <xf numFmtId="0" fontId="11" fillId="2" borderId="28" xfId="0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right"/>
    </xf>
    <xf numFmtId="170" fontId="11" fillId="2" borderId="29" xfId="0" applyNumberFormat="1" applyFont="1" applyFill="1" applyBorder="1" applyAlignment="1">
      <alignment horizontal="right"/>
    </xf>
    <xf numFmtId="0" fontId="23" fillId="0" borderId="0" xfId="9" applyFont="1"/>
    <xf numFmtId="0" fontId="23" fillId="10" borderId="0" xfId="9" applyFont="1" applyFill="1"/>
    <xf numFmtId="175" fontId="23" fillId="0" borderId="0" xfId="9" applyNumberFormat="1" applyFont="1"/>
    <xf numFmtId="164" fontId="23" fillId="0" borderId="0" xfId="10" applyNumberFormat="1" applyFont="1"/>
    <xf numFmtId="0" fontId="9" fillId="8" borderId="27" xfId="1" applyFont="1" applyFill="1" applyBorder="1" applyAlignment="1">
      <alignment horizontal="center"/>
    </xf>
    <xf numFmtId="0" fontId="9" fillId="8" borderId="28" xfId="1" applyFont="1" applyFill="1" applyBorder="1" applyAlignment="1">
      <alignment horizontal="center"/>
    </xf>
    <xf numFmtId="0" fontId="9" fillId="0" borderId="29" xfId="0" applyFont="1" applyBorder="1" applyAlignment="1"/>
    <xf numFmtId="0" fontId="16" fillId="8" borderId="34" xfId="0" applyFont="1" applyFill="1" applyBorder="1" applyAlignment="1">
      <alignment horizontal="center"/>
    </xf>
    <xf numFmtId="0" fontId="16" fillId="8" borderId="33" xfId="0" applyFont="1" applyFill="1" applyBorder="1" applyAlignment="1">
      <alignment horizontal="center"/>
    </xf>
    <xf numFmtId="0" fontId="16" fillId="8" borderId="3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</cellXfs>
  <cellStyles count="11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Percent 2" xfId="10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  <c:pt idx="219">
                  <c:v>41960</c:v>
                </c:pt>
                <c:pt idx="220">
                  <c:v>41990</c:v>
                </c:pt>
                <c:pt idx="221">
                  <c:v>42023</c:v>
                </c:pt>
                <c:pt idx="222">
                  <c:v>42053</c:v>
                </c:pt>
                <c:pt idx="223">
                  <c:v>42081</c:v>
                </c:pt>
                <c:pt idx="224">
                  <c:v>42114</c:v>
                </c:pt>
                <c:pt idx="225">
                  <c:v>42144</c:v>
                </c:pt>
                <c:pt idx="226">
                  <c:v>42177</c:v>
                </c:pt>
                <c:pt idx="227">
                  <c:v>42207</c:v>
                </c:pt>
                <c:pt idx="228">
                  <c:v>42240</c:v>
                </c:pt>
                <c:pt idx="229">
                  <c:v>42270</c:v>
                </c:pt>
                <c:pt idx="230">
                  <c:v>42300</c:v>
                </c:pt>
                <c:pt idx="231">
                  <c:v>42333</c:v>
                </c:pt>
                <c:pt idx="232">
                  <c:v>42366</c:v>
                </c:pt>
                <c:pt idx="233">
                  <c:v>42396</c:v>
                </c:pt>
                <c:pt idx="234">
                  <c:v>42429</c:v>
                </c:pt>
                <c:pt idx="235">
                  <c:v>42460</c:v>
                </c:pt>
                <c:pt idx="236">
                  <c:v>42494</c:v>
                </c:pt>
                <c:pt idx="237">
                  <c:v>42522</c:v>
                </c:pt>
                <c:pt idx="238">
                  <c:v>42556</c:v>
                </c:pt>
                <c:pt idx="239">
                  <c:v>42585</c:v>
                </c:pt>
                <c:pt idx="240">
                  <c:v>42618</c:v>
                </c:pt>
                <c:pt idx="241">
                  <c:v>42649</c:v>
                </c:pt>
                <c:pt idx="242">
                  <c:v>42682</c:v>
                </c:pt>
                <c:pt idx="243">
                  <c:v>42711</c:v>
                </c:pt>
                <c:pt idx="244">
                  <c:v>42744</c:v>
                </c:pt>
                <c:pt idx="245">
                  <c:v>42774</c:v>
                </c:pt>
                <c:pt idx="246">
                  <c:v>42802</c:v>
                </c:pt>
                <c:pt idx="247">
                  <c:v>42835</c:v>
                </c:pt>
                <c:pt idx="248">
                  <c:v>42865</c:v>
                </c:pt>
                <c:pt idx="249">
                  <c:v>42898</c:v>
                </c:pt>
                <c:pt idx="250">
                  <c:v>42928</c:v>
                </c:pt>
                <c:pt idx="251">
                  <c:v>42961</c:v>
                </c:pt>
                <c:pt idx="252">
                  <c:v>42991</c:v>
                </c:pt>
                <c:pt idx="253">
                  <c:v>43021</c:v>
                </c:pt>
                <c:pt idx="254">
                  <c:v>43054</c:v>
                </c:pt>
                <c:pt idx="255">
                  <c:v>43084</c:v>
                </c:pt>
                <c:pt idx="256">
                  <c:v>43117</c:v>
                </c:pt>
                <c:pt idx="257">
                  <c:v>43150</c:v>
                </c:pt>
                <c:pt idx="258">
                  <c:v>43178</c:v>
                </c:pt>
                <c:pt idx="259">
                  <c:v>43208</c:v>
                </c:pt>
                <c:pt idx="260">
                  <c:v>43238</c:v>
                </c:pt>
                <c:pt idx="261">
                  <c:v>43271</c:v>
                </c:pt>
                <c:pt idx="262">
                  <c:v>43301</c:v>
                </c:pt>
                <c:pt idx="263">
                  <c:v>43334</c:v>
                </c:pt>
                <c:pt idx="264">
                  <c:v>43367</c:v>
                </c:pt>
                <c:pt idx="265">
                  <c:v>43397</c:v>
                </c:pt>
                <c:pt idx="266">
                  <c:v>43430</c:v>
                </c:pt>
                <c:pt idx="267">
                  <c:v>43462</c:v>
                </c:pt>
                <c:pt idx="268">
                  <c:v>43551</c:v>
                </c:pt>
                <c:pt idx="269">
                  <c:v>43643</c:v>
                </c:pt>
                <c:pt idx="270">
                  <c:v>43735</c:v>
                </c:pt>
                <c:pt idx="271">
                  <c:v>43830</c:v>
                </c:pt>
                <c:pt idx="272">
                  <c:v>43921</c:v>
                </c:pt>
                <c:pt idx="273">
                  <c:v>44014</c:v>
                </c:pt>
                <c:pt idx="274">
                  <c:v>44106</c:v>
                </c:pt>
                <c:pt idx="275">
                  <c:v>44196</c:v>
                </c:pt>
                <c:pt idx="276">
                  <c:v>44286</c:v>
                </c:pt>
                <c:pt idx="277">
                  <c:v>44379</c:v>
                </c:pt>
                <c:pt idx="278">
                  <c:v>44473</c:v>
                </c:pt>
                <c:pt idx="279">
                  <c:v>44561</c:v>
                </c:pt>
                <c:pt idx="280">
                  <c:v>44651</c:v>
                </c:pt>
                <c:pt idx="281">
                  <c:v>44746</c:v>
                </c:pt>
                <c:pt idx="282">
                  <c:v>44838</c:v>
                </c:pt>
                <c:pt idx="283">
                  <c:v>44929</c:v>
                </c:pt>
                <c:pt idx="284">
                  <c:v>45016</c:v>
                </c:pt>
                <c:pt idx="285">
                  <c:v>45111</c:v>
                </c:pt>
                <c:pt idx="286">
                  <c:v>45203</c:v>
                </c:pt>
                <c:pt idx="287">
                  <c:v>45294</c:v>
                </c:pt>
                <c:pt idx="288">
                  <c:v>45386</c:v>
                </c:pt>
                <c:pt idx="289">
                  <c:v>45477</c:v>
                </c:pt>
                <c:pt idx="290">
                  <c:v>45569</c:v>
                </c:pt>
                <c:pt idx="291">
                  <c:v>45663</c:v>
                </c:pt>
                <c:pt idx="292">
                  <c:v>45751</c:v>
                </c:pt>
                <c:pt idx="293">
                  <c:v>45842</c:v>
                </c:pt>
                <c:pt idx="294">
                  <c:v>45936</c:v>
                </c:pt>
                <c:pt idx="295">
                  <c:v>46028</c:v>
                </c:pt>
                <c:pt idx="296">
                  <c:v>46120</c:v>
                </c:pt>
                <c:pt idx="297">
                  <c:v>46209</c:v>
                </c:pt>
                <c:pt idx="298">
                  <c:v>46301</c:v>
                </c:pt>
                <c:pt idx="299">
                  <c:v>46393</c:v>
                </c:pt>
                <c:pt idx="300">
                  <c:v>46484</c:v>
                </c:pt>
                <c:pt idx="301">
                  <c:v>46575</c:v>
                </c:pt>
                <c:pt idx="302">
                  <c:v>46667</c:v>
                </c:pt>
                <c:pt idx="303">
                  <c:v>46759</c:v>
                </c:pt>
                <c:pt idx="304">
                  <c:v>46850</c:v>
                </c:pt>
                <c:pt idx="305">
                  <c:v>46941</c:v>
                </c:pt>
                <c:pt idx="306">
                  <c:v>47035</c:v>
                </c:pt>
                <c:pt idx="307">
                  <c:v>47127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2.1125932976221702E-3</c:v>
                </c:pt>
                <c:pt idx="1">
                  <c:v>2.1113272721521338E-3</c:v>
                </c:pt>
                <c:pt idx="2">
                  <c:v>2.1110885349731601E-3</c:v>
                </c:pt>
                <c:pt idx="3">
                  <c:v>2.1108403500697159E-3</c:v>
                </c:pt>
                <c:pt idx="4">
                  <c:v>2.1089252334532066E-3</c:v>
                </c:pt>
                <c:pt idx="5">
                  <c:v>2.1082591437159687E-3</c:v>
                </c:pt>
                <c:pt idx="6">
                  <c:v>2.1068548888558691E-3</c:v>
                </c:pt>
                <c:pt idx="7">
                  <c:v>2.1065329513866513E-3</c:v>
                </c:pt>
                <c:pt idx="8">
                  <c:v>2.1062026820092747E-3</c:v>
                </c:pt>
                <c:pt idx="9">
                  <c:v>2.1040963716973736E-3</c:v>
                </c:pt>
                <c:pt idx="10">
                  <c:v>2.1033915108154898E-3</c:v>
                </c:pt>
                <c:pt idx="11">
                  <c:v>2.102042274314138E-3</c:v>
                </c:pt>
                <c:pt idx="12">
                  <c:v>2.1016704778975548E-3</c:v>
                </c:pt>
                <c:pt idx="13">
                  <c:v>2.1012936159153961E-3</c:v>
                </c:pt>
                <c:pt idx="14">
                  <c:v>2.0992581926859355E-3</c:v>
                </c:pt>
                <c:pt idx="15">
                  <c:v>2.0986019208846956E-3</c:v>
                </c:pt>
                <c:pt idx="16">
                  <c:v>2.096724673323282E-3</c:v>
                </c:pt>
                <c:pt idx="17">
                  <c:v>2.0950222175436339E-3</c:v>
                </c:pt>
                <c:pt idx="18">
                  <c:v>2.0945018949045371E-3</c:v>
                </c:pt>
                <c:pt idx="19">
                  <c:v>2.0933922173092812E-3</c:v>
                </c:pt>
                <c:pt idx="20">
                  <c:v>2.0930993519745695E-3</c:v>
                </c:pt>
                <c:pt idx="21">
                  <c:v>2.0919357836088246E-3</c:v>
                </c:pt>
                <c:pt idx="22">
                  <c:v>2.0916010329316828E-3</c:v>
                </c:pt>
                <c:pt idx="23">
                  <c:v>2.0911647841230382E-3</c:v>
                </c:pt>
                <c:pt idx="24">
                  <c:v>2.0909560140397812E-3</c:v>
                </c:pt>
                <c:pt idx="25">
                  <c:v>2.0907560972110457E-3</c:v>
                </c:pt>
                <c:pt idx="26">
                  <c:v>2.0901501359082259E-3</c:v>
                </c:pt>
                <c:pt idx="27">
                  <c:v>2.0900012542276578E-3</c:v>
                </c:pt>
                <c:pt idx="28">
                  <c:v>2.0899367292971944E-3</c:v>
                </c:pt>
                <c:pt idx="29">
                  <c:v>2.0898209012727362E-3</c:v>
                </c:pt>
                <c:pt idx="30">
                  <c:v>2.0897139254313821E-3</c:v>
                </c:pt>
                <c:pt idx="31">
                  <c:v>2.0896655709927931E-3</c:v>
                </c:pt>
                <c:pt idx="32">
                  <c:v>2.0897025582591253E-3</c:v>
                </c:pt>
                <c:pt idx="33">
                  <c:v>2.0900097720514634E-3</c:v>
                </c:pt>
                <c:pt idx="34">
                  <c:v>2.0899868786130454E-3</c:v>
                </c:pt>
                <c:pt idx="35">
                  <c:v>2.0899728362930932E-3</c:v>
                </c:pt>
                <c:pt idx="36">
                  <c:v>2.0904820887030478E-3</c:v>
                </c:pt>
                <c:pt idx="37">
                  <c:v>2.0907049449241234E-3</c:v>
                </c:pt>
                <c:pt idx="38">
                  <c:v>2.0907528544917473E-3</c:v>
                </c:pt>
                <c:pt idx="39">
                  <c:v>2.090809614265087E-3</c:v>
                </c:pt>
                <c:pt idx="40">
                  <c:v>2.0908752240942591E-3</c:v>
                </c:pt>
                <c:pt idx="41">
                  <c:v>2.0918225799781975E-3</c:v>
                </c:pt>
                <c:pt idx="42">
                  <c:v>2.092192892461851E-3</c:v>
                </c:pt>
                <c:pt idx="43">
                  <c:v>2.0925982931917814E-3</c:v>
                </c:pt>
                <c:pt idx="44">
                  <c:v>2.0930473181591087E-3</c:v>
                </c:pt>
                <c:pt idx="45">
                  <c:v>2.0935485033462698E-3</c:v>
                </c:pt>
                <c:pt idx="46">
                  <c:v>2.0954503801292757E-3</c:v>
                </c:pt>
                <c:pt idx="47">
                  <c:v>2.0962455661098695E-3</c:v>
                </c:pt>
                <c:pt idx="48">
                  <c:v>2.0971355922832658E-3</c:v>
                </c:pt>
                <c:pt idx="49">
                  <c:v>2.0981289946550574E-3</c:v>
                </c:pt>
                <c:pt idx="50">
                  <c:v>2.0992343092366256E-3</c:v>
                </c:pt>
                <c:pt idx="51">
                  <c:v>2.1033070864030184E-3</c:v>
                </c:pt>
                <c:pt idx="52">
                  <c:v>2.1049454100301374E-3</c:v>
                </c:pt>
                <c:pt idx="53">
                  <c:v>2.1067383260194622E-3</c:v>
                </c:pt>
                <c:pt idx="54">
                  <c:v>2.1086943704200023E-3</c:v>
                </c:pt>
                <c:pt idx="55">
                  <c:v>2.1108220792981358E-3</c:v>
                </c:pt>
                <c:pt idx="56">
                  <c:v>2.1183205536847477E-3</c:v>
                </c:pt>
                <c:pt idx="57">
                  <c:v>2.1212202814177967E-3</c:v>
                </c:pt>
                <c:pt idx="58">
                  <c:v>2.1243343541745203E-3</c:v>
                </c:pt>
                <c:pt idx="59">
                  <c:v>2.1276713081110261E-3</c:v>
                </c:pt>
                <c:pt idx="60">
                  <c:v>2.1389922348737864E-3</c:v>
                </c:pt>
                <c:pt idx="61">
                  <c:v>2.1523627650243244E-3</c:v>
                </c:pt>
                <c:pt idx="62">
                  <c:v>2.1573391781827588E-3</c:v>
                </c:pt>
                <c:pt idx="63">
                  <c:v>2.1695179554834325E-3</c:v>
                </c:pt>
                <c:pt idx="64">
                  <c:v>2.1716456427261013E-3</c:v>
                </c:pt>
                <c:pt idx="65">
                  <c:v>2.1738618270525276E-3</c:v>
                </c:pt>
                <c:pt idx="66">
                  <c:v>2.1927745980323474E-3</c:v>
                </c:pt>
                <c:pt idx="67">
                  <c:v>2.1996099952211853E-3</c:v>
                </c:pt>
                <c:pt idx="68">
                  <c:v>2.2155073072737891E-3</c:v>
                </c:pt>
                <c:pt idx="69">
                  <c:v>2.2185642175524475E-3</c:v>
                </c:pt>
                <c:pt idx="70">
                  <c:v>2.2217096138502537E-3</c:v>
                </c:pt>
                <c:pt idx="71">
                  <c:v>2.2461993837242038E-3</c:v>
                </c:pt>
                <c:pt idx="72">
                  <c:v>2.2760289553093015E-3</c:v>
                </c:pt>
                <c:pt idx="73">
                  <c:v>2.2799707927777979E-3</c:v>
                </c:pt>
                <c:pt idx="74">
                  <c:v>2.2840011063837789E-3</c:v>
                </c:pt>
                <c:pt idx="75">
                  <c:v>2.2881198944347397E-3</c:v>
                </c:pt>
                <c:pt idx="76">
                  <c:v>2.3126372992069324E-3</c:v>
                </c:pt>
                <c:pt idx="77">
                  <c:v>2.3231907386034672E-3</c:v>
                </c:pt>
                <c:pt idx="78">
                  <c:v>2.3465258135391466E-3</c:v>
                </c:pt>
                <c:pt idx="79">
                  <c:v>2.3514409432010344E-3</c:v>
                </c:pt>
                <c:pt idx="80">
                  <c:v>2.3564445350193574E-3</c:v>
                </c:pt>
                <c:pt idx="81">
                  <c:v>2.3852991174578104E-3</c:v>
                </c:pt>
                <c:pt idx="82">
                  <c:v>2.4045010746127425E-3</c:v>
                </c:pt>
                <c:pt idx="83">
                  <c:v>2.4101239729733548E-3</c:v>
                </c:pt>
                <c:pt idx="84">
                  <c:v>2.43739954872077E-3</c:v>
                </c:pt>
                <c:pt idx="85">
                  <c:v>2.4433321160341739E-3</c:v>
                </c:pt>
                <c:pt idx="86">
                  <c:v>2.4768338280625564E-3</c:v>
                </c:pt>
                <c:pt idx="87">
                  <c:v>2.4909725573999397E-3</c:v>
                </c:pt>
                <c:pt idx="88">
                  <c:v>2.5053768749618475E-3</c:v>
                </c:pt>
                <c:pt idx="89">
                  <c:v>2.5363720267189069E-3</c:v>
                </c:pt>
                <c:pt idx="90">
                  <c:v>2.5432334803343259E-3</c:v>
                </c:pt>
                <c:pt idx="91">
                  <c:v>2.5813823197815555E-3</c:v>
                </c:pt>
                <c:pt idx="92">
                  <c:v>2.5973801871142697E-3</c:v>
                </c:pt>
                <c:pt idx="93">
                  <c:v>2.613643649638786E-3</c:v>
                </c:pt>
                <c:pt idx="94">
                  <c:v>2.6483587158802543E-3</c:v>
                </c:pt>
                <c:pt idx="95">
                  <c:v>2.7168019846740927E-3</c:v>
                </c:pt>
                <c:pt idx="96">
                  <c:v>2.7349246443334105E-3</c:v>
                </c:pt>
                <c:pt idx="97">
                  <c:v>2.7733599994194877E-3</c:v>
                </c:pt>
                <c:pt idx="98">
                  <c:v>2.7820789266374745E-3</c:v>
                </c:pt>
                <c:pt idx="99">
                  <c:v>2.8295220299412822E-3</c:v>
                </c:pt>
                <c:pt idx="100">
                  <c:v>2.8492383331932825E-3</c:v>
                </c:pt>
                <c:pt idx="101">
                  <c:v>2.869220248130004E-3</c:v>
                </c:pt>
                <c:pt idx="102">
                  <c:v>2.9210238004338763E-3</c:v>
                </c:pt>
                <c:pt idx="103">
                  <c:v>2.9844529016101553E-3</c:v>
                </c:pt>
                <c:pt idx="104">
                  <c:v>3.0060203977165479E-3</c:v>
                </c:pt>
                <c:pt idx="105">
                  <c:v>3.0506916888994201E-3</c:v>
                </c:pt>
                <c:pt idx="106">
                  <c:v>3.0611408705078294E-3</c:v>
                </c:pt>
                <c:pt idx="107">
                  <c:v>3.0716759376544249E-3</c:v>
                </c:pt>
                <c:pt idx="108">
                  <c:v>3.1382805431797471E-3</c:v>
                </c:pt>
                <c:pt idx="109">
                  <c:v>3.1605861998364225E-3</c:v>
                </c:pt>
                <c:pt idx="110">
                  <c:v>3.2052091368709825E-3</c:v>
                </c:pt>
                <c:pt idx="111">
                  <c:v>3.2163178971515716E-3</c:v>
                </c:pt>
                <c:pt idx="112">
                  <c:v>3.2274951823216182E-3</c:v>
                </c:pt>
                <c:pt idx="113">
                  <c:v>3.2939116465479485E-3</c:v>
                </c:pt>
                <c:pt idx="114">
                  <c:v>3.3158342318538188E-3</c:v>
                </c:pt>
                <c:pt idx="115">
                  <c:v>3.3579965095437651E-3</c:v>
                </c:pt>
                <c:pt idx="116">
                  <c:v>3.3693039901205174E-3</c:v>
                </c:pt>
                <c:pt idx="117">
                  <c:v>3.380632910733066E-3</c:v>
                </c:pt>
                <c:pt idx="118">
                  <c:v>3.4434974125288711E-3</c:v>
                </c:pt>
                <c:pt idx="119">
                  <c:v>3.4639156364439068E-3</c:v>
                </c:pt>
                <c:pt idx="120">
                  <c:v>3.5016803758267183E-3</c:v>
                </c:pt>
                <c:pt idx="121">
                  <c:v>3.5124953501069339E-3</c:v>
                </c:pt>
                <c:pt idx="122">
                  <c:v>3.5232400944647827E-3</c:v>
                </c:pt>
                <c:pt idx="123">
                  <c:v>3.5712345529560117E-3</c:v>
                </c:pt>
                <c:pt idx="124">
                  <c:v>3.5892525906036088E-3</c:v>
                </c:pt>
                <c:pt idx="125">
                  <c:v>3.606826875017751E-3</c:v>
                </c:pt>
                <c:pt idx="126">
                  <c:v>3.6383875715435485E-3</c:v>
                </c:pt>
                <c:pt idx="127">
                  <c:v>3.6477114339102694E-3</c:v>
                </c:pt>
                <c:pt idx="128">
                  <c:v>3.6880419329823706E-3</c:v>
                </c:pt>
                <c:pt idx="129">
                  <c:v>3.7029536593177945E-3</c:v>
                </c:pt>
                <c:pt idx="130">
                  <c:v>3.7174216199791594E-3</c:v>
                </c:pt>
                <c:pt idx="131">
                  <c:v>3.742771723913331E-3</c:v>
                </c:pt>
                <c:pt idx="132">
                  <c:v>3.7505413497470716E-3</c:v>
                </c:pt>
                <c:pt idx="133">
                  <c:v>3.7831048845116495E-3</c:v>
                </c:pt>
                <c:pt idx="134">
                  <c:v>3.7949102196043567E-3</c:v>
                </c:pt>
                <c:pt idx="135">
                  <c:v>3.806271778965161E-3</c:v>
                </c:pt>
                <c:pt idx="136">
                  <c:v>3.8254107491041134E-3</c:v>
                </c:pt>
                <c:pt idx="137">
                  <c:v>3.8316262982350836E-3</c:v>
                </c:pt>
                <c:pt idx="138">
                  <c:v>3.856422897995075E-3</c:v>
                </c:pt>
                <c:pt idx="139">
                  <c:v>3.8651217785668308E-3</c:v>
                </c:pt>
                <c:pt idx="140">
                  <c:v>3.8733768757234963E-3</c:v>
                </c:pt>
                <c:pt idx="141">
                  <c:v>3.8863041746287422E-3</c:v>
                </c:pt>
                <c:pt idx="142">
                  <c:v>3.8909658302576484E-3</c:v>
                </c:pt>
                <c:pt idx="143">
                  <c:v>3.9097402124071085E-3</c:v>
                </c:pt>
                <c:pt idx="144">
                  <c:v>3.9221956859865469E-3</c:v>
                </c:pt>
                <c:pt idx="145">
                  <c:v>3.9254516523199931E-3</c:v>
                </c:pt>
                <c:pt idx="146">
                  <c:v>3.9285596171328803E-3</c:v>
                </c:pt>
                <c:pt idx="147">
                  <c:v>3.9380143234549643E-3</c:v>
                </c:pt>
                <c:pt idx="148">
                  <c:v>3.9402783001819151E-3</c:v>
                </c:pt>
                <c:pt idx="149">
                  <c:v>3.9411504969066868E-3</c:v>
                </c:pt>
                <c:pt idx="150">
                  <c:v>3.9428529583508329E-3</c:v>
                </c:pt>
                <c:pt idx="151">
                  <c:v>3.9444074506398133E-3</c:v>
                </c:pt>
                <c:pt idx="152">
                  <c:v>3.9445424287655505E-3</c:v>
                </c:pt>
                <c:pt idx="153">
                  <c:v>3.9436998274810708E-3</c:v>
                </c:pt>
                <c:pt idx="154">
                  <c:v>3.9383588076853781E-3</c:v>
                </c:pt>
                <c:pt idx="155">
                  <c:v>3.9385079932293537E-3</c:v>
                </c:pt>
                <c:pt idx="156">
                  <c:v>3.9385092429922519E-3</c:v>
                </c:pt>
                <c:pt idx="157">
                  <c:v>3.9293244921739263E-3</c:v>
                </c:pt>
                <c:pt idx="158">
                  <c:v>3.925375317547327E-3</c:v>
                </c:pt>
                <c:pt idx="159">
                  <c:v>3.9138206347750174E-3</c:v>
                </c:pt>
                <c:pt idx="160">
                  <c:v>3.9124167817962408E-3</c:v>
                </c:pt>
                <c:pt idx="161">
                  <c:v>3.9108650268623061E-3</c:v>
                </c:pt>
                <c:pt idx="162">
                  <c:v>3.8923605979734521E-3</c:v>
                </c:pt>
                <c:pt idx="163">
                  <c:v>3.885304871879386E-3</c:v>
                </c:pt>
                <c:pt idx="164">
                  <c:v>3.8675361228653186E-3</c:v>
                </c:pt>
                <c:pt idx="165">
                  <c:v>3.8799830875731137E-3</c:v>
                </c:pt>
                <c:pt idx="166">
                  <c:v>3.8614749553725438E-3</c:v>
                </c:pt>
                <c:pt idx="167">
                  <c:v>3.8336775687470991E-3</c:v>
                </c:pt>
                <c:pt idx="168">
                  <c:v>3.8235785475593614E-3</c:v>
                </c:pt>
                <c:pt idx="169">
                  <c:v>3.8001806822185458E-3</c:v>
                </c:pt>
                <c:pt idx="170">
                  <c:v>3.7956925689313845E-3</c:v>
                </c:pt>
                <c:pt idx="171">
                  <c:v>3.7910579811752873E-3</c:v>
                </c:pt>
                <c:pt idx="172">
                  <c:v>3.7556214106123035E-3</c:v>
                </c:pt>
                <c:pt idx="173">
                  <c:v>3.743254385711845E-3</c:v>
                </c:pt>
                <c:pt idx="174">
                  <c:v>3.7165962701971285E-3</c:v>
                </c:pt>
                <c:pt idx="175">
                  <c:v>3.7107492684605031E-3</c:v>
                </c:pt>
                <c:pt idx="176">
                  <c:v>3.7047683033845343E-3</c:v>
                </c:pt>
                <c:pt idx="177">
                  <c:v>3.6646239505647607E-3</c:v>
                </c:pt>
                <c:pt idx="178">
                  <c:v>3.6509671589817789E-3</c:v>
                </c:pt>
                <c:pt idx="179">
                  <c:v>3.623212583191527E-3</c:v>
                </c:pt>
                <c:pt idx="180">
                  <c:v>3.6163801057570097E-3</c:v>
                </c:pt>
                <c:pt idx="181">
                  <c:v>3.6094502510147608E-3</c:v>
                </c:pt>
                <c:pt idx="182">
                  <c:v>3.5675327715094735E-3</c:v>
                </c:pt>
                <c:pt idx="183">
                  <c:v>3.553564423408631E-3</c:v>
                </c:pt>
                <c:pt idx="184">
                  <c:v>3.526462267247032E-3</c:v>
                </c:pt>
                <c:pt idx="185">
                  <c:v>3.5192186567898145E-3</c:v>
                </c:pt>
                <c:pt idx="186">
                  <c:v>3.5054972956279767E-3</c:v>
                </c:pt>
                <c:pt idx="187">
                  <c:v>3.4711952510847431E-3</c:v>
                </c:pt>
                <c:pt idx="188">
                  <c:v>3.4640627693465209E-3</c:v>
                </c:pt>
                <c:pt idx="189">
                  <c:v>3.4508453826174921E-3</c:v>
                </c:pt>
                <c:pt idx="190">
                  <c:v>3.4258724953330558E-3</c:v>
                </c:pt>
                <c:pt idx="191">
                  <c:v>3.4190288508273796E-3</c:v>
                </c:pt>
                <c:pt idx="192">
                  <c:v>3.3873846197618094E-3</c:v>
                </c:pt>
                <c:pt idx="193">
                  <c:v>3.375217697516697E-3</c:v>
                </c:pt>
                <c:pt idx="194">
                  <c:v>3.3632258508016952E-3</c:v>
                </c:pt>
                <c:pt idx="195">
                  <c:v>3.340702447245103E-3</c:v>
                </c:pt>
                <c:pt idx="196">
                  <c:v>3.3344723673803703E-3</c:v>
                </c:pt>
                <c:pt idx="197">
                  <c:v>3.3058927323589655E-3</c:v>
                </c:pt>
                <c:pt idx="198">
                  <c:v>3.2949513282318765E-3</c:v>
                </c:pt>
                <c:pt idx="199">
                  <c:v>3.284184996174222E-3</c:v>
                </c:pt>
                <c:pt idx="200">
                  <c:v>3.2641112203235165E-3</c:v>
                </c:pt>
                <c:pt idx="201">
                  <c:v>3.2584945957176408E-3</c:v>
                </c:pt>
                <c:pt idx="202">
                  <c:v>3.2329794009073138E-3</c:v>
                </c:pt>
                <c:pt idx="203">
                  <c:v>3.2232634917649383E-3</c:v>
                </c:pt>
                <c:pt idx="204">
                  <c:v>3.2137226515960293E-3</c:v>
                </c:pt>
                <c:pt idx="205">
                  <c:v>3.1960986418156159E-3</c:v>
                </c:pt>
                <c:pt idx="206">
                  <c:v>3.1910953698224206E-3</c:v>
                </c:pt>
                <c:pt idx="207">
                  <c:v>3.1686444712244097E-3</c:v>
                </c:pt>
                <c:pt idx="208">
                  <c:v>3.1564330609813772E-3</c:v>
                </c:pt>
                <c:pt idx="209">
                  <c:v>3.1366645583083899E-3</c:v>
                </c:pt>
                <c:pt idx="210">
                  <c:v>3.1322745424179309E-3</c:v>
                </c:pt>
                <c:pt idx="211">
                  <c:v>3.1096916242280962E-3</c:v>
                </c:pt>
                <c:pt idx="212">
                  <c:v>3.102514116661776E-3</c:v>
                </c:pt>
                <c:pt idx="213">
                  <c:v>3.0896441060940419E-3</c:v>
                </c:pt>
                <c:pt idx="214">
                  <c:v>3.0858088357487573E-3</c:v>
                </c:pt>
                <c:pt idx="215">
                  <c:v>3.0820319849778426E-3</c:v>
                </c:pt>
                <c:pt idx="216">
                  <c:v>3.0631254335026837E-3</c:v>
                </c:pt>
                <c:pt idx="217">
                  <c:v>3.0571733772813145E-3</c:v>
                </c:pt>
                <c:pt idx="218">
                  <c:v>3.0467535390206594E-3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80864"/>
        <c:axId val="476182400"/>
      </c:scatterChart>
      <c:valAx>
        <c:axId val="4761808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76182400"/>
        <c:crosses val="autoZero"/>
        <c:crossBetween val="midCat"/>
        <c:majorUnit val="365.25"/>
      </c:valAx>
      <c:valAx>
        <c:axId val="476182400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76180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2.1125932976221702E-3</c:v>
                </c:pt>
                <c:pt idx="1">
                  <c:v>2.1113272721521338E-3</c:v>
                </c:pt>
                <c:pt idx="2">
                  <c:v>2.1110885349731601E-3</c:v>
                </c:pt>
                <c:pt idx="3">
                  <c:v>2.1108403500697159E-3</c:v>
                </c:pt>
                <c:pt idx="4">
                  <c:v>2.1089252334532066E-3</c:v>
                </c:pt>
                <c:pt idx="5">
                  <c:v>2.1082591437159687E-3</c:v>
                </c:pt>
                <c:pt idx="6">
                  <c:v>2.1068548888558691E-3</c:v>
                </c:pt>
                <c:pt idx="7">
                  <c:v>2.1065329513866513E-3</c:v>
                </c:pt>
                <c:pt idx="8">
                  <c:v>2.1062026820092747E-3</c:v>
                </c:pt>
                <c:pt idx="9">
                  <c:v>2.1040963716973736E-3</c:v>
                </c:pt>
                <c:pt idx="10">
                  <c:v>2.1033915108154898E-3</c:v>
                </c:pt>
                <c:pt idx="11">
                  <c:v>2.102042274314138E-3</c:v>
                </c:pt>
                <c:pt idx="12">
                  <c:v>2.1016704778975548E-3</c:v>
                </c:pt>
                <c:pt idx="13">
                  <c:v>2.1012936159153961E-3</c:v>
                </c:pt>
                <c:pt idx="14">
                  <c:v>2.0992581926859355E-3</c:v>
                </c:pt>
                <c:pt idx="15">
                  <c:v>2.0986019208846956E-3</c:v>
                </c:pt>
                <c:pt idx="16">
                  <c:v>2.096724673323282E-3</c:v>
                </c:pt>
                <c:pt idx="17">
                  <c:v>2.0950222175436339E-3</c:v>
                </c:pt>
                <c:pt idx="18">
                  <c:v>2.0945018949045371E-3</c:v>
                </c:pt>
                <c:pt idx="19">
                  <c:v>2.0933922173092812E-3</c:v>
                </c:pt>
                <c:pt idx="20">
                  <c:v>2.0930993519745695E-3</c:v>
                </c:pt>
                <c:pt idx="21">
                  <c:v>2.0919357836088246E-3</c:v>
                </c:pt>
                <c:pt idx="22">
                  <c:v>2.0916010329316828E-3</c:v>
                </c:pt>
                <c:pt idx="23">
                  <c:v>2.0911647841230382E-3</c:v>
                </c:pt>
                <c:pt idx="24">
                  <c:v>2.0909560140397812E-3</c:v>
                </c:pt>
                <c:pt idx="25">
                  <c:v>2.0907560972110457E-3</c:v>
                </c:pt>
                <c:pt idx="26">
                  <c:v>2.0901501359082259E-3</c:v>
                </c:pt>
                <c:pt idx="27">
                  <c:v>2.0900012542276578E-3</c:v>
                </c:pt>
                <c:pt idx="28">
                  <c:v>2.0899367292971944E-3</c:v>
                </c:pt>
                <c:pt idx="29">
                  <c:v>2.0898209012727362E-3</c:v>
                </c:pt>
                <c:pt idx="30">
                  <c:v>2.0897139254313821E-3</c:v>
                </c:pt>
                <c:pt idx="31">
                  <c:v>2.0896655709927931E-3</c:v>
                </c:pt>
                <c:pt idx="32">
                  <c:v>2.0897025582591253E-3</c:v>
                </c:pt>
                <c:pt idx="33">
                  <c:v>2.0900097720514634E-3</c:v>
                </c:pt>
                <c:pt idx="34">
                  <c:v>2.0899868786130454E-3</c:v>
                </c:pt>
                <c:pt idx="35">
                  <c:v>2.0899728362930932E-3</c:v>
                </c:pt>
                <c:pt idx="36">
                  <c:v>2.0904820887030478E-3</c:v>
                </c:pt>
                <c:pt idx="37">
                  <c:v>2.0907049449241234E-3</c:v>
                </c:pt>
                <c:pt idx="38">
                  <c:v>2.0907528544917473E-3</c:v>
                </c:pt>
                <c:pt idx="39">
                  <c:v>2.090809614265087E-3</c:v>
                </c:pt>
                <c:pt idx="40">
                  <c:v>2.0908752240942591E-3</c:v>
                </c:pt>
                <c:pt idx="41">
                  <c:v>2.0918225799781975E-3</c:v>
                </c:pt>
                <c:pt idx="42">
                  <c:v>2.092192892461851E-3</c:v>
                </c:pt>
                <c:pt idx="43">
                  <c:v>2.0925982931917814E-3</c:v>
                </c:pt>
                <c:pt idx="44">
                  <c:v>2.0930473181591087E-3</c:v>
                </c:pt>
                <c:pt idx="45">
                  <c:v>2.0935485033462698E-3</c:v>
                </c:pt>
                <c:pt idx="46">
                  <c:v>2.0954503801292757E-3</c:v>
                </c:pt>
                <c:pt idx="47">
                  <c:v>2.0962455661098695E-3</c:v>
                </c:pt>
                <c:pt idx="48">
                  <c:v>2.0971355922832658E-3</c:v>
                </c:pt>
                <c:pt idx="49">
                  <c:v>2.0981289946550574E-3</c:v>
                </c:pt>
                <c:pt idx="50">
                  <c:v>2.0992343092366256E-3</c:v>
                </c:pt>
                <c:pt idx="51">
                  <c:v>2.1033070864030184E-3</c:v>
                </c:pt>
                <c:pt idx="52">
                  <c:v>2.1049454100301374E-3</c:v>
                </c:pt>
                <c:pt idx="53">
                  <c:v>2.1067383260194622E-3</c:v>
                </c:pt>
                <c:pt idx="54">
                  <c:v>2.1086943704200023E-3</c:v>
                </c:pt>
                <c:pt idx="55">
                  <c:v>2.1108220792981358E-3</c:v>
                </c:pt>
                <c:pt idx="56">
                  <c:v>2.1183205536847477E-3</c:v>
                </c:pt>
                <c:pt idx="57">
                  <c:v>2.1212202814177967E-3</c:v>
                </c:pt>
                <c:pt idx="58">
                  <c:v>2.1243343541745203E-3</c:v>
                </c:pt>
                <c:pt idx="59">
                  <c:v>2.1276713081110261E-3</c:v>
                </c:pt>
                <c:pt idx="60">
                  <c:v>2.1389922348737864E-3</c:v>
                </c:pt>
                <c:pt idx="61">
                  <c:v>2.1523627650243244E-3</c:v>
                </c:pt>
                <c:pt idx="62">
                  <c:v>2.1573391781827588E-3</c:v>
                </c:pt>
                <c:pt idx="63">
                  <c:v>2.1695179554834325E-3</c:v>
                </c:pt>
                <c:pt idx="64">
                  <c:v>2.1716456427261013E-3</c:v>
                </c:pt>
                <c:pt idx="65">
                  <c:v>2.1738618270525276E-3</c:v>
                </c:pt>
                <c:pt idx="66">
                  <c:v>2.1927745980323474E-3</c:v>
                </c:pt>
                <c:pt idx="67">
                  <c:v>2.1996099952211853E-3</c:v>
                </c:pt>
                <c:pt idx="68">
                  <c:v>2.2155073072737891E-3</c:v>
                </c:pt>
                <c:pt idx="69">
                  <c:v>2.2185642175524475E-3</c:v>
                </c:pt>
                <c:pt idx="70">
                  <c:v>2.2217096138502537E-3</c:v>
                </c:pt>
                <c:pt idx="71">
                  <c:v>2.2461993837242038E-3</c:v>
                </c:pt>
                <c:pt idx="72">
                  <c:v>2.2760289553093015E-3</c:v>
                </c:pt>
                <c:pt idx="73">
                  <c:v>2.2799707927777979E-3</c:v>
                </c:pt>
                <c:pt idx="74">
                  <c:v>2.2840011063837789E-3</c:v>
                </c:pt>
                <c:pt idx="75">
                  <c:v>2.2881198944347397E-3</c:v>
                </c:pt>
                <c:pt idx="76">
                  <c:v>2.3126372992069324E-3</c:v>
                </c:pt>
                <c:pt idx="77">
                  <c:v>2.3231907386034672E-3</c:v>
                </c:pt>
                <c:pt idx="78">
                  <c:v>2.3465258135391466E-3</c:v>
                </c:pt>
                <c:pt idx="79">
                  <c:v>2.3514409432010344E-3</c:v>
                </c:pt>
                <c:pt idx="80">
                  <c:v>2.3564445350193574E-3</c:v>
                </c:pt>
                <c:pt idx="81">
                  <c:v>2.3852991174578104E-3</c:v>
                </c:pt>
                <c:pt idx="82">
                  <c:v>2.4045010746127425E-3</c:v>
                </c:pt>
                <c:pt idx="83">
                  <c:v>2.4101239729733548E-3</c:v>
                </c:pt>
                <c:pt idx="84">
                  <c:v>2.43739954872077E-3</c:v>
                </c:pt>
                <c:pt idx="85">
                  <c:v>2.4433321160341739E-3</c:v>
                </c:pt>
                <c:pt idx="86">
                  <c:v>2.4768338280625564E-3</c:v>
                </c:pt>
                <c:pt idx="87">
                  <c:v>2.4909725573999397E-3</c:v>
                </c:pt>
                <c:pt idx="88">
                  <c:v>2.5053768749618475E-3</c:v>
                </c:pt>
                <c:pt idx="89">
                  <c:v>2.5363720267189069E-3</c:v>
                </c:pt>
                <c:pt idx="90">
                  <c:v>2.5432334803343259E-3</c:v>
                </c:pt>
                <c:pt idx="91">
                  <c:v>2.5813823197815555E-3</c:v>
                </c:pt>
                <c:pt idx="92">
                  <c:v>2.5973801871142697E-3</c:v>
                </c:pt>
                <c:pt idx="93">
                  <c:v>2.613643649638786E-3</c:v>
                </c:pt>
                <c:pt idx="94">
                  <c:v>2.6483587158802543E-3</c:v>
                </c:pt>
                <c:pt idx="95">
                  <c:v>2.7168019846740927E-3</c:v>
                </c:pt>
                <c:pt idx="96">
                  <c:v>2.7349246443334105E-3</c:v>
                </c:pt>
                <c:pt idx="97">
                  <c:v>2.7733599994194877E-3</c:v>
                </c:pt>
                <c:pt idx="98">
                  <c:v>2.7820789266374745E-3</c:v>
                </c:pt>
                <c:pt idx="99">
                  <c:v>2.8295220299412822E-3</c:v>
                </c:pt>
                <c:pt idx="100">
                  <c:v>2.8492383331932825E-3</c:v>
                </c:pt>
                <c:pt idx="101">
                  <c:v>2.869220248130004E-3</c:v>
                </c:pt>
                <c:pt idx="102">
                  <c:v>2.9210238004338763E-3</c:v>
                </c:pt>
                <c:pt idx="103">
                  <c:v>2.9844529016101553E-3</c:v>
                </c:pt>
                <c:pt idx="104">
                  <c:v>3.0060203977165479E-3</c:v>
                </c:pt>
                <c:pt idx="105">
                  <c:v>3.0506916888994201E-3</c:v>
                </c:pt>
                <c:pt idx="106">
                  <c:v>3.0611408705078294E-3</c:v>
                </c:pt>
                <c:pt idx="107">
                  <c:v>3.0716759376544249E-3</c:v>
                </c:pt>
                <c:pt idx="108">
                  <c:v>3.1382805431797471E-3</c:v>
                </c:pt>
                <c:pt idx="109">
                  <c:v>3.1605861998364225E-3</c:v>
                </c:pt>
                <c:pt idx="110">
                  <c:v>3.2052091368709825E-3</c:v>
                </c:pt>
                <c:pt idx="111">
                  <c:v>3.2163178971515716E-3</c:v>
                </c:pt>
                <c:pt idx="112">
                  <c:v>3.2274951823216182E-3</c:v>
                </c:pt>
                <c:pt idx="113">
                  <c:v>3.2939116465479485E-3</c:v>
                </c:pt>
                <c:pt idx="114">
                  <c:v>3.3158342318538188E-3</c:v>
                </c:pt>
                <c:pt idx="115">
                  <c:v>3.3579965095437651E-3</c:v>
                </c:pt>
                <c:pt idx="116">
                  <c:v>3.3693039901205174E-3</c:v>
                </c:pt>
                <c:pt idx="117">
                  <c:v>3.380632910733066E-3</c:v>
                </c:pt>
                <c:pt idx="118">
                  <c:v>3.4434974125288711E-3</c:v>
                </c:pt>
                <c:pt idx="119">
                  <c:v>3.4639156364439068E-3</c:v>
                </c:pt>
                <c:pt idx="120">
                  <c:v>3.5016803758267183E-3</c:v>
                </c:pt>
                <c:pt idx="121">
                  <c:v>3.5124953501069339E-3</c:v>
                </c:pt>
                <c:pt idx="122">
                  <c:v>3.5232400944647827E-3</c:v>
                </c:pt>
                <c:pt idx="123">
                  <c:v>3.5712345529560117E-3</c:v>
                </c:pt>
                <c:pt idx="124">
                  <c:v>3.5892525906036088E-3</c:v>
                </c:pt>
                <c:pt idx="125">
                  <c:v>3.606826875017751E-3</c:v>
                </c:pt>
                <c:pt idx="126">
                  <c:v>3.6383875715435485E-3</c:v>
                </c:pt>
                <c:pt idx="127">
                  <c:v>3.6477114339102694E-3</c:v>
                </c:pt>
                <c:pt idx="128">
                  <c:v>3.6880419329823706E-3</c:v>
                </c:pt>
                <c:pt idx="129">
                  <c:v>3.7029536593177945E-3</c:v>
                </c:pt>
                <c:pt idx="130">
                  <c:v>3.7174216199791594E-3</c:v>
                </c:pt>
                <c:pt idx="131">
                  <c:v>3.742771723913331E-3</c:v>
                </c:pt>
                <c:pt idx="132">
                  <c:v>3.7505413497470716E-3</c:v>
                </c:pt>
                <c:pt idx="133">
                  <c:v>3.7831048845116495E-3</c:v>
                </c:pt>
                <c:pt idx="134">
                  <c:v>3.7949102196043567E-3</c:v>
                </c:pt>
                <c:pt idx="135">
                  <c:v>3.806271778965161E-3</c:v>
                </c:pt>
                <c:pt idx="136">
                  <c:v>3.8254107491041134E-3</c:v>
                </c:pt>
                <c:pt idx="137">
                  <c:v>3.8316262982350836E-3</c:v>
                </c:pt>
                <c:pt idx="138">
                  <c:v>3.856422897995075E-3</c:v>
                </c:pt>
                <c:pt idx="139">
                  <c:v>3.8651217785668308E-3</c:v>
                </c:pt>
                <c:pt idx="140">
                  <c:v>3.8733768757234963E-3</c:v>
                </c:pt>
                <c:pt idx="141">
                  <c:v>3.8863041746287422E-3</c:v>
                </c:pt>
                <c:pt idx="142">
                  <c:v>3.8909658302576484E-3</c:v>
                </c:pt>
                <c:pt idx="143">
                  <c:v>3.9097402124071085E-3</c:v>
                </c:pt>
                <c:pt idx="144">
                  <c:v>3.9221956859865469E-3</c:v>
                </c:pt>
                <c:pt idx="145">
                  <c:v>3.9254516523199931E-3</c:v>
                </c:pt>
                <c:pt idx="146">
                  <c:v>3.9285596171328803E-3</c:v>
                </c:pt>
                <c:pt idx="147">
                  <c:v>3.9380143234549643E-3</c:v>
                </c:pt>
                <c:pt idx="148">
                  <c:v>3.9402783001819151E-3</c:v>
                </c:pt>
                <c:pt idx="149">
                  <c:v>3.9411504969066868E-3</c:v>
                </c:pt>
                <c:pt idx="150">
                  <c:v>3.9428529583508329E-3</c:v>
                </c:pt>
                <c:pt idx="151">
                  <c:v>3.9444074506398133E-3</c:v>
                </c:pt>
                <c:pt idx="152">
                  <c:v>3.9445424287655505E-3</c:v>
                </c:pt>
                <c:pt idx="153">
                  <c:v>3.9436998274810708E-3</c:v>
                </c:pt>
                <c:pt idx="154">
                  <c:v>3.9383588076853781E-3</c:v>
                </c:pt>
                <c:pt idx="155">
                  <c:v>3.9385079932293537E-3</c:v>
                </c:pt>
                <c:pt idx="156">
                  <c:v>3.9385092429922519E-3</c:v>
                </c:pt>
                <c:pt idx="157">
                  <c:v>3.9293244921739263E-3</c:v>
                </c:pt>
                <c:pt idx="158">
                  <c:v>3.925375317547327E-3</c:v>
                </c:pt>
                <c:pt idx="159">
                  <c:v>3.9138206347750174E-3</c:v>
                </c:pt>
                <c:pt idx="160">
                  <c:v>3.9124167817962408E-3</c:v>
                </c:pt>
                <c:pt idx="161">
                  <c:v>3.9108650268623061E-3</c:v>
                </c:pt>
                <c:pt idx="162">
                  <c:v>3.8923605979734521E-3</c:v>
                </c:pt>
                <c:pt idx="163">
                  <c:v>3.885304871879386E-3</c:v>
                </c:pt>
                <c:pt idx="164">
                  <c:v>3.8675361228653186E-3</c:v>
                </c:pt>
                <c:pt idx="165">
                  <c:v>3.8799830875731137E-3</c:v>
                </c:pt>
                <c:pt idx="166">
                  <c:v>3.8614749553725438E-3</c:v>
                </c:pt>
                <c:pt idx="167">
                  <c:v>3.8336775687470991E-3</c:v>
                </c:pt>
                <c:pt idx="168">
                  <c:v>3.8235785475593614E-3</c:v>
                </c:pt>
                <c:pt idx="169">
                  <c:v>3.8001806822185458E-3</c:v>
                </c:pt>
                <c:pt idx="170">
                  <c:v>3.7956925689313845E-3</c:v>
                </c:pt>
                <c:pt idx="171">
                  <c:v>3.7910579811752873E-3</c:v>
                </c:pt>
                <c:pt idx="172">
                  <c:v>3.7556214106123035E-3</c:v>
                </c:pt>
                <c:pt idx="173">
                  <c:v>3.743254385711845E-3</c:v>
                </c:pt>
                <c:pt idx="174">
                  <c:v>3.7165962701971285E-3</c:v>
                </c:pt>
                <c:pt idx="175">
                  <c:v>3.7107492684605031E-3</c:v>
                </c:pt>
                <c:pt idx="176">
                  <c:v>3.7047683033845343E-3</c:v>
                </c:pt>
                <c:pt idx="177">
                  <c:v>3.6646239505647607E-3</c:v>
                </c:pt>
                <c:pt idx="178">
                  <c:v>3.6509671589817789E-3</c:v>
                </c:pt>
                <c:pt idx="179">
                  <c:v>3.623212583191527E-3</c:v>
                </c:pt>
                <c:pt idx="180">
                  <c:v>3.6163801057570097E-3</c:v>
                </c:pt>
                <c:pt idx="181">
                  <c:v>3.6094502510147608E-3</c:v>
                </c:pt>
                <c:pt idx="182">
                  <c:v>3.5675327715094735E-3</c:v>
                </c:pt>
                <c:pt idx="183">
                  <c:v>3.553564423408631E-3</c:v>
                </c:pt>
                <c:pt idx="184">
                  <c:v>3.526462267247032E-3</c:v>
                </c:pt>
                <c:pt idx="185">
                  <c:v>3.5192186567898145E-3</c:v>
                </c:pt>
                <c:pt idx="186">
                  <c:v>3.5054972956279767E-3</c:v>
                </c:pt>
                <c:pt idx="187">
                  <c:v>3.4711952510847431E-3</c:v>
                </c:pt>
                <c:pt idx="188">
                  <c:v>3.4640627693465209E-3</c:v>
                </c:pt>
                <c:pt idx="189">
                  <c:v>3.4508453826174921E-3</c:v>
                </c:pt>
                <c:pt idx="190">
                  <c:v>3.4258724953330558E-3</c:v>
                </c:pt>
                <c:pt idx="191">
                  <c:v>3.4190288508273796E-3</c:v>
                </c:pt>
                <c:pt idx="192">
                  <c:v>3.3873846197618094E-3</c:v>
                </c:pt>
                <c:pt idx="193">
                  <c:v>3.375217697516697E-3</c:v>
                </c:pt>
                <c:pt idx="194">
                  <c:v>3.3632258508016952E-3</c:v>
                </c:pt>
                <c:pt idx="195">
                  <c:v>3.340702447245103E-3</c:v>
                </c:pt>
                <c:pt idx="196">
                  <c:v>3.3344723673803703E-3</c:v>
                </c:pt>
                <c:pt idx="197">
                  <c:v>3.3058927323589655E-3</c:v>
                </c:pt>
                <c:pt idx="198">
                  <c:v>3.2949513282318765E-3</c:v>
                </c:pt>
                <c:pt idx="199">
                  <c:v>3.284184996174222E-3</c:v>
                </c:pt>
                <c:pt idx="200">
                  <c:v>3.2641112203235165E-3</c:v>
                </c:pt>
                <c:pt idx="201">
                  <c:v>3.2584945957176408E-3</c:v>
                </c:pt>
                <c:pt idx="202">
                  <c:v>3.2329794009073138E-3</c:v>
                </c:pt>
                <c:pt idx="203">
                  <c:v>3.2232634917649383E-3</c:v>
                </c:pt>
                <c:pt idx="204">
                  <c:v>3.2137226515960293E-3</c:v>
                </c:pt>
                <c:pt idx="205">
                  <c:v>3.1960986418156159E-3</c:v>
                </c:pt>
                <c:pt idx="206">
                  <c:v>3.1910953698224206E-3</c:v>
                </c:pt>
                <c:pt idx="207">
                  <c:v>3.1686444712244097E-3</c:v>
                </c:pt>
                <c:pt idx="208">
                  <c:v>3.1564330609813772E-3</c:v>
                </c:pt>
                <c:pt idx="209">
                  <c:v>3.1366645583083899E-3</c:v>
                </c:pt>
                <c:pt idx="210">
                  <c:v>3.1322745424179309E-3</c:v>
                </c:pt>
                <c:pt idx="211">
                  <c:v>3.1096916242280962E-3</c:v>
                </c:pt>
                <c:pt idx="212">
                  <c:v>3.102514116661776E-3</c:v>
                </c:pt>
                <c:pt idx="213">
                  <c:v>3.0896441060940419E-3</c:v>
                </c:pt>
                <c:pt idx="214">
                  <c:v>3.0858088357487573E-3</c:v>
                </c:pt>
                <c:pt idx="215">
                  <c:v>3.0820319849778426E-3</c:v>
                </c:pt>
                <c:pt idx="216">
                  <c:v>3.0631254335026837E-3</c:v>
                </c:pt>
                <c:pt idx="217">
                  <c:v>3.0571733772813145E-3</c:v>
                </c:pt>
                <c:pt idx="218">
                  <c:v>3.0467535390206594E-3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2.1187183075244143E-3</c:v>
                </c:pt>
                <c:pt idx="1">
                  <c:v>2.118574752435487E-3</c:v>
                </c:pt>
                <c:pt idx="2">
                  <c:v>2.118402486377402E-3</c:v>
                </c:pt>
                <c:pt idx="3">
                  <c:v>2.1179745406185724E-3</c:v>
                </c:pt>
                <c:pt idx="4">
                  <c:v>2.1174263118861614E-3</c:v>
                </c:pt>
                <c:pt idx="5">
                  <c:v>2.1171104908201954E-3</c:v>
                </c:pt>
                <c:pt idx="6">
                  <c:v>2.1167659586229792E-3</c:v>
                </c:pt>
                <c:pt idx="7">
                  <c:v>2.1163927154566053E-3</c:v>
                </c:pt>
                <c:pt idx="8">
                  <c:v>2.1155627875472467E-3</c:v>
                </c:pt>
                <c:pt idx="9">
                  <c:v>2.1146126326943016E-3</c:v>
                </c:pt>
                <c:pt idx="10">
                  <c:v>2.1140958344390004E-3</c:v>
                </c:pt>
                <c:pt idx="11">
                  <c:v>2.1135503252145416E-3</c:v>
                </c:pt>
                <c:pt idx="12">
                  <c:v>2.1129761049398788E-3</c:v>
                </c:pt>
                <c:pt idx="13">
                  <c:v>2.1117441786437192E-3</c:v>
                </c:pt>
                <c:pt idx="14">
                  <c:v>2.1103921137444193E-3</c:v>
                </c:pt>
                <c:pt idx="15">
                  <c:v>2.1089304668982698E-3</c:v>
                </c:pt>
                <c:pt idx="16">
                  <c:v>2.1065187140160519E-3</c:v>
                </c:pt>
                <c:pt idx="17">
                  <c:v>2.1047647554417459E-3</c:v>
                </c:pt>
                <c:pt idx="18">
                  <c:v>2.1034151714771632E-3</c:v>
                </c:pt>
                <c:pt idx="19">
                  <c:v>2.1020973526297837E-3</c:v>
                </c:pt>
                <c:pt idx="20">
                  <c:v>2.1004666216565644E-3</c:v>
                </c:pt>
                <c:pt idx="21">
                  <c:v>2.0989002096871712E-3</c:v>
                </c:pt>
                <c:pt idx="22">
                  <c:v>2.0981672943920504E-3</c:v>
                </c:pt>
                <c:pt idx="23">
                  <c:v>2.0974609271839917E-3</c:v>
                </c:pt>
                <c:pt idx="24">
                  <c:v>2.0967811081440413E-3</c:v>
                </c:pt>
                <c:pt idx="25">
                  <c:v>2.0955219944677568E-3</c:v>
                </c:pt>
                <c:pt idx="26">
                  <c:v>2.0943273133411378E-3</c:v>
                </c:pt>
                <c:pt idx="27">
                  <c:v>2.093780235141729E-3</c:v>
                </c:pt>
                <c:pt idx="28">
                  <c:v>2.0932597049483359E-3</c:v>
                </c:pt>
                <c:pt idx="29">
                  <c:v>2.0927657229230512E-3</c:v>
                </c:pt>
                <c:pt idx="30">
                  <c:v>2.0918782415372634E-3</c:v>
                </c:pt>
                <c:pt idx="31">
                  <c:v>2.0910552763409029E-3</c:v>
                </c:pt>
                <c:pt idx="32">
                  <c:v>2.0906940350751135E-3</c:v>
                </c:pt>
                <c:pt idx="33">
                  <c:v>2.0903593418963862E-3</c:v>
                </c:pt>
                <c:pt idx="34">
                  <c:v>2.0900511969668134E-3</c:v>
                </c:pt>
                <c:pt idx="35">
                  <c:v>2.0895353627570223E-3</c:v>
                </c:pt>
                <c:pt idx="36">
                  <c:v>2.0890840984433279E-3</c:v>
                </c:pt>
                <c:pt idx="37">
                  <c:v>2.0889086941922042E-3</c:v>
                </c:pt>
                <c:pt idx="38">
                  <c:v>2.0887598381091887E-3</c:v>
                </c:pt>
                <c:pt idx="39">
                  <c:v>2.0886375301942817E-3</c:v>
                </c:pt>
                <c:pt idx="40">
                  <c:v>2.0884933580730034E-3</c:v>
                </c:pt>
                <c:pt idx="41">
                  <c:v>2.0884137797294589E-3</c:v>
                </c:pt>
                <c:pt idx="42">
                  <c:v>2.0884242124930008E-3</c:v>
                </c:pt>
                <c:pt idx="43">
                  <c:v>2.0884611934246511E-3</c:v>
                </c:pt>
                <c:pt idx="44">
                  <c:v>2.0885247224433634E-3</c:v>
                </c:pt>
                <c:pt idx="45">
                  <c:v>2.0887522274311752E-3</c:v>
                </c:pt>
                <c:pt idx="46">
                  <c:v>2.0890443201992959E-3</c:v>
                </c:pt>
                <c:pt idx="47">
                  <c:v>2.0892405899775035E-3</c:v>
                </c:pt>
                <c:pt idx="48">
                  <c:v>2.0894634079238195E-3</c:v>
                </c:pt>
                <c:pt idx="49">
                  <c:v>2.0897127740382437E-3</c:v>
                </c:pt>
                <c:pt idx="50">
                  <c:v>2.0903119708315376E-3</c:v>
                </c:pt>
                <c:pt idx="51">
                  <c:v>2.0909757198528389E-3</c:v>
                </c:pt>
                <c:pt idx="52">
                  <c:v>2.091357826564666E-3</c:v>
                </c:pt>
                <c:pt idx="53">
                  <c:v>2.0917664816066939E-3</c:v>
                </c:pt>
                <c:pt idx="54">
                  <c:v>2.0922016846547375E-3</c:v>
                </c:pt>
                <c:pt idx="55">
                  <c:v>2.0931725883551375E-3</c:v>
                </c:pt>
                <c:pt idx="56">
                  <c:v>2.0942079786090417E-3</c:v>
                </c:pt>
                <c:pt idx="57">
                  <c:v>2.0947759224165807E-3</c:v>
                </c:pt>
                <c:pt idx="58">
                  <c:v>2.0953704144732743E-3</c:v>
                </c:pt>
                <c:pt idx="59">
                  <c:v>2.0959914545359837E-3</c:v>
                </c:pt>
                <c:pt idx="60">
                  <c:v>2.0973340800830207E-3</c:v>
                </c:pt>
                <c:pt idx="61">
                  <c:v>2.0987809250416767E-3</c:v>
                </c:pt>
                <c:pt idx="62">
                  <c:v>2.0997736764150066E-3</c:v>
                </c:pt>
                <c:pt idx="63">
                  <c:v>2.1010319464265237E-3</c:v>
                </c:pt>
                <c:pt idx="64">
                  <c:v>2.1025557351572743E-3</c:v>
                </c:pt>
                <c:pt idx="65">
                  <c:v>2.1065005317692327E-3</c:v>
                </c:pt>
                <c:pt idx="66">
                  <c:v>2.111306076624242E-3</c:v>
                </c:pt>
                <c:pt idx="67">
                  <c:v>2.1141574587080214E-3</c:v>
                </c:pt>
                <c:pt idx="68">
                  <c:v>2.1172743594299881E-3</c:v>
                </c:pt>
                <c:pt idx="69">
                  <c:v>2.1206567788711883E-3</c:v>
                </c:pt>
                <c:pt idx="70">
                  <c:v>2.1283190902547195E-3</c:v>
                </c:pt>
                <c:pt idx="71">
                  <c:v>2.1368416437472781E-3</c:v>
                </c:pt>
                <c:pt idx="72">
                  <c:v>2.1415516568656923E-3</c:v>
                </c:pt>
                <c:pt idx="73">
                  <c:v>2.1465271886222936E-3</c:v>
                </c:pt>
                <c:pt idx="74">
                  <c:v>2.1517682391791748E-3</c:v>
                </c:pt>
                <c:pt idx="75">
                  <c:v>2.1631482224560017E-3</c:v>
                </c:pt>
                <c:pt idx="76">
                  <c:v>2.1753876291663587E-3</c:v>
                </c:pt>
                <c:pt idx="77">
                  <c:v>2.181956273724639E-3</c:v>
                </c:pt>
                <c:pt idx="78">
                  <c:v>2.188790437083199E-3</c:v>
                </c:pt>
                <c:pt idx="79">
                  <c:v>2.1958901193230851E-3</c:v>
                </c:pt>
                <c:pt idx="80">
                  <c:v>2.210987939530451E-3</c:v>
                </c:pt>
                <c:pt idx="81">
                  <c:v>2.2269440370148441E-3</c:v>
                </c:pt>
                <c:pt idx="82">
                  <c:v>2.2353713137424069E-3</c:v>
                </c:pt>
                <c:pt idx="83">
                  <c:v>2.2440641094323421E-3</c:v>
                </c:pt>
                <c:pt idx="84">
                  <c:v>2.2530224240846497E-3</c:v>
                </c:pt>
                <c:pt idx="85">
                  <c:v>2.2718382568768609E-3</c:v>
                </c:pt>
                <c:pt idx="86">
                  <c:v>2.291510872722835E-3</c:v>
                </c:pt>
                <c:pt idx="87">
                  <c:v>2.3017967825111896E-3</c:v>
                </c:pt>
                <c:pt idx="88">
                  <c:v>2.3123482115050553E-3</c:v>
                </c:pt>
                <c:pt idx="89">
                  <c:v>2.3231651594612934E-3</c:v>
                </c:pt>
                <c:pt idx="90">
                  <c:v>2.3456991939193226E-3</c:v>
                </c:pt>
                <c:pt idx="91">
                  <c:v>2.3690881432603117E-3</c:v>
                </c:pt>
                <c:pt idx="92">
                  <c:v>2.3812326872441059E-3</c:v>
                </c:pt>
                <c:pt idx="93">
                  <c:v>2.3936427505144575E-3</c:v>
                </c:pt>
                <c:pt idx="94">
                  <c:v>2.4327640037637988E-3</c:v>
                </c:pt>
                <c:pt idx="95">
                  <c:v>2.4736790364510153E-3</c:v>
                </c:pt>
                <c:pt idx="96">
                  <c:v>2.4879477353756396E-3</c:v>
                </c:pt>
                <c:pt idx="97">
                  <c:v>2.5024819538299603E-3</c:v>
                </c:pt>
                <c:pt idx="98">
                  <c:v>2.5324530262390197E-3</c:v>
                </c:pt>
                <c:pt idx="99">
                  <c:v>2.5632740233494378E-3</c:v>
                </c:pt>
                <c:pt idx="100">
                  <c:v>2.5791358397764252E-3</c:v>
                </c:pt>
                <c:pt idx="101">
                  <c:v>2.6034688887865975E-3</c:v>
                </c:pt>
                <c:pt idx="102">
                  <c:v>2.6453459814094566E-3</c:v>
                </c:pt>
                <c:pt idx="103">
                  <c:v>2.6798826536489351E-3</c:v>
                </c:pt>
                <c:pt idx="104">
                  <c:v>2.6976031088099539E-3</c:v>
                </c:pt>
                <c:pt idx="105">
                  <c:v>2.7155890839059005E-3</c:v>
                </c:pt>
                <c:pt idx="106">
                  <c:v>2.7338405790178211E-3</c:v>
                </c:pt>
                <c:pt idx="107">
                  <c:v>2.7712496761704104E-3</c:v>
                </c:pt>
                <c:pt idx="108">
                  <c:v>2.8095017602736139E-3</c:v>
                </c:pt>
                <c:pt idx="109">
                  <c:v>2.8290808560327285E-3</c:v>
                </c:pt>
                <c:pt idx="110">
                  <c:v>2.8489254719699098E-3</c:v>
                </c:pt>
                <c:pt idx="111">
                  <c:v>2.8690356082472501E-3</c:v>
                </c:pt>
                <c:pt idx="112">
                  <c:v>2.9101641508559135E-3</c:v>
                </c:pt>
                <c:pt idx="113">
                  <c:v>2.9521313571634344E-3</c:v>
                </c:pt>
                <c:pt idx="114">
                  <c:v>2.9735690955468019E-3</c:v>
                </c:pt>
                <c:pt idx="115">
                  <c:v>2.9952723545134674E-3</c:v>
                </c:pt>
                <c:pt idx="116">
                  <c:v>3.0172411340634309E-3</c:v>
                </c:pt>
                <c:pt idx="117">
                  <c:v>3.0620894500684357E-3</c:v>
                </c:pt>
                <c:pt idx="118">
                  <c:v>3.1077714594740513E-3</c:v>
                </c:pt>
                <c:pt idx="119">
                  <c:v>3.1310678427509675E-3</c:v>
                </c:pt>
                <c:pt idx="120">
                  <c:v>3.1546297470974594E-3</c:v>
                </c:pt>
                <c:pt idx="121">
                  <c:v>3.178457172270388E-3</c:v>
                </c:pt>
                <c:pt idx="122">
                  <c:v>3.2270256225708231E-3</c:v>
                </c:pt>
                <c:pt idx="123">
                  <c:v>3.2763038885175177E-3</c:v>
                </c:pt>
                <c:pt idx="124">
                  <c:v>3.3007497473858116E-3</c:v>
                </c:pt>
                <c:pt idx="125">
                  <c:v>3.3247519555090754E-3</c:v>
                </c:pt>
                <c:pt idx="126">
                  <c:v>3.3483105127252166E-3</c:v>
                </c:pt>
                <c:pt idx="127">
                  <c:v>3.393980348736318E-3</c:v>
                </c:pt>
                <c:pt idx="128">
                  <c:v>3.4381082312218147E-3</c:v>
                </c:pt>
                <c:pt idx="129">
                  <c:v>3.4594485327676949E-3</c:v>
                </c:pt>
                <c:pt idx="130">
                  <c:v>3.4803451830822674E-3</c:v>
                </c:pt>
                <c:pt idx="131">
                  <c:v>3.5007981818413469E-3</c:v>
                </c:pt>
                <c:pt idx="132">
                  <c:v>3.5402596782052602E-3</c:v>
                </c:pt>
                <c:pt idx="133">
                  <c:v>3.5781736611606441E-3</c:v>
                </c:pt>
                <c:pt idx="134">
                  <c:v>3.5964084016559816E-3</c:v>
                </c:pt>
                <c:pt idx="135">
                  <c:v>3.6141994902716412E-3</c:v>
                </c:pt>
                <c:pt idx="136">
                  <c:v>3.6315469270076228E-3</c:v>
                </c:pt>
                <c:pt idx="137">
                  <c:v>3.66479975608125E-3</c:v>
                </c:pt>
                <c:pt idx="138">
                  <c:v>3.6965001532907049E-3</c:v>
                </c:pt>
                <c:pt idx="139">
                  <c:v>3.7116293294936487E-3</c:v>
                </c:pt>
                <c:pt idx="140">
                  <c:v>3.7263148533306367E-3</c:v>
                </c:pt>
                <c:pt idx="141">
                  <c:v>3.7405567248827154E-3</c:v>
                </c:pt>
                <c:pt idx="142">
                  <c:v>3.7676005156091676E-3</c:v>
                </c:pt>
                <c:pt idx="143">
                  <c:v>3.7991192625197456E-3</c:v>
                </c:pt>
                <c:pt idx="144">
                  <c:v>3.8166912520787299E-3</c:v>
                </c:pt>
                <c:pt idx="145">
                  <c:v>3.827827555934471E-3</c:v>
                </c:pt>
                <c:pt idx="146">
                  <c:v>3.8486619016775418E-3</c:v>
                </c:pt>
                <c:pt idx="147">
                  <c:v>3.8679362437266107E-3</c:v>
                </c:pt>
                <c:pt idx="148">
                  <c:v>3.8768542835643238E-3</c:v>
                </c:pt>
                <c:pt idx="149">
                  <c:v>3.8853286705498036E-3</c:v>
                </c:pt>
                <c:pt idx="150">
                  <c:v>3.8933594046020037E-3</c:v>
                </c:pt>
                <c:pt idx="151">
                  <c:v>3.9079838708725818E-3</c:v>
                </c:pt>
                <c:pt idx="152">
                  <c:v>3.9210458112348689E-3</c:v>
                </c:pt>
                <c:pt idx="153">
                  <c:v>3.926858280377532E-3</c:v>
                </c:pt>
                <c:pt idx="154">
                  <c:v>3.9322270964248229E-3</c:v>
                </c:pt>
                <c:pt idx="155">
                  <c:v>3.9371522592956953E-3</c:v>
                </c:pt>
                <c:pt idx="156">
                  <c:v>3.9455663913430996E-3</c:v>
                </c:pt>
                <c:pt idx="157">
                  <c:v>3.952416379825463E-3</c:v>
                </c:pt>
                <c:pt idx="158">
                  <c:v>3.9551232770573819E-3</c:v>
                </c:pt>
                <c:pt idx="159">
                  <c:v>3.9573865211939285E-3</c:v>
                </c:pt>
                <c:pt idx="160">
                  <c:v>3.9592061119919641E-3</c:v>
                </c:pt>
                <c:pt idx="161">
                  <c:v>3.9614094429896163E-3</c:v>
                </c:pt>
                <c:pt idx="162">
                  <c:v>3.962047943744107E-3</c:v>
                </c:pt>
                <c:pt idx="163">
                  <c:v>3.9616492686600502E-3</c:v>
                </c:pt>
                <c:pt idx="164">
                  <c:v>3.9608069403995749E-3</c:v>
                </c:pt>
                <c:pt idx="165">
                  <c:v>3.9595209589626812E-3</c:v>
                </c:pt>
                <c:pt idx="166">
                  <c:v>3.9555130173022741E-3</c:v>
                </c:pt>
                <c:pt idx="167">
                  <c:v>3.9499405012888289E-3</c:v>
                </c:pt>
                <c:pt idx="168">
                  <c:v>3.946436254050889E-3</c:v>
                </c:pt>
                <c:pt idx="169">
                  <c:v>3.9424883535554844E-3</c:v>
                </c:pt>
                <c:pt idx="170">
                  <c:v>3.9380967999647076E-3</c:v>
                </c:pt>
                <c:pt idx="171">
                  <c:v>3.9278771174148614E-3</c:v>
                </c:pt>
                <c:pt idx="172">
                  <c:v>3.9160940547289247E-3</c:v>
                </c:pt>
                <c:pt idx="173">
                  <c:v>3.9094842358233794E-3</c:v>
                </c:pt>
                <c:pt idx="174">
                  <c:v>3.9024307637414157E-3</c:v>
                </c:pt>
                <c:pt idx="175">
                  <c:v>3.8949336388882649E-3</c:v>
                </c:pt>
                <c:pt idx="176">
                  <c:v>3.8785017581858634E-3</c:v>
                </c:pt>
                <c:pt idx="177">
                  <c:v>3.8605086099807728E-3</c:v>
                </c:pt>
                <c:pt idx="178">
                  <c:v>3.8507932205422701E-3</c:v>
                </c:pt>
                <c:pt idx="179">
                  <c:v>3.8406341784136266E-3</c:v>
                </c:pt>
                <c:pt idx="180">
                  <c:v>3.8300314834327498E-3</c:v>
                </c:pt>
                <c:pt idx="181">
                  <c:v>3.8073869660633832E-3</c:v>
                </c:pt>
                <c:pt idx="182">
                  <c:v>3.7831841770130659E-3</c:v>
                </c:pt>
                <c:pt idx="183">
                  <c:v>3.7703632189056702E-3</c:v>
                </c:pt>
                <c:pt idx="184">
                  <c:v>3.7570986082702262E-3</c:v>
                </c:pt>
                <c:pt idx="185">
                  <c:v>3.7433903452688266E-3</c:v>
                </c:pt>
                <c:pt idx="186">
                  <c:v>3.7145327791661877E-3</c:v>
                </c:pt>
                <c:pt idx="187">
                  <c:v>3.6841207696036715E-3</c:v>
                </c:pt>
                <c:pt idx="188">
                  <c:v>3.6682973567137012E-3</c:v>
                </c:pt>
                <c:pt idx="189">
                  <c:v>3.6525458496239338E-3</c:v>
                </c:pt>
                <c:pt idx="190">
                  <c:v>3.6369693600324382E-3</c:v>
                </c:pt>
                <c:pt idx="191">
                  <c:v>3.6064354050750298E-3</c:v>
                </c:pt>
                <c:pt idx="192">
                  <c:v>3.5764135750282477E-3</c:v>
                </c:pt>
                <c:pt idx="193">
                  <c:v>3.5617121721176481E-3</c:v>
                </c:pt>
                <c:pt idx="194">
                  <c:v>3.5471857864621814E-3</c:v>
                </c:pt>
                <c:pt idx="195">
                  <c:v>3.5328344180618476E-3</c:v>
                </c:pt>
                <c:pt idx="196">
                  <c:v>3.5047487241753514E-3</c:v>
                </c:pt>
                <c:pt idx="197">
                  <c:v>3.477179116849749E-3</c:v>
                </c:pt>
                <c:pt idx="198">
                  <c:v>3.4637028344008947E-3</c:v>
                </c:pt>
                <c:pt idx="199">
                  <c:v>3.4504015692071732E-3</c:v>
                </c:pt>
                <c:pt idx="200">
                  <c:v>3.4372753211064921E-3</c:v>
                </c:pt>
                <c:pt idx="201">
                  <c:v>3.4116381029825065E-3</c:v>
                </c:pt>
                <c:pt idx="202">
                  <c:v>3.3865204995531251E-3</c:v>
                </c:pt>
                <c:pt idx="203">
                  <c:v>3.3742693367555532E-3</c:v>
                </c:pt>
                <c:pt idx="204">
                  <c:v>3.3621931909699754E-3</c:v>
                </c:pt>
                <c:pt idx="205">
                  <c:v>3.3502920622774379E-3</c:v>
                </c:pt>
                <c:pt idx="206">
                  <c:v>3.3271035217482168E-3</c:v>
                </c:pt>
                <c:pt idx="207">
                  <c:v>3.304437716816766E-3</c:v>
                </c:pt>
                <c:pt idx="208">
                  <c:v>3.2880009685692935E-3</c:v>
                </c:pt>
                <c:pt idx="209">
                  <c:v>3.2718846354151676E-3</c:v>
                </c:pt>
                <c:pt idx="210">
                  <c:v>3.2511449626423015E-3</c:v>
                </c:pt>
                <c:pt idx="211">
                  <c:v>3.2309307628863859E-3</c:v>
                </c:pt>
                <c:pt idx="212">
                  <c:v>3.221129836797898E-3</c:v>
                </c:pt>
                <c:pt idx="213">
                  <c:v>3.2115039275593116E-3</c:v>
                </c:pt>
                <c:pt idx="214">
                  <c:v>3.2020530350085341E-3</c:v>
                </c:pt>
                <c:pt idx="215">
                  <c:v>3.1837624095635659E-3</c:v>
                </c:pt>
                <c:pt idx="216">
                  <c:v>3.1659996325750228E-3</c:v>
                </c:pt>
                <c:pt idx="217">
                  <c:v>3.1574238237874752E-3</c:v>
                </c:pt>
                <c:pt idx="218">
                  <c:v>3.1490230316877366E-3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702848"/>
        <c:axId val="462729216"/>
      </c:scatterChart>
      <c:valAx>
        <c:axId val="4627028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62729216"/>
        <c:crosses val="autoZero"/>
        <c:crossBetween val="midCat"/>
      </c:valAx>
      <c:valAx>
        <c:axId val="462729216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2702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>
      <selection activeCell="D5" sqref="D5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Dynamic Runtime library - Release Configuration - Nov  4 2013 11:55:45</v>
      </c>
    </row>
    <row r="2" spans="1:30" s="1" customFormat="1" ht="18" x14ac:dyDescent="0.25">
      <c r="B2" s="142" t="s">
        <v>7</v>
      </c>
      <c r="C2" s="143"/>
      <c r="D2" s="143"/>
      <c r="E2" s="143"/>
      <c r="F2" s="144"/>
      <c r="H2" s="145" t="s">
        <v>69</v>
      </c>
      <c r="I2" s="146"/>
      <c r="J2" s="146"/>
      <c r="K2" s="147"/>
    </row>
    <row r="3" spans="1:30" x14ac:dyDescent="0.2">
      <c r="A3" s="1"/>
      <c r="B3" s="2"/>
      <c r="C3" s="3"/>
      <c r="D3" s="4"/>
      <c r="E3" s="4"/>
      <c r="F3" s="5"/>
      <c r="G3" s="1"/>
      <c r="H3" s="83"/>
      <c r="I3" s="86"/>
      <c r="J3" s="86"/>
      <c r="K3" s="8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34</v>
      </c>
      <c r="D4" s="122">
        <v>1</v>
      </c>
      <c r="E4" s="4"/>
      <c r="F4" s="5"/>
      <c r="G4" s="1"/>
      <c r="H4" s="83"/>
      <c r="I4" s="82" t="s">
        <v>6</v>
      </c>
      <c r="J4" s="73">
        <v>41607.530057870368</v>
      </c>
      <c r="K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30</v>
      </c>
      <c r="D5" s="10" t="str">
        <f>_xll.qlPeriodEquivalent(D4&amp;"M")</f>
        <v>1M</v>
      </c>
      <c r="E5" s="4"/>
      <c r="F5" s="5"/>
      <c r="G5" s="1"/>
      <c r="H5" s="83"/>
      <c r="I5" s="82" t="s">
        <v>13</v>
      </c>
      <c r="J5" s="73" t="b">
        <v>1</v>
      </c>
      <c r="K5" s="8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35</v>
      </c>
      <c r="D6" s="58" t="s">
        <v>43</v>
      </c>
      <c r="E6" s="4"/>
      <c r="F6" s="5"/>
      <c r="G6" s="1"/>
      <c r="H6" s="83"/>
      <c r="I6" s="82" t="s">
        <v>27</v>
      </c>
      <c r="J6" s="73" t="b">
        <v>0</v>
      </c>
      <c r="K6" s="8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36</v>
      </c>
      <c r="D7" s="58" t="s">
        <v>37</v>
      </c>
      <c r="E7" s="4"/>
      <c r="F7" s="5"/>
      <c r="G7" s="1"/>
      <c r="H7" s="83"/>
      <c r="I7" s="82" t="s">
        <v>68</v>
      </c>
      <c r="J7" s="73" t="b">
        <v>1</v>
      </c>
      <c r="K7" s="8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3" t="s">
        <v>23</v>
      </c>
      <c r="D8" s="11" t="str">
        <f>Currency&amp;"_YC"&amp;IndexTenor&amp;"RH"</f>
        <v>HKD_YC1MRH</v>
      </c>
      <c r="E8" s="4"/>
      <c r="F8" s="5"/>
      <c r="G8" s="1"/>
      <c r="H8" s="83"/>
      <c r="I8" s="82" t="s">
        <v>67</v>
      </c>
      <c r="J8" s="84" t="str">
        <f ca="1">SUBSTITUTE(LEFT(CELL("filename",A1),FIND("[",CELL("filename",A1),1)-1),"\XLS\","\XML\")</f>
        <v>N:\QuantLibXL-1.3.0\Data2\XML\</v>
      </c>
      <c r="K8" s="8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3"/>
      <c r="I9" s="82" t="s">
        <v>66</v>
      </c>
      <c r="J9" s="76" t="b">
        <v>1</v>
      </c>
      <c r="K9" s="8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_xll.qlPiecewiseYieldCurve(D12,NDays,Calendar,RateHelpersSelected,DayCounter,IF(ISERROR(D17),NA(),D15:E15),IF(ISERROR(D17),NA(),D16:E16),Accuracy,TraitsID,InterpolatorID,Permanent,,ObjectOverwrite)</f>
        <v>HKDYC1M#0002</v>
      </c>
      <c r="E10" s="4"/>
      <c r="F10" s="5"/>
      <c r="G10" s="1"/>
      <c r="H10" s="80"/>
      <c r="I10" s="79"/>
      <c r="J10" s="79"/>
      <c r="K10" s="7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Currency&amp;"YC"&amp;IndexTenor</f>
        <v>HKDYC1M</v>
      </c>
      <c r="E12" s="4"/>
      <c r="F12" s="5"/>
      <c r="G12" s="1"/>
      <c r="H12" s="145" t="s">
        <v>65</v>
      </c>
      <c r="I12" s="146"/>
      <c r="J12" s="146"/>
      <c r="K12" s="14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5"/>
      <c r="I13" s="77"/>
      <c r="J13" s="77"/>
      <c r="K13" s="7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19"/>
      <c r="E14" s="4"/>
      <c r="F14" s="5"/>
      <c r="G14" s="1"/>
      <c r="H14" s="75"/>
      <c r="I14" s="74" t="s">
        <v>5</v>
      </c>
      <c r="J14" s="73" t="s">
        <v>42</v>
      </c>
      <c r="K14" s="7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32</v>
      </c>
      <c r="D15" s="20" t="str">
        <f>Currency&amp;"TOY_SYNTH"&amp;IndexTenor&amp;"_Quote"</f>
        <v>HKDTOY_SYNTH1M_Quote</v>
      </c>
      <c r="E15" s="8" t="str">
        <f>Currency&amp;"TOY2_SYNTH"&amp;IndexTenor&amp;"_Quote"</f>
        <v>HKDTOY2_SYNTH1M_Quote</v>
      </c>
      <c r="F15" s="5"/>
      <c r="G15" s="1"/>
      <c r="H15" s="75"/>
      <c r="I15" s="74" t="s">
        <v>64</v>
      </c>
      <c r="J15" s="73" t="s">
        <v>63</v>
      </c>
      <c r="K15" s="7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33</v>
      </c>
      <c r="D16" s="21">
        <f>DATE(YEAR(_xll.qlCalendarAdvance(Calendar,_xll.qlSettingsEvaluationDate(Trigger),NDays&amp;"D")),12,31)</f>
        <v>41639</v>
      </c>
      <c r="E16" s="22">
        <f>DATE(YEAR(D16+1),12,31)</f>
        <v>42004</v>
      </c>
      <c r="F16" s="5"/>
      <c r="G16" s="1"/>
      <c r="H16" s="75"/>
      <c r="I16" s="74" t="s">
        <v>62</v>
      </c>
      <c r="J16" s="73" t="s">
        <v>60</v>
      </c>
      <c r="K16" s="7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3" t="e">
        <f>_xll.qlQuoteValue(D15,Trigger)</f>
        <v>#NUM!</v>
      </c>
      <c r="E17" s="24" t="e">
        <f>_xll.qlQuoteValue(E15,Trigger)</f>
        <v>#NUM!</v>
      </c>
      <c r="F17" s="5"/>
      <c r="G17" s="1"/>
      <c r="H17" s="75"/>
      <c r="I17" s="74" t="s">
        <v>61</v>
      </c>
      <c r="J17" s="73" t="s">
        <v>60</v>
      </c>
      <c r="K17" s="7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22</v>
      </c>
      <c r="D18" s="25"/>
      <c r="E18" s="4"/>
      <c r="F18" s="5"/>
      <c r="G18" s="1"/>
      <c r="H18" s="75"/>
      <c r="I18" s="74" t="s">
        <v>4</v>
      </c>
      <c r="J18" s="76" t="s">
        <v>44</v>
      </c>
      <c r="K18" s="7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11</v>
      </c>
      <c r="D19" s="26" t="s">
        <v>31</v>
      </c>
      <c r="E19" s="4"/>
      <c r="F19" s="5"/>
      <c r="G19" s="1"/>
      <c r="H19" s="75"/>
      <c r="I19" s="74" t="s">
        <v>59</v>
      </c>
      <c r="J19" s="76" t="s">
        <v>58</v>
      </c>
      <c r="K19" s="7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5" t="s">
        <v>12</v>
      </c>
      <c r="D20" s="27" t="s">
        <v>55</v>
      </c>
      <c r="E20" s="4"/>
      <c r="F20" s="5"/>
      <c r="G20" s="1"/>
      <c r="H20" s="75"/>
      <c r="I20" s="74" t="s">
        <v>57</v>
      </c>
      <c r="J20" s="73" t="str">
        <f>PROPER(Currency)&amp;"YC"</f>
        <v>HkdYC</v>
      </c>
      <c r="K20" s="7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2"/>
      <c r="D21" s="12"/>
      <c r="E21" s="4"/>
      <c r="F21" s="5"/>
      <c r="G21" s="1"/>
      <c r="H21" s="75"/>
      <c r="I21" s="74" t="s">
        <v>56</v>
      </c>
      <c r="J21" s="73" t="str">
        <f>PROPER(Currency)&amp;"YCSTD"</f>
        <v>HkdYCSTD</v>
      </c>
      <c r="K21" s="7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56">
        <f>_xll.qlTermStructureReferenceDate(YieldCurve)</f>
        <v>41607</v>
      </c>
      <c r="D22" s="28">
        <f>MAX(_xll.ohPack(Selected!I1:I13))</f>
        <v>1</v>
      </c>
      <c r="E22" s="4"/>
      <c r="F22" s="5"/>
      <c r="G22" s="1"/>
      <c r="H22" s="71"/>
      <c r="I22" s="70"/>
      <c r="J22" s="70"/>
      <c r="K22" s="6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7">
        <f>MAX(_xll.ohPack(Selected!H2:H13))</f>
        <v>41975</v>
      </c>
      <c r="D23" s="10">
        <f>MIN(_xll.ohPack(Selected!I1:I13))</f>
        <v>0.99709102007597772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29" t="s">
        <v>15</v>
      </c>
      <c r="D24" s="30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1"/>
      <c r="C25" s="119"/>
      <c r="D25" s="119"/>
      <c r="E25" s="32"/>
      <c r="F25" s="3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3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>
      <selection activeCell="L6" sqref="L6:L16"/>
    </sheetView>
  </sheetViews>
  <sheetFormatPr defaultRowHeight="11.25" x14ac:dyDescent="0.2"/>
  <cols>
    <col min="1" max="1" width="2.7109375" style="87" customWidth="1"/>
    <col min="2" max="2" width="5.28515625" style="87" customWidth="1"/>
    <col min="3" max="3" width="6.5703125" style="87" bestFit="1" customWidth="1"/>
    <col min="4" max="4" width="2.7109375" style="87" bestFit="1" customWidth="1"/>
    <col min="5" max="5" width="5.140625" style="87" bestFit="1" customWidth="1"/>
    <col min="6" max="6" width="5.85546875" style="87" bestFit="1" customWidth="1"/>
    <col min="7" max="8" width="13.85546875" style="87" bestFit="1" customWidth="1"/>
    <col min="9" max="9" width="9.140625" style="87" bestFit="1" customWidth="1"/>
    <col min="10" max="10" width="21.5703125" style="87" bestFit="1" customWidth="1"/>
    <col min="11" max="11" width="20.42578125" style="87" bestFit="1" customWidth="1"/>
    <col min="12" max="12" width="28.140625" style="88" bestFit="1" customWidth="1"/>
    <col min="13" max="13" width="21" style="87" customWidth="1"/>
    <col min="14" max="15" width="2.7109375" style="87" customWidth="1"/>
    <col min="16" max="16" width="6.5703125" style="87" bestFit="1" customWidth="1"/>
    <col min="17" max="17" width="19.28515625" style="87" bestFit="1" customWidth="1"/>
    <col min="18" max="18" width="13.5703125" style="87" bestFit="1" customWidth="1"/>
    <col min="19" max="19" width="5.28515625" style="87" bestFit="1" customWidth="1"/>
    <col min="20" max="20" width="13.5703125" style="87" bestFit="1" customWidth="1"/>
    <col min="21" max="16384" width="9.140625" style="87"/>
  </cols>
  <sheetData>
    <row r="1" spans="1:20" x14ac:dyDescent="0.2">
      <c r="A1" s="118"/>
      <c r="B1" s="116"/>
      <c r="C1" s="116"/>
      <c r="D1" s="116"/>
      <c r="E1" s="116"/>
      <c r="F1" s="116"/>
      <c r="G1" s="116"/>
      <c r="H1" s="116"/>
      <c r="I1" s="116"/>
      <c r="J1" s="116"/>
      <c r="K1" s="117"/>
      <c r="L1" s="116"/>
      <c r="M1" s="116"/>
      <c r="N1" s="115"/>
    </row>
    <row r="2" spans="1:20" x14ac:dyDescent="0.2">
      <c r="A2" s="98"/>
      <c r="B2" s="106"/>
      <c r="C2" s="106"/>
      <c r="D2" s="106"/>
      <c r="E2" s="106"/>
      <c r="F2" s="106"/>
      <c r="G2" s="106"/>
      <c r="H2" s="106"/>
      <c r="I2" s="106"/>
      <c r="J2" s="96" t="s">
        <v>86</v>
      </c>
      <c r="K2" s="96" t="str">
        <f>Currency&amp;"_YC"&amp;$J$2&amp;"RH"</f>
        <v>HKD_YC1MRH</v>
      </c>
      <c r="L2" s="96" t="e">
        <f>NA()</f>
        <v>#N/A</v>
      </c>
      <c r="M2" s="106"/>
      <c r="N2" s="93"/>
    </row>
    <row r="3" spans="1:20" ht="36" customHeight="1" x14ac:dyDescent="0.2">
      <c r="A3" s="98"/>
      <c r="B3" s="114" t="s">
        <v>85</v>
      </c>
      <c r="C3" s="114" t="s">
        <v>84</v>
      </c>
      <c r="D3" s="114"/>
      <c r="E3" s="114"/>
      <c r="F3" s="114" t="s">
        <v>83</v>
      </c>
      <c r="G3" s="114" t="s">
        <v>82</v>
      </c>
      <c r="H3" s="114" t="s">
        <v>81</v>
      </c>
      <c r="I3" s="114" t="s">
        <v>80</v>
      </c>
      <c r="J3" s="114" t="s">
        <v>79</v>
      </c>
      <c r="K3" s="113" t="str">
        <f>K2&amp;"_Swaps.xml"</f>
        <v>HKD_YC1MRH_Swaps.xml</v>
      </c>
      <c r="L3" s="112" t="e">
        <f ca="1">IF(Serialize,_xll.ohObjectSave(L4:L16,SerializationPath&amp;K3,FileOverwrite,,Serialize),"---")</f>
        <v>#NUM!</v>
      </c>
      <c r="M3" s="99" t="str">
        <f ca="1">_xll.ohRangeRetrieveError(L3)</f>
        <v>ohObjectSave - Invalid parent path : N:\QuantLibXL-1.3.0\Data2\XML\HKD_YC1MRH_Swaps.xml</v>
      </c>
      <c r="N3" s="93"/>
      <c r="P3" s="111" t="s">
        <v>78</v>
      </c>
      <c r="Q3" s="111" t="s">
        <v>77</v>
      </c>
      <c r="R3" s="111" t="s">
        <v>76</v>
      </c>
      <c r="S3" s="111" t="s">
        <v>75</v>
      </c>
      <c r="T3" s="120" t="s">
        <v>74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10" t="str">
        <f>_xll.qlIborIndex(,FamilyName,J2,P4,Currency,Q4,R4,S4,T4,,Permanent,Trigger,ObjectOverwrite)</f>
        <v>obj_0010f#0000</v>
      </c>
      <c r="M4" s="109" t="str">
        <f>_xll.ohRangeRetrieveError(L4)</f>
        <v/>
      </c>
      <c r="N4" s="93"/>
      <c r="P4" s="108">
        <v>0</v>
      </c>
      <c r="Q4" s="108" t="s">
        <v>73</v>
      </c>
      <c r="R4" s="108" t="s">
        <v>70</v>
      </c>
      <c r="S4" s="108" t="b">
        <v>1</v>
      </c>
      <c r="T4" s="121" t="s">
        <v>60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 t="s">
        <v>125</v>
      </c>
      <c r="J5" s="106" t="s">
        <v>126</v>
      </c>
      <c r="K5" s="106" t="s">
        <v>127</v>
      </c>
      <c r="L5" s="106" t="str">
        <f>_xll.qlDepositRateHelper(K5,J5,I5,Permanent,Trigger,+ObjectOverwrite)</f>
        <v>HkdHibor1MLastFixing#0000</v>
      </c>
      <c r="M5" s="106"/>
      <c r="N5" s="93"/>
    </row>
    <row r="6" spans="1:20" x14ac:dyDescent="0.2">
      <c r="A6" s="98"/>
      <c r="B6" s="105">
        <v>1</v>
      </c>
      <c r="C6" s="105" t="s">
        <v>54</v>
      </c>
      <c r="D6" s="105">
        <v>2</v>
      </c>
      <c r="E6" s="105" t="s">
        <v>72</v>
      </c>
      <c r="F6" s="104" t="s">
        <v>71</v>
      </c>
      <c r="G6" s="104" t="s">
        <v>70</v>
      </c>
      <c r="H6" s="104" t="str">
        <f t="shared" ref="H6:H16" si="0">MoneyMarketDayCounter</f>
        <v>Actual/365 (Fixed)</v>
      </c>
      <c r="I6" s="102">
        <v>0</v>
      </c>
      <c r="J6" s="101" t="str">
        <f t="shared" ref="J6:J16" si="1">Currency&amp;$E6&amp;$C6&amp;QuoteSuffix</f>
        <v>HKDAM1H2M_Quote</v>
      </c>
      <c r="K6" s="101" t="str">
        <f t="shared" ref="K6:K16" si="2">$K$2&amp;"_"&amp;$E6&amp;$C6</f>
        <v>HKD_YC1MRH_AM1H2M</v>
      </c>
      <c r="L6" s="100" t="str">
        <f>_xll.qlSwapRateHelper2(K6,$J6,$C6,Calendar,$F6,$G6,$H6,$L$4,$I6,B6&amp;"D",DiscountingCurve,Permanent,,ObjectOverwrite)</f>
        <v>HKD_YC1MRH_AM1H2M#0002</v>
      </c>
      <c r="M6" s="99" t="str">
        <f>_xll.ohRangeRetrieveError(L6)</f>
        <v/>
      </c>
      <c r="N6" s="93"/>
    </row>
    <row r="7" spans="1:20" x14ac:dyDescent="0.2">
      <c r="A7" s="98"/>
      <c r="B7" s="105">
        <v>1</v>
      </c>
      <c r="C7" s="105" t="s">
        <v>53</v>
      </c>
      <c r="D7" s="105">
        <v>3</v>
      </c>
      <c r="E7" s="105" t="s">
        <v>72</v>
      </c>
      <c r="F7" s="104" t="s">
        <v>71</v>
      </c>
      <c r="G7" s="104" t="s">
        <v>70</v>
      </c>
      <c r="H7" s="103" t="str">
        <f t="shared" si="0"/>
        <v>Actual/365 (Fixed)</v>
      </c>
      <c r="I7" s="102">
        <v>0</v>
      </c>
      <c r="J7" s="101" t="str">
        <f t="shared" si="1"/>
        <v>HKDAM1H3M_Quote</v>
      </c>
      <c r="K7" s="101" t="str">
        <f t="shared" si="2"/>
        <v>HKD_YC1MRH_AM1H3M</v>
      </c>
      <c r="L7" s="100" t="str">
        <f>_xll.qlSwapRateHelper2(K7,$J7,$C7,Calendar,$F7,$G7,$H7,$L$4,$I7,B7&amp;"D",DiscountingCurve,Permanent,,ObjectOverwrite)</f>
        <v>HKD_YC1MRH_AM1H3M#0000</v>
      </c>
      <c r="M7" s="99" t="str">
        <f>_xll.ohRangeRetrieveError(L7)</f>
        <v/>
      </c>
      <c r="N7" s="93"/>
    </row>
    <row r="8" spans="1:20" x14ac:dyDescent="0.2">
      <c r="A8" s="98"/>
      <c r="B8" s="105">
        <v>1</v>
      </c>
      <c r="C8" s="105" t="s">
        <v>52</v>
      </c>
      <c r="D8" s="105">
        <v>4</v>
      </c>
      <c r="E8" s="105" t="s">
        <v>72</v>
      </c>
      <c r="F8" s="104" t="s">
        <v>71</v>
      </c>
      <c r="G8" s="104" t="s">
        <v>70</v>
      </c>
      <c r="H8" s="103" t="str">
        <f t="shared" si="0"/>
        <v>Actual/365 (Fixed)</v>
      </c>
      <c r="I8" s="102">
        <v>0</v>
      </c>
      <c r="J8" s="101" t="str">
        <f t="shared" si="1"/>
        <v>HKDAM1H4M_Quote</v>
      </c>
      <c r="K8" s="101" t="str">
        <f t="shared" si="2"/>
        <v>HKD_YC1MRH_AM1H4M</v>
      </c>
      <c r="L8" s="100" t="str">
        <f>_xll.qlSwapRateHelper2(K8,$J8,$C8,Calendar,$F8,$G8,$H8,$L$4,$I8,B8&amp;"D",DiscountingCurve,Permanent,,ObjectOverwrite)</f>
        <v>HKD_YC1MRH_AM1H4M#0000</v>
      </c>
      <c r="M8" s="99" t="str">
        <f>_xll.ohRangeRetrieveError(L8)</f>
        <v/>
      </c>
      <c r="N8" s="93"/>
    </row>
    <row r="9" spans="1:20" x14ac:dyDescent="0.2">
      <c r="A9" s="98"/>
      <c r="B9" s="105">
        <v>1</v>
      </c>
      <c r="C9" s="105" t="s">
        <v>51</v>
      </c>
      <c r="D9" s="105">
        <v>5</v>
      </c>
      <c r="E9" s="105" t="s">
        <v>72</v>
      </c>
      <c r="F9" s="104" t="s">
        <v>71</v>
      </c>
      <c r="G9" s="104" t="s">
        <v>70</v>
      </c>
      <c r="H9" s="103" t="str">
        <f t="shared" si="0"/>
        <v>Actual/365 (Fixed)</v>
      </c>
      <c r="I9" s="102">
        <v>0</v>
      </c>
      <c r="J9" s="101" t="str">
        <f t="shared" si="1"/>
        <v>HKDAM1H5M_Quote</v>
      </c>
      <c r="K9" s="101" t="str">
        <f t="shared" si="2"/>
        <v>HKD_YC1MRH_AM1H5M</v>
      </c>
      <c r="L9" s="100" t="str">
        <f>_xll.qlSwapRateHelper2(K9,$J9,$C9,Calendar,$F9,$G9,$H9,$L$4,$I9,B9&amp;"D",DiscountingCurve,Permanent,,ObjectOverwrite)</f>
        <v>HKD_YC1MRH_AM1H5M#0000</v>
      </c>
      <c r="M9" s="99" t="str">
        <f>_xll.ohRangeRetrieveError(L9)</f>
        <v/>
      </c>
      <c r="N9" s="93"/>
    </row>
    <row r="10" spans="1:20" x14ac:dyDescent="0.2">
      <c r="A10" s="98"/>
      <c r="B10" s="105">
        <v>1</v>
      </c>
      <c r="C10" s="105" t="s">
        <v>50</v>
      </c>
      <c r="D10" s="105">
        <v>6</v>
      </c>
      <c r="E10" s="105" t="s">
        <v>72</v>
      </c>
      <c r="F10" s="104" t="s">
        <v>71</v>
      </c>
      <c r="G10" s="104" t="s">
        <v>70</v>
      </c>
      <c r="H10" s="103" t="str">
        <f t="shared" si="0"/>
        <v>Actual/365 (Fixed)</v>
      </c>
      <c r="I10" s="102">
        <v>0</v>
      </c>
      <c r="J10" s="101" t="str">
        <f t="shared" si="1"/>
        <v>HKDAM1H6M_Quote</v>
      </c>
      <c r="K10" s="101" t="str">
        <f t="shared" si="2"/>
        <v>HKD_YC1MRH_AM1H6M</v>
      </c>
      <c r="L10" s="100" t="str">
        <f>_xll.qlSwapRateHelper2(K10,$J10,$C10,Calendar,$F10,$G10,$H10,$L$4,$I10,B10&amp;"D",DiscountingCurve,Permanent,,ObjectOverwrite)</f>
        <v>HKD_YC1MRH_AM1H6M#0000</v>
      </c>
      <c r="M10" s="99" t="str">
        <f>_xll.ohRangeRetrieveError(L10)</f>
        <v/>
      </c>
      <c r="N10" s="93"/>
    </row>
    <row r="11" spans="1:20" x14ac:dyDescent="0.2">
      <c r="A11" s="98"/>
      <c r="B11" s="105">
        <v>1</v>
      </c>
      <c r="C11" s="105" t="s">
        <v>49</v>
      </c>
      <c r="D11" s="105">
        <v>7</v>
      </c>
      <c r="E11" s="105" t="s">
        <v>72</v>
      </c>
      <c r="F11" s="104" t="s">
        <v>71</v>
      </c>
      <c r="G11" s="104" t="s">
        <v>70</v>
      </c>
      <c r="H11" s="103" t="str">
        <f t="shared" si="0"/>
        <v>Actual/365 (Fixed)</v>
      </c>
      <c r="I11" s="102">
        <v>0</v>
      </c>
      <c r="J11" s="101" t="str">
        <f t="shared" si="1"/>
        <v>HKDAM1H7M_Quote</v>
      </c>
      <c r="K11" s="101" t="str">
        <f t="shared" si="2"/>
        <v>HKD_YC1MRH_AM1H7M</v>
      </c>
      <c r="L11" s="100" t="str">
        <f>_xll.qlSwapRateHelper2(K11,$J11,$C11,Calendar,$F11,$G11,$H11,$L$4,$I11,B11&amp;"D",DiscountingCurve,Permanent,,ObjectOverwrite)</f>
        <v>HKD_YC1MRH_AM1H7M#0000</v>
      </c>
      <c r="M11" s="99" t="str">
        <f>_xll.ohRangeRetrieveError(L11)</f>
        <v/>
      </c>
      <c r="N11" s="93"/>
    </row>
    <row r="12" spans="1:20" x14ac:dyDescent="0.2">
      <c r="A12" s="98"/>
      <c r="B12" s="105">
        <v>1</v>
      </c>
      <c r="C12" s="105" t="s">
        <v>48</v>
      </c>
      <c r="D12" s="105">
        <v>8</v>
      </c>
      <c r="E12" s="105" t="s">
        <v>72</v>
      </c>
      <c r="F12" s="104" t="s">
        <v>71</v>
      </c>
      <c r="G12" s="104" t="s">
        <v>70</v>
      </c>
      <c r="H12" s="103" t="str">
        <f t="shared" si="0"/>
        <v>Actual/365 (Fixed)</v>
      </c>
      <c r="I12" s="102">
        <v>0</v>
      </c>
      <c r="J12" s="101" t="str">
        <f t="shared" si="1"/>
        <v>HKDAM1H8M_Quote</v>
      </c>
      <c r="K12" s="101" t="str">
        <f t="shared" si="2"/>
        <v>HKD_YC1MRH_AM1H8M</v>
      </c>
      <c r="L12" s="100" t="str">
        <f>_xll.qlSwapRateHelper2(K12,$J12,$C12,Calendar,$F12,$G12,$H12,$L$4,$I12,B12&amp;"D",DiscountingCurve,Permanent,,ObjectOverwrite)</f>
        <v>HKD_YC1MRH_AM1H8M#0000</v>
      </c>
      <c r="M12" s="99" t="str">
        <f>_xll.ohRangeRetrieveError(L12)</f>
        <v/>
      </c>
      <c r="N12" s="93"/>
    </row>
    <row r="13" spans="1:20" x14ac:dyDescent="0.2">
      <c r="A13" s="98"/>
      <c r="B13" s="105">
        <v>1</v>
      </c>
      <c r="C13" s="105" t="s">
        <v>47</v>
      </c>
      <c r="D13" s="105">
        <v>9</v>
      </c>
      <c r="E13" s="105" t="s">
        <v>72</v>
      </c>
      <c r="F13" s="104" t="s">
        <v>71</v>
      </c>
      <c r="G13" s="104" t="s">
        <v>70</v>
      </c>
      <c r="H13" s="103" t="str">
        <f t="shared" si="0"/>
        <v>Actual/365 (Fixed)</v>
      </c>
      <c r="I13" s="102">
        <v>0</v>
      </c>
      <c r="J13" s="101" t="str">
        <f t="shared" si="1"/>
        <v>HKDAM1H9M_Quote</v>
      </c>
      <c r="K13" s="101" t="str">
        <f t="shared" si="2"/>
        <v>HKD_YC1MRH_AM1H9M</v>
      </c>
      <c r="L13" s="100" t="str">
        <f>_xll.qlSwapRateHelper2(K13,$J13,$C13,Calendar,$F13,$G13,$H13,$L$4,$I13,B13&amp;"D",DiscountingCurve,Permanent,,ObjectOverwrite)</f>
        <v>HKD_YC1MRH_AM1H9M#0000</v>
      </c>
      <c r="M13" s="99" t="str">
        <f>_xll.ohRangeRetrieveError(L13)</f>
        <v/>
      </c>
      <c r="N13" s="93"/>
    </row>
    <row r="14" spans="1:20" x14ac:dyDescent="0.2">
      <c r="A14" s="98"/>
      <c r="B14" s="105">
        <v>1</v>
      </c>
      <c r="C14" s="105" t="s">
        <v>46</v>
      </c>
      <c r="D14" s="105">
        <v>10</v>
      </c>
      <c r="E14" s="105" t="s">
        <v>72</v>
      </c>
      <c r="F14" s="104" t="s">
        <v>71</v>
      </c>
      <c r="G14" s="104" t="s">
        <v>70</v>
      </c>
      <c r="H14" s="103" t="str">
        <f t="shared" si="0"/>
        <v>Actual/365 (Fixed)</v>
      </c>
      <c r="I14" s="102">
        <v>0</v>
      </c>
      <c r="J14" s="101" t="str">
        <f t="shared" si="1"/>
        <v>HKDAM1H10M_Quote</v>
      </c>
      <c r="K14" s="101" t="str">
        <f t="shared" si="2"/>
        <v>HKD_YC1MRH_AM1H10M</v>
      </c>
      <c r="L14" s="100" t="str">
        <f>_xll.qlSwapRateHelper2(K14,$J14,$C14,Calendar,$F14,$G14,$H14,$L$4,$I14,B14&amp;"D",DiscountingCurve,Permanent,,ObjectOverwrite)</f>
        <v>HKD_YC1MRH_AM1H10M#0000</v>
      </c>
      <c r="M14" s="99" t="str">
        <f>_xll.ohRangeRetrieveError(L14)</f>
        <v/>
      </c>
      <c r="N14" s="93"/>
    </row>
    <row r="15" spans="1:20" x14ac:dyDescent="0.2">
      <c r="A15" s="98"/>
      <c r="B15" s="105">
        <v>1</v>
      </c>
      <c r="C15" s="105" t="s">
        <v>45</v>
      </c>
      <c r="D15" s="105">
        <v>11</v>
      </c>
      <c r="E15" s="105" t="s">
        <v>72</v>
      </c>
      <c r="F15" s="104" t="s">
        <v>71</v>
      </c>
      <c r="G15" s="104" t="s">
        <v>70</v>
      </c>
      <c r="H15" s="103" t="str">
        <f t="shared" si="0"/>
        <v>Actual/365 (Fixed)</v>
      </c>
      <c r="I15" s="102">
        <v>0</v>
      </c>
      <c r="J15" s="101" t="str">
        <f t="shared" si="1"/>
        <v>HKDAM1H11M_Quote</v>
      </c>
      <c r="K15" s="101" t="str">
        <f t="shared" si="2"/>
        <v>HKD_YC1MRH_AM1H11M</v>
      </c>
      <c r="L15" s="100" t="str">
        <f>_xll.qlSwapRateHelper2(K15,$J15,$C15,Calendar,$F15,$G15,$H15,$L$4,$I15,B15&amp;"D",DiscountingCurve,Permanent,,ObjectOverwrite)</f>
        <v>HKD_YC1MRH_AM1H11M#0000</v>
      </c>
      <c r="M15" s="99" t="str">
        <f>_xll.ohRangeRetrieveError(L15)</f>
        <v/>
      </c>
      <c r="N15" s="93"/>
    </row>
    <row r="16" spans="1:20" x14ac:dyDescent="0.2">
      <c r="A16" s="98"/>
      <c r="B16" s="105">
        <v>1</v>
      </c>
      <c r="C16" s="105" t="s">
        <v>24</v>
      </c>
      <c r="D16" s="105">
        <v>12</v>
      </c>
      <c r="E16" s="105" t="s">
        <v>72</v>
      </c>
      <c r="F16" s="104" t="s">
        <v>71</v>
      </c>
      <c r="G16" s="104" t="s">
        <v>70</v>
      </c>
      <c r="H16" s="103" t="str">
        <f t="shared" si="0"/>
        <v>Actual/365 (Fixed)</v>
      </c>
      <c r="I16" s="102">
        <v>0</v>
      </c>
      <c r="J16" s="101" t="str">
        <f t="shared" si="1"/>
        <v>HKDAM1H1Y_Quote</v>
      </c>
      <c r="K16" s="101" t="str">
        <f t="shared" si="2"/>
        <v>HKD_YC1MRH_AM1H1Y</v>
      </c>
      <c r="L16" s="100" t="str">
        <f>_xll.qlSwapRateHelper2(K16,$J16,$C16,Calendar,$F16,$G16,$H16,$L$4,$I16,B16&amp;"D",DiscountingCurve,Permanent,,ObjectOverwrite)</f>
        <v>HKD_YC1MRH_AM1H1Y#0000</v>
      </c>
      <c r="M16" s="99" t="str">
        <f>_xll.ohRangeRetrieveError(L16)</f>
        <v/>
      </c>
      <c r="N16" s="93"/>
    </row>
    <row r="17" spans="1:14" x14ac:dyDescent="0.2">
      <c r="A17" s="98"/>
      <c r="B17" s="97"/>
      <c r="C17" s="97"/>
      <c r="D17" s="97"/>
      <c r="E17" s="97"/>
      <c r="F17" s="96"/>
      <c r="G17" s="96"/>
      <c r="H17" s="96"/>
      <c r="I17" s="95"/>
      <c r="J17" s="94"/>
      <c r="K17" s="94"/>
      <c r="L17" s="94"/>
      <c r="M17" s="94"/>
      <c r="N17" s="93"/>
    </row>
    <row r="18" spans="1:14" ht="12" thickBot="1" x14ac:dyDescent="0.25">
      <c r="A18" s="92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0"/>
      <c r="M18" s="90"/>
      <c r="N18" s="89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50"/>
  <sheetViews>
    <sheetView workbookViewId="0">
      <selection activeCell="F15" sqref="F15"/>
    </sheetView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6.5703125" style="55" bestFit="1" customWidth="1"/>
    <col min="6" max="6" width="50.42578125" style="55" bestFit="1" customWidth="1"/>
    <col min="7" max="8" width="8" style="55" bestFit="1" customWidth="1"/>
    <col min="9" max="9" width="8.5703125" style="55" customWidth="1"/>
    <col min="10" max="10" width="8.7109375" style="55" customWidth="1"/>
    <col min="11" max="11" width="9.42578125" style="55" customWidth="1"/>
    <col min="12" max="13" width="17.28515625" style="55" bestFit="1" customWidth="1"/>
    <col min="14" max="14" width="3" style="34" bestFit="1" customWidth="1"/>
    <col min="15" max="15" width="13.7109375" style="34" bestFit="1" customWidth="1"/>
    <col min="16" max="16" width="28.140625" style="34" bestFit="1" customWidth="1"/>
    <col min="17" max="17" width="3.5703125" style="34" customWidth="1"/>
    <col min="18" max="16384" width="9.140625" style="34"/>
  </cols>
  <sheetData>
    <row r="1" spans="2:15" ht="33.75" x14ac:dyDescent="0.2">
      <c r="B1" s="148" t="s">
        <v>124</v>
      </c>
      <c r="C1" s="149"/>
      <c r="D1" s="150"/>
      <c r="E1" s="60" t="s">
        <v>19</v>
      </c>
      <c r="F1" s="60"/>
      <c r="G1" s="60" t="s">
        <v>16</v>
      </c>
      <c r="H1" s="60" t="s">
        <v>26</v>
      </c>
      <c r="I1" s="60" t="s">
        <v>2</v>
      </c>
      <c r="J1" s="60" t="s">
        <v>3</v>
      </c>
      <c r="K1" s="60" t="s">
        <v>39</v>
      </c>
      <c r="L1" s="60" t="s">
        <v>0</v>
      </c>
      <c r="M1" s="60" t="s">
        <v>1</v>
      </c>
    </row>
    <row r="2" spans="2:15" x14ac:dyDescent="0.2">
      <c r="B2" s="131"/>
      <c r="C2" s="132"/>
      <c r="D2" s="133" t="s">
        <v>123</v>
      </c>
      <c r="E2" s="133" t="str">
        <f>Swaps!L5</f>
        <v>HkdHibor1MLastFixing#0000</v>
      </c>
      <c r="F2" s="133" t="str">
        <f>_xll.qlRateHelperQuoteName(E2)</f>
        <v>DepositRateHelper does not provide RATE named input</v>
      </c>
      <c r="G2" s="134">
        <f>_xll.qlRateHelperQuoteValue($E2,Trigger)</f>
        <v>2.1142999999999999E-3</v>
      </c>
      <c r="H2" s="134"/>
      <c r="I2" s="135" t="b">
        <f>IF(ISERROR(G2),FALSE,TRUE)</f>
        <v>1</v>
      </c>
      <c r="J2" s="135">
        <v>10</v>
      </c>
      <c r="K2" s="135">
        <v>1</v>
      </c>
      <c r="L2" s="136">
        <f>_xll.qlRateHelperEarliestDate($E2,Trigger)</f>
        <v>41607</v>
      </c>
      <c r="M2" s="137">
        <f>_xll.qlRateHelperLatestDate($E2,Trigger)</f>
        <v>41639</v>
      </c>
      <c r="N2" s="34">
        <v>70</v>
      </c>
      <c r="O2" s="34" t="s">
        <v>40</v>
      </c>
    </row>
    <row r="3" spans="2:15" x14ac:dyDescent="0.2">
      <c r="B3" s="129" t="str">
        <f t="shared" ref="B3:B13" si="0">SwapFixedFreq</f>
        <v>AM</v>
      </c>
      <c r="C3" s="128" t="str">
        <f t="shared" ref="C3:C13" si="1">IborType</f>
        <v>1H</v>
      </c>
      <c r="D3" s="127" t="s">
        <v>54</v>
      </c>
      <c r="E3" s="127" t="str">
        <f>Swaps!L6</f>
        <v>HKD_YC1MRH_AM1H2M#0002</v>
      </c>
      <c r="F3" s="127" t="str">
        <f>_xll.qlRateHelperQuoteName(E3)</f>
        <v>SwapRateHelper does not provide RATE named input</v>
      </c>
      <c r="G3" s="61" t="e">
        <f>_xll.qlRateHelperQuoteValue($E3,Trigger)</f>
        <v>#NUM!</v>
      </c>
      <c r="H3" s="61">
        <f>_xll.qlSwapRateHelperSpread($E3,Trigger)</f>
        <v>0</v>
      </c>
      <c r="I3" s="62" t="b">
        <f t="shared" ref="I3:I50" si="2">IF(ISERROR(G3),FALSE,TRUE)</f>
        <v>0</v>
      </c>
      <c r="J3" s="62">
        <v>50</v>
      </c>
      <c r="K3" s="62">
        <v>1</v>
      </c>
      <c r="L3" s="63">
        <f>_xll.qlRateHelperEarliestDate($E3,Trigger)</f>
        <v>41610</v>
      </c>
      <c r="M3" s="64">
        <f>_xll.qlRateHelperLatestDate($E3,Trigger)</f>
        <v>41673</v>
      </c>
      <c r="O3" s="130" t="e">
        <f>IF(H3=H14,G3-G14,"--")</f>
        <v>#NUM!</v>
      </c>
    </row>
    <row r="4" spans="2:15" x14ac:dyDescent="0.2">
      <c r="B4" s="129" t="str">
        <f t="shared" si="0"/>
        <v>AM</v>
      </c>
      <c r="C4" s="128" t="str">
        <f t="shared" si="1"/>
        <v>1H</v>
      </c>
      <c r="D4" s="127" t="s">
        <v>53</v>
      </c>
      <c r="E4" s="127" t="str">
        <f>Swaps!L7</f>
        <v>HKD_YC1MRH_AM1H3M#0000</v>
      </c>
      <c r="F4" s="127" t="str">
        <f>_xll.qlRateHelperQuoteName(E4)</f>
        <v>SwapRateHelper does not provide RATE named input</v>
      </c>
      <c r="G4" s="61">
        <f>_xll.qlRateHelperQuoteValue($E4,Trigger)</f>
        <v>2.1000000000000003E-3</v>
      </c>
      <c r="H4" s="61">
        <f>_xll.qlSwapRateHelperSpread($E4,Trigger)</f>
        <v>0</v>
      </c>
      <c r="I4" s="62" t="b">
        <f t="shared" si="2"/>
        <v>1</v>
      </c>
      <c r="J4" s="62">
        <v>50</v>
      </c>
      <c r="K4" s="62">
        <v>1</v>
      </c>
      <c r="L4" s="63">
        <f>_xll.qlRateHelperEarliestDate($E4,Trigger)</f>
        <v>41610</v>
      </c>
      <c r="M4" s="64">
        <f>_xll.qlRateHelperLatestDate($E4,Trigger)</f>
        <v>41701</v>
      </c>
      <c r="O4" s="130"/>
    </row>
    <row r="5" spans="2:15" x14ac:dyDescent="0.2">
      <c r="B5" s="129" t="str">
        <f t="shared" si="0"/>
        <v>AM</v>
      </c>
      <c r="C5" s="128" t="str">
        <f t="shared" si="1"/>
        <v>1H</v>
      </c>
      <c r="D5" s="127" t="s">
        <v>52</v>
      </c>
      <c r="E5" s="127" t="str">
        <f>Swaps!L8</f>
        <v>HKD_YC1MRH_AM1H4M#0000</v>
      </c>
      <c r="F5" s="127" t="str">
        <f>_xll.qlRateHelperQuoteName(E5)</f>
        <v>SwapRateHelper does not provide RATE named input</v>
      </c>
      <c r="G5" s="61" t="e">
        <f>_xll.qlRateHelperQuoteValue($E5,Trigger)</f>
        <v>#NUM!</v>
      </c>
      <c r="H5" s="61">
        <f>_xll.qlSwapRateHelperSpread($E5,Trigger)</f>
        <v>0</v>
      </c>
      <c r="I5" s="62" t="b">
        <f t="shared" si="2"/>
        <v>0</v>
      </c>
      <c r="J5" s="62">
        <v>50</v>
      </c>
      <c r="K5" s="62">
        <v>1</v>
      </c>
      <c r="L5" s="63">
        <f>_xll.qlRateHelperEarliestDate($E5,Trigger)</f>
        <v>41610</v>
      </c>
      <c r="M5" s="64">
        <f>_xll.qlRateHelperLatestDate($E5,Trigger)</f>
        <v>41731</v>
      </c>
      <c r="O5" s="130"/>
    </row>
    <row r="6" spans="2:15" x14ac:dyDescent="0.2">
      <c r="B6" s="129" t="str">
        <f t="shared" si="0"/>
        <v>AM</v>
      </c>
      <c r="C6" s="128" t="str">
        <f t="shared" si="1"/>
        <v>1H</v>
      </c>
      <c r="D6" s="127" t="s">
        <v>51</v>
      </c>
      <c r="E6" s="127" t="str">
        <f>Swaps!L9</f>
        <v>HKD_YC1MRH_AM1H5M#0000</v>
      </c>
      <c r="F6" s="127" t="str">
        <f>_xll.qlRateHelperQuoteName(E6)</f>
        <v>SwapRateHelper does not provide RATE named input</v>
      </c>
      <c r="G6" s="61" t="e">
        <f>_xll.qlRateHelperQuoteValue($E6,Trigger)</f>
        <v>#NUM!</v>
      </c>
      <c r="H6" s="61">
        <f>_xll.qlSwapRateHelperSpread($E6,Trigger)</f>
        <v>0</v>
      </c>
      <c r="I6" s="62" t="b">
        <f t="shared" si="2"/>
        <v>0</v>
      </c>
      <c r="J6" s="62">
        <v>50</v>
      </c>
      <c r="K6" s="62">
        <v>1</v>
      </c>
      <c r="L6" s="63">
        <f>_xll.qlRateHelperEarliestDate($E6,Trigger)</f>
        <v>41610</v>
      </c>
      <c r="M6" s="64">
        <f>_xll.qlRateHelperLatestDate($E6,Trigger)</f>
        <v>41761</v>
      </c>
      <c r="O6" s="130" t="e">
        <f>IF(H6=#REF!,G6-#REF!,"--")</f>
        <v>#REF!</v>
      </c>
    </row>
    <row r="7" spans="2:15" x14ac:dyDescent="0.2">
      <c r="B7" s="129" t="str">
        <f t="shared" si="0"/>
        <v>AM</v>
      </c>
      <c r="C7" s="128" t="str">
        <f t="shared" si="1"/>
        <v>1H</v>
      </c>
      <c r="D7" s="127" t="s">
        <v>50</v>
      </c>
      <c r="E7" s="127" t="str">
        <f>Swaps!L10</f>
        <v>HKD_YC1MRH_AM1H6M#0000</v>
      </c>
      <c r="F7" s="127" t="str">
        <f>_xll.qlRateHelperQuoteName(E7)</f>
        <v>SwapRateHelper does not provide RATE named input</v>
      </c>
      <c r="G7" s="61">
        <f>_xll.qlRateHelperQuoteValue($E7,Trigger)</f>
        <v>2.3E-3</v>
      </c>
      <c r="H7" s="61">
        <f>_xll.qlSwapRateHelperSpread($E7,Trigger)</f>
        <v>0</v>
      </c>
      <c r="I7" s="62" t="b">
        <f t="shared" si="2"/>
        <v>1</v>
      </c>
      <c r="J7" s="62">
        <v>50</v>
      </c>
      <c r="K7" s="62">
        <v>1</v>
      </c>
      <c r="L7" s="63">
        <f>_xll.qlRateHelperEarliestDate($E7,Trigger)</f>
        <v>41610</v>
      </c>
      <c r="M7" s="64">
        <f>_xll.qlRateHelperLatestDate($E7,Trigger)</f>
        <v>41792</v>
      </c>
      <c r="O7" s="130" t="e">
        <f>IF(H7=#REF!,G7-#REF!,"--")</f>
        <v>#REF!</v>
      </c>
    </row>
    <row r="8" spans="2:15" x14ac:dyDescent="0.2">
      <c r="B8" s="129" t="str">
        <f t="shared" si="0"/>
        <v>AM</v>
      </c>
      <c r="C8" s="128" t="str">
        <f t="shared" si="1"/>
        <v>1H</v>
      </c>
      <c r="D8" s="127" t="s">
        <v>49</v>
      </c>
      <c r="E8" s="127" t="str">
        <f>Swaps!L11</f>
        <v>HKD_YC1MRH_AM1H7M#0000</v>
      </c>
      <c r="F8" s="127" t="str">
        <f>_xll.qlRateHelperQuoteName(E8)</f>
        <v>SwapRateHelper does not provide RATE named input</v>
      </c>
      <c r="G8" s="61" t="e">
        <f>_xll.qlRateHelperQuoteValue($E8,Trigger)</f>
        <v>#NUM!</v>
      </c>
      <c r="H8" s="61">
        <f>_xll.qlSwapRateHelperSpread($E8,Trigger)</f>
        <v>0</v>
      </c>
      <c r="I8" s="62" t="b">
        <f t="shared" si="2"/>
        <v>0</v>
      </c>
      <c r="J8" s="62">
        <v>50</v>
      </c>
      <c r="K8" s="62">
        <v>1</v>
      </c>
      <c r="L8" s="63">
        <f>_xll.qlRateHelperEarliestDate($E8,Trigger)</f>
        <v>41610</v>
      </c>
      <c r="M8" s="64">
        <f>_xll.qlRateHelperLatestDate($E8,Trigger)</f>
        <v>41822</v>
      </c>
      <c r="O8" s="130" t="e">
        <f>IF(H8=#REF!,G8-#REF!,"--")</f>
        <v>#REF!</v>
      </c>
    </row>
    <row r="9" spans="2:15" x14ac:dyDescent="0.2">
      <c r="B9" s="129" t="str">
        <f t="shared" si="0"/>
        <v>AM</v>
      </c>
      <c r="C9" s="128" t="str">
        <f t="shared" si="1"/>
        <v>1H</v>
      </c>
      <c r="D9" s="127" t="s">
        <v>48</v>
      </c>
      <c r="E9" s="127" t="str">
        <f>Swaps!L12</f>
        <v>HKD_YC1MRH_AM1H8M#0000</v>
      </c>
      <c r="F9" s="127" t="str">
        <f>_xll.qlRateHelperQuoteName(E9)</f>
        <v>SwapRateHelper does not provide RATE named input</v>
      </c>
      <c r="G9" s="61" t="e">
        <f>_xll.qlRateHelperQuoteValue($E9,Trigger)</f>
        <v>#NUM!</v>
      </c>
      <c r="H9" s="61">
        <f>_xll.qlSwapRateHelperSpread($E9,Trigger)</f>
        <v>0</v>
      </c>
      <c r="I9" s="62" t="b">
        <f t="shared" si="2"/>
        <v>0</v>
      </c>
      <c r="J9" s="62">
        <v>50</v>
      </c>
      <c r="K9" s="62">
        <v>1</v>
      </c>
      <c r="L9" s="63">
        <f>_xll.qlRateHelperEarliestDate($E9,Trigger)</f>
        <v>41610</v>
      </c>
      <c r="M9" s="64">
        <f>_xll.qlRateHelperLatestDate($E9,Trigger)</f>
        <v>41855</v>
      </c>
      <c r="O9" s="130" t="e">
        <f>IF(H9=#REF!,G9-#REF!,"--")</f>
        <v>#REF!</v>
      </c>
    </row>
    <row r="10" spans="2:15" x14ac:dyDescent="0.2">
      <c r="B10" s="129" t="str">
        <f t="shared" si="0"/>
        <v>AM</v>
      </c>
      <c r="C10" s="128" t="str">
        <f t="shared" si="1"/>
        <v>1H</v>
      </c>
      <c r="D10" s="127" t="s">
        <v>47</v>
      </c>
      <c r="E10" s="127" t="str">
        <f>Swaps!L13</f>
        <v>HKD_YC1MRH_AM1H9M#0000</v>
      </c>
      <c r="F10" s="127" t="str">
        <f>_xll.qlRateHelperQuoteName(E10)</f>
        <v>SwapRateHelper does not provide RATE named input</v>
      </c>
      <c r="G10" s="61">
        <f>_xll.qlRateHelperQuoteValue($E10,Trigger)</f>
        <v>2.8000000000000004E-3</v>
      </c>
      <c r="H10" s="61">
        <f>_xll.qlSwapRateHelperSpread($E10,Trigger)</f>
        <v>0</v>
      </c>
      <c r="I10" s="62" t="b">
        <f t="shared" si="2"/>
        <v>1</v>
      </c>
      <c r="J10" s="62">
        <v>50</v>
      </c>
      <c r="K10" s="62">
        <v>1</v>
      </c>
      <c r="L10" s="63">
        <f>_xll.qlRateHelperEarliestDate($E10,Trigger)</f>
        <v>41610</v>
      </c>
      <c r="M10" s="64">
        <f>_xll.qlRateHelperLatestDate($E10,Trigger)</f>
        <v>41884</v>
      </c>
      <c r="O10" s="130" t="e">
        <f>IF(H10=#REF!,G10-#REF!,"--")</f>
        <v>#REF!</v>
      </c>
    </row>
    <row r="11" spans="2:15" x14ac:dyDescent="0.2">
      <c r="B11" s="129" t="str">
        <f t="shared" si="0"/>
        <v>AM</v>
      </c>
      <c r="C11" s="128" t="str">
        <f t="shared" si="1"/>
        <v>1H</v>
      </c>
      <c r="D11" s="127" t="s">
        <v>46</v>
      </c>
      <c r="E11" s="127" t="str">
        <f>Swaps!L14</f>
        <v>HKD_YC1MRH_AM1H10M#0000</v>
      </c>
      <c r="F11" s="127" t="str">
        <f>_xll.qlRateHelperQuoteName(E11)</f>
        <v>SwapRateHelper does not provide RATE named input</v>
      </c>
      <c r="G11" s="61" t="e">
        <f>_xll.qlRateHelperQuoteValue($E11,Trigger)</f>
        <v>#NUM!</v>
      </c>
      <c r="H11" s="61">
        <f>_xll.qlSwapRateHelperSpread($E11,Trigger)</f>
        <v>0</v>
      </c>
      <c r="I11" s="62" t="b">
        <f t="shared" si="2"/>
        <v>0</v>
      </c>
      <c r="J11" s="62">
        <v>50</v>
      </c>
      <c r="K11" s="62">
        <v>1</v>
      </c>
      <c r="L11" s="63">
        <f>_xll.qlRateHelperEarliestDate($E11,Trigger)</f>
        <v>41610</v>
      </c>
      <c r="M11" s="64">
        <f>_xll.qlRateHelperLatestDate($E11,Trigger)</f>
        <v>41914</v>
      </c>
      <c r="O11" s="130" t="e">
        <f>IF(H11=#REF!,G11-#REF!,"--")</f>
        <v>#REF!</v>
      </c>
    </row>
    <row r="12" spans="2:15" x14ac:dyDescent="0.2">
      <c r="B12" s="129" t="str">
        <f t="shared" si="0"/>
        <v>AM</v>
      </c>
      <c r="C12" s="128" t="str">
        <f t="shared" si="1"/>
        <v>1H</v>
      </c>
      <c r="D12" s="127" t="s">
        <v>45</v>
      </c>
      <c r="E12" s="127" t="str">
        <f>Swaps!L15</f>
        <v>HKD_YC1MRH_AM1H11M#0000</v>
      </c>
      <c r="F12" s="127" t="str">
        <f>_xll.qlRateHelperQuoteName(E12)</f>
        <v>SwapRateHelper does not provide RATE named input</v>
      </c>
      <c r="G12" s="61" t="e">
        <f>_xll.qlRateHelperQuoteValue($E12,Trigger)</f>
        <v>#NUM!</v>
      </c>
      <c r="H12" s="61">
        <f>_xll.qlSwapRateHelperSpread($E12,Trigger)</f>
        <v>0</v>
      </c>
      <c r="I12" s="62" t="b">
        <f t="shared" si="2"/>
        <v>0</v>
      </c>
      <c r="J12" s="62">
        <v>50</v>
      </c>
      <c r="K12" s="62">
        <v>1</v>
      </c>
      <c r="L12" s="63">
        <f>_xll.qlRateHelperEarliestDate($E12,Trigger)</f>
        <v>41610</v>
      </c>
      <c r="M12" s="64">
        <f>_xll.qlRateHelperLatestDate($E12,Trigger)</f>
        <v>41946</v>
      </c>
      <c r="O12" s="130" t="e">
        <f>IF(H12=#REF!,G12-#REF!,"--")</f>
        <v>#REF!</v>
      </c>
    </row>
    <row r="13" spans="2:15" x14ac:dyDescent="0.2">
      <c r="B13" s="126" t="str">
        <f t="shared" si="0"/>
        <v>AM</v>
      </c>
      <c r="C13" s="125" t="str">
        <f t="shared" si="1"/>
        <v>1H</v>
      </c>
      <c r="D13" s="124" t="s">
        <v>24</v>
      </c>
      <c r="E13" s="124" t="str">
        <f>Swaps!L16</f>
        <v>HKD_YC1MRH_AM1H1Y#0000</v>
      </c>
      <c r="F13" s="124" t="str">
        <f>_xll.qlRateHelperQuoteName(E13)</f>
        <v>SwapRateHelper does not provide RATE named input</v>
      </c>
      <c r="G13" s="65">
        <f>_xll.qlRateHelperQuoteValue($E13,Trigger)</f>
        <v>2.9000000000000002E-3</v>
      </c>
      <c r="H13" s="65">
        <f>_xll.qlSwapRateHelperSpread($E13,Trigger)</f>
        <v>0</v>
      </c>
      <c r="I13" s="66" t="b">
        <f t="shared" si="2"/>
        <v>1</v>
      </c>
      <c r="J13" s="66">
        <v>50</v>
      </c>
      <c r="K13" s="66">
        <v>1</v>
      </c>
      <c r="L13" s="67">
        <f>_xll.qlRateHelperEarliestDate($E13,Trigger)</f>
        <v>41610</v>
      </c>
      <c r="M13" s="68">
        <f>_xll.qlRateHelperLatestDate($E13,Trigger)</f>
        <v>41975</v>
      </c>
      <c r="O13" s="130" t="e">
        <f>IF(H13=H14,G13-G14,"--")</f>
        <v>#NUM!</v>
      </c>
    </row>
    <row r="14" spans="2:15" x14ac:dyDescent="0.2">
      <c r="B14" s="129" t="str">
        <f t="shared" ref="B14:B30" si="3">SwapFixedFreq</f>
        <v>AM</v>
      </c>
      <c r="C14" s="128" t="str">
        <f t="shared" ref="C14:C50" si="4">IborType&amp;"BASIS"</f>
        <v>1HBASIS</v>
      </c>
      <c r="D14" s="127" t="s">
        <v>24</v>
      </c>
      <c r="E14" s="127" t="str">
        <f t="shared" ref="E14:E32" si="5">RateHelperPrefix&amp;"_"&amp;$B14&amp;$C14&amp;$D14</f>
        <v>HKD_YC1MRH_AM1HBASIS1Y</v>
      </c>
      <c r="F14" s="127" t="e">
        <f>_xll.qlRateHelperQuoteName(E14)</f>
        <v>#NUM!</v>
      </c>
      <c r="G14" s="61" t="e">
        <f>_xll.qlRateHelperQuoteValue($E14,Trigger)</f>
        <v>#NUM!</v>
      </c>
      <c r="H14" s="61" t="e">
        <f>_xll.qlSwapRateHelperSpread($E14,Trigger)</f>
        <v>#NUM!</v>
      </c>
      <c r="I14" s="62" t="b">
        <f t="shared" si="2"/>
        <v>0</v>
      </c>
      <c r="J14" s="62">
        <v>40</v>
      </c>
      <c r="K14" s="62">
        <v>1</v>
      </c>
      <c r="L14" s="63" t="e">
        <f>_xll.qlRateHelperEarliestDate($E14,Trigger)</f>
        <v>#NUM!</v>
      </c>
      <c r="M14" s="64" t="e">
        <f>_xll.qlRateHelperLatestDate($E14,Trigger)</f>
        <v>#NUM!</v>
      </c>
    </row>
    <row r="15" spans="2:15" x14ac:dyDescent="0.2">
      <c r="B15" s="129" t="str">
        <f t="shared" si="3"/>
        <v>AM</v>
      </c>
      <c r="C15" s="128" t="str">
        <f t="shared" si="4"/>
        <v>1HBASIS</v>
      </c>
      <c r="D15" s="127" t="s">
        <v>122</v>
      </c>
      <c r="E15" s="127" t="str">
        <f t="shared" si="5"/>
        <v>HKD_YC1MRH_AM1HBASIS15M</v>
      </c>
      <c r="F15" s="127" t="e">
        <f>_xll.qlRateHelperQuoteName(E15)</f>
        <v>#NUM!</v>
      </c>
      <c r="G15" s="61" t="e">
        <f>_xll.qlRateHelperQuoteValue($E15,Trigger)</f>
        <v>#NUM!</v>
      </c>
      <c r="H15" s="61" t="e">
        <f>_xll.qlSwapRateHelperSpread($E15,Trigger)</f>
        <v>#NUM!</v>
      </c>
      <c r="I15" s="62" t="b">
        <f t="shared" si="2"/>
        <v>0</v>
      </c>
      <c r="J15" s="62">
        <v>40</v>
      </c>
      <c r="K15" s="62">
        <v>1</v>
      </c>
      <c r="L15" s="63" t="e">
        <f>_xll.qlRateHelperEarliestDate($E15,Trigger)</f>
        <v>#NUM!</v>
      </c>
      <c r="M15" s="64" t="e">
        <f>_xll.qlRateHelperLatestDate($E15,Trigger)</f>
        <v>#NUM!</v>
      </c>
    </row>
    <row r="16" spans="2:15" x14ac:dyDescent="0.2">
      <c r="B16" s="129" t="str">
        <f t="shared" si="3"/>
        <v>AM</v>
      </c>
      <c r="C16" s="128" t="str">
        <f t="shared" si="4"/>
        <v>1HBASIS</v>
      </c>
      <c r="D16" s="127" t="s">
        <v>121</v>
      </c>
      <c r="E16" s="127" t="str">
        <f t="shared" si="5"/>
        <v>HKD_YC1MRH_AM1HBASIS18M</v>
      </c>
      <c r="F16" s="127" t="e">
        <f>_xll.qlRateHelperQuoteName(E16)</f>
        <v>#NUM!</v>
      </c>
      <c r="G16" s="61" t="e">
        <f>_xll.qlRateHelperQuoteValue($E16,Trigger)</f>
        <v>#NUM!</v>
      </c>
      <c r="H16" s="61" t="e">
        <f>_xll.qlSwapRateHelperSpread($E16,Trigger)</f>
        <v>#NUM!</v>
      </c>
      <c r="I16" s="62" t="b">
        <f t="shared" si="2"/>
        <v>0</v>
      </c>
      <c r="J16" s="62">
        <v>40</v>
      </c>
      <c r="K16" s="62">
        <v>1</v>
      </c>
      <c r="L16" s="63" t="e">
        <f>_xll.qlRateHelperEarliestDate($E16,Trigger)</f>
        <v>#NUM!</v>
      </c>
      <c r="M16" s="64" t="e">
        <f>_xll.qlRateHelperLatestDate($E16,Trigger)</f>
        <v>#NUM!</v>
      </c>
    </row>
    <row r="17" spans="2:13" x14ac:dyDescent="0.2">
      <c r="B17" s="129" t="str">
        <f t="shared" si="3"/>
        <v>AM</v>
      </c>
      <c r="C17" s="128" t="str">
        <f t="shared" si="4"/>
        <v>1HBASIS</v>
      </c>
      <c r="D17" s="127" t="s">
        <v>120</v>
      </c>
      <c r="E17" s="127" t="str">
        <f t="shared" si="5"/>
        <v>HKD_YC1MRH_AM1HBASIS21M</v>
      </c>
      <c r="F17" s="127" t="e">
        <f>_xll.qlRateHelperQuoteName(E17)</f>
        <v>#NUM!</v>
      </c>
      <c r="G17" s="61" t="e">
        <f>_xll.qlRateHelperQuoteValue($E17,Trigger)</f>
        <v>#NUM!</v>
      </c>
      <c r="H17" s="61" t="e">
        <f>_xll.qlSwapRateHelperSpread($E17,Trigger)</f>
        <v>#NUM!</v>
      </c>
      <c r="I17" s="62" t="b">
        <f t="shared" si="2"/>
        <v>0</v>
      </c>
      <c r="J17" s="62">
        <v>40</v>
      </c>
      <c r="K17" s="62">
        <v>1</v>
      </c>
      <c r="L17" s="63" t="e">
        <f>_xll.qlRateHelperEarliestDate($E17,Trigger)</f>
        <v>#NUM!</v>
      </c>
      <c r="M17" s="64" t="e">
        <f>_xll.qlRateHelperLatestDate($E17,Trigger)</f>
        <v>#NUM!</v>
      </c>
    </row>
    <row r="18" spans="2:13" x14ac:dyDescent="0.2">
      <c r="B18" s="129" t="str">
        <f t="shared" si="3"/>
        <v>AM</v>
      </c>
      <c r="C18" s="128" t="str">
        <f t="shared" si="4"/>
        <v>1HBASIS</v>
      </c>
      <c r="D18" s="127" t="s">
        <v>119</v>
      </c>
      <c r="E18" s="127" t="str">
        <f t="shared" si="5"/>
        <v>HKD_YC1MRH_AM1HBASIS2Y</v>
      </c>
      <c r="F18" s="127" t="e">
        <f>_xll.qlRateHelperQuoteName(E18)</f>
        <v>#NUM!</v>
      </c>
      <c r="G18" s="61" t="e">
        <f>_xll.qlRateHelperQuoteValue($E18,Trigger)</f>
        <v>#NUM!</v>
      </c>
      <c r="H18" s="61" t="e">
        <f>_xll.qlSwapRateHelperSpread($E18,Trigger)</f>
        <v>#NUM!</v>
      </c>
      <c r="I18" s="62" t="b">
        <f t="shared" si="2"/>
        <v>0</v>
      </c>
      <c r="J18" s="62">
        <v>40</v>
      </c>
      <c r="K18" s="62">
        <v>1</v>
      </c>
      <c r="L18" s="63" t="e">
        <f>_xll.qlRateHelperEarliestDate($E18,Trigger)</f>
        <v>#NUM!</v>
      </c>
      <c r="M18" s="64" t="e">
        <f>_xll.qlRateHelperLatestDate($E18,Trigger)</f>
        <v>#NUM!</v>
      </c>
    </row>
    <row r="19" spans="2:13" x14ac:dyDescent="0.2">
      <c r="B19" s="129" t="str">
        <f t="shared" si="3"/>
        <v>AM</v>
      </c>
      <c r="C19" s="128" t="str">
        <f t="shared" si="4"/>
        <v>1HBASIS</v>
      </c>
      <c r="D19" s="127" t="s">
        <v>118</v>
      </c>
      <c r="E19" s="127" t="str">
        <f t="shared" si="5"/>
        <v>HKD_YC1MRH_AM1HBASIS3Y</v>
      </c>
      <c r="F19" s="127" t="e">
        <f>_xll.qlRateHelperQuoteName(E19)</f>
        <v>#NUM!</v>
      </c>
      <c r="G19" s="61" t="e">
        <f>_xll.qlRateHelperQuoteValue($E19,Trigger)</f>
        <v>#NUM!</v>
      </c>
      <c r="H19" s="61" t="e">
        <f>_xll.qlSwapRateHelperSpread($E19,Trigger)</f>
        <v>#NUM!</v>
      </c>
      <c r="I19" s="62" t="b">
        <f t="shared" si="2"/>
        <v>0</v>
      </c>
      <c r="J19" s="62">
        <v>40</v>
      </c>
      <c r="K19" s="62">
        <v>1</v>
      </c>
      <c r="L19" s="63" t="e">
        <f>_xll.qlRateHelperEarliestDate($E19,Trigger)</f>
        <v>#NUM!</v>
      </c>
      <c r="M19" s="64" t="e">
        <f>_xll.qlRateHelperLatestDate($E19,Trigger)</f>
        <v>#NUM!</v>
      </c>
    </row>
    <row r="20" spans="2:13" x14ac:dyDescent="0.2">
      <c r="B20" s="129" t="str">
        <f t="shared" si="3"/>
        <v>AM</v>
      </c>
      <c r="C20" s="128" t="str">
        <f t="shared" si="4"/>
        <v>1HBASIS</v>
      </c>
      <c r="D20" s="127" t="s">
        <v>117</v>
      </c>
      <c r="E20" s="127" t="str">
        <f t="shared" si="5"/>
        <v>HKD_YC1MRH_AM1HBASIS4Y</v>
      </c>
      <c r="F20" s="127" t="e">
        <f>_xll.qlRateHelperQuoteName(E20)</f>
        <v>#NUM!</v>
      </c>
      <c r="G20" s="61" t="e">
        <f>_xll.qlRateHelperQuoteValue($E20,Trigger)</f>
        <v>#NUM!</v>
      </c>
      <c r="H20" s="61" t="e">
        <f>_xll.qlSwapRateHelperSpread($E20,Trigger)</f>
        <v>#NUM!</v>
      </c>
      <c r="I20" s="62" t="b">
        <f t="shared" si="2"/>
        <v>0</v>
      </c>
      <c r="J20" s="62">
        <v>40</v>
      </c>
      <c r="K20" s="62">
        <v>1</v>
      </c>
      <c r="L20" s="63" t="e">
        <f>_xll.qlRateHelperEarliestDate($E20,Trigger)</f>
        <v>#NUM!</v>
      </c>
      <c r="M20" s="64" t="e">
        <f>_xll.qlRateHelperLatestDate($E20,Trigger)</f>
        <v>#NUM!</v>
      </c>
    </row>
    <row r="21" spans="2:13" x14ac:dyDescent="0.2">
      <c r="B21" s="129" t="str">
        <f t="shared" si="3"/>
        <v>AM</v>
      </c>
      <c r="C21" s="128" t="str">
        <f t="shared" si="4"/>
        <v>1HBASIS</v>
      </c>
      <c r="D21" s="127" t="s">
        <v>116</v>
      </c>
      <c r="E21" s="127" t="str">
        <f t="shared" si="5"/>
        <v>HKD_YC1MRH_AM1HBASIS5Y</v>
      </c>
      <c r="F21" s="127" t="e">
        <f>_xll.qlRateHelperQuoteName(E21)</f>
        <v>#NUM!</v>
      </c>
      <c r="G21" s="61" t="e">
        <f>_xll.qlRateHelperQuoteValue($E21,Trigger)</f>
        <v>#NUM!</v>
      </c>
      <c r="H21" s="61" t="e">
        <f>_xll.qlSwapRateHelperSpread($E21,Trigger)</f>
        <v>#NUM!</v>
      </c>
      <c r="I21" s="62" t="b">
        <f t="shared" si="2"/>
        <v>0</v>
      </c>
      <c r="J21" s="62">
        <v>40</v>
      </c>
      <c r="K21" s="62">
        <v>1</v>
      </c>
      <c r="L21" s="63" t="e">
        <f>_xll.qlRateHelperEarliestDate($E21,Trigger)</f>
        <v>#NUM!</v>
      </c>
      <c r="M21" s="64" t="e">
        <f>_xll.qlRateHelperLatestDate($E21,Trigger)</f>
        <v>#NUM!</v>
      </c>
    </row>
    <row r="22" spans="2:13" x14ac:dyDescent="0.2">
      <c r="B22" s="129" t="str">
        <f t="shared" si="3"/>
        <v>AM</v>
      </c>
      <c r="C22" s="128" t="str">
        <f t="shared" si="4"/>
        <v>1HBASIS</v>
      </c>
      <c r="D22" s="127" t="s">
        <v>115</v>
      </c>
      <c r="E22" s="127" t="str">
        <f t="shared" si="5"/>
        <v>HKD_YC1MRH_AM1HBASIS6Y</v>
      </c>
      <c r="F22" s="127" t="e">
        <f>_xll.qlRateHelperQuoteName(E22)</f>
        <v>#NUM!</v>
      </c>
      <c r="G22" s="61" t="e">
        <f>_xll.qlRateHelperQuoteValue($E22,Trigger)</f>
        <v>#NUM!</v>
      </c>
      <c r="H22" s="61" t="e">
        <f>_xll.qlSwapRateHelperSpread($E22,Trigger)</f>
        <v>#NUM!</v>
      </c>
      <c r="I22" s="62" t="b">
        <f t="shared" si="2"/>
        <v>0</v>
      </c>
      <c r="J22" s="62">
        <v>40</v>
      </c>
      <c r="K22" s="62">
        <v>1</v>
      </c>
      <c r="L22" s="63" t="e">
        <f>_xll.qlRateHelperEarliestDate($E22,Trigger)</f>
        <v>#NUM!</v>
      </c>
      <c r="M22" s="64" t="e">
        <f>_xll.qlRateHelperLatestDate($E22,Trigger)</f>
        <v>#NUM!</v>
      </c>
    </row>
    <row r="23" spans="2:13" x14ac:dyDescent="0.2">
      <c r="B23" s="129" t="str">
        <f t="shared" si="3"/>
        <v>AM</v>
      </c>
      <c r="C23" s="128" t="str">
        <f t="shared" si="4"/>
        <v>1HBASIS</v>
      </c>
      <c r="D23" s="127" t="s">
        <v>114</v>
      </c>
      <c r="E23" s="127" t="str">
        <f t="shared" si="5"/>
        <v>HKD_YC1MRH_AM1HBASIS7Y</v>
      </c>
      <c r="F23" s="127" t="e">
        <f>_xll.qlRateHelperQuoteName(E23)</f>
        <v>#NUM!</v>
      </c>
      <c r="G23" s="61" t="e">
        <f>_xll.qlRateHelperQuoteValue($E23,Trigger)</f>
        <v>#NUM!</v>
      </c>
      <c r="H23" s="61" t="e">
        <f>_xll.qlSwapRateHelperSpread($E23,Trigger)</f>
        <v>#NUM!</v>
      </c>
      <c r="I23" s="62" t="b">
        <f t="shared" si="2"/>
        <v>0</v>
      </c>
      <c r="J23" s="62">
        <v>40</v>
      </c>
      <c r="K23" s="62">
        <v>1</v>
      </c>
      <c r="L23" s="63" t="e">
        <f>_xll.qlRateHelperEarliestDate($E23,Trigger)</f>
        <v>#NUM!</v>
      </c>
      <c r="M23" s="64" t="e">
        <f>_xll.qlRateHelperLatestDate($E23,Trigger)</f>
        <v>#NUM!</v>
      </c>
    </row>
    <row r="24" spans="2:13" x14ac:dyDescent="0.2">
      <c r="B24" s="129" t="str">
        <f t="shared" si="3"/>
        <v>AM</v>
      </c>
      <c r="C24" s="128" t="str">
        <f t="shared" si="4"/>
        <v>1HBASIS</v>
      </c>
      <c r="D24" s="127" t="s">
        <v>113</v>
      </c>
      <c r="E24" s="127" t="str">
        <f t="shared" si="5"/>
        <v>HKD_YC1MRH_AM1HBASIS8Y</v>
      </c>
      <c r="F24" s="127" t="e">
        <f>_xll.qlRateHelperQuoteName(E24)</f>
        <v>#NUM!</v>
      </c>
      <c r="G24" s="61" t="e">
        <f>_xll.qlRateHelperQuoteValue($E24,Trigger)</f>
        <v>#NUM!</v>
      </c>
      <c r="H24" s="61" t="e">
        <f>_xll.qlSwapRateHelperSpread($E24,Trigger)</f>
        <v>#NUM!</v>
      </c>
      <c r="I24" s="62" t="b">
        <f t="shared" si="2"/>
        <v>0</v>
      </c>
      <c r="J24" s="62">
        <v>40</v>
      </c>
      <c r="K24" s="62">
        <v>1</v>
      </c>
      <c r="L24" s="63" t="e">
        <f>_xll.qlRateHelperEarliestDate($E24,Trigger)</f>
        <v>#NUM!</v>
      </c>
      <c r="M24" s="64" t="e">
        <f>_xll.qlRateHelperLatestDate($E24,Trigger)</f>
        <v>#NUM!</v>
      </c>
    </row>
    <row r="25" spans="2:13" x14ac:dyDescent="0.2">
      <c r="B25" s="129" t="str">
        <f t="shared" si="3"/>
        <v>AM</v>
      </c>
      <c r="C25" s="128" t="str">
        <f t="shared" si="4"/>
        <v>1HBASIS</v>
      </c>
      <c r="D25" s="127" t="s">
        <v>112</v>
      </c>
      <c r="E25" s="127" t="str">
        <f t="shared" si="5"/>
        <v>HKD_YC1MRH_AM1HBASIS9Y</v>
      </c>
      <c r="F25" s="127" t="e">
        <f>_xll.qlRateHelperQuoteName(E25)</f>
        <v>#NUM!</v>
      </c>
      <c r="G25" s="61" t="e">
        <f>_xll.qlRateHelperQuoteValue($E25,Trigger)</f>
        <v>#NUM!</v>
      </c>
      <c r="H25" s="61" t="e">
        <f>_xll.qlSwapRateHelperSpread($E25,Trigger)</f>
        <v>#NUM!</v>
      </c>
      <c r="I25" s="62" t="b">
        <f t="shared" si="2"/>
        <v>0</v>
      </c>
      <c r="J25" s="62">
        <v>40</v>
      </c>
      <c r="K25" s="62">
        <v>1</v>
      </c>
      <c r="L25" s="63" t="e">
        <f>_xll.qlRateHelperEarliestDate($E25,Trigger)</f>
        <v>#NUM!</v>
      </c>
      <c r="M25" s="64" t="e">
        <f>_xll.qlRateHelperLatestDate($E25,Trigger)</f>
        <v>#NUM!</v>
      </c>
    </row>
    <row r="26" spans="2:13" x14ac:dyDescent="0.2">
      <c r="B26" s="129" t="str">
        <f t="shared" si="3"/>
        <v>AM</v>
      </c>
      <c r="C26" s="128" t="str">
        <f t="shared" si="4"/>
        <v>1HBASIS</v>
      </c>
      <c r="D26" s="127" t="s">
        <v>111</v>
      </c>
      <c r="E26" s="127" t="str">
        <f t="shared" si="5"/>
        <v>HKD_YC1MRH_AM1HBASIS10Y</v>
      </c>
      <c r="F26" s="127" t="e">
        <f>_xll.qlRateHelperQuoteName(E26)</f>
        <v>#NUM!</v>
      </c>
      <c r="G26" s="61" t="e">
        <f>_xll.qlRateHelperQuoteValue($E26,Trigger)</f>
        <v>#NUM!</v>
      </c>
      <c r="H26" s="61" t="e">
        <f>_xll.qlSwapRateHelperSpread($E26,Trigger)</f>
        <v>#NUM!</v>
      </c>
      <c r="I26" s="62" t="b">
        <f t="shared" si="2"/>
        <v>0</v>
      </c>
      <c r="J26" s="62">
        <v>40</v>
      </c>
      <c r="K26" s="62">
        <v>1</v>
      </c>
      <c r="L26" s="63" t="e">
        <f>_xll.qlRateHelperEarliestDate($E26,Trigger)</f>
        <v>#NUM!</v>
      </c>
      <c r="M26" s="64" t="e">
        <f>_xll.qlRateHelperLatestDate($E26,Trigger)</f>
        <v>#NUM!</v>
      </c>
    </row>
    <row r="27" spans="2:13" x14ac:dyDescent="0.2">
      <c r="B27" s="129" t="str">
        <f t="shared" si="3"/>
        <v>AM</v>
      </c>
      <c r="C27" s="128" t="str">
        <f t="shared" si="4"/>
        <v>1HBASIS</v>
      </c>
      <c r="D27" s="127" t="s">
        <v>110</v>
      </c>
      <c r="E27" s="127" t="str">
        <f t="shared" si="5"/>
        <v>HKD_YC1MRH_AM1HBASIS11Y</v>
      </c>
      <c r="F27" s="127" t="e">
        <f>_xll.qlRateHelperQuoteName(E27)</f>
        <v>#NUM!</v>
      </c>
      <c r="G27" s="61" t="e">
        <f>_xll.qlRateHelperQuoteValue($E27,Trigger)</f>
        <v>#NUM!</v>
      </c>
      <c r="H27" s="61" t="e">
        <f>_xll.qlSwapRateHelperSpread($E27,Trigger)</f>
        <v>#NUM!</v>
      </c>
      <c r="I27" s="62" t="b">
        <f t="shared" si="2"/>
        <v>0</v>
      </c>
      <c r="J27" s="62">
        <v>40</v>
      </c>
      <c r="K27" s="62">
        <v>1</v>
      </c>
      <c r="L27" s="63" t="e">
        <f>_xll.qlRateHelperEarliestDate($E27,Trigger)</f>
        <v>#NUM!</v>
      </c>
      <c r="M27" s="64" t="e">
        <f>_xll.qlRateHelperLatestDate($E27,Trigger)</f>
        <v>#NUM!</v>
      </c>
    </row>
    <row r="28" spans="2:13" x14ac:dyDescent="0.2">
      <c r="B28" s="129" t="str">
        <f t="shared" si="3"/>
        <v>AM</v>
      </c>
      <c r="C28" s="128" t="str">
        <f t="shared" si="4"/>
        <v>1HBASIS</v>
      </c>
      <c r="D28" s="127" t="s">
        <v>109</v>
      </c>
      <c r="E28" s="127" t="str">
        <f t="shared" si="5"/>
        <v>HKD_YC1MRH_AM1HBASIS12Y</v>
      </c>
      <c r="F28" s="127" t="e">
        <f>_xll.qlRateHelperQuoteName(E28)</f>
        <v>#NUM!</v>
      </c>
      <c r="G28" s="61" t="e">
        <f>_xll.qlRateHelperQuoteValue($E28,Trigger)</f>
        <v>#NUM!</v>
      </c>
      <c r="H28" s="61" t="e">
        <f>_xll.qlSwapRateHelperSpread($E28,Trigger)</f>
        <v>#NUM!</v>
      </c>
      <c r="I28" s="62" t="b">
        <f t="shared" si="2"/>
        <v>0</v>
      </c>
      <c r="J28" s="62">
        <v>40</v>
      </c>
      <c r="K28" s="62">
        <v>1</v>
      </c>
      <c r="L28" s="63" t="e">
        <f>_xll.qlRateHelperEarliestDate($E28,Trigger)</f>
        <v>#NUM!</v>
      </c>
      <c r="M28" s="64" t="e">
        <f>_xll.qlRateHelperLatestDate($E28,Trigger)</f>
        <v>#NUM!</v>
      </c>
    </row>
    <row r="29" spans="2:13" x14ac:dyDescent="0.2">
      <c r="B29" s="129" t="str">
        <f t="shared" si="3"/>
        <v>AM</v>
      </c>
      <c r="C29" s="128" t="str">
        <f t="shared" si="4"/>
        <v>1HBASIS</v>
      </c>
      <c r="D29" s="127" t="s">
        <v>108</v>
      </c>
      <c r="E29" s="127" t="str">
        <f t="shared" si="5"/>
        <v>HKD_YC1MRH_AM1HBASIS13Y</v>
      </c>
      <c r="F29" s="127" t="e">
        <f>_xll.qlRateHelperQuoteName(E29)</f>
        <v>#NUM!</v>
      </c>
      <c r="G29" s="61" t="e">
        <f>_xll.qlRateHelperQuoteValue($E29,Trigger)</f>
        <v>#NUM!</v>
      </c>
      <c r="H29" s="61" t="e">
        <f>_xll.qlSwapRateHelperSpread($E29,Trigger)</f>
        <v>#NUM!</v>
      </c>
      <c r="I29" s="62" t="b">
        <f t="shared" si="2"/>
        <v>0</v>
      </c>
      <c r="J29" s="62">
        <v>40</v>
      </c>
      <c r="K29" s="62">
        <v>1</v>
      </c>
      <c r="L29" s="63" t="e">
        <f>_xll.qlRateHelperEarliestDate($E29,Trigger)</f>
        <v>#NUM!</v>
      </c>
      <c r="M29" s="64" t="e">
        <f>_xll.qlRateHelperLatestDate($E29,Trigger)</f>
        <v>#NUM!</v>
      </c>
    </row>
    <row r="30" spans="2:13" x14ac:dyDescent="0.2">
      <c r="B30" s="129" t="str">
        <f t="shared" si="3"/>
        <v>AM</v>
      </c>
      <c r="C30" s="128" t="str">
        <f t="shared" si="4"/>
        <v>1HBASIS</v>
      </c>
      <c r="D30" s="127" t="s">
        <v>107</v>
      </c>
      <c r="E30" s="127" t="str">
        <f t="shared" si="5"/>
        <v>HKD_YC1MRH_AM1HBASIS14Y</v>
      </c>
      <c r="F30" s="127" t="e">
        <f>_xll.qlRateHelperQuoteName(E30)</f>
        <v>#NUM!</v>
      </c>
      <c r="G30" s="61" t="e">
        <f>_xll.qlRateHelperQuoteValue($E30,Trigger)</f>
        <v>#NUM!</v>
      </c>
      <c r="H30" s="61" t="e">
        <f>_xll.qlSwapRateHelperSpread($E30,Trigger)</f>
        <v>#NUM!</v>
      </c>
      <c r="I30" s="62" t="b">
        <f t="shared" si="2"/>
        <v>0</v>
      </c>
      <c r="J30" s="62">
        <v>40</v>
      </c>
      <c r="K30" s="62">
        <v>1</v>
      </c>
      <c r="L30" s="63" t="e">
        <f>_xll.qlRateHelperEarliestDate($E30,Trigger)</f>
        <v>#NUM!</v>
      </c>
      <c r="M30" s="64" t="e">
        <f>_xll.qlRateHelperLatestDate($E30,Trigger)</f>
        <v>#NUM!</v>
      </c>
    </row>
    <row r="31" spans="2:13" x14ac:dyDescent="0.2">
      <c r="B31" s="129" t="str">
        <f t="shared" ref="B31:B50" si="6">SwapFixedFreq</f>
        <v>AM</v>
      </c>
      <c r="C31" s="128" t="str">
        <f t="shared" si="4"/>
        <v>1HBASIS</v>
      </c>
      <c r="D31" s="127" t="s">
        <v>106</v>
      </c>
      <c r="E31" s="127" t="str">
        <f t="shared" si="5"/>
        <v>HKD_YC1MRH_AM1HBASIS15Y</v>
      </c>
      <c r="F31" s="127" t="e">
        <f>_xll.qlRateHelperQuoteName(E31)</f>
        <v>#NUM!</v>
      </c>
      <c r="G31" s="61" t="e">
        <f>_xll.qlRateHelperQuoteValue($E31,Trigger)</f>
        <v>#NUM!</v>
      </c>
      <c r="H31" s="61" t="e">
        <f>_xll.qlSwapRateHelperSpread($E31,Trigger)</f>
        <v>#NUM!</v>
      </c>
      <c r="I31" s="62" t="b">
        <f t="shared" si="2"/>
        <v>0</v>
      </c>
      <c r="J31" s="62">
        <v>40</v>
      </c>
      <c r="K31" s="62">
        <v>1</v>
      </c>
      <c r="L31" s="63" t="e">
        <f>_xll.qlRateHelperEarliestDate($E31,Trigger)</f>
        <v>#NUM!</v>
      </c>
      <c r="M31" s="64" t="e">
        <f>_xll.qlRateHelperLatestDate($E31,Trigger)</f>
        <v>#NUM!</v>
      </c>
    </row>
    <row r="32" spans="2:13" x14ac:dyDescent="0.2">
      <c r="B32" s="129" t="str">
        <f t="shared" si="6"/>
        <v>AM</v>
      </c>
      <c r="C32" s="128" t="str">
        <f t="shared" si="4"/>
        <v>1HBASIS</v>
      </c>
      <c r="D32" s="127" t="s">
        <v>105</v>
      </c>
      <c r="E32" s="127" t="str">
        <f t="shared" si="5"/>
        <v>HKD_YC1MRH_AM1HBASIS16Y</v>
      </c>
      <c r="F32" s="127" t="e">
        <f>_xll.qlRateHelperQuoteName(E32)</f>
        <v>#NUM!</v>
      </c>
      <c r="G32" s="61" t="e">
        <f>_xll.qlRateHelperQuoteValue($E32,Trigger)</f>
        <v>#NUM!</v>
      </c>
      <c r="H32" s="61" t="e">
        <f>_xll.qlSwapRateHelperSpread($E32,Trigger)</f>
        <v>#NUM!</v>
      </c>
      <c r="I32" s="62" t="b">
        <f t="shared" si="2"/>
        <v>0</v>
      </c>
      <c r="J32" s="62">
        <v>40</v>
      </c>
      <c r="K32" s="62">
        <v>1</v>
      </c>
      <c r="L32" s="63" t="e">
        <f>_xll.qlRateHelperEarliestDate($E32,Trigger)</f>
        <v>#NUM!</v>
      </c>
      <c r="M32" s="64" t="e">
        <f>_xll.qlRateHelperLatestDate($E32,Trigger)</f>
        <v>#NUM!</v>
      </c>
    </row>
    <row r="33" spans="2:13" x14ac:dyDescent="0.2">
      <c r="B33" s="129" t="str">
        <f t="shared" si="6"/>
        <v>AM</v>
      </c>
      <c r="C33" s="128" t="str">
        <f t="shared" si="4"/>
        <v>1HBASIS</v>
      </c>
      <c r="D33" s="127" t="s">
        <v>104</v>
      </c>
      <c r="E33" s="127" t="str">
        <f t="shared" ref="E33:E50" si="7">RateHelperPrefix&amp;"_"&amp;$B33&amp;$C33&amp;$D33</f>
        <v>HKD_YC1MRH_AM1HBASIS17Y</v>
      </c>
      <c r="F33" s="127" t="e">
        <f>_xll.qlRateHelperQuoteName(E33)</f>
        <v>#NUM!</v>
      </c>
      <c r="G33" s="61" t="e">
        <f>_xll.qlRateHelperQuoteValue($E33,Trigger)</f>
        <v>#NUM!</v>
      </c>
      <c r="H33" s="61" t="e">
        <f>_xll.qlSwapRateHelperSpread($E33,Trigger)</f>
        <v>#NUM!</v>
      </c>
      <c r="I33" s="62" t="b">
        <f t="shared" si="2"/>
        <v>0</v>
      </c>
      <c r="J33" s="62">
        <v>40</v>
      </c>
      <c r="K33" s="62">
        <v>1</v>
      </c>
      <c r="L33" s="63" t="e">
        <f>_xll.qlRateHelperEarliestDate($E33,Trigger)</f>
        <v>#NUM!</v>
      </c>
      <c r="M33" s="64" t="e">
        <f>_xll.qlRateHelperLatestDate($E33,Trigger)</f>
        <v>#NUM!</v>
      </c>
    </row>
    <row r="34" spans="2:13" x14ac:dyDescent="0.2">
      <c r="B34" s="129" t="str">
        <f t="shared" si="6"/>
        <v>AM</v>
      </c>
      <c r="C34" s="128" t="str">
        <f t="shared" si="4"/>
        <v>1HBASIS</v>
      </c>
      <c r="D34" s="127" t="s">
        <v>103</v>
      </c>
      <c r="E34" s="127" t="str">
        <f t="shared" si="7"/>
        <v>HKD_YC1MRH_AM1HBASIS18Y</v>
      </c>
      <c r="F34" s="127" t="e">
        <f>_xll.qlRateHelperQuoteName(E34)</f>
        <v>#NUM!</v>
      </c>
      <c r="G34" s="61" t="e">
        <f>_xll.qlRateHelperQuoteValue($E34,Trigger)</f>
        <v>#NUM!</v>
      </c>
      <c r="H34" s="61" t="e">
        <f>_xll.qlSwapRateHelperSpread($E34,Trigger)</f>
        <v>#NUM!</v>
      </c>
      <c r="I34" s="62" t="b">
        <f t="shared" si="2"/>
        <v>0</v>
      </c>
      <c r="J34" s="62">
        <v>40</v>
      </c>
      <c r="K34" s="62">
        <v>1</v>
      </c>
      <c r="L34" s="63" t="e">
        <f>_xll.qlRateHelperEarliestDate($E34,Trigger)</f>
        <v>#NUM!</v>
      </c>
      <c r="M34" s="64" t="e">
        <f>_xll.qlRateHelperLatestDate($E34,Trigger)</f>
        <v>#NUM!</v>
      </c>
    </row>
    <row r="35" spans="2:13" x14ac:dyDescent="0.2">
      <c r="B35" s="129" t="str">
        <f t="shared" si="6"/>
        <v>AM</v>
      </c>
      <c r="C35" s="128" t="str">
        <f t="shared" si="4"/>
        <v>1HBASIS</v>
      </c>
      <c r="D35" s="127" t="s">
        <v>102</v>
      </c>
      <c r="E35" s="127" t="str">
        <f t="shared" si="7"/>
        <v>HKD_YC1MRH_AM1HBASIS19Y</v>
      </c>
      <c r="F35" s="127" t="e">
        <f>_xll.qlRateHelperQuoteName(E35)</f>
        <v>#NUM!</v>
      </c>
      <c r="G35" s="61" t="e">
        <f>_xll.qlRateHelperQuoteValue($E35,Trigger)</f>
        <v>#NUM!</v>
      </c>
      <c r="H35" s="61" t="e">
        <f>_xll.qlSwapRateHelperSpread($E35,Trigger)</f>
        <v>#NUM!</v>
      </c>
      <c r="I35" s="62" t="b">
        <f t="shared" si="2"/>
        <v>0</v>
      </c>
      <c r="J35" s="62">
        <v>40</v>
      </c>
      <c r="K35" s="62">
        <v>1</v>
      </c>
      <c r="L35" s="63" t="e">
        <f>_xll.qlRateHelperEarliestDate($E35,Trigger)</f>
        <v>#NUM!</v>
      </c>
      <c r="M35" s="64" t="e">
        <f>_xll.qlRateHelperLatestDate($E35,Trigger)</f>
        <v>#NUM!</v>
      </c>
    </row>
    <row r="36" spans="2:13" x14ac:dyDescent="0.2">
      <c r="B36" s="129" t="str">
        <f t="shared" si="6"/>
        <v>AM</v>
      </c>
      <c r="C36" s="128" t="str">
        <f t="shared" si="4"/>
        <v>1HBASIS</v>
      </c>
      <c r="D36" s="127" t="s">
        <v>101</v>
      </c>
      <c r="E36" s="127" t="str">
        <f t="shared" si="7"/>
        <v>HKD_YC1MRH_AM1HBASIS20Y</v>
      </c>
      <c r="F36" s="127" t="e">
        <f>_xll.qlRateHelperQuoteName(E36)</f>
        <v>#NUM!</v>
      </c>
      <c r="G36" s="61" t="e">
        <f>_xll.qlRateHelperQuoteValue($E36,Trigger)</f>
        <v>#NUM!</v>
      </c>
      <c r="H36" s="61" t="e">
        <f>_xll.qlSwapRateHelperSpread($E36,Trigger)</f>
        <v>#NUM!</v>
      </c>
      <c r="I36" s="62" t="b">
        <f t="shared" si="2"/>
        <v>0</v>
      </c>
      <c r="J36" s="62">
        <v>40</v>
      </c>
      <c r="K36" s="62">
        <v>1</v>
      </c>
      <c r="L36" s="63" t="e">
        <f>_xll.qlRateHelperEarliestDate($E36,Trigger)</f>
        <v>#NUM!</v>
      </c>
      <c r="M36" s="64" t="e">
        <f>_xll.qlRateHelperLatestDate($E36,Trigger)</f>
        <v>#NUM!</v>
      </c>
    </row>
    <row r="37" spans="2:13" x14ac:dyDescent="0.2">
      <c r="B37" s="129" t="str">
        <f t="shared" si="6"/>
        <v>AM</v>
      </c>
      <c r="C37" s="128" t="str">
        <f t="shared" si="4"/>
        <v>1HBASIS</v>
      </c>
      <c r="D37" s="127" t="s">
        <v>100</v>
      </c>
      <c r="E37" s="127" t="str">
        <f t="shared" si="7"/>
        <v>HKD_YC1MRH_AM1HBASIS21Y</v>
      </c>
      <c r="F37" s="127" t="e">
        <f>_xll.qlRateHelperQuoteName(E37)</f>
        <v>#NUM!</v>
      </c>
      <c r="G37" s="61" t="e">
        <f>_xll.qlRateHelperQuoteValue($E37,Trigger)</f>
        <v>#NUM!</v>
      </c>
      <c r="H37" s="61" t="e">
        <f>_xll.qlSwapRateHelperSpread($E37,Trigger)</f>
        <v>#NUM!</v>
      </c>
      <c r="I37" s="62" t="b">
        <f t="shared" si="2"/>
        <v>0</v>
      </c>
      <c r="J37" s="62">
        <v>40</v>
      </c>
      <c r="K37" s="62">
        <v>1</v>
      </c>
      <c r="L37" s="63" t="e">
        <f>_xll.qlRateHelperEarliestDate($E37,Trigger)</f>
        <v>#NUM!</v>
      </c>
      <c r="M37" s="64" t="e">
        <f>_xll.qlRateHelperLatestDate($E37,Trigger)</f>
        <v>#NUM!</v>
      </c>
    </row>
    <row r="38" spans="2:13" x14ac:dyDescent="0.2">
      <c r="B38" s="129" t="str">
        <f t="shared" si="6"/>
        <v>AM</v>
      </c>
      <c r="C38" s="128" t="str">
        <f t="shared" si="4"/>
        <v>1HBASIS</v>
      </c>
      <c r="D38" s="127" t="s">
        <v>99</v>
      </c>
      <c r="E38" s="127" t="str">
        <f t="shared" si="7"/>
        <v>HKD_YC1MRH_AM1HBASIS22Y</v>
      </c>
      <c r="F38" s="127" t="e">
        <f>_xll.qlRateHelperQuoteName(E38)</f>
        <v>#NUM!</v>
      </c>
      <c r="G38" s="61" t="e">
        <f>_xll.qlRateHelperQuoteValue($E38,Trigger)</f>
        <v>#NUM!</v>
      </c>
      <c r="H38" s="61" t="e">
        <f>_xll.qlSwapRateHelperSpread($E38,Trigger)</f>
        <v>#NUM!</v>
      </c>
      <c r="I38" s="62" t="b">
        <f t="shared" si="2"/>
        <v>0</v>
      </c>
      <c r="J38" s="62">
        <v>40</v>
      </c>
      <c r="K38" s="62">
        <v>1</v>
      </c>
      <c r="L38" s="63" t="e">
        <f>_xll.qlRateHelperEarliestDate($E38,Trigger)</f>
        <v>#NUM!</v>
      </c>
      <c r="M38" s="64" t="e">
        <f>_xll.qlRateHelperLatestDate($E38,Trigger)</f>
        <v>#NUM!</v>
      </c>
    </row>
    <row r="39" spans="2:13" x14ac:dyDescent="0.2">
      <c r="B39" s="129" t="str">
        <f t="shared" si="6"/>
        <v>AM</v>
      </c>
      <c r="C39" s="128" t="str">
        <f t="shared" si="4"/>
        <v>1HBASIS</v>
      </c>
      <c r="D39" s="127" t="s">
        <v>98</v>
      </c>
      <c r="E39" s="127" t="str">
        <f t="shared" si="7"/>
        <v>HKD_YC1MRH_AM1HBASIS23Y</v>
      </c>
      <c r="F39" s="127" t="e">
        <f>_xll.qlRateHelperQuoteName(E39)</f>
        <v>#NUM!</v>
      </c>
      <c r="G39" s="61" t="e">
        <f>_xll.qlRateHelperQuoteValue($E39,Trigger)</f>
        <v>#NUM!</v>
      </c>
      <c r="H39" s="61" t="e">
        <f>_xll.qlSwapRateHelperSpread($E39,Trigger)</f>
        <v>#NUM!</v>
      </c>
      <c r="I39" s="62" t="b">
        <f t="shared" si="2"/>
        <v>0</v>
      </c>
      <c r="J39" s="62">
        <v>40</v>
      </c>
      <c r="K39" s="62">
        <v>1</v>
      </c>
      <c r="L39" s="63" t="e">
        <f>_xll.qlRateHelperEarliestDate($E39,Trigger)</f>
        <v>#NUM!</v>
      </c>
      <c r="M39" s="64" t="e">
        <f>_xll.qlRateHelperLatestDate($E39,Trigger)</f>
        <v>#NUM!</v>
      </c>
    </row>
    <row r="40" spans="2:13" x14ac:dyDescent="0.2">
      <c r="B40" s="129" t="str">
        <f t="shared" si="6"/>
        <v>AM</v>
      </c>
      <c r="C40" s="128" t="str">
        <f t="shared" si="4"/>
        <v>1HBASIS</v>
      </c>
      <c r="D40" s="127" t="s">
        <v>97</v>
      </c>
      <c r="E40" s="127" t="str">
        <f t="shared" si="7"/>
        <v>HKD_YC1MRH_AM1HBASIS24Y</v>
      </c>
      <c r="F40" s="127" t="e">
        <f>_xll.qlRateHelperQuoteName(E40)</f>
        <v>#NUM!</v>
      </c>
      <c r="G40" s="61" t="e">
        <f>_xll.qlRateHelperQuoteValue($E40,Trigger)</f>
        <v>#NUM!</v>
      </c>
      <c r="H40" s="61" t="e">
        <f>_xll.qlSwapRateHelperSpread($E40,Trigger)</f>
        <v>#NUM!</v>
      </c>
      <c r="I40" s="62" t="b">
        <f t="shared" si="2"/>
        <v>0</v>
      </c>
      <c r="J40" s="62">
        <v>40</v>
      </c>
      <c r="K40" s="62">
        <v>1</v>
      </c>
      <c r="L40" s="63" t="e">
        <f>_xll.qlRateHelperEarliestDate($E40,Trigger)</f>
        <v>#NUM!</v>
      </c>
      <c r="M40" s="64" t="e">
        <f>_xll.qlRateHelperLatestDate($E40,Trigger)</f>
        <v>#NUM!</v>
      </c>
    </row>
    <row r="41" spans="2:13" x14ac:dyDescent="0.2">
      <c r="B41" s="129" t="str">
        <f t="shared" si="6"/>
        <v>AM</v>
      </c>
      <c r="C41" s="128" t="str">
        <f t="shared" si="4"/>
        <v>1HBASIS</v>
      </c>
      <c r="D41" s="127" t="s">
        <v>96</v>
      </c>
      <c r="E41" s="127" t="str">
        <f t="shared" si="7"/>
        <v>HKD_YC1MRH_AM1HBASIS25Y</v>
      </c>
      <c r="F41" s="127" t="e">
        <f>_xll.qlRateHelperQuoteName(E41)</f>
        <v>#NUM!</v>
      </c>
      <c r="G41" s="61" t="e">
        <f>_xll.qlRateHelperQuoteValue($E41,Trigger)</f>
        <v>#NUM!</v>
      </c>
      <c r="H41" s="61" t="e">
        <f>_xll.qlSwapRateHelperSpread($E41,Trigger)</f>
        <v>#NUM!</v>
      </c>
      <c r="I41" s="62" t="b">
        <f t="shared" si="2"/>
        <v>0</v>
      </c>
      <c r="J41" s="62">
        <v>40</v>
      </c>
      <c r="K41" s="62">
        <v>1</v>
      </c>
      <c r="L41" s="63" t="e">
        <f>_xll.qlRateHelperEarliestDate($E41,Trigger)</f>
        <v>#NUM!</v>
      </c>
      <c r="M41" s="64" t="e">
        <f>_xll.qlRateHelperLatestDate($E41,Trigger)</f>
        <v>#NUM!</v>
      </c>
    </row>
    <row r="42" spans="2:13" x14ac:dyDescent="0.2">
      <c r="B42" s="129" t="str">
        <f t="shared" si="6"/>
        <v>AM</v>
      </c>
      <c r="C42" s="128" t="str">
        <f t="shared" si="4"/>
        <v>1HBASIS</v>
      </c>
      <c r="D42" s="127" t="s">
        <v>95</v>
      </c>
      <c r="E42" s="127" t="str">
        <f t="shared" si="7"/>
        <v>HKD_YC1MRH_AM1HBASIS26Y</v>
      </c>
      <c r="F42" s="127" t="e">
        <f>_xll.qlRateHelperQuoteName(E42)</f>
        <v>#NUM!</v>
      </c>
      <c r="G42" s="61" t="e">
        <f>_xll.qlRateHelperQuoteValue($E42,Trigger)</f>
        <v>#NUM!</v>
      </c>
      <c r="H42" s="61" t="e">
        <f>_xll.qlSwapRateHelperSpread($E42,Trigger)</f>
        <v>#NUM!</v>
      </c>
      <c r="I42" s="62" t="b">
        <f t="shared" si="2"/>
        <v>0</v>
      </c>
      <c r="J42" s="62">
        <v>40</v>
      </c>
      <c r="K42" s="62">
        <v>1</v>
      </c>
      <c r="L42" s="63" t="e">
        <f>_xll.qlRateHelperEarliestDate($E42,Trigger)</f>
        <v>#NUM!</v>
      </c>
      <c r="M42" s="64" t="e">
        <f>_xll.qlRateHelperLatestDate($E42,Trigger)</f>
        <v>#NUM!</v>
      </c>
    </row>
    <row r="43" spans="2:13" x14ac:dyDescent="0.2">
      <c r="B43" s="129" t="str">
        <f t="shared" si="6"/>
        <v>AM</v>
      </c>
      <c r="C43" s="128" t="str">
        <f t="shared" si="4"/>
        <v>1HBASIS</v>
      </c>
      <c r="D43" s="127" t="s">
        <v>94</v>
      </c>
      <c r="E43" s="127" t="str">
        <f t="shared" si="7"/>
        <v>HKD_YC1MRH_AM1HBASIS27Y</v>
      </c>
      <c r="F43" s="127" t="e">
        <f>_xll.qlRateHelperQuoteName(E43)</f>
        <v>#NUM!</v>
      </c>
      <c r="G43" s="61" t="e">
        <f>_xll.qlRateHelperQuoteValue($E43,Trigger)</f>
        <v>#NUM!</v>
      </c>
      <c r="H43" s="61" t="e">
        <f>_xll.qlSwapRateHelperSpread($E43,Trigger)</f>
        <v>#NUM!</v>
      </c>
      <c r="I43" s="62" t="b">
        <f t="shared" si="2"/>
        <v>0</v>
      </c>
      <c r="J43" s="62">
        <v>40</v>
      </c>
      <c r="K43" s="62">
        <v>1</v>
      </c>
      <c r="L43" s="63" t="e">
        <f>_xll.qlRateHelperEarliestDate($E43,Trigger)</f>
        <v>#NUM!</v>
      </c>
      <c r="M43" s="64" t="e">
        <f>_xll.qlRateHelperLatestDate($E43,Trigger)</f>
        <v>#NUM!</v>
      </c>
    </row>
    <row r="44" spans="2:13" x14ac:dyDescent="0.2">
      <c r="B44" s="129" t="str">
        <f t="shared" si="6"/>
        <v>AM</v>
      </c>
      <c r="C44" s="128" t="str">
        <f t="shared" si="4"/>
        <v>1HBASIS</v>
      </c>
      <c r="D44" s="127" t="s">
        <v>93</v>
      </c>
      <c r="E44" s="127" t="str">
        <f t="shared" si="7"/>
        <v>HKD_YC1MRH_AM1HBASIS28Y</v>
      </c>
      <c r="F44" s="127" t="e">
        <f>_xll.qlRateHelperQuoteName(E44)</f>
        <v>#NUM!</v>
      </c>
      <c r="G44" s="61" t="e">
        <f>_xll.qlRateHelperQuoteValue($E44,Trigger)</f>
        <v>#NUM!</v>
      </c>
      <c r="H44" s="61" t="e">
        <f>_xll.qlSwapRateHelperSpread($E44,Trigger)</f>
        <v>#NUM!</v>
      </c>
      <c r="I44" s="62" t="b">
        <f t="shared" si="2"/>
        <v>0</v>
      </c>
      <c r="J44" s="62">
        <v>40</v>
      </c>
      <c r="K44" s="62">
        <v>1</v>
      </c>
      <c r="L44" s="63" t="e">
        <f>_xll.qlRateHelperEarliestDate($E44,Trigger)</f>
        <v>#NUM!</v>
      </c>
      <c r="M44" s="64" t="e">
        <f>_xll.qlRateHelperLatestDate($E44,Trigger)</f>
        <v>#NUM!</v>
      </c>
    </row>
    <row r="45" spans="2:13" x14ac:dyDescent="0.2">
      <c r="B45" s="129" t="str">
        <f t="shared" si="6"/>
        <v>AM</v>
      </c>
      <c r="C45" s="128" t="str">
        <f t="shared" si="4"/>
        <v>1HBASIS</v>
      </c>
      <c r="D45" s="127" t="s">
        <v>92</v>
      </c>
      <c r="E45" s="127" t="str">
        <f t="shared" si="7"/>
        <v>HKD_YC1MRH_AM1HBASIS29Y</v>
      </c>
      <c r="F45" s="127" t="e">
        <f>_xll.qlRateHelperQuoteName(E45)</f>
        <v>#NUM!</v>
      </c>
      <c r="G45" s="61" t="e">
        <f>_xll.qlRateHelperQuoteValue($E45,Trigger)</f>
        <v>#NUM!</v>
      </c>
      <c r="H45" s="61" t="e">
        <f>_xll.qlSwapRateHelperSpread($E45,Trigger)</f>
        <v>#NUM!</v>
      </c>
      <c r="I45" s="62" t="b">
        <f t="shared" si="2"/>
        <v>0</v>
      </c>
      <c r="J45" s="62">
        <v>40</v>
      </c>
      <c r="K45" s="62">
        <v>1</v>
      </c>
      <c r="L45" s="63" t="e">
        <f>_xll.qlRateHelperEarliestDate($E45,Trigger)</f>
        <v>#NUM!</v>
      </c>
      <c r="M45" s="64" t="e">
        <f>_xll.qlRateHelperLatestDate($E45,Trigger)</f>
        <v>#NUM!</v>
      </c>
    </row>
    <row r="46" spans="2:13" x14ac:dyDescent="0.2">
      <c r="B46" s="129" t="str">
        <f t="shared" si="6"/>
        <v>AM</v>
      </c>
      <c r="C46" s="128" t="str">
        <f t="shared" si="4"/>
        <v>1HBASIS</v>
      </c>
      <c r="D46" s="127" t="s">
        <v>91</v>
      </c>
      <c r="E46" s="127" t="str">
        <f t="shared" si="7"/>
        <v>HKD_YC1MRH_AM1HBASIS30Y</v>
      </c>
      <c r="F46" s="127" t="e">
        <f>_xll.qlRateHelperQuoteName(E46)</f>
        <v>#NUM!</v>
      </c>
      <c r="G46" s="61" t="e">
        <f>_xll.qlRateHelperQuoteValue($E46,Trigger)</f>
        <v>#NUM!</v>
      </c>
      <c r="H46" s="61" t="e">
        <f>_xll.qlSwapRateHelperSpread($E46,Trigger)</f>
        <v>#NUM!</v>
      </c>
      <c r="I46" s="62" t="b">
        <f t="shared" si="2"/>
        <v>0</v>
      </c>
      <c r="J46" s="62">
        <v>40</v>
      </c>
      <c r="K46" s="62">
        <v>1</v>
      </c>
      <c r="L46" s="63" t="e">
        <f>_xll.qlRateHelperEarliestDate($E46,Trigger)</f>
        <v>#NUM!</v>
      </c>
      <c r="M46" s="64" t="e">
        <f>_xll.qlRateHelperLatestDate($E46,Trigger)</f>
        <v>#NUM!</v>
      </c>
    </row>
    <row r="47" spans="2:13" x14ac:dyDescent="0.2">
      <c r="B47" s="129" t="str">
        <f t="shared" si="6"/>
        <v>AM</v>
      </c>
      <c r="C47" s="128" t="str">
        <f t="shared" si="4"/>
        <v>1HBASIS</v>
      </c>
      <c r="D47" s="127" t="s">
        <v>90</v>
      </c>
      <c r="E47" s="127" t="str">
        <f t="shared" si="7"/>
        <v>HKD_YC1MRH_AM1HBASIS35Y</v>
      </c>
      <c r="F47" s="127" t="e">
        <f>_xll.qlRateHelperQuoteName(E47)</f>
        <v>#NUM!</v>
      </c>
      <c r="G47" s="61" t="e">
        <f>_xll.qlRateHelperQuoteValue($E47,Trigger)</f>
        <v>#NUM!</v>
      </c>
      <c r="H47" s="61" t="e">
        <f>_xll.qlSwapRateHelperSpread($E47,Trigger)</f>
        <v>#NUM!</v>
      </c>
      <c r="I47" s="62" t="b">
        <f t="shared" si="2"/>
        <v>0</v>
      </c>
      <c r="J47" s="62">
        <v>40</v>
      </c>
      <c r="K47" s="62">
        <v>1</v>
      </c>
      <c r="L47" s="63" t="e">
        <f>_xll.qlRateHelperEarliestDate($E47,Trigger)</f>
        <v>#NUM!</v>
      </c>
      <c r="M47" s="64" t="e">
        <f>_xll.qlRateHelperLatestDate($E47,Trigger)</f>
        <v>#NUM!</v>
      </c>
    </row>
    <row r="48" spans="2:13" x14ac:dyDescent="0.2">
      <c r="B48" s="129" t="str">
        <f t="shared" si="6"/>
        <v>AM</v>
      </c>
      <c r="C48" s="128" t="str">
        <f t="shared" si="4"/>
        <v>1HBASIS</v>
      </c>
      <c r="D48" s="127" t="s">
        <v>89</v>
      </c>
      <c r="E48" s="127" t="str">
        <f t="shared" si="7"/>
        <v>HKD_YC1MRH_AM1HBASIS40Y</v>
      </c>
      <c r="F48" s="127" t="e">
        <f>_xll.qlRateHelperQuoteName(E48)</f>
        <v>#NUM!</v>
      </c>
      <c r="G48" s="61" t="e">
        <f>_xll.qlRateHelperQuoteValue($E48,Trigger)</f>
        <v>#NUM!</v>
      </c>
      <c r="H48" s="61" t="e">
        <f>_xll.qlSwapRateHelperSpread($E48,Trigger)</f>
        <v>#NUM!</v>
      </c>
      <c r="I48" s="62" t="b">
        <f t="shared" si="2"/>
        <v>0</v>
      </c>
      <c r="J48" s="62">
        <v>40</v>
      </c>
      <c r="K48" s="62">
        <v>1</v>
      </c>
      <c r="L48" s="63" t="e">
        <f>_xll.qlRateHelperEarliestDate($E48,Trigger)</f>
        <v>#NUM!</v>
      </c>
      <c r="M48" s="64" t="e">
        <f>_xll.qlRateHelperLatestDate($E48,Trigger)</f>
        <v>#NUM!</v>
      </c>
    </row>
    <row r="49" spans="2:13" x14ac:dyDescent="0.2">
      <c r="B49" s="129" t="str">
        <f t="shared" si="6"/>
        <v>AM</v>
      </c>
      <c r="C49" s="128" t="str">
        <f t="shared" si="4"/>
        <v>1HBASIS</v>
      </c>
      <c r="D49" s="127" t="s">
        <v>88</v>
      </c>
      <c r="E49" s="127" t="str">
        <f t="shared" si="7"/>
        <v>HKD_YC1MRH_AM1HBASIS50Y</v>
      </c>
      <c r="F49" s="127" t="e">
        <f>_xll.qlRateHelperQuoteName(E49)</f>
        <v>#NUM!</v>
      </c>
      <c r="G49" s="61" t="e">
        <f>_xll.qlRateHelperQuoteValue($E49,Trigger)</f>
        <v>#NUM!</v>
      </c>
      <c r="H49" s="61" t="e">
        <f>_xll.qlSwapRateHelperSpread($E49,Trigger)</f>
        <v>#NUM!</v>
      </c>
      <c r="I49" s="62" t="b">
        <f t="shared" si="2"/>
        <v>0</v>
      </c>
      <c r="J49" s="62">
        <v>40</v>
      </c>
      <c r="K49" s="62">
        <v>1</v>
      </c>
      <c r="L49" s="63" t="e">
        <f>_xll.qlRateHelperEarliestDate($E49,Trigger)</f>
        <v>#NUM!</v>
      </c>
      <c r="M49" s="64" t="e">
        <f>_xll.qlRateHelperLatestDate($E49,Trigger)</f>
        <v>#NUM!</v>
      </c>
    </row>
    <row r="50" spans="2:13" x14ac:dyDescent="0.2">
      <c r="B50" s="126" t="str">
        <f t="shared" si="6"/>
        <v>AM</v>
      </c>
      <c r="C50" s="125" t="str">
        <f t="shared" si="4"/>
        <v>1HBASIS</v>
      </c>
      <c r="D50" s="124" t="s">
        <v>87</v>
      </c>
      <c r="E50" s="124" t="str">
        <f t="shared" si="7"/>
        <v>HKD_YC1MRH_AM1HBASIS60Y</v>
      </c>
      <c r="F50" s="124" t="e">
        <f>_xll.qlRateHelperQuoteName(E50)</f>
        <v>#NUM!</v>
      </c>
      <c r="G50" s="65" t="e">
        <f>_xll.qlRateHelperQuoteValue($E50,Trigger)</f>
        <v>#NUM!</v>
      </c>
      <c r="H50" s="65" t="e">
        <f>_xll.qlSwapRateHelperSpread($E50,Trigger)</f>
        <v>#NUM!</v>
      </c>
      <c r="I50" s="66" t="b">
        <f t="shared" si="2"/>
        <v>0</v>
      </c>
      <c r="J50" s="66">
        <v>40</v>
      </c>
      <c r="K50" s="66">
        <v>1</v>
      </c>
      <c r="L50" s="67" t="e">
        <f>_xll.qlRateHelperEarliestDate($E50,Trigger)</f>
        <v>#NUM!</v>
      </c>
      <c r="M50" s="68" t="e">
        <f>_xll.qlRateHelperLatestDate($E50,Trigger)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51" t="s">
        <v>21</v>
      </c>
      <c r="B1" s="152"/>
      <c r="D1" s="35" t="s">
        <v>20</v>
      </c>
      <c r="E1" s="36" t="s">
        <v>41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Swaps!RateHelperConstructors))</f>
        <v>HkdHibor1MLastFixing</v>
      </c>
      <c r="E2" s="42">
        <f>_xll.qlRateHelperRate($D2)</f>
        <v>2.1142999999999999E-3</v>
      </c>
      <c r="F2" s="42" t="str">
        <f>IF(ISERROR(_xll.qlSwapRateHelperSpread($D2)),IF(ISERROR(_xll.qlFuturesRateHelperConvexityAdjustment($D2)),"--",_xll.qlFuturesRateHelperConvexityAdjustment($D2)),_xll.qlSwapRateHelperSpread($D2))</f>
        <v>--</v>
      </c>
      <c r="G2" s="43">
        <f>_xll.qlRateHelperEarliestDate($D2)</f>
        <v>41607</v>
      </c>
      <c r="H2" s="44">
        <f>_xll.qlRateHelperLatestDate($D2)</f>
        <v>41639</v>
      </c>
      <c r="I2" s="38">
        <v>0.99981467106550947</v>
      </c>
    </row>
    <row r="3" spans="1:9" x14ac:dyDescent="0.2">
      <c r="A3" s="45" t="s">
        <v>29</v>
      </c>
      <c r="B3" s="46">
        <v>0</v>
      </c>
      <c r="D3" s="41" t="str">
        <v>HKD_YC1MRH_AM1H3M</v>
      </c>
      <c r="E3" s="42">
        <f>_xll.qlRateHelperRate($D3)</f>
        <v>2.1000000000000003E-3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41610</v>
      </c>
      <c r="H3" s="44">
        <f>_xll.qlRateHelperLatestDate($D3)</f>
        <v>41701</v>
      </c>
      <c r="I3" s="38">
        <v>0.99945930547707429</v>
      </c>
    </row>
    <row r="4" spans="1:9" x14ac:dyDescent="0.2">
      <c r="A4" s="45" t="s">
        <v>17</v>
      </c>
      <c r="B4" s="46">
        <v>1</v>
      </c>
      <c r="D4" s="41" t="str">
        <v>HKD_YC1MRH_AM1H6M</v>
      </c>
      <c r="E4" s="42">
        <f>_xll.qlRateHelperRate($D4)</f>
        <v>2.3E-3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41610</v>
      </c>
      <c r="H4" s="44">
        <f>_xll.qlRateHelperLatestDate($D4)</f>
        <v>41792</v>
      </c>
      <c r="I4" s="38">
        <v>0.99883706842617892</v>
      </c>
    </row>
    <row r="5" spans="1:9" x14ac:dyDescent="0.2">
      <c r="A5" s="45" t="s">
        <v>18</v>
      </c>
      <c r="B5" s="47" t="s">
        <v>25</v>
      </c>
      <c r="D5" s="41" t="str">
        <v>HKD_YC1MRH_AM1H9M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41610</v>
      </c>
      <c r="H5" s="44">
        <f>_xll.qlRateHelperLatestDate($D5)</f>
        <v>41884</v>
      </c>
      <c r="I5" s="38">
        <v>0.99788511154768389</v>
      </c>
    </row>
    <row r="6" spans="1:9" x14ac:dyDescent="0.2">
      <c r="A6" s="45" t="s">
        <v>15</v>
      </c>
      <c r="B6" s="48" t="str">
        <f>_xll.ohRangeRetrieveError(Selected!D2)</f>
        <v/>
      </c>
      <c r="D6" s="41" t="str">
        <v>HKD_YC1MRH_AM1H1Y</v>
      </c>
      <c r="E6" s="42">
        <f>_xll.qlRateHelperRate($D6)</f>
        <v>2.9000000000000002E-3</v>
      </c>
      <c r="F6" s="42">
        <f>IF(ISERROR(_xll.qlSwapRateHelperSpread($D6)),IF(ISERROR(_xll.qlFuturesRateHelperConvexityAdjustment($D6)),"--",_xll.qlFuturesRateHelperConvexityAdjustment($D6)),_xll.qlSwapRateHelperSpread($D6))</f>
        <v>0</v>
      </c>
      <c r="G6" s="43">
        <f>_xll.qlRateHelperEarliestDate($D6)</f>
        <v>41610</v>
      </c>
      <c r="H6" s="44">
        <f>_xll.qlRateHelperLatestDate($D6)</f>
        <v>41975</v>
      </c>
      <c r="I6" s="38">
        <v>0.99709102007597772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HKD_YC1MRH_RateHelpersSelected#0002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workbookViewId="0">
      <selection activeCell="D1" sqref="D1"/>
    </sheetView>
  </sheetViews>
  <sheetFormatPr defaultRowHeight="11.25" x14ac:dyDescent="0.2"/>
  <cols>
    <col min="1" max="1" width="3" style="138" bestFit="1" customWidth="1"/>
    <col min="2" max="2" width="16.140625" style="138" bestFit="1" customWidth="1"/>
    <col min="3" max="3" width="19.28515625" style="138" bestFit="1" customWidth="1"/>
    <col min="4" max="4" width="8" style="138" bestFit="1" customWidth="1"/>
    <col min="5" max="5" width="9" style="138" bestFit="1" customWidth="1"/>
    <col min="6" max="16384" width="9.140625" style="138"/>
  </cols>
  <sheetData>
    <row r="1" spans="1:5" x14ac:dyDescent="0.2">
      <c r="C1" s="138" t="str">
        <f>_xll.qlIborIndex(,,IndexTenor,C3,Currency,Calendar,"f",TRUE,C4,YieldCurve,,D1)</f>
        <v>obj_00113#0002</v>
      </c>
      <c r="D1" s="139"/>
    </row>
    <row r="2" spans="1:5" x14ac:dyDescent="0.2">
      <c r="C2" s="138" t="str">
        <f>_xll.qlOvernightIndex(,,C3,Currency,Calendar,C4,YieldCurve,,D1)</f>
        <v>obj_00114#0002</v>
      </c>
    </row>
    <row r="3" spans="1:5" x14ac:dyDescent="0.2">
      <c r="C3" s="138">
        <v>2</v>
      </c>
    </row>
    <row r="4" spans="1:5" x14ac:dyDescent="0.2">
      <c r="C4" s="138" t="s">
        <v>60</v>
      </c>
    </row>
    <row r="5" spans="1:5" x14ac:dyDescent="0.2">
      <c r="B5" s="138" t="s">
        <v>128</v>
      </c>
      <c r="C5" s="138" t="s">
        <v>129</v>
      </c>
      <c r="D5" s="138" t="str">
        <f>IndexTenor</f>
        <v>1M</v>
      </c>
      <c r="E5" s="138" t="s">
        <v>130</v>
      </c>
    </row>
    <row r="6" spans="1:5" x14ac:dyDescent="0.2">
      <c r="B6" s="140">
        <f>_xll.qlSettingsEvaluationDate(Trigger)</f>
        <v>41607</v>
      </c>
      <c r="C6" s="140">
        <f>_xll.qlInterestRateIndexValueDate($C$1,B6)</f>
        <v>41611</v>
      </c>
      <c r="D6" s="141">
        <f>_xll.qlIndexFixing(C$1,$B6,TRUE,$D$1)</f>
        <v>2.1125932976221702E-3</v>
      </c>
      <c r="E6" s="141">
        <f>_xll.qlIndexFixing(C$2,$B6,TRUE,$D$1)</f>
        <v>2.1187183075244143E-3</v>
      </c>
    </row>
    <row r="7" spans="1:5" x14ac:dyDescent="0.2">
      <c r="A7" s="138" t="s">
        <v>131</v>
      </c>
      <c r="B7" s="140">
        <f>_xll.qlCalendarAdvance(Calendar,B6,A7)</f>
        <v>41610</v>
      </c>
      <c r="C7" s="140">
        <f>_xll.qlInterestRateIndexValueDate($C$1,B7)</f>
        <v>41612</v>
      </c>
      <c r="D7" s="141">
        <f>_xll.qlIndexFixing(C$1,$B7,TRUE,$D$1)</f>
        <v>2.1113272721521338E-3</v>
      </c>
      <c r="E7" s="141">
        <f>_xll.qlIndexFixing(C$2,$B7,TRUE,$D$1)</f>
        <v>2.118574752435487E-3</v>
      </c>
    </row>
    <row r="8" spans="1:5" x14ac:dyDescent="0.2">
      <c r="A8" s="138" t="str">
        <f>A7</f>
        <v>1D</v>
      </c>
      <c r="B8" s="140">
        <f>_xll.qlCalendarAdvance(Calendar,B7,A8)</f>
        <v>41611</v>
      </c>
      <c r="C8" s="140">
        <f>_xll.qlInterestRateIndexValueDate($C$1,B8)</f>
        <v>41613</v>
      </c>
      <c r="D8" s="141">
        <f>_xll.qlIndexFixing(C$1,$B8,TRUE,$D$1)</f>
        <v>2.1110885349731601E-3</v>
      </c>
      <c r="E8" s="141">
        <f>_xll.qlIndexFixing(C$2,$B8,TRUE,$D$1)</f>
        <v>2.118402486377402E-3</v>
      </c>
    </row>
    <row r="9" spans="1:5" x14ac:dyDescent="0.2">
      <c r="A9" s="138" t="str">
        <f t="shared" ref="A9:A72" si="0">A8</f>
        <v>1D</v>
      </c>
      <c r="B9" s="140">
        <f>_xll.qlCalendarAdvance(Calendar,B8,A9)</f>
        <v>41612</v>
      </c>
      <c r="C9" s="140">
        <f>_xll.qlInterestRateIndexValueDate($C$1,B9)</f>
        <v>41614</v>
      </c>
      <c r="D9" s="141">
        <f>_xll.qlIndexFixing(C$1,$B9,TRUE,$D$1)</f>
        <v>2.1108403500697159E-3</v>
      </c>
      <c r="E9" s="141">
        <f>_xll.qlIndexFixing(C$2,$B9,TRUE,$D$1)</f>
        <v>2.1179745406185724E-3</v>
      </c>
    </row>
    <row r="10" spans="1:5" x14ac:dyDescent="0.2">
      <c r="A10" s="138" t="str">
        <f t="shared" si="0"/>
        <v>1D</v>
      </c>
      <c r="B10" s="140">
        <f>_xll.qlCalendarAdvance(Calendar,B9,A10)</f>
        <v>41613</v>
      </c>
      <c r="C10" s="140">
        <f>_xll.qlInterestRateIndexValueDate($C$1,B10)</f>
        <v>41617</v>
      </c>
      <c r="D10" s="141">
        <f>_xll.qlIndexFixing(C$1,$B10,TRUE,$D$1)</f>
        <v>2.1089252334532066E-3</v>
      </c>
      <c r="E10" s="141">
        <f>_xll.qlIndexFixing(C$2,$B10,TRUE,$D$1)</f>
        <v>2.1174263118861614E-3</v>
      </c>
    </row>
    <row r="11" spans="1:5" x14ac:dyDescent="0.2">
      <c r="A11" s="138" t="str">
        <f t="shared" si="0"/>
        <v>1D</v>
      </c>
      <c r="B11" s="140">
        <f>_xll.qlCalendarAdvance(Calendar,B10,A11)</f>
        <v>41614</v>
      </c>
      <c r="C11" s="140">
        <f>_xll.qlInterestRateIndexValueDate($C$1,B11)</f>
        <v>41618</v>
      </c>
      <c r="D11" s="141">
        <f>_xll.qlIndexFixing(C$1,$B11,TRUE,$D$1)</f>
        <v>2.1082591437159687E-3</v>
      </c>
      <c r="E11" s="141">
        <f>_xll.qlIndexFixing(C$2,$B11,TRUE,$D$1)</f>
        <v>2.1171104908201954E-3</v>
      </c>
    </row>
    <row r="12" spans="1:5" x14ac:dyDescent="0.2">
      <c r="A12" s="138" t="str">
        <f t="shared" si="0"/>
        <v>1D</v>
      </c>
      <c r="B12" s="140">
        <f>_xll.qlCalendarAdvance(Calendar,B11,A12)</f>
        <v>41617</v>
      </c>
      <c r="C12" s="140">
        <f>_xll.qlInterestRateIndexValueDate($C$1,B12)</f>
        <v>41619</v>
      </c>
      <c r="D12" s="141">
        <f>_xll.qlIndexFixing(C$1,$B12,TRUE,$D$1)</f>
        <v>2.1068548888558691E-3</v>
      </c>
      <c r="E12" s="141">
        <f>_xll.qlIndexFixing(C$2,$B12,TRUE,$D$1)</f>
        <v>2.1167659586229792E-3</v>
      </c>
    </row>
    <row r="13" spans="1:5" x14ac:dyDescent="0.2">
      <c r="A13" s="138" t="str">
        <f t="shared" si="0"/>
        <v>1D</v>
      </c>
      <c r="B13" s="140">
        <f>_xll.qlCalendarAdvance(Calendar,B12,A13)</f>
        <v>41618</v>
      </c>
      <c r="C13" s="140">
        <f>_xll.qlInterestRateIndexValueDate($C$1,B13)</f>
        <v>41620</v>
      </c>
      <c r="D13" s="141">
        <f>_xll.qlIndexFixing(C$1,$B13,TRUE,$D$1)</f>
        <v>2.1065329513866513E-3</v>
      </c>
      <c r="E13" s="141">
        <f>_xll.qlIndexFixing(C$2,$B13,TRUE,$D$1)</f>
        <v>2.1163927154566053E-3</v>
      </c>
    </row>
    <row r="14" spans="1:5" x14ac:dyDescent="0.2">
      <c r="A14" s="138" t="str">
        <f t="shared" si="0"/>
        <v>1D</v>
      </c>
      <c r="B14" s="140">
        <f>_xll.qlCalendarAdvance(Calendar,B13,A14)</f>
        <v>41619</v>
      </c>
      <c r="C14" s="140">
        <f>_xll.qlInterestRateIndexValueDate($C$1,B14)</f>
        <v>41621</v>
      </c>
      <c r="D14" s="141">
        <f>_xll.qlIndexFixing(C$1,$B14,TRUE,$D$1)</f>
        <v>2.1062026820092747E-3</v>
      </c>
      <c r="E14" s="141">
        <f>_xll.qlIndexFixing(C$2,$B14,TRUE,$D$1)</f>
        <v>2.1155627875472467E-3</v>
      </c>
    </row>
    <row r="15" spans="1:5" x14ac:dyDescent="0.2">
      <c r="A15" s="138" t="str">
        <f t="shared" si="0"/>
        <v>1D</v>
      </c>
      <c r="B15" s="140">
        <f>_xll.qlCalendarAdvance(Calendar,B14,A15)</f>
        <v>41620</v>
      </c>
      <c r="C15" s="140">
        <f>_xll.qlInterestRateIndexValueDate($C$1,B15)</f>
        <v>41624</v>
      </c>
      <c r="D15" s="141">
        <f>_xll.qlIndexFixing(C$1,$B15,TRUE,$D$1)</f>
        <v>2.1040963716973736E-3</v>
      </c>
      <c r="E15" s="141">
        <f>_xll.qlIndexFixing(C$2,$B15,TRUE,$D$1)</f>
        <v>2.1146126326943016E-3</v>
      </c>
    </row>
    <row r="16" spans="1:5" x14ac:dyDescent="0.2">
      <c r="A16" s="138" t="str">
        <f t="shared" si="0"/>
        <v>1D</v>
      </c>
      <c r="B16" s="140">
        <f>_xll.qlCalendarAdvance(Calendar,B15,A16)</f>
        <v>41621</v>
      </c>
      <c r="C16" s="140">
        <f>_xll.qlInterestRateIndexValueDate($C$1,B16)</f>
        <v>41625</v>
      </c>
      <c r="D16" s="141">
        <f>_xll.qlIndexFixing(C$1,$B16,TRUE,$D$1)</f>
        <v>2.1033915108154898E-3</v>
      </c>
      <c r="E16" s="141">
        <f>_xll.qlIndexFixing(C$2,$B16,TRUE,$D$1)</f>
        <v>2.1140958344390004E-3</v>
      </c>
    </row>
    <row r="17" spans="1:5" x14ac:dyDescent="0.2">
      <c r="A17" s="138" t="str">
        <f t="shared" si="0"/>
        <v>1D</v>
      </c>
      <c r="B17" s="140">
        <f>_xll.qlCalendarAdvance(Calendar,B16,A17)</f>
        <v>41624</v>
      </c>
      <c r="C17" s="140">
        <f>_xll.qlInterestRateIndexValueDate($C$1,B17)</f>
        <v>41626</v>
      </c>
      <c r="D17" s="141">
        <f>_xll.qlIndexFixing(C$1,$B17,TRUE,$D$1)</f>
        <v>2.102042274314138E-3</v>
      </c>
      <c r="E17" s="141">
        <f>_xll.qlIndexFixing(C$2,$B17,TRUE,$D$1)</f>
        <v>2.1135503252145416E-3</v>
      </c>
    </row>
    <row r="18" spans="1:5" x14ac:dyDescent="0.2">
      <c r="A18" s="138" t="str">
        <f t="shared" si="0"/>
        <v>1D</v>
      </c>
      <c r="B18" s="140">
        <f>_xll.qlCalendarAdvance(Calendar,B17,A18)</f>
        <v>41625</v>
      </c>
      <c r="C18" s="140">
        <f>_xll.qlInterestRateIndexValueDate($C$1,B18)</f>
        <v>41627</v>
      </c>
      <c r="D18" s="141">
        <f>_xll.qlIndexFixing(C$1,$B18,TRUE,$D$1)</f>
        <v>2.1016704778975548E-3</v>
      </c>
      <c r="E18" s="141">
        <f>_xll.qlIndexFixing(C$2,$B18,TRUE,$D$1)</f>
        <v>2.1129761049398788E-3</v>
      </c>
    </row>
    <row r="19" spans="1:5" x14ac:dyDescent="0.2">
      <c r="A19" s="138" t="str">
        <f t="shared" si="0"/>
        <v>1D</v>
      </c>
      <c r="B19" s="140">
        <f>_xll.qlCalendarAdvance(Calendar,B18,A19)</f>
        <v>41626</v>
      </c>
      <c r="C19" s="140">
        <f>_xll.qlInterestRateIndexValueDate($C$1,B19)</f>
        <v>41628</v>
      </c>
      <c r="D19" s="141">
        <f>_xll.qlIndexFixing(C$1,$B19,TRUE,$D$1)</f>
        <v>2.1012936159153961E-3</v>
      </c>
      <c r="E19" s="141">
        <f>_xll.qlIndexFixing(C$2,$B19,TRUE,$D$1)</f>
        <v>2.1117441786437192E-3</v>
      </c>
    </row>
    <row r="20" spans="1:5" x14ac:dyDescent="0.2">
      <c r="A20" s="138" t="str">
        <f t="shared" si="0"/>
        <v>1D</v>
      </c>
      <c r="B20" s="140">
        <f>_xll.qlCalendarAdvance(Calendar,B19,A20)</f>
        <v>41627</v>
      </c>
      <c r="C20" s="140">
        <f>_xll.qlInterestRateIndexValueDate($C$1,B20)</f>
        <v>41631</v>
      </c>
      <c r="D20" s="141">
        <f>_xll.qlIndexFixing(C$1,$B20,TRUE,$D$1)</f>
        <v>2.0992581926859355E-3</v>
      </c>
      <c r="E20" s="141">
        <f>_xll.qlIndexFixing(C$2,$B20,TRUE,$D$1)</f>
        <v>2.1103921137444193E-3</v>
      </c>
    </row>
    <row r="21" spans="1:5" x14ac:dyDescent="0.2">
      <c r="A21" s="138" t="str">
        <f t="shared" si="0"/>
        <v>1D</v>
      </c>
      <c r="B21" s="140">
        <f>_xll.qlCalendarAdvance(Calendar,B20,A21)</f>
        <v>41628</v>
      </c>
      <c r="C21" s="140">
        <f>_xll.qlInterestRateIndexValueDate($C$1,B21)</f>
        <v>41632</v>
      </c>
      <c r="D21" s="141">
        <f>_xll.qlIndexFixing(C$1,$B21,TRUE,$D$1)</f>
        <v>2.0986019208846956E-3</v>
      </c>
      <c r="E21" s="141">
        <f>_xll.qlIndexFixing(C$2,$B21,TRUE,$D$1)</f>
        <v>2.1089304668982698E-3</v>
      </c>
    </row>
    <row r="22" spans="1:5" x14ac:dyDescent="0.2">
      <c r="A22" s="138" t="str">
        <f t="shared" si="0"/>
        <v>1D</v>
      </c>
      <c r="B22" s="140">
        <f>_xll.qlCalendarAdvance(Calendar,B21,A22)</f>
        <v>41631</v>
      </c>
      <c r="C22" s="140">
        <f>_xll.qlInterestRateIndexValueDate($C$1,B22)</f>
        <v>41635</v>
      </c>
      <c r="D22" s="141">
        <f>_xll.qlIndexFixing(C$1,$B22,TRUE,$D$1)</f>
        <v>2.096724673323282E-3</v>
      </c>
      <c r="E22" s="141">
        <f>_xll.qlIndexFixing(C$2,$B22,TRUE,$D$1)</f>
        <v>2.1065187140160519E-3</v>
      </c>
    </row>
    <row r="23" spans="1:5" x14ac:dyDescent="0.2">
      <c r="A23" s="138" t="str">
        <f t="shared" si="0"/>
        <v>1D</v>
      </c>
      <c r="B23" s="140">
        <f>_xll.qlCalendarAdvance(Calendar,B22,A23)</f>
        <v>41632</v>
      </c>
      <c r="C23" s="140">
        <f>_xll.qlInterestRateIndexValueDate($C$1,B23)</f>
        <v>41638</v>
      </c>
      <c r="D23" s="141">
        <f>_xll.qlIndexFixing(C$1,$B23,TRUE,$D$1)</f>
        <v>2.0950222175436339E-3</v>
      </c>
      <c r="E23" s="141">
        <f>_xll.qlIndexFixing(C$2,$B23,TRUE,$D$1)</f>
        <v>2.1047647554417459E-3</v>
      </c>
    </row>
    <row r="24" spans="1:5" x14ac:dyDescent="0.2">
      <c r="A24" s="138" t="str">
        <f t="shared" si="0"/>
        <v>1D</v>
      </c>
      <c r="B24" s="140">
        <f>_xll.qlCalendarAdvance(Calendar,B23,A24)</f>
        <v>41635</v>
      </c>
      <c r="C24" s="140">
        <f>_xll.qlInterestRateIndexValueDate($C$1,B24)</f>
        <v>41639</v>
      </c>
      <c r="D24" s="141">
        <f>_xll.qlIndexFixing(C$1,$B24,TRUE,$D$1)</f>
        <v>2.0945018949045371E-3</v>
      </c>
      <c r="E24" s="141">
        <f>_xll.qlIndexFixing(C$2,$B24,TRUE,$D$1)</f>
        <v>2.1034151714771632E-3</v>
      </c>
    </row>
    <row r="25" spans="1:5" x14ac:dyDescent="0.2">
      <c r="A25" s="138" t="str">
        <f t="shared" si="0"/>
        <v>1D</v>
      </c>
      <c r="B25" s="140">
        <f>_xll.qlCalendarAdvance(Calendar,B24,A25)</f>
        <v>41638</v>
      </c>
      <c r="C25" s="140">
        <f>_xll.qlInterestRateIndexValueDate($C$1,B25)</f>
        <v>41641</v>
      </c>
      <c r="D25" s="141">
        <f>_xll.qlIndexFixing(C$1,$B25,TRUE,$D$1)</f>
        <v>2.0933922173092812E-3</v>
      </c>
      <c r="E25" s="141">
        <f>_xll.qlIndexFixing(C$2,$B25,TRUE,$D$1)</f>
        <v>2.1020973526297837E-3</v>
      </c>
    </row>
    <row r="26" spans="1:5" x14ac:dyDescent="0.2">
      <c r="A26" s="138" t="str">
        <f t="shared" si="0"/>
        <v>1D</v>
      </c>
      <c r="B26" s="140">
        <f>_xll.qlCalendarAdvance(Calendar,B25,A26)</f>
        <v>41639</v>
      </c>
      <c r="C26" s="140">
        <f>_xll.qlInterestRateIndexValueDate($C$1,B26)</f>
        <v>41642</v>
      </c>
      <c r="D26" s="141">
        <f>_xll.qlIndexFixing(C$1,$B26,TRUE,$D$1)</f>
        <v>2.0930993519745695E-3</v>
      </c>
      <c r="E26" s="141">
        <f>_xll.qlIndexFixing(C$2,$B26,TRUE,$D$1)</f>
        <v>2.1004666216565644E-3</v>
      </c>
    </row>
    <row r="27" spans="1:5" x14ac:dyDescent="0.2">
      <c r="A27" s="138" t="str">
        <f t="shared" si="0"/>
        <v>1D</v>
      </c>
      <c r="B27" s="140">
        <f>_xll.qlCalendarAdvance(Calendar,B26,A27)</f>
        <v>41641</v>
      </c>
      <c r="C27" s="140">
        <f>_xll.qlInterestRateIndexValueDate($C$1,B27)</f>
        <v>41645</v>
      </c>
      <c r="D27" s="141">
        <f>_xll.qlIndexFixing(C$1,$B27,TRUE,$D$1)</f>
        <v>2.0919357836088246E-3</v>
      </c>
      <c r="E27" s="141">
        <f>_xll.qlIndexFixing(C$2,$B27,TRUE,$D$1)</f>
        <v>2.0989002096871712E-3</v>
      </c>
    </row>
    <row r="28" spans="1:5" x14ac:dyDescent="0.2">
      <c r="A28" s="138" t="str">
        <f t="shared" si="0"/>
        <v>1D</v>
      </c>
      <c r="B28" s="140">
        <f>_xll.qlCalendarAdvance(Calendar,B27,A28)</f>
        <v>41642</v>
      </c>
      <c r="C28" s="140">
        <f>_xll.qlInterestRateIndexValueDate($C$1,B28)</f>
        <v>41646</v>
      </c>
      <c r="D28" s="141">
        <f>_xll.qlIndexFixing(C$1,$B28,TRUE,$D$1)</f>
        <v>2.0916010329316828E-3</v>
      </c>
      <c r="E28" s="141">
        <f>_xll.qlIndexFixing(C$2,$B28,TRUE,$D$1)</f>
        <v>2.0981672943920504E-3</v>
      </c>
    </row>
    <row r="29" spans="1:5" x14ac:dyDescent="0.2">
      <c r="A29" s="138" t="str">
        <f t="shared" si="0"/>
        <v>1D</v>
      </c>
      <c r="B29" s="140">
        <f>_xll.qlCalendarAdvance(Calendar,B28,A29)</f>
        <v>41645</v>
      </c>
      <c r="C29" s="140">
        <f>_xll.qlInterestRateIndexValueDate($C$1,B29)</f>
        <v>41647</v>
      </c>
      <c r="D29" s="141">
        <f>_xll.qlIndexFixing(C$1,$B29,TRUE,$D$1)</f>
        <v>2.0911647841230382E-3</v>
      </c>
      <c r="E29" s="141">
        <f>_xll.qlIndexFixing(C$2,$B29,TRUE,$D$1)</f>
        <v>2.0974609271839917E-3</v>
      </c>
    </row>
    <row r="30" spans="1:5" x14ac:dyDescent="0.2">
      <c r="A30" s="138" t="str">
        <f t="shared" si="0"/>
        <v>1D</v>
      </c>
      <c r="B30" s="140">
        <f>_xll.qlCalendarAdvance(Calendar,B29,A30)</f>
        <v>41646</v>
      </c>
      <c r="C30" s="140">
        <f>_xll.qlInterestRateIndexValueDate($C$1,B30)</f>
        <v>41648</v>
      </c>
      <c r="D30" s="141">
        <f>_xll.qlIndexFixing(C$1,$B30,TRUE,$D$1)</f>
        <v>2.0909560140397812E-3</v>
      </c>
      <c r="E30" s="141">
        <f>_xll.qlIndexFixing(C$2,$B30,TRUE,$D$1)</f>
        <v>2.0967811081440413E-3</v>
      </c>
    </row>
    <row r="31" spans="1:5" x14ac:dyDescent="0.2">
      <c r="A31" s="138" t="str">
        <f t="shared" si="0"/>
        <v>1D</v>
      </c>
      <c r="B31" s="140">
        <f>_xll.qlCalendarAdvance(Calendar,B30,A31)</f>
        <v>41647</v>
      </c>
      <c r="C31" s="140">
        <f>_xll.qlInterestRateIndexValueDate($C$1,B31)</f>
        <v>41649</v>
      </c>
      <c r="D31" s="141">
        <f>_xll.qlIndexFixing(C$1,$B31,TRUE,$D$1)</f>
        <v>2.0907560972110457E-3</v>
      </c>
      <c r="E31" s="141">
        <f>_xll.qlIndexFixing(C$2,$B31,TRUE,$D$1)</f>
        <v>2.0955219944677568E-3</v>
      </c>
    </row>
    <row r="32" spans="1:5" x14ac:dyDescent="0.2">
      <c r="A32" s="138" t="str">
        <f t="shared" si="0"/>
        <v>1D</v>
      </c>
      <c r="B32" s="140">
        <f>_xll.qlCalendarAdvance(Calendar,B31,A32)</f>
        <v>41648</v>
      </c>
      <c r="C32" s="140">
        <f>_xll.qlInterestRateIndexValueDate($C$1,B32)</f>
        <v>41652</v>
      </c>
      <c r="D32" s="141">
        <f>_xll.qlIndexFixing(C$1,$B32,TRUE,$D$1)</f>
        <v>2.0901501359082259E-3</v>
      </c>
      <c r="E32" s="141">
        <f>_xll.qlIndexFixing(C$2,$B32,TRUE,$D$1)</f>
        <v>2.0943273133411378E-3</v>
      </c>
    </row>
    <row r="33" spans="1:5" x14ac:dyDescent="0.2">
      <c r="A33" s="138" t="str">
        <f t="shared" si="0"/>
        <v>1D</v>
      </c>
      <c r="B33" s="140">
        <f>_xll.qlCalendarAdvance(Calendar,B32,A33)</f>
        <v>41649</v>
      </c>
      <c r="C33" s="140">
        <f>_xll.qlInterestRateIndexValueDate($C$1,B33)</f>
        <v>41653</v>
      </c>
      <c r="D33" s="141">
        <f>_xll.qlIndexFixing(C$1,$B33,TRUE,$D$1)</f>
        <v>2.0900012542276578E-3</v>
      </c>
      <c r="E33" s="141">
        <f>_xll.qlIndexFixing(C$2,$B33,TRUE,$D$1)</f>
        <v>2.093780235141729E-3</v>
      </c>
    </row>
    <row r="34" spans="1:5" x14ac:dyDescent="0.2">
      <c r="A34" s="138" t="str">
        <f t="shared" si="0"/>
        <v>1D</v>
      </c>
      <c r="B34" s="140">
        <f>_xll.qlCalendarAdvance(Calendar,B33,A34)</f>
        <v>41652</v>
      </c>
      <c r="C34" s="140">
        <f>_xll.qlInterestRateIndexValueDate($C$1,B34)</f>
        <v>41654</v>
      </c>
      <c r="D34" s="141">
        <f>_xll.qlIndexFixing(C$1,$B34,TRUE,$D$1)</f>
        <v>2.0899367292971944E-3</v>
      </c>
      <c r="E34" s="141">
        <f>_xll.qlIndexFixing(C$2,$B34,TRUE,$D$1)</f>
        <v>2.0932597049483359E-3</v>
      </c>
    </row>
    <row r="35" spans="1:5" x14ac:dyDescent="0.2">
      <c r="A35" s="138" t="str">
        <f t="shared" si="0"/>
        <v>1D</v>
      </c>
      <c r="B35" s="140">
        <f>_xll.qlCalendarAdvance(Calendar,B34,A35)</f>
        <v>41653</v>
      </c>
      <c r="C35" s="140">
        <f>_xll.qlInterestRateIndexValueDate($C$1,B35)</f>
        <v>41655</v>
      </c>
      <c r="D35" s="141">
        <f>_xll.qlIndexFixing(C$1,$B35,TRUE,$D$1)</f>
        <v>2.0898209012727362E-3</v>
      </c>
      <c r="E35" s="141">
        <f>_xll.qlIndexFixing(C$2,$B35,TRUE,$D$1)</f>
        <v>2.0927657229230512E-3</v>
      </c>
    </row>
    <row r="36" spans="1:5" x14ac:dyDescent="0.2">
      <c r="A36" s="138" t="str">
        <f t="shared" si="0"/>
        <v>1D</v>
      </c>
      <c r="B36" s="140">
        <f>_xll.qlCalendarAdvance(Calendar,B35,A36)</f>
        <v>41654</v>
      </c>
      <c r="C36" s="140">
        <f>_xll.qlInterestRateIndexValueDate($C$1,B36)</f>
        <v>41656</v>
      </c>
      <c r="D36" s="141">
        <f>_xll.qlIndexFixing(C$1,$B36,TRUE,$D$1)</f>
        <v>2.0897139254313821E-3</v>
      </c>
      <c r="E36" s="141">
        <f>_xll.qlIndexFixing(C$2,$B36,TRUE,$D$1)</f>
        <v>2.0918782415372634E-3</v>
      </c>
    </row>
    <row r="37" spans="1:5" x14ac:dyDescent="0.2">
      <c r="A37" s="138" t="str">
        <f t="shared" si="0"/>
        <v>1D</v>
      </c>
      <c r="B37" s="140">
        <f>_xll.qlCalendarAdvance(Calendar,B36,A37)</f>
        <v>41655</v>
      </c>
      <c r="C37" s="140">
        <f>_xll.qlInterestRateIndexValueDate($C$1,B37)</f>
        <v>41659</v>
      </c>
      <c r="D37" s="141">
        <f>_xll.qlIndexFixing(C$1,$B37,TRUE,$D$1)</f>
        <v>2.0896655709927931E-3</v>
      </c>
      <c r="E37" s="141">
        <f>_xll.qlIndexFixing(C$2,$B37,TRUE,$D$1)</f>
        <v>2.0910552763409029E-3</v>
      </c>
    </row>
    <row r="38" spans="1:5" x14ac:dyDescent="0.2">
      <c r="A38" s="138" t="str">
        <f t="shared" si="0"/>
        <v>1D</v>
      </c>
      <c r="B38" s="140">
        <f>_xll.qlCalendarAdvance(Calendar,B37,A38)</f>
        <v>41656</v>
      </c>
      <c r="C38" s="140">
        <f>_xll.qlInterestRateIndexValueDate($C$1,B38)</f>
        <v>41660</v>
      </c>
      <c r="D38" s="141">
        <f>_xll.qlIndexFixing(C$1,$B38,TRUE,$D$1)</f>
        <v>2.0897025582591253E-3</v>
      </c>
      <c r="E38" s="141">
        <f>_xll.qlIndexFixing(C$2,$B38,TRUE,$D$1)</f>
        <v>2.0906940350751135E-3</v>
      </c>
    </row>
    <row r="39" spans="1:5" x14ac:dyDescent="0.2">
      <c r="A39" s="138" t="str">
        <f t="shared" si="0"/>
        <v>1D</v>
      </c>
      <c r="B39" s="140">
        <f>_xll.qlCalendarAdvance(Calendar,B38,A39)</f>
        <v>41659</v>
      </c>
      <c r="C39" s="140">
        <f>_xll.qlInterestRateIndexValueDate($C$1,B39)</f>
        <v>41661</v>
      </c>
      <c r="D39" s="141">
        <f>_xll.qlIndexFixing(C$1,$B39,TRUE,$D$1)</f>
        <v>2.0900097720514634E-3</v>
      </c>
      <c r="E39" s="141">
        <f>_xll.qlIndexFixing(C$2,$B39,TRUE,$D$1)</f>
        <v>2.0903593418963862E-3</v>
      </c>
    </row>
    <row r="40" spans="1:5" x14ac:dyDescent="0.2">
      <c r="A40" s="138" t="str">
        <f t="shared" si="0"/>
        <v>1D</v>
      </c>
      <c r="B40" s="140">
        <f>_xll.qlCalendarAdvance(Calendar,B39,A40)</f>
        <v>41660</v>
      </c>
      <c r="C40" s="140">
        <f>_xll.qlInterestRateIndexValueDate($C$1,B40)</f>
        <v>41662</v>
      </c>
      <c r="D40" s="141">
        <f>_xll.qlIndexFixing(C$1,$B40,TRUE,$D$1)</f>
        <v>2.0899868786130454E-3</v>
      </c>
      <c r="E40" s="141">
        <f>_xll.qlIndexFixing(C$2,$B40,TRUE,$D$1)</f>
        <v>2.0900511969668134E-3</v>
      </c>
    </row>
    <row r="41" spans="1:5" x14ac:dyDescent="0.2">
      <c r="A41" s="138" t="str">
        <f t="shared" si="0"/>
        <v>1D</v>
      </c>
      <c r="B41" s="140">
        <f>_xll.qlCalendarAdvance(Calendar,B40,A41)</f>
        <v>41661</v>
      </c>
      <c r="C41" s="140">
        <f>_xll.qlInterestRateIndexValueDate($C$1,B41)</f>
        <v>41663</v>
      </c>
      <c r="D41" s="141">
        <f>_xll.qlIndexFixing(C$1,$B41,TRUE,$D$1)</f>
        <v>2.0899728362930932E-3</v>
      </c>
      <c r="E41" s="141">
        <f>_xll.qlIndexFixing(C$2,$B41,TRUE,$D$1)</f>
        <v>2.0895353627570223E-3</v>
      </c>
    </row>
    <row r="42" spans="1:5" x14ac:dyDescent="0.2">
      <c r="A42" s="138" t="str">
        <f t="shared" si="0"/>
        <v>1D</v>
      </c>
      <c r="B42" s="140">
        <f>_xll.qlCalendarAdvance(Calendar,B41,A42)</f>
        <v>41662</v>
      </c>
      <c r="C42" s="140">
        <f>_xll.qlInterestRateIndexValueDate($C$1,B42)</f>
        <v>41666</v>
      </c>
      <c r="D42" s="141">
        <f>_xll.qlIndexFixing(C$1,$B42,TRUE,$D$1)</f>
        <v>2.0904820887030478E-3</v>
      </c>
      <c r="E42" s="141">
        <f>_xll.qlIndexFixing(C$2,$B42,TRUE,$D$1)</f>
        <v>2.0890840984433279E-3</v>
      </c>
    </row>
    <row r="43" spans="1:5" x14ac:dyDescent="0.2">
      <c r="A43" s="138" t="str">
        <f t="shared" si="0"/>
        <v>1D</v>
      </c>
      <c r="B43" s="140">
        <f>_xll.qlCalendarAdvance(Calendar,B42,A43)</f>
        <v>41663</v>
      </c>
      <c r="C43" s="140">
        <f>_xll.qlInterestRateIndexValueDate($C$1,B43)</f>
        <v>41667</v>
      </c>
      <c r="D43" s="141">
        <f>_xll.qlIndexFixing(C$1,$B43,TRUE,$D$1)</f>
        <v>2.0907049449241234E-3</v>
      </c>
      <c r="E43" s="141">
        <f>_xll.qlIndexFixing(C$2,$B43,TRUE,$D$1)</f>
        <v>2.0889086941922042E-3</v>
      </c>
    </row>
    <row r="44" spans="1:5" x14ac:dyDescent="0.2">
      <c r="A44" s="138" t="str">
        <f t="shared" si="0"/>
        <v>1D</v>
      </c>
      <c r="B44" s="140">
        <f>_xll.qlCalendarAdvance(Calendar,B43,A44)</f>
        <v>41666</v>
      </c>
      <c r="C44" s="140">
        <f>_xll.qlInterestRateIndexValueDate($C$1,B44)</f>
        <v>41668</v>
      </c>
      <c r="D44" s="141">
        <f>_xll.qlIndexFixing(C$1,$B44,TRUE,$D$1)</f>
        <v>2.0907528544917473E-3</v>
      </c>
      <c r="E44" s="141">
        <f>_xll.qlIndexFixing(C$2,$B44,TRUE,$D$1)</f>
        <v>2.0887598381091887E-3</v>
      </c>
    </row>
    <row r="45" spans="1:5" x14ac:dyDescent="0.2">
      <c r="A45" s="138" t="str">
        <f t="shared" si="0"/>
        <v>1D</v>
      </c>
      <c r="B45" s="140">
        <f>_xll.qlCalendarAdvance(Calendar,B44,A45)</f>
        <v>41667</v>
      </c>
      <c r="C45" s="140">
        <f>_xll.qlInterestRateIndexValueDate($C$1,B45)</f>
        <v>41669</v>
      </c>
      <c r="D45" s="141">
        <f>_xll.qlIndexFixing(C$1,$B45,TRUE,$D$1)</f>
        <v>2.090809614265087E-3</v>
      </c>
      <c r="E45" s="141">
        <f>_xll.qlIndexFixing(C$2,$B45,TRUE,$D$1)</f>
        <v>2.0886375301942817E-3</v>
      </c>
    </row>
    <row r="46" spans="1:5" x14ac:dyDescent="0.2">
      <c r="A46" s="138" t="str">
        <f t="shared" si="0"/>
        <v>1D</v>
      </c>
      <c r="B46" s="140">
        <f>_xll.qlCalendarAdvance(Calendar,B45,A46)</f>
        <v>41668</v>
      </c>
      <c r="C46" s="140">
        <f>_xll.qlInterestRateIndexValueDate($C$1,B46)</f>
        <v>41670</v>
      </c>
      <c r="D46" s="141">
        <f>_xll.qlIndexFixing(C$1,$B46,TRUE,$D$1)</f>
        <v>2.0908752240942591E-3</v>
      </c>
      <c r="E46" s="141">
        <f>_xll.qlIndexFixing(C$2,$B46,TRUE,$D$1)</f>
        <v>2.0884933580730034E-3</v>
      </c>
    </row>
    <row r="47" spans="1:5" x14ac:dyDescent="0.2">
      <c r="A47" s="138" t="str">
        <f t="shared" si="0"/>
        <v>1D</v>
      </c>
      <c r="B47" s="140">
        <f>_xll.qlCalendarAdvance(Calendar,B46,A47)</f>
        <v>41669</v>
      </c>
      <c r="C47" s="140">
        <f>_xll.qlInterestRateIndexValueDate($C$1,B47)</f>
        <v>41673</v>
      </c>
      <c r="D47" s="141">
        <f>_xll.qlIndexFixing(C$1,$B47,TRUE,$D$1)</f>
        <v>2.0918225799781975E-3</v>
      </c>
      <c r="E47" s="141">
        <f>_xll.qlIndexFixing(C$2,$B47,TRUE,$D$1)</f>
        <v>2.0884137797294589E-3</v>
      </c>
    </row>
    <row r="48" spans="1:5" x14ac:dyDescent="0.2">
      <c r="A48" s="138" t="str">
        <f t="shared" si="0"/>
        <v>1D</v>
      </c>
      <c r="B48" s="140">
        <f>_xll.qlCalendarAdvance(Calendar,B47,A48)</f>
        <v>41670</v>
      </c>
      <c r="C48" s="140">
        <f>_xll.qlInterestRateIndexValueDate($C$1,B48)</f>
        <v>41674</v>
      </c>
      <c r="D48" s="141">
        <f>_xll.qlIndexFixing(C$1,$B48,TRUE,$D$1)</f>
        <v>2.092192892461851E-3</v>
      </c>
      <c r="E48" s="141">
        <f>_xll.qlIndexFixing(C$2,$B48,TRUE,$D$1)</f>
        <v>2.0884242124930008E-3</v>
      </c>
    </row>
    <row r="49" spans="1:5" x14ac:dyDescent="0.2">
      <c r="A49" s="138" t="str">
        <f t="shared" si="0"/>
        <v>1D</v>
      </c>
      <c r="B49" s="140">
        <f>_xll.qlCalendarAdvance(Calendar,B48,A49)</f>
        <v>41673</v>
      </c>
      <c r="C49" s="140">
        <f>_xll.qlInterestRateIndexValueDate($C$1,B49)</f>
        <v>41675</v>
      </c>
      <c r="D49" s="141">
        <f>_xll.qlIndexFixing(C$1,$B49,TRUE,$D$1)</f>
        <v>2.0925982931917814E-3</v>
      </c>
      <c r="E49" s="141">
        <f>_xll.qlIndexFixing(C$2,$B49,TRUE,$D$1)</f>
        <v>2.0884611934246511E-3</v>
      </c>
    </row>
    <row r="50" spans="1:5" x14ac:dyDescent="0.2">
      <c r="A50" s="138" t="str">
        <f t="shared" si="0"/>
        <v>1D</v>
      </c>
      <c r="B50" s="140">
        <f>_xll.qlCalendarAdvance(Calendar,B49,A50)</f>
        <v>41674</v>
      </c>
      <c r="C50" s="140">
        <f>_xll.qlInterestRateIndexValueDate($C$1,B50)</f>
        <v>41676</v>
      </c>
      <c r="D50" s="141">
        <f>_xll.qlIndexFixing(C$1,$B50,TRUE,$D$1)</f>
        <v>2.0930473181591087E-3</v>
      </c>
      <c r="E50" s="141">
        <f>_xll.qlIndexFixing(C$2,$B50,TRUE,$D$1)</f>
        <v>2.0885247224433634E-3</v>
      </c>
    </row>
    <row r="51" spans="1:5" x14ac:dyDescent="0.2">
      <c r="A51" s="138" t="str">
        <f t="shared" si="0"/>
        <v>1D</v>
      </c>
      <c r="B51" s="140">
        <f>_xll.qlCalendarAdvance(Calendar,B50,A51)</f>
        <v>41675</v>
      </c>
      <c r="C51" s="140">
        <f>_xll.qlInterestRateIndexValueDate($C$1,B51)</f>
        <v>41677</v>
      </c>
      <c r="D51" s="141">
        <f>_xll.qlIndexFixing(C$1,$B51,TRUE,$D$1)</f>
        <v>2.0935485033462698E-3</v>
      </c>
      <c r="E51" s="141">
        <f>_xll.qlIndexFixing(C$2,$B51,TRUE,$D$1)</f>
        <v>2.0887522274311752E-3</v>
      </c>
    </row>
    <row r="52" spans="1:5" x14ac:dyDescent="0.2">
      <c r="A52" s="138" t="str">
        <f t="shared" si="0"/>
        <v>1D</v>
      </c>
      <c r="B52" s="140">
        <f>_xll.qlCalendarAdvance(Calendar,B51,A52)</f>
        <v>41676</v>
      </c>
      <c r="C52" s="140">
        <f>_xll.qlInterestRateIndexValueDate($C$1,B52)</f>
        <v>41680</v>
      </c>
      <c r="D52" s="141">
        <f>_xll.qlIndexFixing(C$1,$B52,TRUE,$D$1)</f>
        <v>2.0954503801292757E-3</v>
      </c>
      <c r="E52" s="141">
        <f>_xll.qlIndexFixing(C$2,$B52,TRUE,$D$1)</f>
        <v>2.0890443201992959E-3</v>
      </c>
    </row>
    <row r="53" spans="1:5" x14ac:dyDescent="0.2">
      <c r="A53" s="138" t="str">
        <f t="shared" si="0"/>
        <v>1D</v>
      </c>
      <c r="B53" s="140">
        <f>_xll.qlCalendarAdvance(Calendar,B52,A53)</f>
        <v>41677</v>
      </c>
      <c r="C53" s="140">
        <f>_xll.qlInterestRateIndexValueDate($C$1,B53)</f>
        <v>41681</v>
      </c>
      <c r="D53" s="141">
        <f>_xll.qlIndexFixing(C$1,$B53,TRUE,$D$1)</f>
        <v>2.0962455661098695E-3</v>
      </c>
      <c r="E53" s="141">
        <f>_xll.qlIndexFixing(C$2,$B53,TRUE,$D$1)</f>
        <v>2.0892405899775035E-3</v>
      </c>
    </row>
    <row r="54" spans="1:5" x14ac:dyDescent="0.2">
      <c r="A54" s="138" t="str">
        <f t="shared" si="0"/>
        <v>1D</v>
      </c>
      <c r="B54" s="140">
        <f>_xll.qlCalendarAdvance(Calendar,B53,A54)</f>
        <v>41680</v>
      </c>
      <c r="C54" s="140">
        <f>_xll.qlInterestRateIndexValueDate($C$1,B54)</f>
        <v>41682</v>
      </c>
      <c r="D54" s="141">
        <f>_xll.qlIndexFixing(C$1,$B54,TRUE,$D$1)</f>
        <v>2.0971355922832658E-3</v>
      </c>
      <c r="E54" s="141">
        <f>_xll.qlIndexFixing(C$2,$B54,TRUE,$D$1)</f>
        <v>2.0894634079238195E-3</v>
      </c>
    </row>
    <row r="55" spans="1:5" x14ac:dyDescent="0.2">
      <c r="A55" s="138" t="str">
        <f t="shared" si="0"/>
        <v>1D</v>
      </c>
      <c r="B55" s="140">
        <f>_xll.qlCalendarAdvance(Calendar,B54,A55)</f>
        <v>41681</v>
      </c>
      <c r="C55" s="140">
        <f>_xll.qlInterestRateIndexValueDate($C$1,B55)</f>
        <v>41683</v>
      </c>
      <c r="D55" s="141">
        <f>_xll.qlIndexFixing(C$1,$B55,TRUE,$D$1)</f>
        <v>2.0981289946550574E-3</v>
      </c>
      <c r="E55" s="141">
        <f>_xll.qlIndexFixing(C$2,$B55,TRUE,$D$1)</f>
        <v>2.0897127740382437E-3</v>
      </c>
    </row>
    <row r="56" spans="1:5" x14ac:dyDescent="0.2">
      <c r="A56" s="138" t="str">
        <f t="shared" si="0"/>
        <v>1D</v>
      </c>
      <c r="B56" s="140">
        <f>_xll.qlCalendarAdvance(Calendar,B55,A56)</f>
        <v>41682</v>
      </c>
      <c r="C56" s="140">
        <f>_xll.qlInterestRateIndexValueDate($C$1,B56)</f>
        <v>41684</v>
      </c>
      <c r="D56" s="141">
        <f>_xll.qlIndexFixing(C$1,$B56,TRUE,$D$1)</f>
        <v>2.0992343092366256E-3</v>
      </c>
      <c r="E56" s="141">
        <f>_xll.qlIndexFixing(C$2,$B56,TRUE,$D$1)</f>
        <v>2.0903119708315376E-3</v>
      </c>
    </row>
    <row r="57" spans="1:5" x14ac:dyDescent="0.2">
      <c r="A57" s="138" t="str">
        <f t="shared" si="0"/>
        <v>1D</v>
      </c>
      <c r="B57" s="140">
        <f>_xll.qlCalendarAdvance(Calendar,B56,A57)</f>
        <v>41683</v>
      </c>
      <c r="C57" s="140">
        <f>_xll.qlInterestRateIndexValueDate($C$1,B57)</f>
        <v>41687</v>
      </c>
      <c r="D57" s="141">
        <f>_xll.qlIndexFixing(C$1,$B57,TRUE,$D$1)</f>
        <v>2.1033070864030184E-3</v>
      </c>
      <c r="E57" s="141">
        <f>_xll.qlIndexFixing(C$2,$B57,TRUE,$D$1)</f>
        <v>2.0909757198528389E-3</v>
      </c>
    </row>
    <row r="58" spans="1:5" x14ac:dyDescent="0.2">
      <c r="A58" s="138" t="str">
        <f t="shared" si="0"/>
        <v>1D</v>
      </c>
      <c r="B58" s="140">
        <f>_xll.qlCalendarAdvance(Calendar,B57,A58)</f>
        <v>41684</v>
      </c>
      <c r="C58" s="140">
        <f>_xll.qlInterestRateIndexValueDate($C$1,B58)</f>
        <v>41688</v>
      </c>
      <c r="D58" s="141">
        <f>_xll.qlIndexFixing(C$1,$B58,TRUE,$D$1)</f>
        <v>2.1049454100301374E-3</v>
      </c>
      <c r="E58" s="141">
        <f>_xll.qlIndexFixing(C$2,$B58,TRUE,$D$1)</f>
        <v>2.091357826564666E-3</v>
      </c>
    </row>
    <row r="59" spans="1:5" x14ac:dyDescent="0.2">
      <c r="A59" s="138" t="str">
        <f t="shared" si="0"/>
        <v>1D</v>
      </c>
      <c r="B59" s="140">
        <f>_xll.qlCalendarAdvance(Calendar,B58,A59)</f>
        <v>41687</v>
      </c>
      <c r="C59" s="140">
        <f>_xll.qlInterestRateIndexValueDate($C$1,B59)</f>
        <v>41689</v>
      </c>
      <c r="D59" s="141">
        <f>_xll.qlIndexFixing(C$1,$B59,TRUE,$D$1)</f>
        <v>2.1067383260194622E-3</v>
      </c>
      <c r="E59" s="141">
        <f>_xll.qlIndexFixing(C$2,$B59,TRUE,$D$1)</f>
        <v>2.0917664816066939E-3</v>
      </c>
    </row>
    <row r="60" spans="1:5" x14ac:dyDescent="0.2">
      <c r="A60" s="138" t="str">
        <f t="shared" si="0"/>
        <v>1D</v>
      </c>
      <c r="B60" s="140">
        <f>_xll.qlCalendarAdvance(Calendar,B59,A60)</f>
        <v>41688</v>
      </c>
      <c r="C60" s="140">
        <f>_xll.qlInterestRateIndexValueDate($C$1,B60)</f>
        <v>41690</v>
      </c>
      <c r="D60" s="141">
        <f>_xll.qlIndexFixing(C$1,$B60,TRUE,$D$1)</f>
        <v>2.1086943704200023E-3</v>
      </c>
      <c r="E60" s="141">
        <f>_xll.qlIndexFixing(C$2,$B60,TRUE,$D$1)</f>
        <v>2.0922016846547375E-3</v>
      </c>
    </row>
    <row r="61" spans="1:5" x14ac:dyDescent="0.2">
      <c r="A61" s="138" t="str">
        <f t="shared" si="0"/>
        <v>1D</v>
      </c>
      <c r="B61" s="140">
        <f>_xll.qlCalendarAdvance(Calendar,B60,A61)</f>
        <v>41689</v>
      </c>
      <c r="C61" s="140">
        <f>_xll.qlInterestRateIndexValueDate($C$1,B61)</f>
        <v>41691</v>
      </c>
      <c r="D61" s="141">
        <f>_xll.qlIndexFixing(C$1,$B61,TRUE,$D$1)</f>
        <v>2.1108220792981358E-3</v>
      </c>
      <c r="E61" s="141">
        <f>_xll.qlIndexFixing(C$2,$B61,TRUE,$D$1)</f>
        <v>2.0931725883551375E-3</v>
      </c>
    </row>
    <row r="62" spans="1:5" x14ac:dyDescent="0.2">
      <c r="A62" s="138" t="str">
        <f t="shared" si="0"/>
        <v>1D</v>
      </c>
      <c r="B62" s="140">
        <f>_xll.qlCalendarAdvance(Calendar,B61,A62)</f>
        <v>41690</v>
      </c>
      <c r="C62" s="140">
        <f>_xll.qlInterestRateIndexValueDate($C$1,B62)</f>
        <v>41694</v>
      </c>
      <c r="D62" s="141">
        <f>_xll.qlIndexFixing(C$1,$B62,TRUE,$D$1)</f>
        <v>2.1183205536847477E-3</v>
      </c>
      <c r="E62" s="141">
        <f>_xll.qlIndexFixing(C$2,$B62,TRUE,$D$1)</f>
        <v>2.0942079786090417E-3</v>
      </c>
    </row>
    <row r="63" spans="1:5" x14ac:dyDescent="0.2">
      <c r="A63" s="138" t="str">
        <f t="shared" si="0"/>
        <v>1D</v>
      </c>
      <c r="B63" s="140">
        <f>_xll.qlCalendarAdvance(Calendar,B62,A63)</f>
        <v>41691</v>
      </c>
      <c r="C63" s="140">
        <f>_xll.qlInterestRateIndexValueDate($C$1,B63)</f>
        <v>41695</v>
      </c>
      <c r="D63" s="141">
        <f>_xll.qlIndexFixing(C$1,$B63,TRUE,$D$1)</f>
        <v>2.1212202814177967E-3</v>
      </c>
      <c r="E63" s="141">
        <f>_xll.qlIndexFixing(C$2,$B63,TRUE,$D$1)</f>
        <v>2.0947759224165807E-3</v>
      </c>
    </row>
    <row r="64" spans="1:5" x14ac:dyDescent="0.2">
      <c r="A64" s="138" t="str">
        <f t="shared" si="0"/>
        <v>1D</v>
      </c>
      <c r="B64" s="140">
        <f>_xll.qlCalendarAdvance(Calendar,B63,A64)</f>
        <v>41694</v>
      </c>
      <c r="C64" s="140">
        <f>_xll.qlInterestRateIndexValueDate($C$1,B64)</f>
        <v>41696</v>
      </c>
      <c r="D64" s="141">
        <f>_xll.qlIndexFixing(C$1,$B64,TRUE,$D$1)</f>
        <v>2.1243343541745203E-3</v>
      </c>
      <c r="E64" s="141">
        <f>_xll.qlIndexFixing(C$2,$B64,TRUE,$D$1)</f>
        <v>2.0953704144732743E-3</v>
      </c>
    </row>
    <row r="65" spans="1:5" x14ac:dyDescent="0.2">
      <c r="A65" s="138" t="str">
        <f t="shared" si="0"/>
        <v>1D</v>
      </c>
      <c r="B65" s="140">
        <f>_xll.qlCalendarAdvance(Calendar,B64,A65)</f>
        <v>41695</v>
      </c>
      <c r="C65" s="140">
        <f>_xll.qlInterestRateIndexValueDate($C$1,B65)</f>
        <v>41697</v>
      </c>
      <c r="D65" s="141">
        <f>_xll.qlIndexFixing(C$1,$B65,TRUE,$D$1)</f>
        <v>2.1276713081110261E-3</v>
      </c>
      <c r="E65" s="141">
        <f>_xll.qlIndexFixing(C$2,$B65,TRUE,$D$1)</f>
        <v>2.0959914545359837E-3</v>
      </c>
    </row>
    <row r="66" spans="1:5" x14ac:dyDescent="0.2">
      <c r="A66" s="138" t="str">
        <f t="shared" si="0"/>
        <v>1D</v>
      </c>
      <c r="B66" s="140">
        <f>_xll.qlCalendarAdvance(Calendar,B65,A66)</f>
        <v>41696</v>
      </c>
      <c r="C66" s="140">
        <f>_xll.qlInterestRateIndexValueDate($C$1,B66)</f>
        <v>41698</v>
      </c>
      <c r="D66" s="141">
        <f>_xll.qlIndexFixing(C$1,$B66,TRUE,$D$1)</f>
        <v>2.1389922348737864E-3</v>
      </c>
      <c r="E66" s="141">
        <f>_xll.qlIndexFixing(C$2,$B66,TRUE,$D$1)</f>
        <v>2.0973340800830207E-3</v>
      </c>
    </row>
    <row r="67" spans="1:5" x14ac:dyDescent="0.2">
      <c r="A67" s="138" t="str">
        <f t="shared" si="0"/>
        <v>1D</v>
      </c>
      <c r="B67" s="140">
        <f>_xll.qlCalendarAdvance(Calendar,B66,A67)</f>
        <v>41697</v>
      </c>
      <c r="C67" s="140">
        <f>_xll.qlInterestRateIndexValueDate($C$1,B67)</f>
        <v>41701</v>
      </c>
      <c r="D67" s="141">
        <f>_xll.qlIndexFixing(C$1,$B67,TRUE,$D$1)</f>
        <v>2.1523627650243244E-3</v>
      </c>
      <c r="E67" s="141">
        <f>_xll.qlIndexFixing(C$2,$B67,TRUE,$D$1)</f>
        <v>2.0987809250416767E-3</v>
      </c>
    </row>
    <row r="68" spans="1:5" x14ac:dyDescent="0.2">
      <c r="A68" s="138" t="str">
        <f t="shared" si="0"/>
        <v>1D</v>
      </c>
      <c r="B68" s="140">
        <f>_xll.qlCalendarAdvance(Calendar,B67,A68)</f>
        <v>41698</v>
      </c>
      <c r="C68" s="140">
        <f>_xll.qlInterestRateIndexValueDate($C$1,B68)</f>
        <v>41702</v>
      </c>
      <c r="D68" s="141">
        <f>_xll.qlIndexFixing(C$1,$B68,TRUE,$D$1)</f>
        <v>2.1573391781827588E-3</v>
      </c>
      <c r="E68" s="141">
        <f>_xll.qlIndexFixing(C$2,$B68,TRUE,$D$1)</f>
        <v>2.0997736764150066E-3</v>
      </c>
    </row>
    <row r="69" spans="1:5" x14ac:dyDescent="0.2">
      <c r="A69" s="138" t="str">
        <f t="shared" si="0"/>
        <v>1D</v>
      </c>
      <c r="B69" s="140">
        <f>_xll.qlCalendarAdvance(Calendar,B68,A69)</f>
        <v>41701</v>
      </c>
      <c r="C69" s="140">
        <f>_xll.qlInterestRateIndexValueDate($C$1,B69)</f>
        <v>41703</v>
      </c>
      <c r="D69" s="141">
        <f>_xll.qlIndexFixing(C$1,$B69,TRUE,$D$1)</f>
        <v>2.1695179554834325E-3</v>
      </c>
      <c r="E69" s="141">
        <f>_xll.qlIndexFixing(C$2,$B69,TRUE,$D$1)</f>
        <v>2.1010319464265237E-3</v>
      </c>
    </row>
    <row r="70" spans="1:5" x14ac:dyDescent="0.2">
      <c r="A70" s="138" t="str">
        <f t="shared" si="0"/>
        <v>1D</v>
      </c>
      <c r="B70" s="140">
        <f>_xll.qlCalendarAdvance(Calendar,B69,A70)</f>
        <v>41702</v>
      </c>
      <c r="C70" s="140">
        <f>_xll.qlInterestRateIndexValueDate($C$1,B70)</f>
        <v>41704</v>
      </c>
      <c r="D70" s="141">
        <f>_xll.qlIndexFixing(C$1,$B70,TRUE,$D$1)</f>
        <v>2.1716456427261013E-3</v>
      </c>
      <c r="E70" s="141">
        <f>_xll.qlIndexFixing(C$2,$B70,TRUE,$D$1)</f>
        <v>2.1025557351572743E-3</v>
      </c>
    </row>
    <row r="71" spans="1:5" x14ac:dyDescent="0.2">
      <c r="A71" s="138" t="str">
        <f t="shared" si="0"/>
        <v>1D</v>
      </c>
      <c r="B71" s="140">
        <f>_xll.qlCalendarAdvance(Calendar,B70,A71)</f>
        <v>41703</v>
      </c>
      <c r="C71" s="140">
        <f>_xll.qlInterestRateIndexValueDate($C$1,B71)</f>
        <v>41705</v>
      </c>
      <c r="D71" s="141">
        <f>_xll.qlIndexFixing(C$1,$B71,TRUE,$D$1)</f>
        <v>2.1738618270525276E-3</v>
      </c>
      <c r="E71" s="141">
        <f>_xll.qlIndexFixing(C$2,$B71,TRUE,$D$1)</f>
        <v>2.1065005317692327E-3</v>
      </c>
    </row>
    <row r="72" spans="1:5" x14ac:dyDescent="0.2">
      <c r="A72" s="138" t="str">
        <f t="shared" si="0"/>
        <v>1D</v>
      </c>
      <c r="B72" s="140">
        <f>_xll.qlCalendarAdvance(Calendar,B71,A72)</f>
        <v>41704</v>
      </c>
      <c r="C72" s="140">
        <f>_xll.qlInterestRateIndexValueDate($C$1,B72)</f>
        <v>41708</v>
      </c>
      <c r="D72" s="141">
        <f>_xll.qlIndexFixing(C$1,$B72,TRUE,$D$1)</f>
        <v>2.1927745980323474E-3</v>
      </c>
      <c r="E72" s="141">
        <f>_xll.qlIndexFixing(C$2,$B72,TRUE,$D$1)</f>
        <v>2.111306076624242E-3</v>
      </c>
    </row>
    <row r="73" spans="1:5" x14ac:dyDescent="0.2">
      <c r="A73" s="138" t="str">
        <f t="shared" ref="A73:A136" si="1">A72</f>
        <v>1D</v>
      </c>
      <c r="B73" s="140">
        <f>_xll.qlCalendarAdvance(Calendar,B72,A73)</f>
        <v>41705</v>
      </c>
      <c r="C73" s="140">
        <f>_xll.qlInterestRateIndexValueDate($C$1,B73)</f>
        <v>41709</v>
      </c>
      <c r="D73" s="141">
        <f>_xll.qlIndexFixing(C$1,$B73,TRUE,$D$1)</f>
        <v>2.1996099952211853E-3</v>
      </c>
      <c r="E73" s="141">
        <f>_xll.qlIndexFixing(C$2,$B73,TRUE,$D$1)</f>
        <v>2.1141574587080214E-3</v>
      </c>
    </row>
    <row r="74" spans="1:5" x14ac:dyDescent="0.2">
      <c r="A74" s="138" t="str">
        <f t="shared" si="1"/>
        <v>1D</v>
      </c>
      <c r="B74" s="140">
        <f>_xll.qlCalendarAdvance(Calendar,B73,A74)</f>
        <v>41708</v>
      </c>
      <c r="C74" s="140">
        <f>_xll.qlInterestRateIndexValueDate($C$1,B74)</f>
        <v>41710</v>
      </c>
      <c r="D74" s="141">
        <f>_xll.qlIndexFixing(C$1,$B74,TRUE,$D$1)</f>
        <v>2.2155073072737891E-3</v>
      </c>
      <c r="E74" s="141">
        <f>_xll.qlIndexFixing(C$2,$B74,TRUE,$D$1)</f>
        <v>2.1172743594299881E-3</v>
      </c>
    </row>
    <row r="75" spans="1:5" x14ac:dyDescent="0.2">
      <c r="A75" s="138" t="str">
        <f t="shared" si="1"/>
        <v>1D</v>
      </c>
      <c r="B75" s="140">
        <f>_xll.qlCalendarAdvance(Calendar,B74,A75)</f>
        <v>41709</v>
      </c>
      <c r="C75" s="140">
        <f>_xll.qlInterestRateIndexValueDate($C$1,B75)</f>
        <v>41711</v>
      </c>
      <c r="D75" s="141">
        <f>_xll.qlIndexFixing(C$1,$B75,TRUE,$D$1)</f>
        <v>2.2185642175524475E-3</v>
      </c>
      <c r="E75" s="141">
        <f>_xll.qlIndexFixing(C$2,$B75,TRUE,$D$1)</f>
        <v>2.1206567788711883E-3</v>
      </c>
    </row>
    <row r="76" spans="1:5" x14ac:dyDescent="0.2">
      <c r="A76" s="138" t="str">
        <f t="shared" si="1"/>
        <v>1D</v>
      </c>
      <c r="B76" s="140">
        <f>_xll.qlCalendarAdvance(Calendar,B75,A76)</f>
        <v>41710</v>
      </c>
      <c r="C76" s="140">
        <f>_xll.qlInterestRateIndexValueDate($C$1,B76)</f>
        <v>41712</v>
      </c>
      <c r="D76" s="141">
        <f>_xll.qlIndexFixing(C$1,$B76,TRUE,$D$1)</f>
        <v>2.2217096138502537E-3</v>
      </c>
      <c r="E76" s="141">
        <f>_xll.qlIndexFixing(C$2,$B76,TRUE,$D$1)</f>
        <v>2.1283190902547195E-3</v>
      </c>
    </row>
    <row r="77" spans="1:5" x14ac:dyDescent="0.2">
      <c r="A77" s="138" t="str">
        <f t="shared" si="1"/>
        <v>1D</v>
      </c>
      <c r="B77" s="140">
        <f>_xll.qlCalendarAdvance(Calendar,B76,A77)</f>
        <v>41711</v>
      </c>
      <c r="C77" s="140">
        <f>_xll.qlInterestRateIndexValueDate($C$1,B77)</f>
        <v>41715</v>
      </c>
      <c r="D77" s="141">
        <f>_xll.qlIndexFixing(C$1,$B77,TRUE,$D$1)</f>
        <v>2.2461993837242038E-3</v>
      </c>
      <c r="E77" s="141">
        <f>_xll.qlIndexFixing(C$2,$B77,TRUE,$D$1)</f>
        <v>2.1368416437472781E-3</v>
      </c>
    </row>
    <row r="78" spans="1:5" x14ac:dyDescent="0.2">
      <c r="A78" s="138" t="str">
        <f t="shared" si="1"/>
        <v>1D</v>
      </c>
      <c r="B78" s="140">
        <f>_xll.qlCalendarAdvance(Calendar,B77,A78)</f>
        <v>41712</v>
      </c>
      <c r="C78" s="140">
        <f>_xll.qlInterestRateIndexValueDate($C$1,B78)</f>
        <v>41716</v>
      </c>
      <c r="D78" s="141">
        <f>_xll.qlIndexFixing(C$1,$B78,TRUE,$D$1)</f>
        <v>2.2760289553093015E-3</v>
      </c>
      <c r="E78" s="141">
        <f>_xll.qlIndexFixing(C$2,$B78,TRUE,$D$1)</f>
        <v>2.1415516568656923E-3</v>
      </c>
    </row>
    <row r="79" spans="1:5" x14ac:dyDescent="0.2">
      <c r="A79" s="138" t="str">
        <f t="shared" si="1"/>
        <v>1D</v>
      </c>
      <c r="B79" s="140">
        <f>_xll.qlCalendarAdvance(Calendar,B78,A79)</f>
        <v>41715</v>
      </c>
      <c r="C79" s="140">
        <f>_xll.qlInterestRateIndexValueDate($C$1,B79)</f>
        <v>41717</v>
      </c>
      <c r="D79" s="141">
        <f>_xll.qlIndexFixing(C$1,$B79,TRUE,$D$1)</f>
        <v>2.2799707927777979E-3</v>
      </c>
      <c r="E79" s="141">
        <f>_xll.qlIndexFixing(C$2,$B79,TRUE,$D$1)</f>
        <v>2.1465271886222936E-3</v>
      </c>
    </row>
    <row r="80" spans="1:5" x14ac:dyDescent="0.2">
      <c r="A80" s="138" t="str">
        <f t="shared" si="1"/>
        <v>1D</v>
      </c>
      <c r="B80" s="140">
        <f>_xll.qlCalendarAdvance(Calendar,B79,A80)</f>
        <v>41716</v>
      </c>
      <c r="C80" s="140">
        <f>_xll.qlInterestRateIndexValueDate($C$1,B80)</f>
        <v>41718</v>
      </c>
      <c r="D80" s="141">
        <f>_xll.qlIndexFixing(C$1,$B80,TRUE,$D$1)</f>
        <v>2.2840011063837789E-3</v>
      </c>
      <c r="E80" s="141">
        <f>_xll.qlIndexFixing(C$2,$B80,TRUE,$D$1)</f>
        <v>2.1517682391791748E-3</v>
      </c>
    </row>
    <row r="81" spans="1:5" x14ac:dyDescent="0.2">
      <c r="A81" s="138" t="str">
        <f t="shared" si="1"/>
        <v>1D</v>
      </c>
      <c r="B81" s="140">
        <f>_xll.qlCalendarAdvance(Calendar,B80,A81)</f>
        <v>41717</v>
      </c>
      <c r="C81" s="140">
        <f>_xll.qlInterestRateIndexValueDate($C$1,B81)</f>
        <v>41719</v>
      </c>
      <c r="D81" s="141">
        <f>_xll.qlIndexFixing(C$1,$B81,TRUE,$D$1)</f>
        <v>2.2881198944347397E-3</v>
      </c>
      <c r="E81" s="141">
        <f>_xll.qlIndexFixing(C$2,$B81,TRUE,$D$1)</f>
        <v>2.1631482224560017E-3</v>
      </c>
    </row>
    <row r="82" spans="1:5" x14ac:dyDescent="0.2">
      <c r="A82" s="138" t="str">
        <f t="shared" si="1"/>
        <v>1D</v>
      </c>
      <c r="B82" s="140">
        <f>_xll.qlCalendarAdvance(Calendar,B81,A82)</f>
        <v>41718</v>
      </c>
      <c r="C82" s="140">
        <f>_xll.qlInterestRateIndexValueDate($C$1,B82)</f>
        <v>41722</v>
      </c>
      <c r="D82" s="141">
        <f>_xll.qlIndexFixing(C$1,$B82,TRUE,$D$1)</f>
        <v>2.3126372992069324E-3</v>
      </c>
      <c r="E82" s="141">
        <f>_xll.qlIndexFixing(C$2,$B82,TRUE,$D$1)</f>
        <v>2.1753876291663587E-3</v>
      </c>
    </row>
    <row r="83" spans="1:5" x14ac:dyDescent="0.2">
      <c r="A83" s="138" t="str">
        <f t="shared" si="1"/>
        <v>1D</v>
      </c>
      <c r="B83" s="140">
        <f>_xll.qlCalendarAdvance(Calendar,B82,A83)</f>
        <v>41719</v>
      </c>
      <c r="C83" s="140">
        <f>_xll.qlInterestRateIndexValueDate($C$1,B83)</f>
        <v>41723</v>
      </c>
      <c r="D83" s="141">
        <f>_xll.qlIndexFixing(C$1,$B83,TRUE,$D$1)</f>
        <v>2.3231907386034672E-3</v>
      </c>
      <c r="E83" s="141">
        <f>_xll.qlIndexFixing(C$2,$B83,TRUE,$D$1)</f>
        <v>2.181956273724639E-3</v>
      </c>
    </row>
    <row r="84" spans="1:5" x14ac:dyDescent="0.2">
      <c r="A84" s="138" t="str">
        <f t="shared" si="1"/>
        <v>1D</v>
      </c>
      <c r="B84" s="140">
        <f>_xll.qlCalendarAdvance(Calendar,B83,A84)</f>
        <v>41722</v>
      </c>
      <c r="C84" s="140">
        <f>_xll.qlInterestRateIndexValueDate($C$1,B84)</f>
        <v>41724</v>
      </c>
      <c r="D84" s="141">
        <f>_xll.qlIndexFixing(C$1,$B84,TRUE,$D$1)</f>
        <v>2.3465258135391466E-3</v>
      </c>
      <c r="E84" s="141">
        <f>_xll.qlIndexFixing(C$2,$B84,TRUE,$D$1)</f>
        <v>2.188790437083199E-3</v>
      </c>
    </row>
    <row r="85" spans="1:5" x14ac:dyDescent="0.2">
      <c r="A85" s="138" t="str">
        <f t="shared" si="1"/>
        <v>1D</v>
      </c>
      <c r="B85" s="140">
        <f>_xll.qlCalendarAdvance(Calendar,B84,A85)</f>
        <v>41723</v>
      </c>
      <c r="C85" s="140">
        <f>_xll.qlInterestRateIndexValueDate($C$1,B85)</f>
        <v>41725</v>
      </c>
      <c r="D85" s="141">
        <f>_xll.qlIndexFixing(C$1,$B85,TRUE,$D$1)</f>
        <v>2.3514409432010344E-3</v>
      </c>
      <c r="E85" s="141">
        <f>_xll.qlIndexFixing(C$2,$B85,TRUE,$D$1)</f>
        <v>2.1958901193230851E-3</v>
      </c>
    </row>
    <row r="86" spans="1:5" x14ac:dyDescent="0.2">
      <c r="A86" s="138" t="str">
        <f t="shared" si="1"/>
        <v>1D</v>
      </c>
      <c r="B86" s="140">
        <f>_xll.qlCalendarAdvance(Calendar,B85,A86)</f>
        <v>41724</v>
      </c>
      <c r="C86" s="140">
        <f>_xll.qlInterestRateIndexValueDate($C$1,B86)</f>
        <v>41726</v>
      </c>
      <c r="D86" s="141">
        <f>_xll.qlIndexFixing(C$1,$B86,TRUE,$D$1)</f>
        <v>2.3564445350193574E-3</v>
      </c>
      <c r="E86" s="141">
        <f>_xll.qlIndexFixing(C$2,$B86,TRUE,$D$1)</f>
        <v>2.210987939530451E-3</v>
      </c>
    </row>
    <row r="87" spans="1:5" x14ac:dyDescent="0.2">
      <c r="A87" s="138" t="str">
        <f t="shared" si="1"/>
        <v>1D</v>
      </c>
      <c r="B87" s="140">
        <f>_xll.qlCalendarAdvance(Calendar,B86,A87)</f>
        <v>41725</v>
      </c>
      <c r="C87" s="140">
        <f>_xll.qlInterestRateIndexValueDate($C$1,B87)</f>
        <v>41729</v>
      </c>
      <c r="D87" s="141">
        <f>_xll.qlIndexFixing(C$1,$B87,TRUE,$D$1)</f>
        <v>2.3852991174578104E-3</v>
      </c>
      <c r="E87" s="141">
        <f>_xll.qlIndexFixing(C$2,$B87,TRUE,$D$1)</f>
        <v>2.2269440370148441E-3</v>
      </c>
    </row>
    <row r="88" spans="1:5" x14ac:dyDescent="0.2">
      <c r="A88" s="138" t="str">
        <f t="shared" si="1"/>
        <v>1D</v>
      </c>
      <c r="B88" s="140">
        <f>_xll.qlCalendarAdvance(Calendar,B87,A88)</f>
        <v>41726</v>
      </c>
      <c r="C88" s="140">
        <f>_xll.qlInterestRateIndexValueDate($C$1,B88)</f>
        <v>41730</v>
      </c>
      <c r="D88" s="141">
        <f>_xll.qlIndexFixing(C$1,$B88,TRUE,$D$1)</f>
        <v>2.4045010746127425E-3</v>
      </c>
      <c r="E88" s="141">
        <f>_xll.qlIndexFixing(C$2,$B88,TRUE,$D$1)</f>
        <v>2.2353713137424069E-3</v>
      </c>
    </row>
    <row r="89" spans="1:5" x14ac:dyDescent="0.2">
      <c r="A89" s="138" t="str">
        <f t="shared" si="1"/>
        <v>1D</v>
      </c>
      <c r="B89" s="140">
        <f>_xll.qlCalendarAdvance(Calendar,B88,A89)</f>
        <v>41729</v>
      </c>
      <c r="C89" s="140">
        <f>_xll.qlInterestRateIndexValueDate($C$1,B89)</f>
        <v>41731</v>
      </c>
      <c r="D89" s="141">
        <f>_xll.qlIndexFixing(C$1,$B89,TRUE,$D$1)</f>
        <v>2.4101239729733548E-3</v>
      </c>
      <c r="E89" s="141">
        <f>_xll.qlIndexFixing(C$2,$B89,TRUE,$D$1)</f>
        <v>2.2440641094323421E-3</v>
      </c>
    </row>
    <row r="90" spans="1:5" x14ac:dyDescent="0.2">
      <c r="A90" s="138" t="str">
        <f t="shared" si="1"/>
        <v>1D</v>
      </c>
      <c r="B90" s="140">
        <f>_xll.qlCalendarAdvance(Calendar,B89,A90)</f>
        <v>41730</v>
      </c>
      <c r="C90" s="140">
        <f>_xll.qlInterestRateIndexValueDate($C$1,B90)</f>
        <v>41732</v>
      </c>
      <c r="D90" s="141">
        <f>_xll.qlIndexFixing(C$1,$B90,TRUE,$D$1)</f>
        <v>2.43739954872077E-3</v>
      </c>
      <c r="E90" s="141">
        <f>_xll.qlIndexFixing(C$2,$B90,TRUE,$D$1)</f>
        <v>2.2530224240846497E-3</v>
      </c>
    </row>
    <row r="91" spans="1:5" x14ac:dyDescent="0.2">
      <c r="A91" s="138" t="str">
        <f t="shared" si="1"/>
        <v>1D</v>
      </c>
      <c r="B91" s="140">
        <f>_xll.qlCalendarAdvance(Calendar,B90,A91)</f>
        <v>41731</v>
      </c>
      <c r="C91" s="140">
        <f>_xll.qlInterestRateIndexValueDate($C$1,B91)</f>
        <v>41733</v>
      </c>
      <c r="D91" s="141">
        <f>_xll.qlIndexFixing(C$1,$B91,TRUE,$D$1)</f>
        <v>2.4433321160341739E-3</v>
      </c>
      <c r="E91" s="141">
        <f>_xll.qlIndexFixing(C$2,$B91,TRUE,$D$1)</f>
        <v>2.2718382568768609E-3</v>
      </c>
    </row>
    <row r="92" spans="1:5" x14ac:dyDescent="0.2">
      <c r="A92" s="138" t="str">
        <f t="shared" si="1"/>
        <v>1D</v>
      </c>
      <c r="B92" s="140">
        <f>_xll.qlCalendarAdvance(Calendar,B91,A92)</f>
        <v>41732</v>
      </c>
      <c r="C92" s="140">
        <f>_xll.qlInterestRateIndexValueDate($C$1,B92)</f>
        <v>41736</v>
      </c>
      <c r="D92" s="141">
        <f>_xll.qlIndexFixing(C$1,$B92,TRUE,$D$1)</f>
        <v>2.4768338280625564E-3</v>
      </c>
      <c r="E92" s="141">
        <f>_xll.qlIndexFixing(C$2,$B92,TRUE,$D$1)</f>
        <v>2.291510872722835E-3</v>
      </c>
    </row>
    <row r="93" spans="1:5" x14ac:dyDescent="0.2">
      <c r="A93" s="138" t="str">
        <f t="shared" si="1"/>
        <v>1D</v>
      </c>
      <c r="B93" s="140">
        <f>_xll.qlCalendarAdvance(Calendar,B92,A93)</f>
        <v>41733</v>
      </c>
      <c r="C93" s="140">
        <f>_xll.qlInterestRateIndexValueDate($C$1,B93)</f>
        <v>41737</v>
      </c>
      <c r="D93" s="141">
        <f>_xll.qlIndexFixing(C$1,$B93,TRUE,$D$1)</f>
        <v>2.4909725573999397E-3</v>
      </c>
      <c r="E93" s="141">
        <f>_xll.qlIndexFixing(C$2,$B93,TRUE,$D$1)</f>
        <v>2.3017967825111896E-3</v>
      </c>
    </row>
    <row r="94" spans="1:5" x14ac:dyDescent="0.2">
      <c r="A94" s="138" t="str">
        <f t="shared" si="1"/>
        <v>1D</v>
      </c>
      <c r="B94" s="140">
        <f>_xll.qlCalendarAdvance(Calendar,B93,A94)</f>
        <v>41736</v>
      </c>
      <c r="C94" s="140">
        <f>_xll.qlInterestRateIndexValueDate($C$1,B94)</f>
        <v>41738</v>
      </c>
      <c r="D94" s="141">
        <f>_xll.qlIndexFixing(C$1,$B94,TRUE,$D$1)</f>
        <v>2.5053768749618475E-3</v>
      </c>
      <c r="E94" s="141">
        <f>_xll.qlIndexFixing(C$2,$B94,TRUE,$D$1)</f>
        <v>2.3123482115050553E-3</v>
      </c>
    </row>
    <row r="95" spans="1:5" x14ac:dyDescent="0.2">
      <c r="A95" s="138" t="str">
        <f t="shared" si="1"/>
        <v>1D</v>
      </c>
      <c r="B95" s="140">
        <f>_xll.qlCalendarAdvance(Calendar,B94,A95)</f>
        <v>41737</v>
      </c>
      <c r="C95" s="140">
        <f>_xll.qlInterestRateIndexValueDate($C$1,B95)</f>
        <v>41739</v>
      </c>
      <c r="D95" s="141">
        <f>_xll.qlIndexFixing(C$1,$B95,TRUE,$D$1)</f>
        <v>2.5363720267189069E-3</v>
      </c>
      <c r="E95" s="141">
        <f>_xll.qlIndexFixing(C$2,$B95,TRUE,$D$1)</f>
        <v>2.3231651594612934E-3</v>
      </c>
    </row>
    <row r="96" spans="1:5" x14ac:dyDescent="0.2">
      <c r="A96" s="138" t="str">
        <f t="shared" si="1"/>
        <v>1D</v>
      </c>
      <c r="B96" s="140">
        <f>_xll.qlCalendarAdvance(Calendar,B95,A96)</f>
        <v>41738</v>
      </c>
      <c r="C96" s="140">
        <f>_xll.qlInterestRateIndexValueDate($C$1,B96)</f>
        <v>41740</v>
      </c>
      <c r="D96" s="141">
        <f>_xll.qlIndexFixing(C$1,$B96,TRUE,$D$1)</f>
        <v>2.5432334803343259E-3</v>
      </c>
      <c r="E96" s="141">
        <f>_xll.qlIndexFixing(C$2,$B96,TRUE,$D$1)</f>
        <v>2.3456991939193226E-3</v>
      </c>
    </row>
    <row r="97" spans="1:5" x14ac:dyDescent="0.2">
      <c r="A97" s="138" t="str">
        <f t="shared" si="1"/>
        <v>1D</v>
      </c>
      <c r="B97" s="140">
        <f>_xll.qlCalendarAdvance(Calendar,B96,A97)</f>
        <v>41739</v>
      </c>
      <c r="C97" s="140">
        <f>_xll.qlInterestRateIndexValueDate($C$1,B97)</f>
        <v>41743</v>
      </c>
      <c r="D97" s="141">
        <f>_xll.qlIndexFixing(C$1,$B97,TRUE,$D$1)</f>
        <v>2.5813823197815555E-3</v>
      </c>
      <c r="E97" s="141">
        <f>_xll.qlIndexFixing(C$2,$B97,TRUE,$D$1)</f>
        <v>2.3690881432603117E-3</v>
      </c>
    </row>
    <row r="98" spans="1:5" x14ac:dyDescent="0.2">
      <c r="A98" s="138" t="str">
        <f t="shared" si="1"/>
        <v>1D</v>
      </c>
      <c r="B98" s="140">
        <f>_xll.qlCalendarAdvance(Calendar,B97,A98)</f>
        <v>41740</v>
      </c>
      <c r="C98" s="140">
        <f>_xll.qlInterestRateIndexValueDate($C$1,B98)</f>
        <v>41744</v>
      </c>
      <c r="D98" s="141">
        <f>_xll.qlIndexFixing(C$1,$B98,TRUE,$D$1)</f>
        <v>2.5973801871142697E-3</v>
      </c>
      <c r="E98" s="141">
        <f>_xll.qlIndexFixing(C$2,$B98,TRUE,$D$1)</f>
        <v>2.3812326872441059E-3</v>
      </c>
    </row>
    <row r="99" spans="1:5" x14ac:dyDescent="0.2">
      <c r="A99" s="138" t="str">
        <f t="shared" si="1"/>
        <v>1D</v>
      </c>
      <c r="B99" s="140">
        <f>_xll.qlCalendarAdvance(Calendar,B98,A99)</f>
        <v>41743</v>
      </c>
      <c r="C99" s="140">
        <f>_xll.qlInterestRateIndexValueDate($C$1,B99)</f>
        <v>41745</v>
      </c>
      <c r="D99" s="141">
        <f>_xll.qlIndexFixing(C$1,$B99,TRUE,$D$1)</f>
        <v>2.613643649638786E-3</v>
      </c>
      <c r="E99" s="141">
        <f>_xll.qlIndexFixing(C$2,$B99,TRUE,$D$1)</f>
        <v>2.3936427505144575E-3</v>
      </c>
    </row>
    <row r="100" spans="1:5" x14ac:dyDescent="0.2">
      <c r="A100" s="138" t="str">
        <f t="shared" si="1"/>
        <v>1D</v>
      </c>
      <c r="B100" s="140">
        <f>_xll.qlCalendarAdvance(Calendar,B99,A100)</f>
        <v>41744</v>
      </c>
      <c r="C100" s="140">
        <f>_xll.qlInterestRateIndexValueDate($C$1,B100)</f>
        <v>41746</v>
      </c>
      <c r="D100" s="141">
        <f>_xll.qlIndexFixing(C$1,$B100,TRUE,$D$1)</f>
        <v>2.6483587158802543E-3</v>
      </c>
      <c r="E100" s="141">
        <f>_xll.qlIndexFixing(C$2,$B100,TRUE,$D$1)</f>
        <v>2.4327640037637988E-3</v>
      </c>
    </row>
    <row r="101" spans="1:5" x14ac:dyDescent="0.2">
      <c r="A101" s="138" t="str">
        <f t="shared" si="1"/>
        <v>1D</v>
      </c>
      <c r="B101" s="140">
        <f>_xll.qlCalendarAdvance(Calendar,B100,A101)</f>
        <v>41745</v>
      </c>
      <c r="C101" s="140">
        <f>_xll.qlInterestRateIndexValueDate($C$1,B101)</f>
        <v>41751</v>
      </c>
      <c r="D101" s="141">
        <f>_xll.qlIndexFixing(C$1,$B101,TRUE,$D$1)</f>
        <v>2.7168019846740927E-3</v>
      </c>
      <c r="E101" s="141">
        <f>_xll.qlIndexFixing(C$2,$B101,TRUE,$D$1)</f>
        <v>2.4736790364510153E-3</v>
      </c>
    </row>
    <row r="102" spans="1:5" x14ac:dyDescent="0.2">
      <c r="A102" s="138" t="str">
        <f t="shared" si="1"/>
        <v>1D</v>
      </c>
      <c r="B102" s="140">
        <f>_xll.qlCalendarAdvance(Calendar,B101,A102)</f>
        <v>41746</v>
      </c>
      <c r="C102" s="140">
        <f>_xll.qlInterestRateIndexValueDate($C$1,B102)</f>
        <v>41752</v>
      </c>
      <c r="D102" s="141">
        <f>_xll.qlIndexFixing(C$1,$B102,TRUE,$D$1)</f>
        <v>2.7349246443334105E-3</v>
      </c>
      <c r="E102" s="141">
        <f>_xll.qlIndexFixing(C$2,$B102,TRUE,$D$1)</f>
        <v>2.4879477353756396E-3</v>
      </c>
    </row>
    <row r="103" spans="1:5" x14ac:dyDescent="0.2">
      <c r="A103" s="138" t="str">
        <f t="shared" si="1"/>
        <v>1D</v>
      </c>
      <c r="B103" s="140">
        <f>_xll.qlCalendarAdvance(Calendar,B102,A103)</f>
        <v>41751</v>
      </c>
      <c r="C103" s="140">
        <f>_xll.qlInterestRateIndexValueDate($C$1,B103)</f>
        <v>41753</v>
      </c>
      <c r="D103" s="141">
        <f>_xll.qlIndexFixing(C$1,$B103,TRUE,$D$1)</f>
        <v>2.7733599994194877E-3</v>
      </c>
      <c r="E103" s="141">
        <f>_xll.qlIndexFixing(C$2,$B103,TRUE,$D$1)</f>
        <v>2.5024819538299603E-3</v>
      </c>
    </row>
    <row r="104" spans="1:5" x14ac:dyDescent="0.2">
      <c r="A104" s="138" t="str">
        <f t="shared" si="1"/>
        <v>1D</v>
      </c>
      <c r="B104" s="140">
        <f>_xll.qlCalendarAdvance(Calendar,B103,A104)</f>
        <v>41752</v>
      </c>
      <c r="C104" s="140">
        <f>_xll.qlInterestRateIndexValueDate($C$1,B104)</f>
        <v>41754</v>
      </c>
      <c r="D104" s="141">
        <f>_xll.qlIndexFixing(C$1,$B104,TRUE,$D$1)</f>
        <v>2.7820789266374745E-3</v>
      </c>
      <c r="E104" s="141">
        <f>_xll.qlIndexFixing(C$2,$B104,TRUE,$D$1)</f>
        <v>2.5324530262390197E-3</v>
      </c>
    </row>
    <row r="105" spans="1:5" x14ac:dyDescent="0.2">
      <c r="A105" s="138" t="str">
        <f t="shared" si="1"/>
        <v>1D</v>
      </c>
      <c r="B105" s="140">
        <f>_xll.qlCalendarAdvance(Calendar,B104,A105)</f>
        <v>41753</v>
      </c>
      <c r="C105" s="140">
        <f>_xll.qlInterestRateIndexValueDate($C$1,B105)</f>
        <v>41757</v>
      </c>
      <c r="D105" s="141">
        <f>_xll.qlIndexFixing(C$1,$B105,TRUE,$D$1)</f>
        <v>2.8295220299412822E-3</v>
      </c>
      <c r="E105" s="141">
        <f>_xll.qlIndexFixing(C$2,$B105,TRUE,$D$1)</f>
        <v>2.5632740233494378E-3</v>
      </c>
    </row>
    <row r="106" spans="1:5" x14ac:dyDescent="0.2">
      <c r="A106" s="138" t="str">
        <f t="shared" si="1"/>
        <v>1D</v>
      </c>
      <c r="B106" s="140">
        <f>_xll.qlCalendarAdvance(Calendar,B105,A106)</f>
        <v>41754</v>
      </c>
      <c r="C106" s="140">
        <f>_xll.qlInterestRateIndexValueDate($C$1,B106)</f>
        <v>41758</v>
      </c>
      <c r="D106" s="141">
        <f>_xll.qlIndexFixing(C$1,$B106,TRUE,$D$1)</f>
        <v>2.8492383331932825E-3</v>
      </c>
      <c r="E106" s="141">
        <f>_xll.qlIndexFixing(C$2,$B106,TRUE,$D$1)</f>
        <v>2.5791358397764252E-3</v>
      </c>
    </row>
    <row r="107" spans="1:5" x14ac:dyDescent="0.2">
      <c r="A107" s="138" t="str">
        <f t="shared" si="1"/>
        <v>1D</v>
      </c>
      <c r="B107" s="140">
        <f>_xll.qlCalendarAdvance(Calendar,B106,A107)</f>
        <v>41757</v>
      </c>
      <c r="C107" s="140">
        <f>_xll.qlInterestRateIndexValueDate($C$1,B107)</f>
        <v>41759</v>
      </c>
      <c r="D107" s="141">
        <f>_xll.qlIndexFixing(C$1,$B107,TRUE,$D$1)</f>
        <v>2.869220248130004E-3</v>
      </c>
      <c r="E107" s="141">
        <f>_xll.qlIndexFixing(C$2,$B107,TRUE,$D$1)</f>
        <v>2.6034688887865975E-3</v>
      </c>
    </row>
    <row r="108" spans="1:5" x14ac:dyDescent="0.2">
      <c r="A108" s="138" t="str">
        <f t="shared" si="1"/>
        <v>1D</v>
      </c>
      <c r="B108" s="140">
        <f>_xll.qlCalendarAdvance(Calendar,B107,A108)</f>
        <v>41758</v>
      </c>
      <c r="C108" s="140">
        <f>_xll.qlInterestRateIndexValueDate($C$1,B108)</f>
        <v>41761</v>
      </c>
      <c r="D108" s="141">
        <f>_xll.qlIndexFixing(C$1,$B108,TRUE,$D$1)</f>
        <v>2.9210238004338763E-3</v>
      </c>
      <c r="E108" s="141">
        <f>_xll.qlIndexFixing(C$2,$B108,TRUE,$D$1)</f>
        <v>2.6453459814094566E-3</v>
      </c>
    </row>
    <row r="109" spans="1:5" x14ac:dyDescent="0.2">
      <c r="A109" s="138" t="str">
        <f t="shared" si="1"/>
        <v>1D</v>
      </c>
      <c r="B109" s="140">
        <f>_xll.qlCalendarAdvance(Calendar,B108,A109)</f>
        <v>41759</v>
      </c>
      <c r="C109" s="140">
        <f>_xll.qlInterestRateIndexValueDate($C$1,B109)</f>
        <v>41764</v>
      </c>
      <c r="D109" s="141">
        <f>_xll.qlIndexFixing(C$1,$B109,TRUE,$D$1)</f>
        <v>2.9844529016101553E-3</v>
      </c>
      <c r="E109" s="141">
        <f>_xll.qlIndexFixing(C$2,$B109,TRUE,$D$1)</f>
        <v>2.6798826536489351E-3</v>
      </c>
    </row>
    <row r="110" spans="1:5" x14ac:dyDescent="0.2">
      <c r="A110" s="138" t="str">
        <f t="shared" si="1"/>
        <v>1D</v>
      </c>
      <c r="B110" s="140">
        <f>_xll.qlCalendarAdvance(Calendar,B109,A110)</f>
        <v>41761</v>
      </c>
      <c r="C110" s="140">
        <f>_xll.qlInterestRateIndexValueDate($C$1,B110)</f>
        <v>41765</v>
      </c>
      <c r="D110" s="141">
        <f>_xll.qlIndexFixing(C$1,$B110,TRUE,$D$1)</f>
        <v>3.0060203977165479E-3</v>
      </c>
      <c r="E110" s="141">
        <f>_xll.qlIndexFixing(C$2,$B110,TRUE,$D$1)</f>
        <v>2.6976031088099539E-3</v>
      </c>
    </row>
    <row r="111" spans="1:5" x14ac:dyDescent="0.2">
      <c r="A111" s="138" t="str">
        <f t="shared" si="1"/>
        <v>1D</v>
      </c>
      <c r="B111" s="140">
        <f>_xll.qlCalendarAdvance(Calendar,B110,A111)</f>
        <v>41764</v>
      </c>
      <c r="C111" s="140">
        <f>_xll.qlInterestRateIndexValueDate($C$1,B111)</f>
        <v>41766</v>
      </c>
      <c r="D111" s="141">
        <f>_xll.qlIndexFixing(C$1,$B111,TRUE,$D$1)</f>
        <v>3.0506916888994201E-3</v>
      </c>
      <c r="E111" s="141">
        <f>_xll.qlIndexFixing(C$2,$B111,TRUE,$D$1)</f>
        <v>2.7155890839059005E-3</v>
      </c>
    </row>
    <row r="112" spans="1:5" x14ac:dyDescent="0.2">
      <c r="A112" s="138" t="str">
        <f t="shared" si="1"/>
        <v>1D</v>
      </c>
      <c r="B112" s="140">
        <f>_xll.qlCalendarAdvance(Calendar,B111,A112)</f>
        <v>41765</v>
      </c>
      <c r="C112" s="140">
        <f>_xll.qlInterestRateIndexValueDate($C$1,B112)</f>
        <v>41767</v>
      </c>
      <c r="D112" s="141">
        <f>_xll.qlIndexFixing(C$1,$B112,TRUE,$D$1)</f>
        <v>3.0611408705078294E-3</v>
      </c>
      <c r="E112" s="141">
        <f>_xll.qlIndexFixing(C$2,$B112,TRUE,$D$1)</f>
        <v>2.7338405790178211E-3</v>
      </c>
    </row>
    <row r="113" spans="1:5" x14ac:dyDescent="0.2">
      <c r="A113" s="138" t="str">
        <f t="shared" si="1"/>
        <v>1D</v>
      </c>
      <c r="B113" s="140">
        <f>_xll.qlCalendarAdvance(Calendar,B112,A113)</f>
        <v>41766</v>
      </c>
      <c r="C113" s="140">
        <f>_xll.qlInterestRateIndexValueDate($C$1,B113)</f>
        <v>41768</v>
      </c>
      <c r="D113" s="141">
        <f>_xll.qlIndexFixing(C$1,$B113,TRUE,$D$1)</f>
        <v>3.0716759376544249E-3</v>
      </c>
      <c r="E113" s="141">
        <f>_xll.qlIndexFixing(C$2,$B113,TRUE,$D$1)</f>
        <v>2.7712496761704104E-3</v>
      </c>
    </row>
    <row r="114" spans="1:5" x14ac:dyDescent="0.2">
      <c r="A114" s="138" t="str">
        <f t="shared" si="1"/>
        <v>1D</v>
      </c>
      <c r="B114" s="140">
        <f>_xll.qlCalendarAdvance(Calendar,B113,A114)</f>
        <v>41767</v>
      </c>
      <c r="C114" s="140">
        <f>_xll.qlInterestRateIndexValueDate($C$1,B114)</f>
        <v>41771</v>
      </c>
      <c r="D114" s="141">
        <f>_xll.qlIndexFixing(C$1,$B114,TRUE,$D$1)</f>
        <v>3.1382805431797471E-3</v>
      </c>
      <c r="E114" s="141">
        <f>_xll.qlIndexFixing(C$2,$B114,TRUE,$D$1)</f>
        <v>2.8095017602736139E-3</v>
      </c>
    </row>
    <row r="115" spans="1:5" x14ac:dyDescent="0.2">
      <c r="A115" s="138" t="str">
        <f t="shared" si="1"/>
        <v>1D</v>
      </c>
      <c r="B115" s="140">
        <f>_xll.qlCalendarAdvance(Calendar,B114,A115)</f>
        <v>41768</v>
      </c>
      <c r="C115" s="140">
        <f>_xll.qlInterestRateIndexValueDate($C$1,B115)</f>
        <v>41772</v>
      </c>
      <c r="D115" s="141">
        <f>_xll.qlIndexFixing(C$1,$B115,TRUE,$D$1)</f>
        <v>3.1605861998364225E-3</v>
      </c>
      <c r="E115" s="141">
        <f>_xll.qlIndexFixing(C$2,$B115,TRUE,$D$1)</f>
        <v>2.8290808560327285E-3</v>
      </c>
    </row>
    <row r="116" spans="1:5" x14ac:dyDescent="0.2">
      <c r="A116" s="138" t="str">
        <f t="shared" si="1"/>
        <v>1D</v>
      </c>
      <c r="B116" s="140">
        <f>_xll.qlCalendarAdvance(Calendar,B115,A116)</f>
        <v>41771</v>
      </c>
      <c r="C116" s="140">
        <f>_xll.qlInterestRateIndexValueDate($C$1,B116)</f>
        <v>41773</v>
      </c>
      <c r="D116" s="141">
        <f>_xll.qlIndexFixing(C$1,$B116,TRUE,$D$1)</f>
        <v>3.2052091368709825E-3</v>
      </c>
      <c r="E116" s="141">
        <f>_xll.qlIndexFixing(C$2,$B116,TRUE,$D$1)</f>
        <v>2.8489254719699098E-3</v>
      </c>
    </row>
    <row r="117" spans="1:5" x14ac:dyDescent="0.2">
      <c r="A117" s="138" t="str">
        <f t="shared" si="1"/>
        <v>1D</v>
      </c>
      <c r="B117" s="140">
        <f>_xll.qlCalendarAdvance(Calendar,B116,A117)</f>
        <v>41772</v>
      </c>
      <c r="C117" s="140">
        <f>_xll.qlInterestRateIndexValueDate($C$1,B117)</f>
        <v>41774</v>
      </c>
      <c r="D117" s="141">
        <f>_xll.qlIndexFixing(C$1,$B117,TRUE,$D$1)</f>
        <v>3.2163178971515716E-3</v>
      </c>
      <c r="E117" s="141">
        <f>_xll.qlIndexFixing(C$2,$B117,TRUE,$D$1)</f>
        <v>2.8690356082472501E-3</v>
      </c>
    </row>
    <row r="118" spans="1:5" x14ac:dyDescent="0.2">
      <c r="A118" s="138" t="str">
        <f t="shared" si="1"/>
        <v>1D</v>
      </c>
      <c r="B118" s="140">
        <f>_xll.qlCalendarAdvance(Calendar,B117,A118)</f>
        <v>41773</v>
      </c>
      <c r="C118" s="140">
        <f>_xll.qlInterestRateIndexValueDate($C$1,B118)</f>
        <v>41775</v>
      </c>
      <c r="D118" s="141">
        <f>_xll.qlIndexFixing(C$1,$B118,TRUE,$D$1)</f>
        <v>3.2274951823216182E-3</v>
      </c>
      <c r="E118" s="141">
        <f>_xll.qlIndexFixing(C$2,$B118,TRUE,$D$1)</f>
        <v>2.9101641508559135E-3</v>
      </c>
    </row>
    <row r="119" spans="1:5" x14ac:dyDescent="0.2">
      <c r="A119" s="138" t="str">
        <f t="shared" si="1"/>
        <v>1D</v>
      </c>
      <c r="B119" s="140">
        <f>_xll.qlCalendarAdvance(Calendar,B118,A119)</f>
        <v>41774</v>
      </c>
      <c r="C119" s="140">
        <f>_xll.qlInterestRateIndexValueDate($C$1,B119)</f>
        <v>41778</v>
      </c>
      <c r="D119" s="141">
        <f>_xll.qlIndexFixing(C$1,$B119,TRUE,$D$1)</f>
        <v>3.2939116465479485E-3</v>
      </c>
      <c r="E119" s="141">
        <f>_xll.qlIndexFixing(C$2,$B119,TRUE,$D$1)</f>
        <v>2.9521313571634344E-3</v>
      </c>
    </row>
    <row r="120" spans="1:5" x14ac:dyDescent="0.2">
      <c r="A120" s="138" t="str">
        <f t="shared" si="1"/>
        <v>1D</v>
      </c>
      <c r="B120" s="140">
        <f>_xll.qlCalendarAdvance(Calendar,B119,A120)</f>
        <v>41775</v>
      </c>
      <c r="C120" s="140">
        <f>_xll.qlInterestRateIndexValueDate($C$1,B120)</f>
        <v>41779</v>
      </c>
      <c r="D120" s="141">
        <f>_xll.qlIndexFixing(C$1,$B120,TRUE,$D$1)</f>
        <v>3.3158342318538188E-3</v>
      </c>
      <c r="E120" s="141">
        <f>_xll.qlIndexFixing(C$2,$B120,TRUE,$D$1)</f>
        <v>2.9735690955468019E-3</v>
      </c>
    </row>
    <row r="121" spans="1:5" x14ac:dyDescent="0.2">
      <c r="A121" s="138" t="str">
        <f t="shared" si="1"/>
        <v>1D</v>
      </c>
      <c r="B121" s="140">
        <f>_xll.qlCalendarAdvance(Calendar,B120,A121)</f>
        <v>41778</v>
      </c>
      <c r="C121" s="140">
        <f>_xll.qlInterestRateIndexValueDate($C$1,B121)</f>
        <v>41780</v>
      </c>
      <c r="D121" s="141">
        <f>_xll.qlIndexFixing(C$1,$B121,TRUE,$D$1)</f>
        <v>3.3579965095437651E-3</v>
      </c>
      <c r="E121" s="141">
        <f>_xll.qlIndexFixing(C$2,$B121,TRUE,$D$1)</f>
        <v>2.9952723545134674E-3</v>
      </c>
    </row>
    <row r="122" spans="1:5" x14ac:dyDescent="0.2">
      <c r="A122" s="138" t="str">
        <f t="shared" si="1"/>
        <v>1D</v>
      </c>
      <c r="B122" s="140">
        <f>_xll.qlCalendarAdvance(Calendar,B121,A122)</f>
        <v>41779</v>
      </c>
      <c r="C122" s="140">
        <f>_xll.qlInterestRateIndexValueDate($C$1,B122)</f>
        <v>41781</v>
      </c>
      <c r="D122" s="141">
        <f>_xll.qlIndexFixing(C$1,$B122,TRUE,$D$1)</f>
        <v>3.3693039901205174E-3</v>
      </c>
      <c r="E122" s="141">
        <f>_xll.qlIndexFixing(C$2,$B122,TRUE,$D$1)</f>
        <v>3.0172411340634309E-3</v>
      </c>
    </row>
    <row r="123" spans="1:5" x14ac:dyDescent="0.2">
      <c r="A123" s="138" t="str">
        <f t="shared" si="1"/>
        <v>1D</v>
      </c>
      <c r="B123" s="140">
        <f>_xll.qlCalendarAdvance(Calendar,B122,A123)</f>
        <v>41780</v>
      </c>
      <c r="C123" s="140">
        <f>_xll.qlInterestRateIndexValueDate($C$1,B123)</f>
        <v>41782</v>
      </c>
      <c r="D123" s="141">
        <f>_xll.qlIndexFixing(C$1,$B123,TRUE,$D$1)</f>
        <v>3.380632910733066E-3</v>
      </c>
      <c r="E123" s="141">
        <f>_xll.qlIndexFixing(C$2,$B123,TRUE,$D$1)</f>
        <v>3.0620894500684357E-3</v>
      </c>
    </row>
    <row r="124" spans="1:5" x14ac:dyDescent="0.2">
      <c r="A124" s="138" t="str">
        <f t="shared" si="1"/>
        <v>1D</v>
      </c>
      <c r="B124" s="140">
        <f>_xll.qlCalendarAdvance(Calendar,B123,A124)</f>
        <v>41781</v>
      </c>
      <c r="C124" s="140">
        <f>_xll.qlInterestRateIndexValueDate($C$1,B124)</f>
        <v>41785</v>
      </c>
      <c r="D124" s="141">
        <f>_xll.qlIndexFixing(C$1,$B124,TRUE,$D$1)</f>
        <v>3.4434974125288711E-3</v>
      </c>
      <c r="E124" s="141">
        <f>_xll.qlIndexFixing(C$2,$B124,TRUE,$D$1)</f>
        <v>3.1077714594740513E-3</v>
      </c>
    </row>
    <row r="125" spans="1:5" x14ac:dyDescent="0.2">
      <c r="A125" s="138" t="str">
        <f t="shared" si="1"/>
        <v>1D</v>
      </c>
      <c r="B125" s="140">
        <f>_xll.qlCalendarAdvance(Calendar,B124,A125)</f>
        <v>41782</v>
      </c>
      <c r="C125" s="140">
        <f>_xll.qlInterestRateIndexValueDate($C$1,B125)</f>
        <v>41786</v>
      </c>
      <c r="D125" s="141">
        <f>_xll.qlIndexFixing(C$1,$B125,TRUE,$D$1)</f>
        <v>3.4639156364439068E-3</v>
      </c>
      <c r="E125" s="141">
        <f>_xll.qlIndexFixing(C$2,$B125,TRUE,$D$1)</f>
        <v>3.1310678427509675E-3</v>
      </c>
    </row>
    <row r="126" spans="1:5" x14ac:dyDescent="0.2">
      <c r="A126" s="138" t="str">
        <f t="shared" si="1"/>
        <v>1D</v>
      </c>
      <c r="B126" s="140">
        <f>_xll.qlCalendarAdvance(Calendar,B125,A126)</f>
        <v>41785</v>
      </c>
      <c r="C126" s="140">
        <f>_xll.qlInterestRateIndexValueDate($C$1,B126)</f>
        <v>41787</v>
      </c>
      <c r="D126" s="141">
        <f>_xll.qlIndexFixing(C$1,$B126,TRUE,$D$1)</f>
        <v>3.5016803758267183E-3</v>
      </c>
      <c r="E126" s="141">
        <f>_xll.qlIndexFixing(C$2,$B126,TRUE,$D$1)</f>
        <v>3.1546297470974594E-3</v>
      </c>
    </row>
    <row r="127" spans="1:5" x14ac:dyDescent="0.2">
      <c r="A127" s="138" t="str">
        <f t="shared" si="1"/>
        <v>1D</v>
      </c>
      <c r="B127" s="140">
        <f>_xll.qlCalendarAdvance(Calendar,B126,A127)</f>
        <v>41786</v>
      </c>
      <c r="C127" s="140">
        <f>_xll.qlInterestRateIndexValueDate($C$1,B127)</f>
        <v>41788</v>
      </c>
      <c r="D127" s="141">
        <f>_xll.qlIndexFixing(C$1,$B127,TRUE,$D$1)</f>
        <v>3.5124953501069339E-3</v>
      </c>
      <c r="E127" s="141">
        <f>_xll.qlIndexFixing(C$2,$B127,TRUE,$D$1)</f>
        <v>3.178457172270388E-3</v>
      </c>
    </row>
    <row r="128" spans="1:5" x14ac:dyDescent="0.2">
      <c r="A128" s="138" t="str">
        <f t="shared" si="1"/>
        <v>1D</v>
      </c>
      <c r="B128" s="140">
        <f>_xll.qlCalendarAdvance(Calendar,B127,A128)</f>
        <v>41787</v>
      </c>
      <c r="C128" s="140">
        <f>_xll.qlInterestRateIndexValueDate($C$1,B128)</f>
        <v>41789</v>
      </c>
      <c r="D128" s="141">
        <f>_xll.qlIndexFixing(C$1,$B128,TRUE,$D$1)</f>
        <v>3.5232400944647827E-3</v>
      </c>
      <c r="E128" s="141">
        <f>_xll.qlIndexFixing(C$2,$B128,TRUE,$D$1)</f>
        <v>3.2270256225708231E-3</v>
      </c>
    </row>
    <row r="129" spans="1:5" x14ac:dyDescent="0.2">
      <c r="A129" s="138" t="str">
        <f t="shared" si="1"/>
        <v>1D</v>
      </c>
      <c r="B129" s="140">
        <f>_xll.qlCalendarAdvance(Calendar,B128,A129)</f>
        <v>41788</v>
      </c>
      <c r="C129" s="140">
        <f>_xll.qlInterestRateIndexValueDate($C$1,B129)</f>
        <v>41792</v>
      </c>
      <c r="D129" s="141">
        <f>_xll.qlIndexFixing(C$1,$B129,TRUE,$D$1)</f>
        <v>3.5712345529560117E-3</v>
      </c>
      <c r="E129" s="141">
        <f>_xll.qlIndexFixing(C$2,$B129,TRUE,$D$1)</f>
        <v>3.2763038885175177E-3</v>
      </c>
    </row>
    <row r="130" spans="1:5" x14ac:dyDescent="0.2">
      <c r="A130" s="138" t="str">
        <f t="shared" si="1"/>
        <v>1D</v>
      </c>
      <c r="B130" s="140">
        <f>_xll.qlCalendarAdvance(Calendar,B129,A130)</f>
        <v>41789</v>
      </c>
      <c r="C130" s="140">
        <f>_xll.qlInterestRateIndexValueDate($C$1,B130)</f>
        <v>41793</v>
      </c>
      <c r="D130" s="141">
        <f>_xll.qlIndexFixing(C$1,$B130,TRUE,$D$1)</f>
        <v>3.5892525906036088E-3</v>
      </c>
      <c r="E130" s="141">
        <f>_xll.qlIndexFixing(C$2,$B130,TRUE,$D$1)</f>
        <v>3.3007497473858116E-3</v>
      </c>
    </row>
    <row r="131" spans="1:5" x14ac:dyDescent="0.2">
      <c r="A131" s="138" t="str">
        <f t="shared" si="1"/>
        <v>1D</v>
      </c>
      <c r="B131" s="140">
        <f>_xll.qlCalendarAdvance(Calendar,B130,A131)</f>
        <v>41792</v>
      </c>
      <c r="C131" s="140">
        <f>_xll.qlInterestRateIndexValueDate($C$1,B131)</f>
        <v>41794</v>
      </c>
      <c r="D131" s="141">
        <f>_xll.qlIndexFixing(C$1,$B131,TRUE,$D$1)</f>
        <v>3.606826875017751E-3</v>
      </c>
      <c r="E131" s="141">
        <f>_xll.qlIndexFixing(C$2,$B131,TRUE,$D$1)</f>
        <v>3.3247519555090754E-3</v>
      </c>
    </row>
    <row r="132" spans="1:5" x14ac:dyDescent="0.2">
      <c r="A132" s="138" t="str">
        <f t="shared" si="1"/>
        <v>1D</v>
      </c>
      <c r="B132" s="140">
        <f>_xll.qlCalendarAdvance(Calendar,B131,A132)</f>
        <v>41793</v>
      </c>
      <c r="C132" s="140">
        <f>_xll.qlInterestRateIndexValueDate($C$1,B132)</f>
        <v>41795</v>
      </c>
      <c r="D132" s="141">
        <f>_xll.qlIndexFixing(C$1,$B132,TRUE,$D$1)</f>
        <v>3.6383875715435485E-3</v>
      </c>
      <c r="E132" s="141">
        <f>_xll.qlIndexFixing(C$2,$B132,TRUE,$D$1)</f>
        <v>3.3483105127252166E-3</v>
      </c>
    </row>
    <row r="133" spans="1:5" x14ac:dyDescent="0.2">
      <c r="A133" s="138" t="str">
        <f t="shared" si="1"/>
        <v>1D</v>
      </c>
      <c r="B133" s="140">
        <f>_xll.qlCalendarAdvance(Calendar,B132,A133)</f>
        <v>41794</v>
      </c>
      <c r="C133" s="140">
        <f>_xll.qlInterestRateIndexValueDate($C$1,B133)</f>
        <v>41796</v>
      </c>
      <c r="D133" s="141">
        <f>_xll.qlIndexFixing(C$1,$B133,TRUE,$D$1)</f>
        <v>3.6477114339102694E-3</v>
      </c>
      <c r="E133" s="141">
        <f>_xll.qlIndexFixing(C$2,$B133,TRUE,$D$1)</f>
        <v>3.393980348736318E-3</v>
      </c>
    </row>
    <row r="134" spans="1:5" x14ac:dyDescent="0.2">
      <c r="A134" s="138" t="str">
        <f t="shared" si="1"/>
        <v>1D</v>
      </c>
      <c r="B134" s="140">
        <f>_xll.qlCalendarAdvance(Calendar,B133,A134)</f>
        <v>41795</v>
      </c>
      <c r="C134" s="140">
        <f>_xll.qlInterestRateIndexValueDate($C$1,B134)</f>
        <v>41799</v>
      </c>
      <c r="D134" s="141">
        <f>_xll.qlIndexFixing(C$1,$B134,TRUE,$D$1)</f>
        <v>3.6880419329823706E-3</v>
      </c>
      <c r="E134" s="141">
        <f>_xll.qlIndexFixing(C$2,$B134,TRUE,$D$1)</f>
        <v>3.4381082312218147E-3</v>
      </c>
    </row>
    <row r="135" spans="1:5" x14ac:dyDescent="0.2">
      <c r="A135" s="138" t="str">
        <f t="shared" si="1"/>
        <v>1D</v>
      </c>
      <c r="B135" s="140">
        <f>_xll.qlCalendarAdvance(Calendar,B134,A135)</f>
        <v>41796</v>
      </c>
      <c r="C135" s="140">
        <f>_xll.qlInterestRateIndexValueDate($C$1,B135)</f>
        <v>41800</v>
      </c>
      <c r="D135" s="141">
        <f>_xll.qlIndexFixing(C$1,$B135,TRUE,$D$1)</f>
        <v>3.7029536593177945E-3</v>
      </c>
      <c r="E135" s="141">
        <f>_xll.qlIndexFixing(C$2,$B135,TRUE,$D$1)</f>
        <v>3.4594485327676949E-3</v>
      </c>
    </row>
    <row r="136" spans="1:5" x14ac:dyDescent="0.2">
      <c r="A136" s="138" t="str">
        <f t="shared" si="1"/>
        <v>1D</v>
      </c>
      <c r="B136" s="140">
        <f>_xll.qlCalendarAdvance(Calendar,B135,A136)</f>
        <v>41799</v>
      </c>
      <c r="C136" s="140">
        <f>_xll.qlInterestRateIndexValueDate($C$1,B136)</f>
        <v>41801</v>
      </c>
      <c r="D136" s="141">
        <f>_xll.qlIndexFixing(C$1,$B136,TRUE,$D$1)</f>
        <v>3.7174216199791594E-3</v>
      </c>
      <c r="E136" s="141">
        <f>_xll.qlIndexFixing(C$2,$B136,TRUE,$D$1)</f>
        <v>3.4803451830822674E-3</v>
      </c>
    </row>
    <row r="137" spans="1:5" x14ac:dyDescent="0.2">
      <c r="A137" s="138" t="str">
        <f t="shared" ref="A137:A200" si="2">A136</f>
        <v>1D</v>
      </c>
      <c r="B137" s="140">
        <f>_xll.qlCalendarAdvance(Calendar,B136,A137)</f>
        <v>41800</v>
      </c>
      <c r="C137" s="140">
        <f>_xll.qlInterestRateIndexValueDate($C$1,B137)</f>
        <v>41802</v>
      </c>
      <c r="D137" s="141">
        <f>_xll.qlIndexFixing(C$1,$B137,TRUE,$D$1)</f>
        <v>3.742771723913331E-3</v>
      </c>
      <c r="E137" s="141">
        <f>_xll.qlIndexFixing(C$2,$B137,TRUE,$D$1)</f>
        <v>3.5007981818413469E-3</v>
      </c>
    </row>
    <row r="138" spans="1:5" x14ac:dyDescent="0.2">
      <c r="A138" s="138" t="str">
        <f t="shared" si="2"/>
        <v>1D</v>
      </c>
      <c r="B138" s="140">
        <f>_xll.qlCalendarAdvance(Calendar,B137,A138)</f>
        <v>41801</v>
      </c>
      <c r="C138" s="140">
        <f>_xll.qlInterestRateIndexValueDate($C$1,B138)</f>
        <v>41803</v>
      </c>
      <c r="D138" s="141">
        <f>_xll.qlIndexFixing(C$1,$B138,TRUE,$D$1)</f>
        <v>3.7505413497470716E-3</v>
      </c>
      <c r="E138" s="141">
        <f>_xll.qlIndexFixing(C$2,$B138,TRUE,$D$1)</f>
        <v>3.5402596782052602E-3</v>
      </c>
    </row>
    <row r="139" spans="1:5" x14ac:dyDescent="0.2">
      <c r="A139" s="138" t="str">
        <f t="shared" si="2"/>
        <v>1D</v>
      </c>
      <c r="B139" s="140">
        <f>_xll.qlCalendarAdvance(Calendar,B138,A139)</f>
        <v>41802</v>
      </c>
      <c r="C139" s="140">
        <f>_xll.qlInterestRateIndexValueDate($C$1,B139)</f>
        <v>41806</v>
      </c>
      <c r="D139" s="141">
        <f>_xll.qlIndexFixing(C$1,$B139,TRUE,$D$1)</f>
        <v>3.7831048845116495E-3</v>
      </c>
      <c r="E139" s="141">
        <f>_xll.qlIndexFixing(C$2,$B139,TRUE,$D$1)</f>
        <v>3.5781736611606441E-3</v>
      </c>
    </row>
    <row r="140" spans="1:5" x14ac:dyDescent="0.2">
      <c r="A140" s="138" t="str">
        <f t="shared" si="2"/>
        <v>1D</v>
      </c>
      <c r="B140" s="140">
        <f>_xll.qlCalendarAdvance(Calendar,B139,A140)</f>
        <v>41803</v>
      </c>
      <c r="C140" s="140">
        <f>_xll.qlInterestRateIndexValueDate($C$1,B140)</f>
        <v>41807</v>
      </c>
      <c r="D140" s="141">
        <f>_xll.qlIndexFixing(C$1,$B140,TRUE,$D$1)</f>
        <v>3.7949102196043567E-3</v>
      </c>
      <c r="E140" s="141">
        <f>_xll.qlIndexFixing(C$2,$B140,TRUE,$D$1)</f>
        <v>3.5964084016559816E-3</v>
      </c>
    </row>
    <row r="141" spans="1:5" x14ac:dyDescent="0.2">
      <c r="A141" s="138" t="str">
        <f t="shared" si="2"/>
        <v>1D</v>
      </c>
      <c r="B141" s="140">
        <f>_xll.qlCalendarAdvance(Calendar,B140,A141)</f>
        <v>41806</v>
      </c>
      <c r="C141" s="140">
        <f>_xll.qlInterestRateIndexValueDate($C$1,B141)</f>
        <v>41808</v>
      </c>
      <c r="D141" s="141">
        <f>_xll.qlIndexFixing(C$1,$B141,TRUE,$D$1)</f>
        <v>3.806271778965161E-3</v>
      </c>
      <c r="E141" s="141">
        <f>_xll.qlIndexFixing(C$2,$B141,TRUE,$D$1)</f>
        <v>3.6141994902716412E-3</v>
      </c>
    </row>
    <row r="142" spans="1:5" x14ac:dyDescent="0.2">
      <c r="A142" s="138" t="str">
        <f t="shared" si="2"/>
        <v>1D</v>
      </c>
      <c r="B142" s="140">
        <f>_xll.qlCalendarAdvance(Calendar,B141,A142)</f>
        <v>41807</v>
      </c>
      <c r="C142" s="140">
        <f>_xll.qlInterestRateIndexValueDate($C$1,B142)</f>
        <v>41809</v>
      </c>
      <c r="D142" s="141">
        <f>_xll.qlIndexFixing(C$1,$B142,TRUE,$D$1)</f>
        <v>3.8254107491041134E-3</v>
      </c>
      <c r="E142" s="141">
        <f>_xll.qlIndexFixing(C$2,$B142,TRUE,$D$1)</f>
        <v>3.6315469270076228E-3</v>
      </c>
    </row>
    <row r="143" spans="1:5" x14ac:dyDescent="0.2">
      <c r="A143" s="138" t="str">
        <f t="shared" si="2"/>
        <v>1D</v>
      </c>
      <c r="B143" s="140">
        <f>_xll.qlCalendarAdvance(Calendar,B142,A143)</f>
        <v>41808</v>
      </c>
      <c r="C143" s="140">
        <f>_xll.qlInterestRateIndexValueDate($C$1,B143)</f>
        <v>41810</v>
      </c>
      <c r="D143" s="141">
        <f>_xll.qlIndexFixing(C$1,$B143,TRUE,$D$1)</f>
        <v>3.8316262982350836E-3</v>
      </c>
      <c r="E143" s="141">
        <f>_xll.qlIndexFixing(C$2,$B143,TRUE,$D$1)</f>
        <v>3.66479975608125E-3</v>
      </c>
    </row>
    <row r="144" spans="1:5" x14ac:dyDescent="0.2">
      <c r="A144" s="138" t="str">
        <f t="shared" si="2"/>
        <v>1D</v>
      </c>
      <c r="B144" s="140">
        <f>_xll.qlCalendarAdvance(Calendar,B143,A144)</f>
        <v>41809</v>
      </c>
      <c r="C144" s="140">
        <f>_xll.qlInterestRateIndexValueDate($C$1,B144)</f>
        <v>41813</v>
      </c>
      <c r="D144" s="141">
        <f>_xll.qlIndexFixing(C$1,$B144,TRUE,$D$1)</f>
        <v>3.856422897995075E-3</v>
      </c>
      <c r="E144" s="141">
        <f>_xll.qlIndexFixing(C$2,$B144,TRUE,$D$1)</f>
        <v>3.6965001532907049E-3</v>
      </c>
    </row>
    <row r="145" spans="1:5" x14ac:dyDescent="0.2">
      <c r="A145" s="138" t="str">
        <f t="shared" si="2"/>
        <v>1D</v>
      </c>
      <c r="B145" s="140">
        <f>_xll.qlCalendarAdvance(Calendar,B144,A145)</f>
        <v>41810</v>
      </c>
      <c r="C145" s="140">
        <f>_xll.qlInterestRateIndexValueDate($C$1,B145)</f>
        <v>41814</v>
      </c>
      <c r="D145" s="141">
        <f>_xll.qlIndexFixing(C$1,$B145,TRUE,$D$1)</f>
        <v>3.8651217785668308E-3</v>
      </c>
      <c r="E145" s="141">
        <f>_xll.qlIndexFixing(C$2,$B145,TRUE,$D$1)</f>
        <v>3.7116293294936487E-3</v>
      </c>
    </row>
    <row r="146" spans="1:5" x14ac:dyDescent="0.2">
      <c r="A146" s="138" t="str">
        <f t="shared" si="2"/>
        <v>1D</v>
      </c>
      <c r="B146" s="140">
        <f>_xll.qlCalendarAdvance(Calendar,B145,A146)</f>
        <v>41813</v>
      </c>
      <c r="C146" s="140">
        <f>_xll.qlInterestRateIndexValueDate($C$1,B146)</f>
        <v>41815</v>
      </c>
      <c r="D146" s="141">
        <f>_xll.qlIndexFixing(C$1,$B146,TRUE,$D$1)</f>
        <v>3.8733768757234963E-3</v>
      </c>
      <c r="E146" s="141">
        <f>_xll.qlIndexFixing(C$2,$B146,TRUE,$D$1)</f>
        <v>3.7263148533306367E-3</v>
      </c>
    </row>
    <row r="147" spans="1:5" x14ac:dyDescent="0.2">
      <c r="A147" s="138" t="str">
        <f t="shared" si="2"/>
        <v>1D</v>
      </c>
      <c r="B147" s="140">
        <f>_xll.qlCalendarAdvance(Calendar,B146,A147)</f>
        <v>41814</v>
      </c>
      <c r="C147" s="140">
        <f>_xll.qlInterestRateIndexValueDate($C$1,B147)</f>
        <v>41816</v>
      </c>
      <c r="D147" s="141">
        <f>_xll.qlIndexFixing(C$1,$B147,TRUE,$D$1)</f>
        <v>3.8863041746287422E-3</v>
      </c>
      <c r="E147" s="141">
        <f>_xll.qlIndexFixing(C$2,$B147,TRUE,$D$1)</f>
        <v>3.7405567248827154E-3</v>
      </c>
    </row>
    <row r="148" spans="1:5" x14ac:dyDescent="0.2">
      <c r="A148" s="138" t="str">
        <f t="shared" si="2"/>
        <v>1D</v>
      </c>
      <c r="B148" s="140">
        <f>_xll.qlCalendarAdvance(Calendar,B147,A148)</f>
        <v>41815</v>
      </c>
      <c r="C148" s="140">
        <f>_xll.qlInterestRateIndexValueDate($C$1,B148)</f>
        <v>41817</v>
      </c>
      <c r="D148" s="141">
        <f>_xll.qlIndexFixing(C$1,$B148,TRUE,$D$1)</f>
        <v>3.8909658302576484E-3</v>
      </c>
      <c r="E148" s="141">
        <f>_xll.qlIndexFixing(C$2,$B148,TRUE,$D$1)</f>
        <v>3.7676005156091676E-3</v>
      </c>
    </row>
    <row r="149" spans="1:5" x14ac:dyDescent="0.2">
      <c r="A149" s="138" t="str">
        <f t="shared" si="2"/>
        <v>1D</v>
      </c>
      <c r="B149" s="140">
        <f>_xll.qlCalendarAdvance(Calendar,B148,A149)</f>
        <v>41816</v>
      </c>
      <c r="C149" s="140">
        <f>_xll.qlInterestRateIndexValueDate($C$1,B149)</f>
        <v>41820</v>
      </c>
      <c r="D149" s="141">
        <f>_xll.qlIndexFixing(C$1,$B149,TRUE,$D$1)</f>
        <v>3.9097402124071085E-3</v>
      </c>
      <c r="E149" s="141">
        <f>_xll.qlIndexFixing(C$2,$B149,TRUE,$D$1)</f>
        <v>3.7991192625197456E-3</v>
      </c>
    </row>
    <row r="150" spans="1:5" x14ac:dyDescent="0.2">
      <c r="A150" s="138" t="str">
        <f t="shared" si="2"/>
        <v>1D</v>
      </c>
      <c r="B150" s="140">
        <f>_xll.qlCalendarAdvance(Calendar,B149,A150)</f>
        <v>41817</v>
      </c>
      <c r="C150" s="140">
        <f>_xll.qlInterestRateIndexValueDate($C$1,B150)</f>
        <v>41822</v>
      </c>
      <c r="D150" s="141">
        <f>_xll.qlIndexFixing(C$1,$B150,TRUE,$D$1)</f>
        <v>3.9221956859865469E-3</v>
      </c>
      <c r="E150" s="141">
        <f>_xll.qlIndexFixing(C$2,$B150,TRUE,$D$1)</f>
        <v>3.8166912520787299E-3</v>
      </c>
    </row>
    <row r="151" spans="1:5" x14ac:dyDescent="0.2">
      <c r="A151" s="138" t="str">
        <f t="shared" si="2"/>
        <v>1D</v>
      </c>
      <c r="B151" s="140">
        <f>_xll.qlCalendarAdvance(Calendar,B150,A151)</f>
        <v>41820</v>
      </c>
      <c r="C151" s="140">
        <f>_xll.qlInterestRateIndexValueDate($C$1,B151)</f>
        <v>41823</v>
      </c>
      <c r="D151" s="141">
        <f>_xll.qlIndexFixing(C$1,$B151,TRUE,$D$1)</f>
        <v>3.9254516523199931E-3</v>
      </c>
      <c r="E151" s="141">
        <f>_xll.qlIndexFixing(C$2,$B151,TRUE,$D$1)</f>
        <v>3.827827555934471E-3</v>
      </c>
    </row>
    <row r="152" spans="1:5" x14ac:dyDescent="0.2">
      <c r="A152" s="138" t="str">
        <f t="shared" si="2"/>
        <v>1D</v>
      </c>
      <c r="B152" s="140">
        <f>_xll.qlCalendarAdvance(Calendar,B151,A152)</f>
        <v>41822</v>
      </c>
      <c r="C152" s="140">
        <f>_xll.qlInterestRateIndexValueDate($C$1,B152)</f>
        <v>41824</v>
      </c>
      <c r="D152" s="141">
        <f>_xll.qlIndexFixing(C$1,$B152,TRUE,$D$1)</f>
        <v>3.9285596171328803E-3</v>
      </c>
      <c r="E152" s="141">
        <f>_xll.qlIndexFixing(C$2,$B152,TRUE,$D$1)</f>
        <v>3.8486619016775418E-3</v>
      </c>
    </row>
    <row r="153" spans="1:5" x14ac:dyDescent="0.2">
      <c r="A153" s="138" t="str">
        <f t="shared" si="2"/>
        <v>1D</v>
      </c>
      <c r="B153" s="140">
        <f>_xll.qlCalendarAdvance(Calendar,B152,A153)</f>
        <v>41823</v>
      </c>
      <c r="C153" s="140">
        <f>_xll.qlInterestRateIndexValueDate($C$1,B153)</f>
        <v>41827</v>
      </c>
      <c r="D153" s="141">
        <f>_xll.qlIndexFixing(C$1,$B153,TRUE,$D$1)</f>
        <v>3.9380143234549643E-3</v>
      </c>
      <c r="E153" s="141">
        <f>_xll.qlIndexFixing(C$2,$B153,TRUE,$D$1)</f>
        <v>3.8679362437266107E-3</v>
      </c>
    </row>
    <row r="154" spans="1:5" x14ac:dyDescent="0.2">
      <c r="A154" s="138" t="str">
        <f t="shared" si="2"/>
        <v>1D</v>
      </c>
      <c r="B154" s="140">
        <f>_xll.qlCalendarAdvance(Calendar,B153,A154)</f>
        <v>41824</v>
      </c>
      <c r="C154" s="140">
        <f>_xll.qlInterestRateIndexValueDate($C$1,B154)</f>
        <v>41828</v>
      </c>
      <c r="D154" s="141">
        <f>_xll.qlIndexFixing(C$1,$B154,TRUE,$D$1)</f>
        <v>3.9402783001819151E-3</v>
      </c>
      <c r="E154" s="141">
        <f>_xll.qlIndexFixing(C$2,$B154,TRUE,$D$1)</f>
        <v>3.8768542835643238E-3</v>
      </c>
    </row>
    <row r="155" spans="1:5" x14ac:dyDescent="0.2">
      <c r="A155" s="138" t="str">
        <f t="shared" si="2"/>
        <v>1D</v>
      </c>
      <c r="B155" s="140">
        <f>_xll.qlCalendarAdvance(Calendar,B154,A155)</f>
        <v>41827</v>
      </c>
      <c r="C155" s="140">
        <f>_xll.qlInterestRateIndexValueDate($C$1,B155)</f>
        <v>41829</v>
      </c>
      <c r="D155" s="141">
        <f>_xll.qlIndexFixing(C$1,$B155,TRUE,$D$1)</f>
        <v>3.9411504969066868E-3</v>
      </c>
      <c r="E155" s="141">
        <f>_xll.qlIndexFixing(C$2,$B155,TRUE,$D$1)</f>
        <v>3.8853286705498036E-3</v>
      </c>
    </row>
    <row r="156" spans="1:5" x14ac:dyDescent="0.2">
      <c r="A156" s="138" t="str">
        <f t="shared" si="2"/>
        <v>1D</v>
      </c>
      <c r="B156" s="140">
        <f>_xll.qlCalendarAdvance(Calendar,B155,A156)</f>
        <v>41828</v>
      </c>
      <c r="C156" s="140">
        <f>_xll.qlInterestRateIndexValueDate($C$1,B156)</f>
        <v>41830</v>
      </c>
      <c r="D156" s="141">
        <f>_xll.qlIndexFixing(C$1,$B156,TRUE,$D$1)</f>
        <v>3.9428529583508329E-3</v>
      </c>
      <c r="E156" s="141">
        <f>_xll.qlIndexFixing(C$2,$B156,TRUE,$D$1)</f>
        <v>3.8933594046020037E-3</v>
      </c>
    </row>
    <row r="157" spans="1:5" x14ac:dyDescent="0.2">
      <c r="A157" s="138" t="str">
        <f t="shared" si="2"/>
        <v>1D</v>
      </c>
      <c r="B157" s="140">
        <f>_xll.qlCalendarAdvance(Calendar,B156,A157)</f>
        <v>41829</v>
      </c>
      <c r="C157" s="140">
        <f>_xll.qlInterestRateIndexValueDate($C$1,B157)</f>
        <v>41831</v>
      </c>
      <c r="D157" s="141">
        <f>_xll.qlIndexFixing(C$1,$B157,TRUE,$D$1)</f>
        <v>3.9444074506398133E-3</v>
      </c>
      <c r="E157" s="141">
        <f>_xll.qlIndexFixing(C$2,$B157,TRUE,$D$1)</f>
        <v>3.9079838708725818E-3</v>
      </c>
    </row>
    <row r="158" spans="1:5" x14ac:dyDescent="0.2">
      <c r="A158" s="138" t="str">
        <f t="shared" si="2"/>
        <v>1D</v>
      </c>
      <c r="B158" s="140">
        <f>_xll.qlCalendarAdvance(Calendar,B157,A158)</f>
        <v>41830</v>
      </c>
      <c r="C158" s="140">
        <f>_xll.qlInterestRateIndexValueDate($C$1,B158)</f>
        <v>41834</v>
      </c>
      <c r="D158" s="141">
        <f>_xll.qlIndexFixing(C$1,$B158,TRUE,$D$1)</f>
        <v>3.9445424287655505E-3</v>
      </c>
      <c r="E158" s="141">
        <f>_xll.qlIndexFixing(C$2,$B158,TRUE,$D$1)</f>
        <v>3.9210458112348689E-3</v>
      </c>
    </row>
    <row r="159" spans="1:5" x14ac:dyDescent="0.2">
      <c r="A159" s="138" t="str">
        <f t="shared" si="2"/>
        <v>1D</v>
      </c>
      <c r="B159" s="140">
        <f>_xll.qlCalendarAdvance(Calendar,B158,A159)</f>
        <v>41831</v>
      </c>
      <c r="C159" s="140">
        <f>_xll.qlInterestRateIndexValueDate($C$1,B159)</f>
        <v>41835</v>
      </c>
      <c r="D159" s="141">
        <f>_xll.qlIndexFixing(C$1,$B159,TRUE,$D$1)</f>
        <v>3.9436998274810708E-3</v>
      </c>
      <c r="E159" s="141">
        <f>_xll.qlIndexFixing(C$2,$B159,TRUE,$D$1)</f>
        <v>3.926858280377532E-3</v>
      </c>
    </row>
    <row r="160" spans="1:5" x14ac:dyDescent="0.2">
      <c r="A160" s="138" t="str">
        <f t="shared" si="2"/>
        <v>1D</v>
      </c>
      <c r="B160" s="140">
        <f>_xll.qlCalendarAdvance(Calendar,B159,A160)</f>
        <v>41834</v>
      </c>
      <c r="C160" s="140">
        <f>_xll.qlInterestRateIndexValueDate($C$1,B160)</f>
        <v>41836</v>
      </c>
      <c r="D160" s="141">
        <f>_xll.qlIndexFixing(C$1,$B160,TRUE,$D$1)</f>
        <v>3.9383588076853781E-3</v>
      </c>
      <c r="E160" s="141">
        <f>_xll.qlIndexFixing(C$2,$B160,TRUE,$D$1)</f>
        <v>3.9322270964248229E-3</v>
      </c>
    </row>
    <row r="161" spans="1:5" x14ac:dyDescent="0.2">
      <c r="A161" s="138" t="str">
        <f t="shared" si="2"/>
        <v>1D</v>
      </c>
      <c r="B161" s="140">
        <f>_xll.qlCalendarAdvance(Calendar,B160,A161)</f>
        <v>41835</v>
      </c>
      <c r="C161" s="140">
        <f>_xll.qlInterestRateIndexValueDate($C$1,B161)</f>
        <v>41837</v>
      </c>
      <c r="D161" s="141">
        <f>_xll.qlIndexFixing(C$1,$B161,TRUE,$D$1)</f>
        <v>3.9385079932293537E-3</v>
      </c>
      <c r="E161" s="141">
        <f>_xll.qlIndexFixing(C$2,$B161,TRUE,$D$1)</f>
        <v>3.9371522592956953E-3</v>
      </c>
    </row>
    <row r="162" spans="1:5" x14ac:dyDescent="0.2">
      <c r="A162" s="138" t="str">
        <f t="shared" si="2"/>
        <v>1D</v>
      </c>
      <c r="B162" s="140">
        <f>_xll.qlCalendarAdvance(Calendar,B161,A162)</f>
        <v>41836</v>
      </c>
      <c r="C162" s="140">
        <f>_xll.qlInterestRateIndexValueDate($C$1,B162)</f>
        <v>41838</v>
      </c>
      <c r="D162" s="141">
        <f>_xll.qlIndexFixing(C$1,$B162,TRUE,$D$1)</f>
        <v>3.9385092429922519E-3</v>
      </c>
      <c r="E162" s="141">
        <f>_xll.qlIndexFixing(C$2,$B162,TRUE,$D$1)</f>
        <v>3.9455663913430996E-3</v>
      </c>
    </row>
    <row r="163" spans="1:5" x14ac:dyDescent="0.2">
      <c r="A163" s="138" t="str">
        <f t="shared" si="2"/>
        <v>1D</v>
      </c>
      <c r="B163" s="140">
        <f>_xll.qlCalendarAdvance(Calendar,B162,A163)</f>
        <v>41837</v>
      </c>
      <c r="C163" s="140">
        <f>_xll.qlInterestRateIndexValueDate($C$1,B163)</f>
        <v>41841</v>
      </c>
      <c r="D163" s="141">
        <f>_xll.qlIndexFixing(C$1,$B163,TRUE,$D$1)</f>
        <v>3.9293244921739263E-3</v>
      </c>
      <c r="E163" s="141">
        <f>_xll.qlIndexFixing(C$2,$B163,TRUE,$D$1)</f>
        <v>3.952416379825463E-3</v>
      </c>
    </row>
    <row r="164" spans="1:5" x14ac:dyDescent="0.2">
      <c r="A164" s="138" t="str">
        <f t="shared" si="2"/>
        <v>1D</v>
      </c>
      <c r="B164" s="140">
        <f>_xll.qlCalendarAdvance(Calendar,B163,A164)</f>
        <v>41838</v>
      </c>
      <c r="C164" s="140">
        <f>_xll.qlInterestRateIndexValueDate($C$1,B164)</f>
        <v>41842</v>
      </c>
      <c r="D164" s="141">
        <f>_xll.qlIndexFixing(C$1,$B164,TRUE,$D$1)</f>
        <v>3.925375317547327E-3</v>
      </c>
      <c r="E164" s="141">
        <f>_xll.qlIndexFixing(C$2,$B164,TRUE,$D$1)</f>
        <v>3.9551232770573819E-3</v>
      </c>
    </row>
    <row r="165" spans="1:5" x14ac:dyDescent="0.2">
      <c r="A165" s="138" t="str">
        <f t="shared" si="2"/>
        <v>1D</v>
      </c>
      <c r="B165" s="140">
        <f>_xll.qlCalendarAdvance(Calendar,B164,A165)</f>
        <v>41841</v>
      </c>
      <c r="C165" s="140">
        <f>_xll.qlInterestRateIndexValueDate($C$1,B165)</f>
        <v>41843</v>
      </c>
      <c r="D165" s="141">
        <f>_xll.qlIndexFixing(C$1,$B165,TRUE,$D$1)</f>
        <v>3.9138206347750174E-3</v>
      </c>
      <c r="E165" s="141">
        <f>_xll.qlIndexFixing(C$2,$B165,TRUE,$D$1)</f>
        <v>3.9573865211939285E-3</v>
      </c>
    </row>
    <row r="166" spans="1:5" x14ac:dyDescent="0.2">
      <c r="A166" s="138" t="str">
        <f t="shared" si="2"/>
        <v>1D</v>
      </c>
      <c r="B166" s="140">
        <f>_xll.qlCalendarAdvance(Calendar,B165,A166)</f>
        <v>41842</v>
      </c>
      <c r="C166" s="140">
        <f>_xll.qlInterestRateIndexValueDate($C$1,B166)</f>
        <v>41844</v>
      </c>
      <c r="D166" s="141">
        <f>_xll.qlIndexFixing(C$1,$B166,TRUE,$D$1)</f>
        <v>3.9124167817962408E-3</v>
      </c>
      <c r="E166" s="141">
        <f>_xll.qlIndexFixing(C$2,$B166,TRUE,$D$1)</f>
        <v>3.9592061119919641E-3</v>
      </c>
    </row>
    <row r="167" spans="1:5" x14ac:dyDescent="0.2">
      <c r="A167" s="138" t="str">
        <f t="shared" si="2"/>
        <v>1D</v>
      </c>
      <c r="B167" s="140">
        <f>_xll.qlCalendarAdvance(Calendar,B166,A167)</f>
        <v>41843</v>
      </c>
      <c r="C167" s="140">
        <f>_xll.qlInterestRateIndexValueDate($C$1,B167)</f>
        <v>41845</v>
      </c>
      <c r="D167" s="141">
        <f>_xll.qlIndexFixing(C$1,$B167,TRUE,$D$1)</f>
        <v>3.9108650268623061E-3</v>
      </c>
      <c r="E167" s="141">
        <f>_xll.qlIndexFixing(C$2,$B167,TRUE,$D$1)</f>
        <v>3.9614094429896163E-3</v>
      </c>
    </row>
    <row r="168" spans="1:5" x14ac:dyDescent="0.2">
      <c r="A168" s="138" t="str">
        <f t="shared" si="2"/>
        <v>1D</v>
      </c>
      <c r="B168" s="140">
        <f>_xll.qlCalendarAdvance(Calendar,B167,A168)</f>
        <v>41844</v>
      </c>
      <c r="C168" s="140">
        <f>_xll.qlInterestRateIndexValueDate($C$1,B168)</f>
        <v>41848</v>
      </c>
      <c r="D168" s="141">
        <f>_xll.qlIndexFixing(C$1,$B168,TRUE,$D$1)</f>
        <v>3.8923605979734521E-3</v>
      </c>
      <c r="E168" s="141">
        <f>_xll.qlIndexFixing(C$2,$B168,TRUE,$D$1)</f>
        <v>3.962047943744107E-3</v>
      </c>
    </row>
    <row r="169" spans="1:5" x14ac:dyDescent="0.2">
      <c r="A169" s="138" t="str">
        <f t="shared" si="2"/>
        <v>1D</v>
      </c>
      <c r="B169" s="140">
        <f>_xll.qlCalendarAdvance(Calendar,B168,A169)</f>
        <v>41845</v>
      </c>
      <c r="C169" s="140">
        <f>_xll.qlInterestRateIndexValueDate($C$1,B169)</f>
        <v>41849</v>
      </c>
      <c r="D169" s="141">
        <f>_xll.qlIndexFixing(C$1,$B169,TRUE,$D$1)</f>
        <v>3.885304871879386E-3</v>
      </c>
      <c r="E169" s="141">
        <f>_xll.qlIndexFixing(C$2,$B169,TRUE,$D$1)</f>
        <v>3.9616492686600502E-3</v>
      </c>
    </row>
    <row r="170" spans="1:5" x14ac:dyDescent="0.2">
      <c r="A170" s="138" t="str">
        <f t="shared" si="2"/>
        <v>1D</v>
      </c>
      <c r="B170" s="140">
        <f>_xll.qlCalendarAdvance(Calendar,B169,A170)</f>
        <v>41848</v>
      </c>
      <c r="C170" s="140">
        <f>_xll.qlInterestRateIndexValueDate($C$1,B170)</f>
        <v>41850</v>
      </c>
      <c r="D170" s="141">
        <f>_xll.qlIndexFixing(C$1,$B170,TRUE,$D$1)</f>
        <v>3.8675361228653186E-3</v>
      </c>
      <c r="E170" s="141">
        <f>_xll.qlIndexFixing(C$2,$B170,TRUE,$D$1)</f>
        <v>3.9608069403995749E-3</v>
      </c>
    </row>
    <row r="171" spans="1:5" x14ac:dyDescent="0.2">
      <c r="A171" s="138" t="str">
        <f t="shared" si="2"/>
        <v>1D</v>
      </c>
      <c r="B171" s="140">
        <f>_xll.qlCalendarAdvance(Calendar,B170,A171)</f>
        <v>41849</v>
      </c>
      <c r="C171" s="140">
        <f>_xll.qlInterestRateIndexValueDate($C$1,B171)</f>
        <v>41851</v>
      </c>
      <c r="D171" s="141">
        <f>_xll.qlIndexFixing(C$1,$B171,TRUE,$D$1)</f>
        <v>3.8799830875731137E-3</v>
      </c>
      <c r="E171" s="141">
        <f>_xll.qlIndexFixing(C$2,$B171,TRUE,$D$1)</f>
        <v>3.9595209589626812E-3</v>
      </c>
    </row>
    <row r="172" spans="1:5" x14ac:dyDescent="0.2">
      <c r="A172" s="138" t="str">
        <f t="shared" si="2"/>
        <v>1D</v>
      </c>
      <c r="B172" s="140">
        <f>_xll.qlCalendarAdvance(Calendar,B171,A172)</f>
        <v>41850</v>
      </c>
      <c r="C172" s="140">
        <f>_xll.qlInterestRateIndexValueDate($C$1,B172)</f>
        <v>41852</v>
      </c>
      <c r="D172" s="141">
        <f>_xll.qlIndexFixing(C$1,$B172,TRUE,$D$1)</f>
        <v>3.8614749553725438E-3</v>
      </c>
      <c r="E172" s="141">
        <f>_xll.qlIndexFixing(C$2,$B172,TRUE,$D$1)</f>
        <v>3.9555130173022741E-3</v>
      </c>
    </row>
    <row r="173" spans="1:5" x14ac:dyDescent="0.2">
      <c r="A173" s="138" t="str">
        <f t="shared" si="2"/>
        <v>1D</v>
      </c>
      <c r="B173" s="140">
        <f>_xll.qlCalendarAdvance(Calendar,B172,A173)</f>
        <v>41851</v>
      </c>
      <c r="C173" s="140">
        <f>_xll.qlInterestRateIndexValueDate($C$1,B173)</f>
        <v>41855</v>
      </c>
      <c r="D173" s="141">
        <f>_xll.qlIndexFixing(C$1,$B173,TRUE,$D$1)</f>
        <v>3.8336775687470991E-3</v>
      </c>
      <c r="E173" s="141">
        <f>_xll.qlIndexFixing(C$2,$B173,TRUE,$D$1)</f>
        <v>3.9499405012888289E-3</v>
      </c>
    </row>
    <row r="174" spans="1:5" x14ac:dyDescent="0.2">
      <c r="A174" s="138" t="str">
        <f t="shared" si="2"/>
        <v>1D</v>
      </c>
      <c r="B174" s="140">
        <f>_xll.qlCalendarAdvance(Calendar,B173,A174)</f>
        <v>41852</v>
      </c>
      <c r="C174" s="140">
        <f>_xll.qlInterestRateIndexValueDate($C$1,B174)</f>
        <v>41856</v>
      </c>
      <c r="D174" s="141">
        <f>_xll.qlIndexFixing(C$1,$B174,TRUE,$D$1)</f>
        <v>3.8235785475593614E-3</v>
      </c>
      <c r="E174" s="141">
        <f>_xll.qlIndexFixing(C$2,$B174,TRUE,$D$1)</f>
        <v>3.946436254050889E-3</v>
      </c>
    </row>
    <row r="175" spans="1:5" x14ac:dyDescent="0.2">
      <c r="A175" s="138" t="str">
        <f t="shared" si="2"/>
        <v>1D</v>
      </c>
      <c r="B175" s="140">
        <f>_xll.qlCalendarAdvance(Calendar,B174,A175)</f>
        <v>41855</v>
      </c>
      <c r="C175" s="140">
        <f>_xll.qlInterestRateIndexValueDate($C$1,B175)</f>
        <v>41857</v>
      </c>
      <c r="D175" s="141">
        <f>_xll.qlIndexFixing(C$1,$B175,TRUE,$D$1)</f>
        <v>3.8001806822185458E-3</v>
      </c>
      <c r="E175" s="141">
        <f>_xll.qlIndexFixing(C$2,$B175,TRUE,$D$1)</f>
        <v>3.9424883535554844E-3</v>
      </c>
    </row>
    <row r="176" spans="1:5" x14ac:dyDescent="0.2">
      <c r="A176" s="138" t="str">
        <f t="shared" si="2"/>
        <v>1D</v>
      </c>
      <c r="B176" s="140">
        <f>_xll.qlCalendarAdvance(Calendar,B175,A176)</f>
        <v>41856</v>
      </c>
      <c r="C176" s="140">
        <f>_xll.qlInterestRateIndexValueDate($C$1,B176)</f>
        <v>41858</v>
      </c>
      <c r="D176" s="141">
        <f>_xll.qlIndexFixing(C$1,$B176,TRUE,$D$1)</f>
        <v>3.7956925689313845E-3</v>
      </c>
      <c r="E176" s="141">
        <f>_xll.qlIndexFixing(C$2,$B176,TRUE,$D$1)</f>
        <v>3.9380967999647076E-3</v>
      </c>
    </row>
    <row r="177" spans="1:5" x14ac:dyDescent="0.2">
      <c r="A177" s="138" t="str">
        <f t="shared" si="2"/>
        <v>1D</v>
      </c>
      <c r="B177" s="140">
        <f>_xll.qlCalendarAdvance(Calendar,B176,A177)</f>
        <v>41857</v>
      </c>
      <c r="C177" s="140">
        <f>_xll.qlInterestRateIndexValueDate($C$1,B177)</f>
        <v>41859</v>
      </c>
      <c r="D177" s="141">
        <f>_xll.qlIndexFixing(C$1,$B177,TRUE,$D$1)</f>
        <v>3.7910579811752873E-3</v>
      </c>
      <c r="E177" s="141">
        <f>_xll.qlIndexFixing(C$2,$B177,TRUE,$D$1)</f>
        <v>3.9278771174148614E-3</v>
      </c>
    </row>
    <row r="178" spans="1:5" x14ac:dyDescent="0.2">
      <c r="A178" s="138" t="str">
        <f t="shared" si="2"/>
        <v>1D</v>
      </c>
      <c r="B178" s="140">
        <f>_xll.qlCalendarAdvance(Calendar,B177,A178)</f>
        <v>41858</v>
      </c>
      <c r="C178" s="140">
        <f>_xll.qlInterestRateIndexValueDate($C$1,B178)</f>
        <v>41862</v>
      </c>
      <c r="D178" s="141">
        <f>_xll.qlIndexFixing(C$1,$B178,TRUE,$D$1)</f>
        <v>3.7556214106123035E-3</v>
      </c>
      <c r="E178" s="141">
        <f>_xll.qlIndexFixing(C$2,$B178,TRUE,$D$1)</f>
        <v>3.9160940547289247E-3</v>
      </c>
    </row>
    <row r="179" spans="1:5" x14ac:dyDescent="0.2">
      <c r="A179" s="138" t="str">
        <f t="shared" si="2"/>
        <v>1D</v>
      </c>
      <c r="B179" s="140">
        <f>_xll.qlCalendarAdvance(Calendar,B178,A179)</f>
        <v>41859</v>
      </c>
      <c r="C179" s="140">
        <f>_xll.qlInterestRateIndexValueDate($C$1,B179)</f>
        <v>41863</v>
      </c>
      <c r="D179" s="141">
        <f>_xll.qlIndexFixing(C$1,$B179,TRUE,$D$1)</f>
        <v>3.743254385711845E-3</v>
      </c>
      <c r="E179" s="141">
        <f>_xll.qlIndexFixing(C$2,$B179,TRUE,$D$1)</f>
        <v>3.9094842358233794E-3</v>
      </c>
    </row>
    <row r="180" spans="1:5" x14ac:dyDescent="0.2">
      <c r="A180" s="138" t="str">
        <f t="shared" si="2"/>
        <v>1D</v>
      </c>
      <c r="B180" s="140">
        <f>_xll.qlCalendarAdvance(Calendar,B179,A180)</f>
        <v>41862</v>
      </c>
      <c r="C180" s="140">
        <f>_xll.qlInterestRateIndexValueDate($C$1,B180)</f>
        <v>41864</v>
      </c>
      <c r="D180" s="141">
        <f>_xll.qlIndexFixing(C$1,$B180,TRUE,$D$1)</f>
        <v>3.7165962701971285E-3</v>
      </c>
      <c r="E180" s="141">
        <f>_xll.qlIndexFixing(C$2,$B180,TRUE,$D$1)</f>
        <v>3.9024307637414157E-3</v>
      </c>
    </row>
    <row r="181" spans="1:5" x14ac:dyDescent="0.2">
      <c r="A181" s="138" t="str">
        <f t="shared" si="2"/>
        <v>1D</v>
      </c>
      <c r="B181" s="140">
        <f>_xll.qlCalendarAdvance(Calendar,B180,A181)</f>
        <v>41863</v>
      </c>
      <c r="C181" s="140">
        <f>_xll.qlInterestRateIndexValueDate($C$1,B181)</f>
        <v>41865</v>
      </c>
      <c r="D181" s="141">
        <f>_xll.qlIndexFixing(C$1,$B181,TRUE,$D$1)</f>
        <v>3.7107492684605031E-3</v>
      </c>
      <c r="E181" s="141">
        <f>_xll.qlIndexFixing(C$2,$B181,TRUE,$D$1)</f>
        <v>3.8949336388882649E-3</v>
      </c>
    </row>
    <row r="182" spans="1:5" x14ac:dyDescent="0.2">
      <c r="A182" s="138" t="str">
        <f t="shared" si="2"/>
        <v>1D</v>
      </c>
      <c r="B182" s="140">
        <f>_xll.qlCalendarAdvance(Calendar,B181,A182)</f>
        <v>41864</v>
      </c>
      <c r="C182" s="140">
        <f>_xll.qlInterestRateIndexValueDate($C$1,B182)</f>
        <v>41866</v>
      </c>
      <c r="D182" s="141">
        <f>_xll.qlIndexFixing(C$1,$B182,TRUE,$D$1)</f>
        <v>3.7047683033845343E-3</v>
      </c>
      <c r="E182" s="141">
        <f>_xll.qlIndexFixing(C$2,$B182,TRUE,$D$1)</f>
        <v>3.8785017581858634E-3</v>
      </c>
    </row>
    <row r="183" spans="1:5" x14ac:dyDescent="0.2">
      <c r="A183" s="138" t="str">
        <f t="shared" si="2"/>
        <v>1D</v>
      </c>
      <c r="B183" s="140">
        <f>_xll.qlCalendarAdvance(Calendar,B182,A183)</f>
        <v>41865</v>
      </c>
      <c r="C183" s="140">
        <f>_xll.qlInterestRateIndexValueDate($C$1,B183)</f>
        <v>41869</v>
      </c>
      <c r="D183" s="141">
        <f>_xll.qlIndexFixing(C$1,$B183,TRUE,$D$1)</f>
        <v>3.6646239505647607E-3</v>
      </c>
      <c r="E183" s="141">
        <f>_xll.qlIndexFixing(C$2,$B183,TRUE,$D$1)</f>
        <v>3.8605086099807728E-3</v>
      </c>
    </row>
    <row r="184" spans="1:5" x14ac:dyDescent="0.2">
      <c r="A184" s="138" t="str">
        <f t="shared" si="2"/>
        <v>1D</v>
      </c>
      <c r="B184" s="140">
        <f>_xll.qlCalendarAdvance(Calendar,B183,A184)</f>
        <v>41866</v>
      </c>
      <c r="C184" s="140">
        <f>_xll.qlInterestRateIndexValueDate($C$1,B184)</f>
        <v>41870</v>
      </c>
      <c r="D184" s="141">
        <f>_xll.qlIndexFixing(C$1,$B184,TRUE,$D$1)</f>
        <v>3.6509671589817789E-3</v>
      </c>
      <c r="E184" s="141">
        <f>_xll.qlIndexFixing(C$2,$B184,TRUE,$D$1)</f>
        <v>3.8507932205422701E-3</v>
      </c>
    </row>
    <row r="185" spans="1:5" x14ac:dyDescent="0.2">
      <c r="A185" s="138" t="str">
        <f t="shared" si="2"/>
        <v>1D</v>
      </c>
      <c r="B185" s="140">
        <f>_xll.qlCalendarAdvance(Calendar,B184,A185)</f>
        <v>41869</v>
      </c>
      <c r="C185" s="140">
        <f>_xll.qlInterestRateIndexValueDate($C$1,B185)</f>
        <v>41871</v>
      </c>
      <c r="D185" s="141">
        <f>_xll.qlIndexFixing(C$1,$B185,TRUE,$D$1)</f>
        <v>3.623212583191527E-3</v>
      </c>
      <c r="E185" s="141">
        <f>_xll.qlIndexFixing(C$2,$B185,TRUE,$D$1)</f>
        <v>3.8406341784136266E-3</v>
      </c>
    </row>
    <row r="186" spans="1:5" x14ac:dyDescent="0.2">
      <c r="A186" s="138" t="str">
        <f t="shared" si="2"/>
        <v>1D</v>
      </c>
      <c r="B186" s="140">
        <f>_xll.qlCalendarAdvance(Calendar,B185,A186)</f>
        <v>41870</v>
      </c>
      <c r="C186" s="140">
        <f>_xll.qlInterestRateIndexValueDate($C$1,B186)</f>
        <v>41872</v>
      </c>
      <c r="D186" s="141">
        <f>_xll.qlIndexFixing(C$1,$B186,TRUE,$D$1)</f>
        <v>3.6163801057570097E-3</v>
      </c>
      <c r="E186" s="141">
        <f>_xll.qlIndexFixing(C$2,$B186,TRUE,$D$1)</f>
        <v>3.8300314834327498E-3</v>
      </c>
    </row>
    <row r="187" spans="1:5" x14ac:dyDescent="0.2">
      <c r="A187" s="138" t="str">
        <f t="shared" si="2"/>
        <v>1D</v>
      </c>
      <c r="B187" s="140">
        <f>_xll.qlCalendarAdvance(Calendar,B186,A187)</f>
        <v>41871</v>
      </c>
      <c r="C187" s="140">
        <f>_xll.qlInterestRateIndexValueDate($C$1,B187)</f>
        <v>41873</v>
      </c>
      <c r="D187" s="141">
        <f>_xll.qlIndexFixing(C$1,$B187,TRUE,$D$1)</f>
        <v>3.6094502510147608E-3</v>
      </c>
      <c r="E187" s="141">
        <f>_xll.qlIndexFixing(C$2,$B187,TRUE,$D$1)</f>
        <v>3.8073869660633832E-3</v>
      </c>
    </row>
    <row r="188" spans="1:5" x14ac:dyDescent="0.2">
      <c r="A188" s="138" t="str">
        <f t="shared" si="2"/>
        <v>1D</v>
      </c>
      <c r="B188" s="140">
        <f>_xll.qlCalendarAdvance(Calendar,B187,A188)</f>
        <v>41872</v>
      </c>
      <c r="C188" s="140">
        <f>_xll.qlInterestRateIndexValueDate($C$1,B188)</f>
        <v>41876</v>
      </c>
      <c r="D188" s="141">
        <f>_xll.qlIndexFixing(C$1,$B188,TRUE,$D$1)</f>
        <v>3.5675327715094735E-3</v>
      </c>
      <c r="E188" s="141">
        <f>_xll.qlIndexFixing(C$2,$B188,TRUE,$D$1)</f>
        <v>3.7831841770130659E-3</v>
      </c>
    </row>
    <row r="189" spans="1:5" x14ac:dyDescent="0.2">
      <c r="A189" s="138" t="str">
        <f t="shared" si="2"/>
        <v>1D</v>
      </c>
      <c r="B189" s="140">
        <f>_xll.qlCalendarAdvance(Calendar,B188,A189)</f>
        <v>41873</v>
      </c>
      <c r="C189" s="140">
        <f>_xll.qlInterestRateIndexValueDate($C$1,B189)</f>
        <v>41877</v>
      </c>
      <c r="D189" s="141">
        <f>_xll.qlIndexFixing(C$1,$B189,TRUE,$D$1)</f>
        <v>3.553564423408631E-3</v>
      </c>
      <c r="E189" s="141">
        <f>_xll.qlIndexFixing(C$2,$B189,TRUE,$D$1)</f>
        <v>3.7703632189056702E-3</v>
      </c>
    </row>
    <row r="190" spans="1:5" x14ac:dyDescent="0.2">
      <c r="A190" s="138" t="str">
        <f t="shared" si="2"/>
        <v>1D</v>
      </c>
      <c r="B190" s="140">
        <f>_xll.qlCalendarAdvance(Calendar,B189,A190)</f>
        <v>41876</v>
      </c>
      <c r="C190" s="140">
        <f>_xll.qlInterestRateIndexValueDate($C$1,B190)</f>
        <v>41878</v>
      </c>
      <c r="D190" s="141">
        <f>_xll.qlIndexFixing(C$1,$B190,TRUE,$D$1)</f>
        <v>3.526462267247032E-3</v>
      </c>
      <c r="E190" s="141">
        <f>_xll.qlIndexFixing(C$2,$B190,TRUE,$D$1)</f>
        <v>3.7570986082702262E-3</v>
      </c>
    </row>
    <row r="191" spans="1:5" x14ac:dyDescent="0.2">
      <c r="A191" s="138" t="str">
        <f t="shared" si="2"/>
        <v>1D</v>
      </c>
      <c r="B191" s="140">
        <f>_xll.qlCalendarAdvance(Calendar,B190,A191)</f>
        <v>41877</v>
      </c>
      <c r="C191" s="140">
        <f>_xll.qlInterestRateIndexValueDate($C$1,B191)</f>
        <v>41879</v>
      </c>
      <c r="D191" s="141">
        <f>_xll.qlIndexFixing(C$1,$B191,TRUE,$D$1)</f>
        <v>3.5192186567898145E-3</v>
      </c>
      <c r="E191" s="141">
        <f>_xll.qlIndexFixing(C$2,$B191,TRUE,$D$1)</f>
        <v>3.7433903452688266E-3</v>
      </c>
    </row>
    <row r="192" spans="1:5" x14ac:dyDescent="0.2">
      <c r="A192" s="138" t="str">
        <f t="shared" si="2"/>
        <v>1D</v>
      </c>
      <c r="B192" s="140">
        <f>_xll.qlCalendarAdvance(Calendar,B191,A192)</f>
        <v>41878</v>
      </c>
      <c r="C192" s="140">
        <f>_xll.qlInterestRateIndexValueDate($C$1,B192)</f>
        <v>41880</v>
      </c>
      <c r="D192" s="141">
        <f>_xll.qlIndexFixing(C$1,$B192,TRUE,$D$1)</f>
        <v>3.5054972956279767E-3</v>
      </c>
      <c r="E192" s="141">
        <f>_xll.qlIndexFixing(C$2,$B192,TRUE,$D$1)</f>
        <v>3.7145327791661877E-3</v>
      </c>
    </row>
    <row r="193" spans="1:5" x14ac:dyDescent="0.2">
      <c r="A193" s="138" t="str">
        <f t="shared" si="2"/>
        <v>1D</v>
      </c>
      <c r="B193" s="140">
        <f>_xll.qlCalendarAdvance(Calendar,B192,A193)</f>
        <v>41879</v>
      </c>
      <c r="C193" s="140">
        <f>_xll.qlInterestRateIndexValueDate($C$1,B193)</f>
        <v>41883</v>
      </c>
      <c r="D193" s="141">
        <f>_xll.qlIndexFixing(C$1,$B193,TRUE,$D$1)</f>
        <v>3.4711952510847431E-3</v>
      </c>
      <c r="E193" s="141">
        <f>_xll.qlIndexFixing(C$2,$B193,TRUE,$D$1)</f>
        <v>3.6841207696036715E-3</v>
      </c>
    </row>
    <row r="194" spans="1:5" x14ac:dyDescent="0.2">
      <c r="A194" s="138" t="str">
        <f t="shared" si="2"/>
        <v>1D</v>
      </c>
      <c r="B194" s="140">
        <f>_xll.qlCalendarAdvance(Calendar,B193,A194)</f>
        <v>41880</v>
      </c>
      <c r="C194" s="140">
        <f>_xll.qlInterestRateIndexValueDate($C$1,B194)</f>
        <v>41884</v>
      </c>
      <c r="D194" s="141">
        <f>_xll.qlIndexFixing(C$1,$B194,TRUE,$D$1)</f>
        <v>3.4640627693465209E-3</v>
      </c>
      <c r="E194" s="141">
        <f>_xll.qlIndexFixing(C$2,$B194,TRUE,$D$1)</f>
        <v>3.6682973567137012E-3</v>
      </c>
    </row>
    <row r="195" spans="1:5" x14ac:dyDescent="0.2">
      <c r="A195" s="138" t="str">
        <f t="shared" si="2"/>
        <v>1D</v>
      </c>
      <c r="B195" s="140">
        <f>_xll.qlCalendarAdvance(Calendar,B194,A195)</f>
        <v>41883</v>
      </c>
      <c r="C195" s="140">
        <f>_xll.qlInterestRateIndexValueDate($C$1,B195)</f>
        <v>41885</v>
      </c>
      <c r="D195" s="141">
        <f>_xll.qlIndexFixing(C$1,$B195,TRUE,$D$1)</f>
        <v>3.4508453826174921E-3</v>
      </c>
      <c r="E195" s="141">
        <f>_xll.qlIndexFixing(C$2,$B195,TRUE,$D$1)</f>
        <v>3.6525458496239338E-3</v>
      </c>
    </row>
    <row r="196" spans="1:5" x14ac:dyDescent="0.2">
      <c r="A196" s="138" t="str">
        <f t="shared" si="2"/>
        <v>1D</v>
      </c>
      <c r="B196" s="140">
        <f>_xll.qlCalendarAdvance(Calendar,B195,A196)</f>
        <v>41884</v>
      </c>
      <c r="C196" s="140">
        <f>_xll.qlInterestRateIndexValueDate($C$1,B196)</f>
        <v>41886</v>
      </c>
      <c r="D196" s="141">
        <f>_xll.qlIndexFixing(C$1,$B196,TRUE,$D$1)</f>
        <v>3.4258724953330558E-3</v>
      </c>
      <c r="E196" s="141">
        <f>_xll.qlIndexFixing(C$2,$B196,TRUE,$D$1)</f>
        <v>3.6369693600324382E-3</v>
      </c>
    </row>
    <row r="197" spans="1:5" x14ac:dyDescent="0.2">
      <c r="A197" s="138" t="str">
        <f t="shared" si="2"/>
        <v>1D</v>
      </c>
      <c r="B197" s="140">
        <f>_xll.qlCalendarAdvance(Calendar,B196,A197)</f>
        <v>41885</v>
      </c>
      <c r="C197" s="140">
        <f>_xll.qlInterestRateIndexValueDate($C$1,B197)</f>
        <v>41887</v>
      </c>
      <c r="D197" s="141">
        <f>_xll.qlIndexFixing(C$1,$B197,TRUE,$D$1)</f>
        <v>3.4190288508273796E-3</v>
      </c>
      <c r="E197" s="141">
        <f>_xll.qlIndexFixing(C$2,$B197,TRUE,$D$1)</f>
        <v>3.6064354050750298E-3</v>
      </c>
    </row>
    <row r="198" spans="1:5" x14ac:dyDescent="0.2">
      <c r="A198" s="138" t="str">
        <f t="shared" si="2"/>
        <v>1D</v>
      </c>
      <c r="B198" s="140">
        <f>_xll.qlCalendarAdvance(Calendar,B197,A198)</f>
        <v>41886</v>
      </c>
      <c r="C198" s="140">
        <f>_xll.qlInterestRateIndexValueDate($C$1,B198)</f>
        <v>41890</v>
      </c>
      <c r="D198" s="141">
        <f>_xll.qlIndexFixing(C$1,$B198,TRUE,$D$1)</f>
        <v>3.3873846197618094E-3</v>
      </c>
      <c r="E198" s="141">
        <f>_xll.qlIndexFixing(C$2,$B198,TRUE,$D$1)</f>
        <v>3.5764135750282477E-3</v>
      </c>
    </row>
    <row r="199" spans="1:5" x14ac:dyDescent="0.2">
      <c r="A199" s="138" t="str">
        <f t="shared" si="2"/>
        <v>1D</v>
      </c>
      <c r="B199" s="140">
        <f>_xll.qlCalendarAdvance(Calendar,B198,A199)</f>
        <v>41887</v>
      </c>
      <c r="C199" s="140">
        <f>_xll.qlInterestRateIndexValueDate($C$1,B199)</f>
        <v>41891</v>
      </c>
      <c r="D199" s="141">
        <f>_xll.qlIndexFixing(C$1,$B199,TRUE,$D$1)</f>
        <v>3.375217697516697E-3</v>
      </c>
      <c r="E199" s="141">
        <f>_xll.qlIndexFixing(C$2,$B199,TRUE,$D$1)</f>
        <v>3.5617121721176481E-3</v>
      </c>
    </row>
    <row r="200" spans="1:5" x14ac:dyDescent="0.2">
      <c r="A200" s="138" t="str">
        <f t="shared" si="2"/>
        <v>1D</v>
      </c>
      <c r="B200" s="140">
        <f>_xll.qlCalendarAdvance(Calendar,B199,A200)</f>
        <v>41890</v>
      </c>
      <c r="C200" s="140">
        <f>_xll.qlInterestRateIndexValueDate($C$1,B200)</f>
        <v>41892</v>
      </c>
      <c r="D200" s="141">
        <f>_xll.qlIndexFixing(C$1,$B200,TRUE,$D$1)</f>
        <v>3.3632258508016952E-3</v>
      </c>
      <c r="E200" s="141">
        <f>_xll.qlIndexFixing(C$2,$B200,TRUE,$D$1)</f>
        <v>3.5471857864621814E-3</v>
      </c>
    </row>
    <row r="201" spans="1:5" x14ac:dyDescent="0.2">
      <c r="A201" s="138" t="str">
        <f t="shared" ref="A201:A224" si="3">A200</f>
        <v>1D</v>
      </c>
      <c r="B201" s="140">
        <f>_xll.qlCalendarAdvance(Calendar,B200,A201)</f>
        <v>41891</v>
      </c>
      <c r="C201" s="140">
        <f>_xll.qlInterestRateIndexValueDate($C$1,B201)</f>
        <v>41893</v>
      </c>
      <c r="D201" s="141">
        <f>_xll.qlIndexFixing(C$1,$B201,TRUE,$D$1)</f>
        <v>3.340702447245103E-3</v>
      </c>
      <c r="E201" s="141">
        <f>_xll.qlIndexFixing(C$2,$B201,TRUE,$D$1)</f>
        <v>3.5328344180618476E-3</v>
      </c>
    </row>
    <row r="202" spans="1:5" x14ac:dyDescent="0.2">
      <c r="A202" s="138" t="str">
        <f t="shared" si="3"/>
        <v>1D</v>
      </c>
      <c r="B202" s="140">
        <f>_xll.qlCalendarAdvance(Calendar,B201,A202)</f>
        <v>41892</v>
      </c>
      <c r="C202" s="140">
        <f>_xll.qlInterestRateIndexValueDate($C$1,B202)</f>
        <v>41894</v>
      </c>
      <c r="D202" s="141">
        <f>_xll.qlIndexFixing(C$1,$B202,TRUE,$D$1)</f>
        <v>3.3344723673803703E-3</v>
      </c>
      <c r="E202" s="141">
        <f>_xll.qlIndexFixing(C$2,$B202,TRUE,$D$1)</f>
        <v>3.5047487241753514E-3</v>
      </c>
    </row>
    <row r="203" spans="1:5" x14ac:dyDescent="0.2">
      <c r="A203" s="138" t="str">
        <f t="shared" si="3"/>
        <v>1D</v>
      </c>
      <c r="B203" s="140">
        <f>_xll.qlCalendarAdvance(Calendar,B202,A203)</f>
        <v>41893</v>
      </c>
      <c r="C203" s="140">
        <f>_xll.qlInterestRateIndexValueDate($C$1,B203)</f>
        <v>41897</v>
      </c>
      <c r="D203" s="141">
        <f>_xll.qlIndexFixing(C$1,$B203,TRUE,$D$1)</f>
        <v>3.3058927323589655E-3</v>
      </c>
      <c r="E203" s="141">
        <f>_xll.qlIndexFixing(C$2,$B203,TRUE,$D$1)</f>
        <v>3.477179116849749E-3</v>
      </c>
    </row>
    <row r="204" spans="1:5" x14ac:dyDescent="0.2">
      <c r="A204" s="138" t="str">
        <f t="shared" si="3"/>
        <v>1D</v>
      </c>
      <c r="B204" s="140">
        <f>_xll.qlCalendarAdvance(Calendar,B203,A204)</f>
        <v>41894</v>
      </c>
      <c r="C204" s="140">
        <f>_xll.qlInterestRateIndexValueDate($C$1,B204)</f>
        <v>41898</v>
      </c>
      <c r="D204" s="141">
        <f>_xll.qlIndexFixing(C$1,$B204,TRUE,$D$1)</f>
        <v>3.2949513282318765E-3</v>
      </c>
      <c r="E204" s="141">
        <f>_xll.qlIndexFixing(C$2,$B204,TRUE,$D$1)</f>
        <v>3.4637028344008947E-3</v>
      </c>
    </row>
    <row r="205" spans="1:5" x14ac:dyDescent="0.2">
      <c r="A205" s="138" t="str">
        <f t="shared" si="3"/>
        <v>1D</v>
      </c>
      <c r="B205" s="140">
        <f>_xll.qlCalendarAdvance(Calendar,B204,A205)</f>
        <v>41897</v>
      </c>
      <c r="C205" s="140">
        <f>_xll.qlInterestRateIndexValueDate($C$1,B205)</f>
        <v>41899</v>
      </c>
      <c r="D205" s="141">
        <f>_xll.qlIndexFixing(C$1,$B205,TRUE,$D$1)</f>
        <v>3.284184996174222E-3</v>
      </c>
      <c r="E205" s="141">
        <f>_xll.qlIndexFixing(C$2,$B205,TRUE,$D$1)</f>
        <v>3.4504015692071732E-3</v>
      </c>
    </row>
    <row r="206" spans="1:5" x14ac:dyDescent="0.2">
      <c r="A206" s="138" t="str">
        <f t="shared" si="3"/>
        <v>1D</v>
      </c>
      <c r="B206" s="140">
        <f>_xll.qlCalendarAdvance(Calendar,B205,A206)</f>
        <v>41898</v>
      </c>
      <c r="C206" s="140">
        <f>_xll.qlInterestRateIndexValueDate($C$1,B206)</f>
        <v>41900</v>
      </c>
      <c r="D206" s="141">
        <f>_xll.qlIndexFixing(C$1,$B206,TRUE,$D$1)</f>
        <v>3.2641112203235165E-3</v>
      </c>
      <c r="E206" s="141">
        <f>_xll.qlIndexFixing(C$2,$B206,TRUE,$D$1)</f>
        <v>3.4372753211064921E-3</v>
      </c>
    </row>
    <row r="207" spans="1:5" x14ac:dyDescent="0.2">
      <c r="A207" s="138" t="str">
        <f t="shared" si="3"/>
        <v>1D</v>
      </c>
      <c r="B207" s="140">
        <f>_xll.qlCalendarAdvance(Calendar,B206,A207)</f>
        <v>41899</v>
      </c>
      <c r="C207" s="140">
        <f>_xll.qlInterestRateIndexValueDate($C$1,B207)</f>
        <v>41901</v>
      </c>
      <c r="D207" s="141">
        <f>_xll.qlIndexFixing(C$1,$B207,TRUE,$D$1)</f>
        <v>3.2584945957176408E-3</v>
      </c>
      <c r="E207" s="141">
        <f>_xll.qlIndexFixing(C$2,$B207,TRUE,$D$1)</f>
        <v>3.4116381029825065E-3</v>
      </c>
    </row>
    <row r="208" spans="1:5" x14ac:dyDescent="0.2">
      <c r="A208" s="138" t="str">
        <f t="shared" si="3"/>
        <v>1D</v>
      </c>
      <c r="B208" s="140">
        <f>_xll.qlCalendarAdvance(Calendar,B207,A208)</f>
        <v>41900</v>
      </c>
      <c r="C208" s="140">
        <f>_xll.qlInterestRateIndexValueDate($C$1,B208)</f>
        <v>41904</v>
      </c>
      <c r="D208" s="141">
        <f>_xll.qlIndexFixing(C$1,$B208,TRUE,$D$1)</f>
        <v>3.2329794009073138E-3</v>
      </c>
      <c r="E208" s="141">
        <f>_xll.qlIndexFixing(C$2,$B208,TRUE,$D$1)</f>
        <v>3.3865204995531251E-3</v>
      </c>
    </row>
    <row r="209" spans="1:5" x14ac:dyDescent="0.2">
      <c r="A209" s="138" t="str">
        <f t="shared" si="3"/>
        <v>1D</v>
      </c>
      <c r="B209" s="140">
        <f>_xll.qlCalendarAdvance(Calendar,B208,A209)</f>
        <v>41901</v>
      </c>
      <c r="C209" s="140">
        <f>_xll.qlInterestRateIndexValueDate($C$1,B209)</f>
        <v>41905</v>
      </c>
      <c r="D209" s="141">
        <f>_xll.qlIndexFixing(C$1,$B209,TRUE,$D$1)</f>
        <v>3.2232634917649383E-3</v>
      </c>
      <c r="E209" s="141">
        <f>_xll.qlIndexFixing(C$2,$B209,TRUE,$D$1)</f>
        <v>3.3742693367555532E-3</v>
      </c>
    </row>
    <row r="210" spans="1:5" x14ac:dyDescent="0.2">
      <c r="A210" s="138" t="str">
        <f t="shared" si="3"/>
        <v>1D</v>
      </c>
      <c r="B210" s="140">
        <f>_xll.qlCalendarAdvance(Calendar,B209,A210)</f>
        <v>41904</v>
      </c>
      <c r="C210" s="140">
        <f>_xll.qlInterestRateIndexValueDate($C$1,B210)</f>
        <v>41906</v>
      </c>
      <c r="D210" s="141">
        <f>_xll.qlIndexFixing(C$1,$B210,TRUE,$D$1)</f>
        <v>3.2137226515960293E-3</v>
      </c>
      <c r="E210" s="141">
        <f>_xll.qlIndexFixing(C$2,$B210,TRUE,$D$1)</f>
        <v>3.3621931909699754E-3</v>
      </c>
    </row>
    <row r="211" spans="1:5" x14ac:dyDescent="0.2">
      <c r="A211" s="138" t="str">
        <f t="shared" si="3"/>
        <v>1D</v>
      </c>
      <c r="B211" s="140">
        <f>_xll.qlCalendarAdvance(Calendar,B210,A211)</f>
        <v>41905</v>
      </c>
      <c r="C211" s="140">
        <f>_xll.qlInterestRateIndexValueDate($C$1,B211)</f>
        <v>41907</v>
      </c>
      <c r="D211" s="141">
        <f>_xll.qlIndexFixing(C$1,$B211,TRUE,$D$1)</f>
        <v>3.1960986418156159E-3</v>
      </c>
      <c r="E211" s="141">
        <f>_xll.qlIndexFixing(C$2,$B211,TRUE,$D$1)</f>
        <v>3.3502920622774379E-3</v>
      </c>
    </row>
    <row r="212" spans="1:5" x14ac:dyDescent="0.2">
      <c r="A212" s="138" t="str">
        <f t="shared" si="3"/>
        <v>1D</v>
      </c>
      <c r="B212" s="140">
        <f>_xll.qlCalendarAdvance(Calendar,B211,A212)</f>
        <v>41906</v>
      </c>
      <c r="C212" s="140">
        <f>_xll.qlInterestRateIndexValueDate($C$1,B212)</f>
        <v>41908</v>
      </c>
      <c r="D212" s="141">
        <f>_xll.qlIndexFixing(C$1,$B212,TRUE,$D$1)</f>
        <v>3.1910953698224206E-3</v>
      </c>
      <c r="E212" s="141">
        <f>_xll.qlIndexFixing(C$2,$B212,TRUE,$D$1)</f>
        <v>3.3271035217482168E-3</v>
      </c>
    </row>
    <row r="213" spans="1:5" x14ac:dyDescent="0.2">
      <c r="A213" s="138" t="str">
        <f t="shared" si="3"/>
        <v>1D</v>
      </c>
      <c r="B213" s="140">
        <f>_xll.qlCalendarAdvance(Calendar,B212,A213)</f>
        <v>41907</v>
      </c>
      <c r="C213" s="140">
        <f>_xll.qlInterestRateIndexValueDate($C$1,B213)</f>
        <v>41911</v>
      </c>
      <c r="D213" s="141">
        <f>_xll.qlIndexFixing(C$1,$B213,TRUE,$D$1)</f>
        <v>3.1686444712244097E-3</v>
      </c>
      <c r="E213" s="141">
        <f>_xll.qlIndexFixing(C$2,$B213,TRUE,$D$1)</f>
        <v>3.304437716816766E-3</v>
      </c>
    </row>
    <row r="214" spans="1:5" x14ac:dyDescent="0.2">
      <c r="A214" s="138" t="str">
        <f t="shared" si="3"/>
        <v>1D</v>
      </c>
      <c r="B214" s="140">
        <f>_xll.qlCalendarAdvance(Calendar,B213,A214)</f>
        <v>41908</v>
      </c>
      <c r="C214" s="140">
        <f>_xll.qlInterestRateIndexValueDate($C$1,B214)</f>
        <v>41912</v>
      </c>
      <c r="D214" s="141">
        <f>_xll.qlIndexFixing(C$1,$B214,TRUE,$D$1)</f>
        <v>3.1564330609813772E-3</v>
      </c>
      <c r="E214" s="141">
        <f>_xll.qlIndexFixing(C$2,$B214,TRUE,$D$1)</f>
        <v>3.2880009685692935E-3</v>
      </c>
    </row>
    <row r="215" spans="1:5" x14ac:dyDescent="0.2">
      <c r="A215" s="138" t="str">
        <f t="shared" si="3"/>
        <v>1D</v>
      </c>
      <c r="B215" s="140">
        <f>_xll.qlCalendarAdvance(Calendar,B214,A215)</f>
        <v>41911</v>
      </c>
      <c r="C215" s="140">
        <f>_xll.qlInterestRateIndexValueDate($C$1,B215)</f>
        <v>41914</v>
      </c>
      <c r="D215" s="141">
        <f>_xll.qlIndexFixing(C$1,$B215,TRUE,$D$1)</f>
        <v>3.1366645583083899E-3</v>
      </c>
      <c r="E215" s="141">
        <f>_xll.qlIndexFixing(C$2,$B215,TRUE,$D$1)</f>
        <v>3.2718846354151676E-3</v>
      </c>
    </row>
    <row r="216" spans="1:5" x14ac:dyDescent="0.2">
      <c r="A216" s="138" t="str">
        <f t="shared" si="3"/>
        <v>1D</v>
      </c>
      <c r="B216" s="140">
        <f>_xll.qlCalendarAdvance(Calendar,B215,A216)</f>
        <v>41912</v>
      </c>
      <c r="C216" s="140">
        <f>_xll.qlInterestRateIndexValueDate($C$1,B216)</f>
        <v>41915</v>
      </c>
      <c r="D216" s="141">
        <f>_xll.qlIndexFixing(C$1,$B216,TRUE,$D$1)</f>
        <v>3.1322745424179309E-3</v>
      </c>
      <c r="E216" s="141">
        <f>_xll.qlIndexFixing(C$2,$B216,TRUE,$D$1)</f>
        <v>3.2511449626423015E-3</v>
      </c>
    </row>
    <row r="217" spans="1:5" x14ac:dyDescent="0.2">
      <c r="A217" s="138" t="str">
        <f t="shared" si="3"/>
        <v>1D</v>
      </c>
      <c r="B217" s="140">
        <f>_xll.qlCalendarAdvance(Calendar,B216,A217)</f>
        <v>41914</v>
      </c>
      <c r="C217" s="140">
        <f>_xll.qlInterestRateIndexValueDate($C$1,B217)</f>
        <v>41918</v>
      </c>
      <c r="D217" s="141">
        <f>_xll.qlIndexFixing(C$1,$B217,TRUE,$D$1)</f>
        <v>3.1096916242280962E-3</v>
      </c>
      <c r="E217" s="141">
        <f>_xll.qlIndexFixing(C$2,$B217,TRUE,$D$1)</f>
        <v>3.2309307628863859E-3</v>
      </c>
    </row>
    <row r="218" spans="1:5" x14ac:dyDescent="0.2">
      <c r="A218" s="138" t="str">
        <f t="shared" si="3"/>
        <v>1D</v>
      </c>
      <c r="B218" s="140">
        <f>_xll.qlCalendarAdvance(Calendar,B217,A218)</f>
        <v>41915</v>
      </c>
      <c r="C218" s="140">
        <f>_xll.qlInterestRateIndexValueDate($C$1,B218)</f>
        <v>41919</v>
      </c>
      <c r="D218" s="141">
        <f>_xll.qlIndexFixing(C$1,$B218,TRUE,$D$1)</f>
        <v>3.102514116661776E-3</v>
      </c>
      <c r="E218" s="141">
        <f>_xll.qlIndexFixing(C$2,$B218,TRUE,$D$1)</f>
        <v>3.221129836797898E-3</v>
      </c>
    </row>
    <row r="219" spans="1:5" x14ac:dyDescent="0.2">
      <c r="A219" s="138" t="str">
        <f t="shared" si="3"/>
        <v>1D</v>
      </c>
      <c r="B219" s="140">
        <f>_xll.qlCalendarAdvance(Calendar,B218,A219)</f>
        <v>41918</v>
      </c>
      <c r="C219" s="140">
        <f>_xll.qlInterestRateIndexValueDate($C$1,B219)</f>
        <v>41920</v>
      </c>
      <c r="D219" s="141">
        <f>_xll.qlIndexFixing(C$1,$B219,TRUE,$D$1)</f>
        <v>3.0896441060940419E-3</v>
      </c>
      <c r="E219" s="141">
        <f>_xll.qlIndexFixing(C$2,$B219,TRUE,$D$1)</f>
        <v>3.2115039275593116E-3</v>
      </c>
    </row>
    <row r="220" spans="1:5" x14ac:dyDescent="0.2">
      <c r="A220" s="138" t="str">
        <f t="shared" si="3"/>
        <v>1D</v>
      </c>
      <c r="B220" s="140">
        <f>_xll.qlCalendarAdvance(Calendar,B219,A220)</f>
        <v>41919</v>
      </c>
      <c r="C220" s="140">
        <f>_xll.qlInterestRateIndexValueDate($C$1,B220)</f>
        <v>41921</v>
      </c>
      <c r="D220" s="141">
        <f>_xll.qlIndexFixing(C$1,$B220,TRUE,$D$1)</f>
        <v>3.0858088357487573E-3</v>
      </c>
      <c r="E220" s="141">
        <f>_xll.qlIndexFixing(C$2,$B220,TRUE,$D$1)</f>
        <v>3.2020530350085341E-3</v>
      </c>
    </row>
    <row r="221" spans="1:5" x14ac:dyDescent="0.2">
      <c r="A221" s="138" t="str">
        <f t="shared" si="3"/>
        <v>1D</v>
      </c>
      <c r="B221" s="140">
        <f>_xll.qlCalendarAdvance(Calendar,B220,A221)</f>
        <v>41920</v>
      </c>
      <c r="C221" s="140">
        <f>_xll.qlInterestRateIndexValueDate($C$1,B221)</f>
        <v>41922</v>
      </c>
      <c r="D221" s="141">
        <f>_xll.qlIndexFixing(C$1,$B221,TRUE,$D$1)</f>
        <v>3.0820319849778426E-3</v>
      </c>
      <c r="E221" s="141">
        <f>_xll.qlIndexFixing(C$2,$B221,TRUE,$D$1)</f>
        <v>3.1837624095635659E-3</v>
      </c>
    </row>
    <row r="222" spans="1:5" x14ac:dyDescent="0.2">
      <c r="A222" s="138" t="str">
        <f t="shared" si="3"/>
        <v>1D</v>
      </c>
      <c r="B222" s="140">
        <f>_xll.qlCalendarAdvance(Calendar,B221,A222)</f>
        <v>41921</v>
      </c>
      <c r="C222" s="140">
        <f>_xll.qlInterestRateIndexValueDate($C$1,B222)</f>
        <v>41925</v>
      </c>
      <c r="D222" s="141">
        <f>_xll.qlIndexFixing(C$1,$B222,TRUE,$D$1)</f>
        <v>3.0631254335026837E-3</v>
      </c>
      <c r="E222" s="141">
        <f>_xll.qlIndexFixing(C$2,$B222,TRUE,$D$1)</f>
        <v>3.1659996325750228E-3</v>
      </c>
    </row>
    <row r="223" spans="1:5" x14ac:dyDescent="0.2">
      <c r="A223" s="138" t="str">
        <f t="shared" si="3"/>
        <v>1D</v>
      </c>
      <c r="B223" s="140">
        <f>_xll.qlCalendarAdvance(Calendar,B222,A223)</f>
        <v>41922</v>
      </c>
      <c r="C223" s="140">
        <f>_xll.qlInterestRateIndexValueDate($C$1,B223)</f>
        <v>41926</v>
      </c>
      <c r="D223" s="141">
        <f>_xll.qlIndexFixing(C$1,$B223,TRUE,$D$1)</f>
        <v>3.0571733772813145E-3</v>
      </c>
      <c r="E223" s="141">
        <f>_xll.qlIndexFixing(C$2,$B223,TRUE,$D$1)</f>
        <v>3.1574238237874752E-3</v>
      </c>
    </row>
    <row r="224" spans="1:5" x14ac:dyDescent="0.2">
      <c r="A224" s="138" t="str">
        <f t="shared" si="3"/>
        <v>1D</v>
      </c>
      <c r="B224" s="140">
        <f>_xll.qlCalendarAdvance(Calendar,B223,A224)</f>
        <v>41925</v>
      </c>
      <c r="C224" s="140">
        <f>_xll.qlInterestRateIndexValueDate($C$1,B224)</f>
        <v>41927</v>
      </c>
      <c r="D224" s="141">
        <f>_xll.qlIndexFixing(C$1,$B224,TRUE,$D$1)</f>
        <v>3.0467535390206594E-3</v>
      </c>
      <c r="E224" s="141">
        <f>_xll.qlIndexFixing(C$2,$B224,TRUE,$D$1)</f>
        <v>3.1490230316877366E-3</v>
      </c>
    </row>
    <row r="225" spans="1:5" x14ac:dyDescent="0.2">
      <c r="A225" s="138" t="s">
        <v>86</v>
      </c>
      <c r="B225" s="140">
        <f>_xll.qlCalendarAdvance(Calendar,B224,A225)</f>
        <v>41956</v>
      </c>
      <c r="C225" s="140">
        <f>_xll.qlInterestRateIndexValueDate($C$1,B225)</f>
        <v>41960</v>
      </c>
      <c r="D225" s="141" t="e">
        <f>_xll.qlIndexFixing(C$1,$B225,TRUE,$D$1)</f>
        <v>#NUM!</v>
      </c>
      <c r="E225" s="141">
        <f>_xll.qlIndexFixing(C$2,$B225,TRUE,$D$1)</f>
        <v>2.9699811959849054E-3</v>
      </c>
    </row>
    <row r="226" spans="1:5" x14ac:dyDescent="0.2">
      <c r="A226" s="138" t="str">
        <f>A225</f>
        <v>1M</v>
      </c>
      <c r="B226" s="140">
        <f>_xll.qlCalendarAdvance(Calendar,B225,A226)</f>
        <v>41988</v>
      </c>
      <c r="C226" s="140">
        <f>_xll.qlInterestRateIndexValueDate($C$1,B226)</f>
        <v>41990</v>
      </c>
      <c r="D226" s="141" t="e">
        <f>_xll.qlIndexFixing(C$1,$B226,TRUE,$D$1)</f>
        <v>#NUM!</v>
      </c>
      <c r="E226" s="141" t="e">
        <f>_xll.qlIndexFixing(C$2,$B226,TRUE,$D$1)</f>
        <v>#NUM!</v>
      </c>
    </row>
    <row r="227" spans="1:5" x14ac:dyDescent="0.2">
      <c r="A227" s="138" t="str">
        <f t="shared" ref="A227:A290" si="4">A226</f>
        <v>1M</v>
      </c>
      <c r="B227" s="140">
        <f>_xll.qlCalendarAdvance(Calendar,B226,A227)</f>
        <v>42019</v>
      </c>
      <c r="C227" s="140">
        <f>_xll.qlInterestRateIndexValueDate($C$1,B227)</f>
        <v>42023</v>
      </c>
      <c r="D227" s="141" t="e">
        <f>_xll.qlIndexFixing(C$1,$B227,TRUE,$D$1)</f>
        <v>#NUM!</v>
      </c>
      <c r="E227" s="141" t="e">
        <f>_xll.qlIndexFixing(C$2,$B227,TRUE,$D$1)</f>
        <v>#NUM!</v>
      </c>
    </row>
    <row r="228" spans="1:5" x14ac:dyDescent="0.2">
      <c r="A228" s="138" t="str">
        <f t="shared" si="4"/>
        <v>1M</v>
      </c>
      <c r="B228" s="140">
        <f>_xll.qlCalendarAdvance(Calendar,B227,A228)</f>
        <v>42051</v>
      </c>
      <c r="C228" s="140">
        <f>_xll.qlInterestRateIndexValueDate($C$1,B228)</f>
        <v>42053</v>
      </c>
      <c r="D228" s="141" t="e">
        <f>_xll.qlIndexFixing(C$1,$B228,TRUE,$D$1)</f>
        <v>#NUM!</v>
      </c>
      <c r="E228" s="141" t="e">
        <f>_xll.qlIndexFixing(C$2,$B228,TRUE,$D$1)</f>
        <v>#NUM!</v>
      </c>
    </row>
    <row r="229" spans="1:5" x14ac:dyDescent="0.2">
      <c r="A229" s="138" t="str">
        <f t="shared" si="4"/>
        <v>1M</v>
      </c>
      <c r="B229" s="140">
        <f>_xll.qlCalendarAdvance(Calendar,B228,A229)</f>
        <v>42079</v>
      </c>
      <c r="C229" s="140">
        <f>_xll.qlInterestRateIndexValueDate($C$1,B229)</f>
        <v>42081</v>
      </c>
      <c r="D229" s="141" t="e">
        <f>_xll.qlIndexFixing(C$1,$B229,TRUE,$D$1)</f>
        <v>#NUM!</v>
      </c>
      <c r="E229" s="141" t="e">
        <f>_xll.qlIndexFixing(C$2,$B229,TRUE,$D$1)</f>
        <v>#NUM!</v>
      </c>
    </row>
    <row r="230" spans="1:5" x14ac:dyDescent="0.2">
      <c r="A230" s="138" t="str">
        <f t="shared" si="4"/>
        <v>1M</v>
      </c>
      <c r="B230" s="140">
        <f>_xll.qlCalendarAdvance(Calendar,B229,A230)</f>
        <v>42110</v>
      </c>
      <c r="C230" s="140">
        <f>_xll.qlInterestRateIndexValueDate($C$1,B230)</f>
        <v>42114</v>
      </c>
      <c r="D230" s="141" t="e">
        <f>_xll.qlIndexFixing(C$1,$B230,TRUE,$D$1)</f>
        <v>#NUM!</v>
      </c>
      <c r="E230" s="141" t="e">
        <f>_xll.qlIndexFixing(C$2,$B230,TRUE,$D$1)</f>
        <v>#NUM!</v>
      </c>
    </row>
    <row r="231" spans="1:5" x14ac:dyDescent="0.2">
      <c r="A231" s="138" t="str">
        <f t="shared" si="4"/>
        <v>1M</v>
      </c>
      <c r="B231" s="140">
        <f>_xll.qlCalendarAdvance(Calendar,B230,A231)</f>
        <v>42142</v>
      </c>
      <c r="C231" s="140">
        <f>_xll.qlInterestRateIndexValueDate($C$1,B231)</f>
        <v>42144</v>
      </c>
      <c r="D231" s="141" t="e">
        <f>_xll.qlIndexFixing(C$1,$B231,TRUE,$D$1)</f>
        <v>#NUM!</v>
      </c>
      <c r="E231" s="141" t="e">
        <f>_xll.qlIndexFixing(C$2,$B231,TRUE,$D$1)</f>
        <v>#NUM!</v>
      </c>
    </row>
    <row r="232" spans="1:5" x14ac:dyDescent="0.2">
      <c r="A232" s="138" t="str">
        <f t="shared" si="4"/>
        <v>1M</v>
      </c>
      <c r="B232" s="140">
        <f>_xll.qlCalendarAdvance(Calendar,B231,A232)</f>
        <v>42173</v>
      </c>
      <c r="C232" s="140">
        <f>_xll.qlInterestRateIndexValueDate($C$1,B232)</f>
        <v>42177</v>
      </c>
      <c r="D232" s="141" t="e">
        <f>_xll.qlIndexFixing(C$1,$B232,TRUE,$D$1)</f>
        <v>#NUM!</v>
      </c>
      <c r="E232" s="141" t="e">
        <f>_xll.qlIndexFixing(C$2,$B232,TRUE,$D$1)</f>
        <v>#NUM!</v>
      </c>
    </row>
    <row r="233" spans="1:5" x14ac:dyDescent="0.2">
      <c r="A233" s="138" t="str">
        <f t="shared" si="4"/>
        <v>1M</v>
      </c>
      <c r="B233" s="140">
        <f>_xll.qlCalendarAdvance(Calendar,B232,A233)</f>
        <v>42205</v>
      </c>
      <c r="C233" s="140">
        <f>_xll.qlInterestRateIndexValueDate($C$1,B233)</f>
        <v>42207</v>
      </c>
      <c r="D233" s="141" t="e">
        <f>_xll.qlIndexFixing(C$1,$B233,TRUE,$D$1)</f>
        <v>#NUM!</v>
      </c>
      <c r="E233" s="141" t="e">
        <f>_xll.qlIndexFixing(C$2,$B233,TRUE,$D$1)</f>
        <v>#NUM!</v>
      </c>
    </row>
    <row r="234" spans="1:5" x14ac:dyDescent="0.2">
      <c r="A234" s="138" t="str">
        <f t="shared" si="4"/>
        <v>1M</v>
      </c>
      <c r="B234" s="140">
        <f>_xll.qlCalendarAdvance(Calendar,B233,A234)</f>
        <v>42236</v>
      </c>
      <c r="C234" s="140">
        <f>_xll.qlInterestRateIndexValueDate($C$1,B234)</f>
        <v>42240</v>
      </c>
      <c r="D234" s="141" t="e">
        <f>_xll.qlIndexFixing(C$1,$B234,TRUE,$D$1)</f>
        <v>#NUM!</v>
      </c>
      <c r="E234" s="141" t="e">
        <f>_xll.qlIndexFixing(C$2,$B234,TRUE,$D$1)</f>
        <v>#NUM!</v>
      </c>
    </row>
    <row r="235" spans="1:5" x14ac:dyDescent="0.2">
      <c r="A235" s="138" t="str">
        <f t="shared" si="4"/>
        <v>1M</v>
      </c>
      <c r="B235" s="140">
        <f>_xll.qlCalendarAdvance(Calendar,B234,A235)</f>
        <v>42268</v>
      </c>
      <c r="C235" s="140">
        <f>_xll.qlInterestRateIndexValueDate($C$1,B235)</f>
        <v>42270</v>
      </c>
      <c r="D235" s="141" t="e">
        <f>_xll.qlIndexFixing(C$1,$B235,TRUE,$D$1)</f>
        <v>#NUM!</v>
      </c>
      <c r="E235" s="141" t="e">
        <f>_xll.qlIndexFixing(C$2,$B235,TRUE,$D$1)</f>
        <v>#NUM!</v>
      </c>
    </row>
    <row r="236" spans="1:5" x14ac:dyDescent="0.2">
      <c r="A236" s="138" t="str">
        <f t="shared" si="4"/>
        <v>1M</v>
      </c>
      <c r="B236" s="140">
        <f>_xll.qlCalendarAdvance(Calendar,B235,A236)</f>
        <v>42298</v>
      </c>
      <c r="C236" s="140">
        <f>_xll.qlInterestRateIndexValueDate($C$1,B236)</f>
        <v>42300</v>
      </c>
      <c r="D236" s="141" t="e">
        <f>_xll.qlIndexFixing(C$1,$B236,TRUE,$D$1)</f>
        <v>#NUM!</v>
      </c>
      <c r="E236" s="141" t="e">
        <f>_xll.qlIndexFixing(C$2,$B236,TRUE,$D$1)</f>
        <v>#NUM!</v>
      </c>
    </row>
    <row r="237" spans="1:5" x14ac:dyDescent="0.2">
      <c r="A237" s="138" t="str">
        <f t="shared" si="4"/>
        <v>1M</v>
      </c>
      <c r="B237" s="140">
        <f>_xll.qlCalendarAdvance(Calendar,B236,A237)</f>
        <v>42331</v>
      </c>
      <c r="C237" s="140">
        <f>_xll.qlInterestRateIndexValueDate($C$1,B237)</f>
        <v>42333</v>
      </c>
      <c r="D237" s="141" t="e">
        <f>_xll.qlIndexFixing(C$1,$B237,TRUE,$D$1)</f>
        <v>#NUM!</v>
      </c>
      <c r="E237" s="141" t="e">
        <f>_xll.qlIndexFixing(C$2,$B237,TRUE,$D$1)</f>
        <v>#NUM!</v>
      </c>
    </row>
    <row r="238" spans="1:5" x14ac:dyDescent="0.2">
      <c r="A238" s="138" t="str">
        <f t="shared" si="4"/>
        <v>1M</v>
      </c>
      <c r="B238" s="140">
        <f>_xll.qlCalendarAdvance(Calendar,B237,A238)</f>
        <v>42361</v>
      </c>
      <c r="C238" s="140">
        <f>_xll.qlInterestRateIndexValueDate($C$1,B238)</f>
        <v>42366</v>
      </c>
      <c r="D238" s="141" t="e">
        <f>_xll.qlIndexFixing(C$1,$B238,TRUE,$D$1)</f>
        <v>#NUM!</v>
      </c>
      <c r="E238" s="141" t="e">
        <f>_xll.qlIndexFixing(C$2,$B238,TRUE,$D$1)</f>
        <v>#NUM!</v>
      </c>
    </row>
    <row r="239" spans="1:5" x14ac:dyDescent="0.2">
      <c r="A239" s="138" t="str">
        <f t="shared" si="4"/>
        <v>1M</v>
      </c>
      <c r="B239" s="140">
        <f>_xll.qlCalendarAdvance(Calendar,B238,A239)</f>
        <v>42394</v>
      </c>
      <c r="C239" s="140">
        <f>_xll.qlInterestRateIndexValueDate($C$1,B239)</f>
        <v>42396</v>
      </c>
      <c r="D239" s="141" t="e">
        <f>_xll.qlIndexFixing(C$1,$B239,TRUE,$D$1)</f>
        <v>#NUM!</v>
      </c>
      <c r="E239" s="141" t="e">
        <f>_xll.qlIndexFixing(C$2,$B239,TRUE,$D$1)</f>
        <v>#NUM!</v>
      </c>
    </row>
    <row r="240" spans="1:5" x14ac:dyDescent="0.2">
      <c r="A240" s="138" t="str">
        <f t="shared" si="4"/>
        <v>1M</v>
      </c>
      <c r="B240" s="140">
        <f>_xll.qlCalendarAdvance(Calendar,B239,A240)</f>
        <v>42425</v>
      </c>
      <c r="C240" s="140">
        <f>_xll.qlInterestRateIndexValueDate($C$1,B240)</f>
        <v>42429</v>
      </c>
      <c r="D240" s="141" t="e">
        <f>_xll.qlIndexFixing(C$1,$B240,TRUE,$D$1)</f>
        <v>#NUM!</v>
      </c>
      <c r="E240" s="141" t="e">
        <f>_xll.qlIndexFixing(C$2,$B240,TRUE,$D$1)</f>
        <v>#NUM!</v>
      </c>
    </row>
    <row r="241" spans="1:5" x14ac:dyDescent="0.2">
      <c r="A241" s="138" t="str">
        <f t="shared" si="4"/>
        <v>1M</v>
      </c>
      <c r="B241" s="140">
        <f>_xll.qlCalendarAdvance(Calendar,B240,A241)</f>
        <v>42458</v>
      </c>
      <c r="C241" s="140">
        <f>_xll.qlInterestRateIndexValueDate($C$1,B241)</f>
        <v>42460</v>
      </c>
      <c r="D241" s="141" t="e">
        <f>_xll.qlIndexFixing(C$1,$B241,TRUE,$D$1)</f>
        <v>#NUM!</v>
      </c>
      <c r="E241" s="141" t="e">
        <f>_xll.qlIndexFixing(C$2,$B241,TRUE,$D$1)</f>
        <v>#NUM!</v>
      </c>
    </row>
    <row r="242" spans="1:5" x14ac:dyDescent="0.2">
      <c r="A242" s="138" t="str">
        <f t="shared" si="4"/>
        <v>1M</v>
      </c>
      <c r="B242" s="140">
        <f>_xll.qlCalendarAdvance(Calendar,B241,A242)</f>
        <v>42489</v>
      </c>
      <c r="C242" s="140">
        <f>_xll.qlInterestRateIndexValueDate($C$1,B242)</f>
        <v>42494</v>
      </c>
      <c r="D242" s="141" t="e">
        <f>_xll.qlIndexFixing(C$1,$B242,TRUE,$D$1)</f>
        <v>#NUM!</v>
      </c>
      <c r="E242" s="141" t="e">
        <f>_xll.qlIndexFixing(C$2,$B242,TRUE,$D$1)</f>
        <v>#NUM!</v>
      </c>
    </row>
    <row r="243" spans="1:5" x14ac:dyDescent="0.2">
      <c r="A243" s="138" t="str">
        <f t="shared" si="4"/>
        <v>1M</v>
      </c>
      <c r="B243" s="140">
        <f>_xll.qlCalendarAdvance(Calendar,B242,A243)</f>
        <v>42520</v>
      </c>
      <c r="C243" s="140">
        <f>_xll.qlInterestRateIndexValueDate($C$1,B243)</f>
        <v>42522</v>
      </c>
      <c r="D243" s="141" t="e">
        <f>_xll.qlIndexFixing(C$1,$B243,TRUE,$D$1)</f>
        <v>#NUM!</v>
      </c>
      <c r="E243" s="141" t="e">
        <f>_xll.qlIndexFixing(C$2,$B243,TRUE,$D$1)</f>
        <v>#NUM!</v>
      </c>
    </row>
    <row r="244" spans="1:5" x14ac:dyDescent="0.2">
      <c r="A244" s="138" t="str">
        <f t="shared" si="4"/>
        <v>1M</v>
      </c>
      <c r="B244" s="140">
        <f>_xll.qlCalendarAdvance(Calendar,B243,A244)</f>
        <v>42551</v>
      </c>
      <c r="C244" s="140">
        <f>_xll.qlInterestRateIndexValueDate($C$1,B244)</f>
        <v>42556</v>
      </c>
      <c r="D244" s="141" t="e">
        <f>_xll.qlIndexFixing(C$1,$B244,TRUE,$D$1)</f>
        <v>#NUM!</v>
      </c>
      <c r="E244" s="141" t="e">
        <f>_xll.qlIndexFixing(C$2,$B244,TRUE,$D$1)</f>
        <v>#NUM!</v>
      </c>
    </row>
    <row r="245" spans="1:5" x14ac:dyDescent="0.2">
      <c r="A245" s="138" t="str">
        <f t="shared" si="4"/>
        <v>1M</v>
      </c>
      <c r="B245" s="140">
        <f>_xll.qlCalendarAdvance(Calendar,B244,A245)</f>
        <v>42583</v>
      </c>
      <c r="C245" s="140">
        <f>_xll.qlInterestRateIndexValueDate($C$1,B245)</f>
        <v>42585</v>
      </c>
      <c r="D245" s="141" t="e">
        <f>_xll.qlIndexFixing(C$1,$B245,TRUE,$D$1)</f>
        <v>#NUM!</v>
      </c>
      <c r="E245" s="141" t="e">
        <f>_xll.qlIndexFixing(C$2,$B245,TRUE,$D$1)</f>
        <v>#NUM!</v>
      </c>
    </row>
    <row r="246" spans="1:5" x14ac:dyDescent="0.2">
      <c r="A246" s="138" t="str">
        <f t="shared" si="4"/>
        <v>1M</v>
      </c>
      <c r="B246" s="140">
        <f>_xll.qlCalendarAdvance(Calendar,B245,A246)</f>
        <v>42614</v>
      </c>
      <c r="C246" s="140">
        <f>_xll.qlInterestRateIndexValueDate($C$1,B246)</f>
        <v>42618</v>
      </c>
      <c r="D246" s="141" t="e">
        <f>_xll.qlIndexFixing(C$1,$B246,TRUE,$D$1)</f>
        <v>#NUM!</v>
      </c>
      <c r="E246" s="141" t="e">
        <f>_xll.qlIndexFixing(C$2,$B246,TRUE,$D$1)</f>
        <v>#NUM!</v>
      </c>
    </row>
    <row r="247" spans="1:5" x14ac:dyDescent="0.2">
      <c r="A247" s="138" t="str">
        <f t="shared" si="4"/>
        <v>1M</v>
      </c>
      <c r="B247" s="140">
        <f>_xll.qlCalendarAdvance(Calendar,B246,A247)</f>
        <v>42647</v>
      </c>
      <c r="C247" s="140">
        <f>_xll.qlInterestRateIndexValueDate($C$1,B247)</f>
        <v>42649</v>
      </c>
      <c r="D247" s="141" t="e">
        <f>_xll.qlIndexFixing(C$1,$B247,TRUE,$D$1)</f>
        <v>#NUM!</v>
      </c>
      <c r="E247" s="141" t="e">
        <f>_xll.qlIndexFixing(C$2,$B247,TRUE,$D$1)</f>
        <v>#NUM!</v>
      </c>
    </row>
    <row r="248" spans="1:5" x14ac:dyDescent="0.2">
      <c r="A248" s="138" t="str">
        <f t="shared" si="4"/>
        <v>1M</v>
      </c>
      <c r="B248" s="140">
        <f>_xll.qlCalendarAdvance(Calendar,B247,A248)</f>
        <v>42678</v>
      </c>
      <c r="C248" s="140">
        <f>_xll.qlInterestRateIndexValueDate($C$1,B248)</f>
        <v>42682</v>
      </c>
      <c r="D248" s="141" t="e">
        <f>_xll.qlIndexFixing(C$1,$B248,TRUE,$D$1)</f>
        <v>#NUM!</v>
      </c>
      <c r="E248" s="141" t="e">
        <f>_xll.qlIndexFixing(C$2,$B248,TRUE,$D$1)</f>
        <v>#NUM!</v>
      </c>
    </row>
    <row r="249" spans="1:5" x14ac:dyDescent="0.2">
      <c r="A249" s="138" t="str">
        <f t="shared" si="4"/>
        <v>1M</v>
      </c>
      <c r="B249" s="140">
        <f>_xll.qlCalendarAdvance(Calendar,B248,A249)</f>
        <v>42709</v>
      </c>
      <c r="C249" s="140">
        <f>_xll.qlInterestRateIndexValueDate($C$1,B249)</f>
        <v>42711</v>
      </c>
      <c r="D249" s="141" t="e">
        <f>_xll.qlIndexFixing(C$1,$B249,TRUE,$D$1)</f>
        <v>#NUM!</v>
      </c>
      <c r="E249" s="141" t="e">
        <f>_xll.qlIndexFixing(C$2,$B249,TRUE,$D$1)</f>
        <v>#NUM!</v>
      </c>
    </row>
    <row r="250" spans="1:5" x14ac:dyDescent="0.2">
      <c r="A250" s="138" t="str">
        <f t="shared" si="4"/>
        <v>1M</v>
      </c>
      <c r="B250" s="140">
        <f>_xll.qlCalendarAdvance(Calendar,B249,A250)</f>
        <v>42740</v>
      </c>
      <c r="C250" s="140">
        <f>_xll.qlInterestRateIndexValueDate($C$1,B250)</f>
        <v>42744</v>
      </c>
      <c r="D250" s="141" t="e">
        <f>_xll.qlIndexFixing(C$1,$B250,TRUE,$D$1)</f>
        <v>#NUM!</v>
      </c>
      <c r="E250" s="141" t="e">
        <f>_xll.qlIndexFixing(C$2,$B250,TRUE,$D$1)</f>
        <v>#NUM!</v>
      </c>
    </row>
    <row r="251" spans="1:5" x14ac:dyDescent="0.2">
      <c r="A251" s="138" t="str">
        <f t="shared" si="4"/>
        <v>1M</v>
      </c>
      <c r="B251" s="140">
        <f>_xll.qlCalendarAdvance(Calendar,B250,A251)</f>
        <v>42772</v>
      </c>
      <c r="C251" s="140">
        <f>_xll.qlInterestRateIndexValueDate($C$1,B251)</f>
        <v>42774</v>
      </c>
      <c r="D251" s="141" t="e">
        <f>_xll.qlIndexFixing(C$1,$B251,TRUE,$D$1)</f>
        <v>#NUM!</v>
      </c>
      <c r="E251" s="141" t="e">
        <f>_xll.qlIndexFixing(C$2,$B251,TRUE,$D$1)</f>
        <v>#NUM!</v>
      </c>
    </row>
    <row r="252" spans="1:5" x14ac:dyDescent="0.2">
      <c r="A252" s="138" t="str">
        <f t="shared" si="4"/>
        <v>1M</v>
      </c>
      <c r="B252" s="140">
        <f>_xll.qlCalendarAdvance(Calendar,B251,A252)</f>
        <v>42800</v>
      </c>
      <c r="C252" s="140">
        <f>_xll.qlInterestRateIndexValueDate($C$1,B252)</f>
        <v>42802</v>
      </c>
      <c r="D252" s="141" t="e">
        <f>_xll.qlIndexFixing(C$1,$B252,TRUE,$D$1)</f>
        <v>#NUM!</v>
      </c>
      <c r="E252" s="141" t="e">
        <f>_xll.qlIndexFixing(C$2,$B252,TRUE,$D$1)</f>
        <v>#NUM!</v>
      </c>
    </row>
    <row r="253" spans="1:5" x14ac:dyDescent="0.2">
      <c r="A253" s="138" t="str">
        <f t="shared" si="4"/>
        <v>1M</v>
      </c>
      <c r="B253" s="140">
        <f>_xll.qlCalendarAdvance(Calendar,B252,A253)</f>
        <v>42831</v>
      </c>
      <c r="C253" s="140">
        <f>_xll.qlInterestRateIndexValueDate($C$1,B253)</f>
        <v>42835</v>
      </c>
      <c r="D253" s="141" t="e">
        <f>_xll.qlIndexFixing(C$1,$B253,TRUE,$D$1)</f>
        <v>#NUM!</v>
      </c>
      <c r="E253" s="141" t="e">
        <f>_xll.qlIndexFixing(C$2,$B253,TRUE,$D$1)</f>
        <v>#NUM!</v>
      </c>
    </row>
    <row r="254" spans="1:5" x14ac:dyDescent="0.2">
      <c r="A254" s="138" t="str">
        <f t="shared" si="4"/>
        <v>1M</v>
      </c>
      <c r="B254" s="140">
        <f>_xll.qlCalendarAdvance(Calendar,B253,A254)</f>
        <v>42863</v>
      </c>
      <c r="C254" s="140">
        <f>_xll.qlInterestRateIndexValueDate($C$1,B254)</f>
        <v>42865</v>
      </c>
      <c r="D254" s="141" t="e">
        <f>_xll.qlIndexFixing(C$1,$B254,TRUE,$D$1)</f>
        <v>#NUM!</v>
      </c>
      <c r="E254" s="141" t="e">
        <f>_xll.qlIndexFixing(C$2,$B254,TRUE,$D$1)</f>
        <v>#NUM!</v>
      </c>
    </row>
    <row r="255" spans="1:5" x14ac:dyDescent="0.2">
      <c r="A255" s="138" t="str">
        <f t="shared" si="4"/>
        <v>1M</v>
      </c>
      <c r="B255" s="140">
        <f>_xll.qlCalendarAdvance(Calendar,B254,A255)</f>
        <v>42894</v>
      </c>
      <c r="C255" s="140">
        <f>_xll.qlInterestRateIndexValueDate($C$1,B255)</f>
        <v>42898</v>
      </c>
      <c r="D255" s="141" t="e">
        <f>_xll.qlIndexFixing(C$1,$B255,TRUE,$D$1)</f>
        <v>#NUM!</v>
      </c>
      <c r="E255" s="141" t="e">
        <f>_xll.qlIndexFixing(C$2,$B255,TRUE,$D$1)</f>
        <v>#NUM!</v>
      </c>
    </row>
    <row r="256" spans="1:5" x14ac:dyDescent="0.2">
      <c r="A256" s="138" t="str">
        <f t="shared" si="4"/>
        <v>1M</v>
      </c>
      <c r="B256" s="140">
        <f>_xll.qlCalendarAdvance(Calendar,B255,A256)</f>
        <v>42926</v>
      </c>
      <c r="C256" s="140">
        <f>_xll.qlInterestRateIndexValueDate($C$1,B256)</f>
        <v>42928</v>
      </c>
      <c r="D256" s="141" t="e">
        <f>_xll.qlIndexFixing(C$1,$B256,TRUE,$D$1)</f>
        <v>#NUM!</v>
      </c>
      <c r="E256" s="141" t="e">
        <f>_xll.qlIndexFixing(C$2,$B256,TRUE,$D$1)</f>
        <v>#NUM!</v>
      </c>
    </row>
    <row r="257" spans="1:5" x14ac:dyDescent="0.2">
      <c r="A257" s="138" t="str">
        <f t="shared" si="4"/>
        <v>1M</v>
      </c>
      <c r="B257" s="140">
        <f>_xll.qlCalendarAdvance(Calendar,B256,A257)</f>
        <v>42957</v>
      </c>
      <c r="C257" s="140">
        <f>_xll.qlInterestRateIndexValueDate($C$1,B257)</f>
        <v>42961</v>
      </c>
      <c r="D257" s="141" t="e">
        <f>_xll.qlIndexFixing(C$1,$B257,TRUE,$D$1)</f>
        <v>#NUM!</v>
      </c>
      <c r="E257" s="141" t="e">
        <f>_xll.qlIndexFixing(C$2,$B257,TRUE,$D$1)</f>
        <v>#NUM!</v>
      </c>
    </row>
    <row r="258" spans="1:5" x14ac:dyDescent="0.2">
      <c r="A258" s="138" t="str">
        <f t="shared" si="4"/>
        <v>1M</v>
      </c>
      <c r="B258" s="140">
        <f>_xll.qlCalendarAdvance(Calendar,B257,A258)</f>
        <v>42989</v>
      </c>
      <c r="C258" s="140">
        <f>_xll.qlInterestRateIndexValueDate($C$1,B258)</f>
        <v>42991</v>
      </c>
      <c r="D258" s="141" t="e">
        <f>_xll.qlIndexFixing(C$1,$B258,TRUE,$D$1)</f>
        <v>#NUM!</v>
      </c>
      <c r="E258" s="141" t="e">
        <f>_xll.qlIndexFixing(C$2,$B258,TRUE,$D$1)</f>
        <v>#NUM!</v>
      </c>
    </row>
    <row r="259" spans="1:5" x14ac:dyDescent="0.2">
      <c r="A259" s="138" t="str">
        <f t="shared" si="4"/>
        <v>1M</v>
      </c>
      <c r="B259" s="140">
        <f>_xll.qlCalendarAdvance(Calendar,B258,A259)</f>
        <v>43019</v>
      </c>
      <c r="C259" s="140">
        <f>_xll.qlInterestRateIndexValueDate($C$1,B259)</f>
        <v>43021</v>
      </c>
      <c r="D259" s="141" t="e">
        <f>_xll.qlIndexFixing(C$1,$B259,TRUE,$D$1)</f>
        <v>#NUM!</v>
      </c>
      <c r="E259" s="141" t="e">
        <f>_xll.qlIndexFixing(C$2,$B259,TRUE,$D$1)</f>
        <v>#NUM!</v>
      </c>
    </row>
    <row r="260" spans="1:5" x14ac:dyDescent="0.2">
      <c r="A260" s="138" t="str">
        <f t="shared" si="4"/>
        <v>1M</v>
      </c>
      <c r="B260" s="140">
        <f>_xll.qlCalendarAdvance(Calendar,B259,A260)</f>
        <v>43052</v>
      </c>
      <c r="C260" s="140">
        <f>_xll.qlInterestRateIndexValueDate($C$1,B260)</f>
        <v>43054</v>
      </c>
      <c r="D260" s="141" t="e">
        <f>_xll.qlIndexFixing(C$1,$B260,TRUE,$D$1)</f>
        <v>#NUM!</v>
      </c>
      <c r="E260" s="141" t="e">
        <f>_xll.qlIndexFixing(C$2,$B260,TRUE,$D$1)</f>
        <v>#NUM!</v>
      </c>
    </row>
    <row r="261" spans="1:5" x14ac:dyDescent="0.2">
      <c r="A261" s="138" t="str">
        <f t="shared" si="4"/>
        <v>1M</v>
      </c>
      <c r="B261" s="140">
        <f>_xll.qlCalendarAdvance(Calendar,B260,A261)</f>
        <v>43082</v>
      </c>
      <c r="C261" s="140">
        <f>_xll.qlInterestRateIndexValueDate($C$1,B261)</f>
        <v>43084</v>
      </c>
      <c r="D261" s="141" t="e">
        <f>_xll.qlIndexFixing(C$1,$B261,TRUE,$D$1)</f>
        <v>#NUM!</v>
      </c>
      <c r="E261" s="141" t="e">
        <f>_xll.qlIndexFixing(C$2,$B261,TRUE,$D$1)</f>
        <v>#NUM!</v>
      </c>
    </row>
    <row r="262" spans="1:5" x14ac:dyDescent="0.2">
      <c r="A262" s="138" t="str">
        <f t="shared" si="4"/>
        <v>1M</v>
      </c>
      <c r="B262" s="140">
        <f>_xll.qlCalendarAdvance(Calendar,B261,A262)</f>
        <v>43115</v>
      </c>
      <c r="C262" s="140">
        <f>_xll.qlInterestRateIndexValueDate($C$1,B262)</f>
        <v>43117</v>
      </c>
      <c r="D262" s="141" t="e">
        <f>_xll.qlIndexFixing(C$1,$B262,TRUE,$D$1)</f>
        <v>#NUM!</v>
      </c>
      <c r="E262" s="141" t="e">
        <f>_xll.qlIndexFixing(C$2,$B262,TRUE,$D$1)</f>
        <v>#NUM!</v>
      </c>
    </row>
    <row r="263" spans="1:5" x14ac:dyDescent="0.2">
      <c r="A263" s="138" t="str">
        <f t="shared" si="4"/>
        <v>1M</v>
      </c>
      <c r="B263" s="140">
        <f>_xll.qlCalendarAdvance(Calendar,B262,A263)</f>
        <v>43146</v>
      </c>
      <c r="C263" s="140">
        <f>_xll.qlInterestRateIndexValueDate($C$1,B263)</f>
        <v>43150</v>
      </c>
      <c r="D263" s="141" t="e">
        <f>_xll.qlIndexFixing(C$1,$B263,TRUE,$D$1)</f>
        <v>#NUM!</v>
      </c>
      <c r="E263" s="141" t="e">
        <f>_xll.qlIndexFixing(C$2,$B263,TRUE,$D$1)</f>
        <v>#NUM!</v>
      </c>
    </row>
    <row r="264" spans="1:5" x14ac:dyDescent="0.2">
      <c r="A264" s="138" t="str">
        <f t="shared" si="4"/>
        <v>1M</v>
      </c>
      <c r="B264" s="140">
        <f>_xll.qlCalendarAdvance(Calendar,B263,A264)</f>
        <v>43174</v>
      </c>
      <c r="C264" s="140">
        <f>_xll.qlInterestRateIndexValueDate($C$1,B264)</f>
        <v>43178</v>
      </c>
      <c r="D264" s="141" t="e">
        <f>_xll.qlIndexFixing(C$1,$B264,TRUE,$D$1)</f>
        <v>#NUM!</v>
      </c>
      <c r="E264" s="141" t="e">
        <f>_xll.qlIndexFixing(C$2,$B264,TRUE,$D$1)</f>
        <v>#NUM!</v>
      </c>
    </row>
    <row r="265" spans="1:5" x14ac:dyDescent="0.2">
      <c r="A265" s="138" t="str">
        <f t="shared" si="4"/>
        <v>1M</v>
      </c>
      <c r="B265" s="140">
        <f>_xll.qlCalendarAdvance(Calendar,B264,A265)</f>
        <v>43206</v>
      </c>
      <c r="C265" s="140">
        <f>_xll.qlInterestRateIndexValueDate($C$1,B265)</f>
        <v>43208</v>
      </c>
      <c r="D265" s="141" t="e">
        <f>_xll.qlIndexFixing(C$1,$B265,TRUE,$D$1)</f>
        <v>#NUM!</v>
      </c>
      <c r="E265" s="141" t="e">
        <f>_xll.qlIndexFixing(C$2,$B265,TRUE,$D$1)</f>
        <v>#NUM!</v>
      </c>
    </row>
    <row r="266" spans="1:5" x14ac:dyDescent="0.2">
      <c r="A266" s="138" t="str">
        <f t="shared" si="4"/>
        <v>1M</v>
      </c>
      <c r="B266" s="140">
        <f>_xll.qlCalendarAdvance(Calendar,B265,A266)</f>
        <v>43236</v>
      </c>
      <c r="C266" s="140">
        <f>_xll.qlInterestRateIndexValueDate($C$1,B266)</f>
        <v>43238</v>
      </c>
      <c r="D266" s="141" t="e">
        <f>_xll.qlIndexFixing(C$1,$B266,TRUE,$D$1)</f>
        <v>#NUM!</v>
      </c>
      <c r="E266" s="141" t="e">
        <f>_xll.qlIndexFixing(C$2,$B266,TRUE,$D$1)</f>
        <v>#NUM!</v>
      </c>
    </row>
    <row r="267" spans="1:5" x14ac:dyDescent="0.2">
      <c r="A267" s="138" t="str">
        <f t="shared" si="4"/>
        <v>1M</v>
      </c>
      <c r="B267" s="140">
        <f>_xll.qlCalendarAdvance(Calendar,B266,A267)</f>
        <v>43269</v>
      </c>
      <c r="C267" s="140">
        <f>_xll.qlInterestRateIndexValueDate($C$1,B267)</f>
        <v>43271</v>
      </c>
      <c r="D267" s="141" t="e">
        <f>_xll.qlIndexFixing(C$1,$B267,TRUE,$D$1)</f>
        <v>#NUM!</v>
      </c>
      <c r="E267" s="141" t="e">
        <f>_xll.qlIndexFixing(C$2,$B267,TRUE,$D$1)</f>
        <v>#NUM!</v>
      </c>
    </row>
    <row r="268" spans="1:5" x14ac:dyDescent="0.2">
      <c r="A268" s="138" t="str">
        <f t="shared" si="4"/>
        <v>1M</v>
      </c>
      <c r="B268" s="140">
        <f>_xll.qlCalendarAdvance(Calendar,B267,A268)</f>
        <v>43299</v>
      </c>
      <c r="C268" s="140">
        <f>_xll.qlInterestRateIndexValueDate($C$1,B268)</f>
        <v>43301</v>
      </c>
      <c r="D268" s="141" t="e">
        <f>_xll.qlIndexFixing(C$1,$B268,TRUE,$D$1)</f>
        <v>#NUM!</v>
      </c>
      <c r="E268" s="141" t="e">
        <f>_xll.qlIndexFixing(C$2,$B268,TRUE,$D$1)</f>
        <v>#NUM!</v>
      </c>
    </row>
    <row r="269" spans="1:5" x14ac:dyDescent="0.2">
      <c r="A269" s="138" t="str">
        <f t="shared" si="4"/>
        <v>1M</v>
      </c>
      <c r="B269" s="140">
        <f>_xll.qlCalendarAdvance(Calendar,B268,A269)</f>
        <v>43332</v>
      </c>
      <c r="C269" s="140">
        <f>_xll.qlInterestRateIndexValueDate($C$1,B269)</f>
        <v>43334</v>
      </c>
      <c r="D269" s="141" t="e">
        <f>_xll.qlIndexFixing(C$1,$B269,TRUE,$D$1)</f>
        <v>#NUM!</v>
      </c>
      <c r="E269" s="141" t="e">
        <f>_xll.qlIndexFixing(C$2,$B269,TRUE,$D$1)</f>
        <v>#NUM!</v>
      </c>
    </row>
    <row r="270" spans="1:5" x14ac:dyDescent="0.2">
      <c r="A270" s="138" t="str">
        <f t="shared" si="4"/>
        <v>1M</v>
      </c>
      <c r="B270" s="140">
        <f>_xll.qlCalendarAdvance(Calendar,B269,A270)</f>
        <v>43363</v>
      </c>
      <c r="C270" s="140">
        <f>_xll.qlInterestRateIndexValueDate($C$1,B270)</f>
        <v>43367</v>
      </c>
      <c r="D270" s="141" t="e">
        <f>_xll.qlIndexFixing(C$1,$B270,TRUE,$D$1)</f>
        <v>#NUM!</v>
      </c>
      <c r="E270" s="141" t="e">
        <f>_xll.qlIndexFixing(C$2,$B270,TRUE,$D$1)</f>
        <v>#NUM!</v>
      </c>
    </row>
    <row r="271" spans="1:5" x14ac:dyDescent="0.2">
      <c r="A271" s="138" t="str">
        <f t="shared" si="4"/>
        <v>1M</v>
      </c>
      <c r="B271" s="140">
        <f>_xll.qlCalendarAdvance(Calendar,B270,A271)</f>
        <v>43395</v>
      </c>
      <c r="C271" s="140">
        <f>_xll.qlInterestRateIndexValueDate($C$1,B271)</f>
        <v>43397</v>
      </c>
      <c r="D271" s="141" t="e">
        <f>_xll.qlIndexFixing(C$1,$B271,TRUE,$D$1)</f>
        <v>#NUM!</v>
      </c>
      <c r="E271" s="141" t="e">
        <f>_xll.qlIndexFixing(C$2,$B271,TRUE,$D$1)</f>
        <v>#NUM!</v>
      </c>
    </row>
    <row r="272" spans="1:5" x14ac:dyDescent="0.2">
      <c r="A272" s="138" t="str">
        <f t="shared" si="4"/>
        <v>1M</v>
      </c>
      <c r="B272" s="140">
        <f>_xll.qlCalendarAdvance(Calendar,B271,A272)</f>
        <v>43426</v>
      </c>
      <c r="C272" s="140">
        <f>_xll.qlInterestRateIndexValueDate($C$1,B272)</f>
        <v>43430</v>
      </c>
      <c r="D272" s="141" t="e">
        <f>_xll.qlIndexFixing(C$1,$B272,TRUE,$D$1)</f>
        <v>#NUM!</v>
      </c>
      <c r="E272" s="141" t="e">
        <f>_xll.qlIndexFixing(C$2,$B272,TRUE,$D$1)</f>
        <v>#NUM!</v>
      </c>
    </row>
    <row r="273" spans="1:5" x14ac:dyDescent="0.2">
      <c r="A273" s="138" t="str">
        <f t="shared" si="4"/>
        <v>1M</v>
      </c>
      <c r="B273" s="140">
        <f>_xll.qlCalendarAdvance(Calendar,B272,A273)</f>
        <v>43458</v>
      </c>
      <c r="C273" s="140">
        <f>_xll.qlInterestRateIndexValueDate($C$1,B273)</f>
        <v>43462</v>
      </c>
      <c r="D273" s="141" t="e">
        <f>_xll.qlIndexFixing(C$1,$B273,TRUE,$D$1)</f>
        <v>#NUM!</v>
      </c>
      <c r="E273" s="141" t="e">
        <f>_xll.qlIndexFixing(C$2,$B273,TRUE,$D$1)</f>
        <v>#NUM!</v>
      </c>
    </row>
    <row r="274" spans="1:5" x14ac:dyDescent="0.2">
      <c r="A274" s="138" t="s">
        <v>53</v>
      </c>
      <c r="B274" s="140">
        <f>_xll.qlCalendarAdvance(Calendar,B273,A274)</f>
        <v>43549</v>
      </c>
      <c r="C274" s="140">
        <f>_xll.qlInterestRateIndexValueDate($C$1,B274)</f>
        <v>43551</v>
      </c>
      <c r="D274" s="141" t="e">
        <f>_xll.qlIndexFixing(C$1,$B274,TRUE,$D$1)</f>
        <v>#NUM!</v>
      </c>
      <c r="E274" s="141" t="e">
        <f>_xll.qlIndexFixing(C$2,$B274,TRUE,$D$1)</f>
        <v>#NUM!</v>
      </c>
    </row>
    <row r="275" spans="1:5" x14ac:dyDescent="0.2">
      <c r="A275" s="138" t="str">
        <f t="shared" si="4"/>
        <v>3M</v>
      </c>
      <c r="B275" s="140">
        <f>_xll.qlCalendarAdvance(Calendar,B274,A275)</f>
        <v>43641</v>
      </c>
      <c r="C275" s="140">
        <f>_xll.qlInterestRateIndexValueDate($C$1,B275)</f>
        <v>43643</v>
      </c>
      <c r="D275" s="141" t="e">
        <f>_xll.qlIndexFixing(C$1,$B275,TRUE,$D$1)</f>
        <v>#NUM!</v>
      </c>
      <c r="E275" s="141" t="e">
        <f>_xll.qlIndexFixing(C$2,$B275,TRUE,$D$1)</f>
        <v>#NUM!</v>
      </c>
    </row>
    <row r="276" spans="1:5" x14ac:dyDescent="0.2">
      <c r="A276" s="138" t="str">
        <f t="shared" si="4"/>
        <v>3M</v>
      </c>
      <c r="B276" s="140">
        <f>_xll.qlCalendarAdvance(Calendar,B275,A276)</f>
        <v>43733</v>
      </c>
      <c r="C276" s="140">
        <f>_xll.qlInterestRateIndexValueDate($C$1,B276)</f>
        <v>43735</v>
      </c>
      <c r="D276" s="141" t="e">
        <f>_xll.qlIndexFixing(C$1,$B276,TRUE,$D$1)</f>
        <v>#NUM!</v>
      </c>
      <c r="E276" s="141" t="e">
        <f>_xll.qlIndexFixing(C$2,$B276,TRUE,$D$1)</f>
        <v>#NUM!</v>
      </c>
    </row>
    <row r="277" spans="1:5" x14ac:dyDescent="0.2">
      <c r="A277" s="138" t="str">
        <f t="shared" si="4"/>
        <v>3M</v>
      </c>
      <c r="B277" s="140">
        <f>_xll.qlCalendarAdvance(Calendar,B276,A277)</f>
        <v>43826</v>
      </c>
      <c r="C277" s="140">
        <f>_xll.qlInterestRateIndexValueDate($C$1,B277)</f>
        <v>43830</v>
      </c>
      <c r="D277" s="141" t="e">
        <f>_xll.qlIndexFixing(C$1,$B277,TRUE,$D$1)</f>
        <v>#NUM!</v>
      </c>
      <c r="E277" s="141" t="e">
        <f>_xll.qlIndexFixing(C$2,$B277,TRUE,$D$1)</f>
        <v>#NUM!</v>
      </c>
    </row>
    <row r="278" spans="1:5" x14ac:dyDescent="0.2">
      <c r="A278" s="138" t="str">
        <f t="shared" si="4"/>
        <v>3M</v>
      </c>
      <c r="B278" s="140">
        <f>_xll.qlCalendarAdvance(Calendar,B277,A278)</f>
        <v>43917</v>
      </c>
      <c r="C278" s="140">
        <f>_xll.qlInterestRateIndexValueDate($C$1,B278)</f>
        <v>43921</v>
      </c>
      <c r="D278" s="141" t="e">
        <f>_xll.qlIndexFixing(C$1,$B278,TRUE,$D$1)</f>
        <v>#NUM!</v>
      </c>
      <c r="E278" s="141" t="e">
        <f>_xll.qlIndexFixing(C$2,$B278,TRUE,$D$1)</f>
        <v>#NUM!</v>
      </c>
    </row>
    <row r="279" spans="1:5" x14ac:dyDescent="0.2">
      <c r="A279" s="138" t="str">
        <f t="shared" si="4"/>
        <v>3M</v>
      </c>
      <c r="B279" s="140">
        <f>_xll.qlCalendarAdvance(Calendar,B278,A279)</f>
        <v>44011</v>
      </c>
      <c r="C279" s="140">
        <f>_xll.qlInterestRateIndexValueDate($C$1,B279)</f>
        <v>44014</v>
      </c>
      <c r="D279" s="141" t="e">
        <f>_xll.qlIndexFixing(C$1,$B279,TRUE,$D$1)</f>
        <v>#NUM!</v>
      </c>
      <c r="E279" s="141" t="e">
        <f>_xll.qlIndexFixing(C$2,$B279,TRUE,$D$1)</f>
        <v>#NUM!</v>
      </c>
    </row>
    <row r="280" spans="1:5" x14ac:dyDescent="0.2">
      <c r="A280" s="138" t="str">
        <f t="shared" si="4"/>
        <v>3M</v>
      </c>
      <c r="B280" s="140">
        <f>_xll.qlCalendarAdvance(Calendar,B279,A280)</f>
        <v>44103</v>
      </c>
      <c r="C280" s="140">
        <f>_xll.qlInterestRateIndexValueDate($C$1,B280)</f>
        <v>44106</v>
      </c>
      <c r="D280" s="141" t="e">
        <f>_xll.qlIndexFixing(C$1,$B280,TRUE,$D$1)</f>
        <v>#NUM!</v>
      </c>
      <c r="E280" s="141" t="e">
        <f>_xll.qlIndexFixing(C$2,$B280,TRUE,$D$1)</f>
        <v>#NUM!</v>
      </c>
    </row>
    <row r="281" spans="1:5" x14ac:dyDescent="0.2">
      <c r="A281" s="138" t="str">
        <f t="shared" si="4"/>
        <v>3M</v>
      </c>
      <c r="B281" s="140">
        <f>_xll.qlCalendarAdvance(Calendar,B280,A281)</f>
        <v>44194</v>
      </c>
      <c r="C281" s="140">
        <f>_xll.qlInterestRateIndexValueDate($C$1,B281)</f>
        <v>44196</v>
      </c>
      <c r="D281" s="141" t="e">
        <f>_xll.qlIndexFixing(C$1,$B281,TRUE,$D$1)</f>
        <v>#NUM!</v>
      </c>
      <c r="E281" s="141" t="e">
        <f>_xll.qlIndexFixing(C$2,$B281,TRUE,$D$1)</f>
        <v>#NUM!</v>
      </c>
    </row>
    <row r="282" spans="1:5" x14ac:dyDescent="0.2">
      <c r="A282" s="138" t="str">
        <f t="shared" si="4"/>
        <v>3M</v>
      </c>
      <c r="B282" s="140">
        <f>_xll.qlCalendarAdvance(Calendar,B281,A282)</f>
        <v>44284</v>
      </c>
      <c r="C282" s="140">
        <f>_xll.qlInterestRateIndexValueDate($C$1,B282)</f>
        <v>44286</v>
      </c>
      <c r="D282" s="141" t="e">
        <f>_xll.qlIndexFixing(C$1,$B282,TRUE,$D$1)</f>
        <v>#NUM!</v>
      </c>
      <c r="E282" s="141" t="e">
        <f>_xll.qlIndexFixing(C$2,$B282,TRUE,$D$1)</f>
        <v>#NUM!</v>
      </c>
    </row>
    <row r="283" spans="1:5" x14ac:dyDescent="0.2">
      <c r="A283" s="138" t="str">
        <f t="shared" si="4"/>
        <v>3M</v>
      </c>
      <c r="B283" s="140">
        <f>_xll.qlCalendarAdvance(Calendar,B282,A283)</f>
        <v>44376</v>
      </c>
      <c r="C283" s="140">
        <f>_xll.qlInterestRateIndexValueDate($C$1,B283)</f>
        <v>44379</v>
      </c>
      <c r="D283" s="141" t="e">
        <f>_xll.qlIndexFixing(C$1,$B283,TRUE,$D$1)</f>
        <v>#NUM!</v>
      </c>
      <c r="E283" s="141" t="e">
        <f>_xll.qlIndexFixing(C$2,$B283,TRUE,$D$1)</f>
        <v>#NUM!</v>
      </c>
    </row>
    <row r="284" spans="1:5" x14ac:dyDescent="0.2">
      <c r="A284" s="138" t="str">
        <f t="shared" si="4"/>
        <v>3M</v>
      </c>
      <c r="B284" s="140">
        <f>_xll.qlCalendarAdvance(Calendar,B283,A284)</f>
        <v>44468</v>
      </c>
      <c r="C284" s="140">
        <f>_xll.qlInterestRateIndexValueDate($C$1,B284)</f>
        <v>44473</v>
      </c>
      <c r="D284" s="141" t="e">
        <f>_xll.qlIndexFixing(C$1,$B284,TRUE,$D$1)</f>
        <v>#NUM!</v>
      </c>
      <c r="E284" s="141" t="e">
        <f>_xll.qlIndexFixing(C$2,$B284,TRUE,$D$1)</f>
        <v>#NUM!</v>
      </c>
    </row>
    <row r="285" spans="1:5" x14ac:dyDescent="0.2">
      <c r="A285" s="138" t="str">
        <f t="shared" si="4"/>
        <v>3M</v>
      </c>
      <c r="B285" s="140">
        <f>_xll.qlCalendarAdvance(Calendar,B284,A285)</f>
        <v>44559</v>
      </c>
      <c r="C285" s="140">
        <f>_xll.qlInterestRateIndexValueDate($C$1,B285)</f>
        <v>44561</v>
      </c>
      <c r="D285" s="141" t="e">
        <f>_xll.qlIndexFixing(C$1,$B285,TRUE,$D$1)</f>
        <v>#NUM!</v>
      </c>
      <c r="E285" s="141" t="e">
        <f>_xll.qlIndexFixing(C$2,$B285,TRUE,$D$1)</f>
        <v>#NUM!</v>
      </c>
    </row>
    <row r="286" spans="1:5" x14ac:dyDescent="0.2">
      <c r="A286" s="138" t="str">
        <f t="shared" si="4"/>
        <v>3M</v>
      </c>
      <c r="B286" s="140">
        <f>_xll.qlCalendarAdvance(Calendar,B285,A286)</f>
        <v>44649</v>
      </c>
      <c r="C286" s="140">
        <f>_xll.qlInterestRateIndexValueDate($C$1,B286)</f>
        <v>44651</v>
      </c>
      <c r="D286" s="141" t="e">
        <f>_xll.qlIndexFixing(C$1,$B286,TRUE,$D$1)</f>
        <v>#NUM!</v>
      </c>
      <c r="E286" s="141" t="e">
        <f>_xll.qlIndexFixing(C$2,$B286,TRUE,$D$1)</f>
        <v>#NUM!</v>
      </c>
    </row>
    <row r="287" spans="1:5" x14ac:dyDescent="0.2">
      <c r="A287" s="138" t="str">
        <f t="shared" si="4"/>
        <v>3M</v>
      </c>
      <c r="B287" s="140">
        <f>_xll.qlCalendarAdvance(Calendar,B286,A287)</f>
        <v>44741</v>
      </c>
      <c r="C287" s="140">
        <f>_xll.qlInterestRateIndexValueDate($C$1,B287)</f>
        <v>44746</v>
      </c>
      <c r="D287" s="141" t="e">
        <f>_xll.qlIndexFixing(C$1,$B287,TRUE,$D$1)</f>
        <v>#NUM!</v>
      </c>
      <c r="E287" s="141" t="e">
        <f>_xll.qlIndexFixing(C$2,$B287,TRUE,$D$1)</f>
        <v>#NUM!</v>
      </c>
    </row>
    <row r="288" spans="1:5" x14ac:dyDescent="0.2">
      <c r="A288" s="138" t="str">
        <f t="shared" si="4"/>
        <v>3M</v>
      </c>
      <c r="B288" s="140">
        <f>_xll.qlCalendarAdvance(Calendar,B287,A288)</f>
        <v>44833</v>
      </c>
      <c r="C288" s="140">
        <f>_xll.qlInterestRateIndexValueDate($C$1,B288)</f>
        <v>44838</v>
      </c>
      <c r="D288" s="141" t="e">
        <f>_xll.qlIndexFixing(C$1,$B288,TRUE,$D$1)</f>
        <v>#NUM!</v>
      </c>
      <c r="E288" s="141" t="e">
        <f>_xll.qlIndexFixing(C$2,$B288,TRUE,$D$1)</f>
        <v>#NUM!</v>
      </c>
    </row>
    <row r="289" spans="1:5" x14ac:dyDescent="0.2">
      <c r="A289" s="138" t="str">
        <f t="shared" si="4"/>
        <v>3M</v>
      </c>
      <c r="B289" s="140">
        <f>_xll.qlCalendarAdvance(Calendar,B288,A289)</f>
        <v>44924</v>
      </c>
      <c r="C289" s="140">
        <f>_xll.qlInterestRateIndexValueDate($C$1,B289)</f>
        <v>44929</v>
      </c>
      <c r="D289" s="141" t="e">
        <f>_xll.qlIndexFixing(C$1,$B289,TRUE,$D$1)</f>
        <v>#NUM!</v>
      </c>
      <c r="E289" s="141" t="e">
        <f>_xll.qlIndexFixing(C$2,$B289,TRUE,$D$1)</f>
        <v>#NUM!</v>
      </c>
    </row>
    <row r="290" spans="1:5" x14ac:dyDescent="0.2">
      <c r="A290" s="138" t="str">
        <f t="shared" si="4"/>
        <v>3M</v>
      </c>
      <c r="B290" s="140">
        <f>_xll.qlCalendarAdvance(Calendar,B289,A290)</f>
        <v>45014</v>
      </c>
      <c r="C290" s="140">
        <f>_xll.qlInterestRateIndexValueDate($C$1,B290)</f>
        <v>45016</v>
      </c>
      <c r="D290" s="141" t="e">
        <f>_xll.qlIndexFixing(C$1,$B290,TRUE,$D$1)</f>
        <v>#NUM!</v>
      </c>
      <c r="E290" s="141" t="e">
        <f>_xll.qlIndexFixing(C$2,$B290,TRUE,$D$1)</f>
        <v>#NUM!</v>
      </c>
    </row>
    <row r="291" spans="1:5" x14ac:dyDescent="0.2">
      <c r="A291" s="138" t="str">
        <f t="shared" ref="A291:A340" si="5">A290</f>
        <v>3M</v>
      </c>
      <c r="B291" s="140">
        <f>_xll.qlCalendarAdvance(Calendar,B290,A291)</f>
        <v>45106</v>
      </c>
      <c r="C291" s="140">
        <f>_xll.qlInterestRateIndexValueDate($C$1,B291)</f>
        <v>45111</v>
      </c>
      <c r="D291" s="141" t="e">
        <f>_xll.qlIndexFixing(C$1,$B291,TRUE,$D$1)</f>
        <v>#NUM!</v>
      </c>
      <c r="E291" s="141" t="e">
        <f>_xll.qlIndexFixing(C$2,$B291,TRUE,$D$1)</f>
        <v>#NUM!</v>
      </c>
    </row>
    <row r="292" spans="1:5" x14ac:dyDescent="0.2">
      <c r="A292" s="138" t="str">
        <f t="shared" si="5"/>
        <v>3M</v>
      </c>
      <c r="B292" s="140">
        <f>_xll.qlCalendarAdvance(Calendar,B291,A292)</f>
        <v>45198</v>
      </c>
      <c r="C292" s="140">
        <f>_xll.qlInterestRateIndexValueDate($C$1,B292)</f>
        <v>45203</v>
      </c>
      <c r="D292" s="141" t="e">
        <f>_xll.qlIndexFixing(C$1,$B292,TRUE,$D$1)</f>
        <v>#NUM!</v>
      </c>
      <c r="E292" s="141" t="e">
        <f>_xll.qlIndexFixing(C$2,$B292,TRUE,$D$1)</f>
        <v>#NUM!</v>
      </c>
    </row>
    <row r="293" spans="1:5" x14ac:dyDescent="0.2">
      <c r="A293" s="138" t="str">
        <f t="shared" si="5"/>
        <v>3M</v>
      </c>
      <c r="B293" s="140">
        <f>_xll.qlCalendarAdvance(Calendar,B292,A293)</f>
        <v>45289</v>
      </c>
      <c r="C293" s="140">
        <f>_xll.qlInterestRateIndexValueDate($C$1,B293)</f>
        <v>45294</v>
      </c>
      <c r="D293" s="141" t="e">
        <f>_xll.qlIndexFixing(C$1,$B293,TRUE,$D$1)</f>
        <v>#NUM!</v>
      </c>
      <c r="E293" s="141" t="e">
        <f>_xll.qlIndexFixing(C$2,$B293,TRUE,$D$1)</f>
        <v>#NUM!</v>
      </c>
    </row>
    <row r="294" spans="1:5" x14ac:dyDescent="0.2">
      <c r="A294" s="138" t="str">
        <f t="shared" si="5"/>
        <v>3M</v>
      </c>
      <c r="B294" s="140">
        <f>_xll.qlCalendarAdvance(Calendar,B293,A294)</f>
        <v>45384</v>
      </c>
      <c r="C294" s="140">
        <f>_xll.qlInterestRateIndexValueDate($C$1,B294)</f>
        <v>45386</v>
      </c>
      <c r="D294" s="141" t="e">
        <f>_xll.qlIndexFixing(C$1,$B294,TRUE,$D$1)</f>
        <v>#NUM!</v>
      </c>
      <c r="E294" s="141" t="e">
        <f>_xll.qlIndexFixing(C$2,$B294,TRUE,$D$1)</f>
        <v>#NUM!</v>
      </c>
    </row>
    <row r="295" spans="1:5" x14ac:dyDescent="0.2">
      <c r="A295" s="138" t="str">
        <f t="shared" si="5"/>
        <v>3M</v>
      </c>
      <c r="B295" s="140">
        <f>_xll.qlCalendarAdvance(Calendar,B294,A295)</f>
        <v>45475</v>
      </c>
      <c r="C295" s="140">
        <f>_xll.qlInterestRateIndexValueDate($C$1,B295)</f>
        <v>45477</v>
      </c>
      <c r="D295" s="141" t="e">
        <f>_xll.qlIndexFixing(C$1,$B295,TRUE,$D$1)</f>
        <v>#NUM!</v>
      </c>
      <c r="E295" s="141" t="e">
        <f>_xll.qlIndexFixing(C$2,$B295,TRUE,$D$1)</f>
        <v>#NUM!</v>
      </c>
    </row>
    <row r="296" spans="1:5" x14ac:dyDescent="0.2">
      <c r="A296" s="138" t="str">
        <f t="shared" si="5"/>
        <v>3M</v>
      </c>
      <c r="B296" s="140">
        <f>_xll.qlCalendarAdvance(Calendar,B295,A296)</f>
        <v>45567</v>
      </c>
      <c r="C296" s="140">
        <f>_xll.qlInterestRateIndexValueDate($C$1,B296)</f>
        <v>45569</v>
      </c>
      <c r="D296" s="141" t="e">
        <f>_xll.qlIndexFixing(C$1,$B296,TRUE,$D$1)</f>
        <v>#NUM!</v>
      </c>
      <c r="E296" s="141" t="e">
        <f>_xll.qlIndexFixing(C$2,$B296,TRUE,$D$1)</f>
        <v>#NUM!</v>
      </c>
    </row>
    <row r="297" spans="1:5" x14ac:dyDescent="0.2">
      <c r="A297" s="138" t="str">
        <f t="shared" si="5"/>
        <v>3M</v>
      </c>
      <c r="B297" s="140">
        <f>_xll.qlCalendarAdvance(Calendar,B296,A297)</f>
        <v>45659</v>
      </c>
      <c r="C297" s="140">
        <f>_xll.qlInterestRateIndexValueDate($C$1,B297)</f>
        <v>45663</v>
      </c>
      <c r="D297" s="141" t="e">
        <f>_xll.qlIndexFixing(C$1,$B297,TRUE,$D$1)</f>
        <v>#NUM!</v>
      </c>
      <c r="E297" s="141" t="e">
        <f>_xll.qlIndexFixing(C$2,$B297,TRUE,$D$1)</f>
        <v>#NUM!</v>
      </c>
    </row>
    <row r="298" spans="1:5" x14ac:dyDescent="0.2">
      <c r="A298" s="138" t="str">
        <f t="shared" si="5"/>
        <v>3M</v>
      </c>
      <c r="B298" s="140">
        <f>_xll.qlCalendarAdvance(Calendar,B297,A298)</f>
        <v>45749</v>
      </c>
      <c r="C298" s="140">
        <f>_xll.qlInterestRateIndexValueDate($C$1,B298)</f>
        <v>45751</v>
      </c>
      <c r="D298" s="141" t="e">
        <f>_xll.qlIndexFixing(C$1,$B298,TRUE,$D$1)</f>
        <v>#NUM!</v>
      </c>
      <c r="E298" s="141" t="e">
        <f>_xll.qlIndexFixing(C$2,$B298,TRUE,$D$1)</f>
        <v>#NUM!</v>
      </c>
    </row>
    <row r="299" spans="1:5" x14ac:dyDescent="0.2">
      <c r="A299" s="138" t="str">
        <f t="shared" si="5"/>
        <v>3M</v>
      </c>
      <c r="B299" s="140">
        <f>_xll.qlCalendarAdvance(Calendar,B298,A299)</f>
        <v>45840</v>
      </c>
      <c r="C299" s="140">
        <f>_xll.qlInterestRateIndexValueDate($C$1,B299)</f>
        <v>45842</v>
      </c>
      <c r="D299" s="141" t="e">
        <f>_xll.qlIndexFixing(C$1,$B299,TRUE,$D$1)</f>
        <v>#NUM!</v>
      </c>
      <c r="E299" s="141" t="e">
        <f>_xll.qlIndexFixing(C$2,$B299,TRUE,$D$1)</f>
        <v>#NUM!</v>
      </c>
    </row>
    <row r="300" spans="1:5" x14ac:dyDescent="0.2">
      <c r="A300" s="138" t="str">
        <f t="shared" si="5"/>
        <v>3M</v>
      </c>
      <c r="B300" s="140">
        <f>_xll.qlCalendarAdvance(Calendar,B299,A300)</f>
        <v>45932</v>
      </c>
      <c r="C300" s="140">
        <f>_xll.qlInterestRateIndexValueDate($C$1,B300)</f>
        <v>45936</v>
      </c>
      <c r="D300" s="141" t="e">
        <f>_xll.qlIndexFixing(C$1,$B300,TRUE,$D$1)</f>
        <v>#NUM!</v>
      </c>
      <c r="E300" s="141" t="e">
        <f>_xll.qlIndexFixing(C$2,$B300,TRUE,$D$1)</f>
        <v>#NUM!</v>
      </c>
    </row>
    <row r="301" spans="1:5" x14ac:dyDescent="0.2">
      <c r="A301" s="138" t="str">
        <f t="shared" si="5"/>
        <v>3M</v>
      </c>
      <c r="B301" s="140">
        <f>_xll.qlCalendarAdvance(Calendar,B300,A301)</f>
        <v>46024</v>
      </c>
      <c r="C301" s="140">
        <f>_xll.qlInterestRateIndexValueDate($C$1,B301)</f>
        <v>46028</v>
      </c>
      <c r="D301" s="141" t="e">
        <f>_xll.qlIndexFixing(C$1,$B301,TRUE,$D$1)</f>
        <v>#NUM!</v>
      </c>
      <c r="E301" s="141" t="e">
        <f>_xll.qlIndexFixing(C$2,$B301,TRUE,$D$1)</f>
        <v>#NUM!</v>
      </c>
    </row>
    <row r="302" spans="1:5" x14ac:dyDescent="0.2">
      <c r="A302" s="138" t="str">
        <f t="shared" si="5"/>
        <v>3M</v>
      </c>
      <c r="B302" s="140">
        <f>_xll.qlCalendarAdvance(Calendar,B301,A302)</f>
        <v>46114</v>
      </c>
      <c r="C302" s="140">
        <f>_xll.qlInterestRateIndexValueDate($C$1,B302)</f>
        <v>46120</v>
      </c>
      <c r="D302" s="141" t="e">
        <f>_xll.qlIndexFixing(C$1,$B302,TRUE,$D$1)</f>
        <v>#NUM!</v>
      </c>
      <c r="E302" s="141" t="e">
        <f>_xll.qlIndexFixing(C$2,$B302,TRUE,$D$1)</f>
        <v>#NUM!</v>
      </c>
    </row>
    <row r="303" spans="1:5" x14ac:dyDescent="0.2">
      <c r="A303" s="138" t="str">
        <f t="shared" si="5"/>
        <v>3M</v>
      </c>
      <c r="B303" s="140">
        <f>_xll.qlCalendarAdvance(Calendar,B302,A303)</f>
        <v>46205</v>
      </c>
      <c r="C303" s="140">
        <f>_xll.qlInterestRateIndexValueDate($C$1,B303)</f>
        <v>46209</v>
      </c>
      <c r="D303" s="141" t="e">
        <f>_xll.qlIndexFixing(C$1,$B303,TRUE,$D$1)</f>
        <v>#NUM!</v>
      </c>
      <c r="E303" s="141" t="e">
        <f>_xll.qlIndexFixing(C$2,$B303,TRUE,$D$1)</f>
        <v>#NUM!</v>
      </c>
    </row>
    <row r="304" spans="1:5" x14ac:dyDescent="0.2">
      <c r="A304" s="138" t="str">
        <f t="shared" si="5"/>
        <v>3M</v>
      </c>
      <c r="B304" s="140">
        <f>_xll.qlCalendarAdvance(Calendar,B303,A304)</f>
        <v>46297</v>
      </c>
      <c r="C304" s="140">
        <f>_xll.qlInterestRateIndexValueDate($C$1,B304)</f>
        <v>46301</v>
      </c>
      <c r="D304" s="141" t="e">
        <f>_xll.qlIndexFixing(C$1,$B304,TRUE,$D$1)</f>
        <v>#NUM!</v>
      </c>
      <c r="E304" s="141" t="e">
        <f>_xll.qlIndexFixing(C$2,$B304,TRUE,$D$1)</f>
        <v>#NUM!</v>
      </c>
    </row>
    <row r="305" spans="1:5" x14ac:dyDescent="0.2">
      <c r="A305" s="138" t="str">
        <f t="shared" si="5"/>
        <v>3M</v>
      </c>
      <c r="B305" s="140">
        <f>_xll.qlCalendarAdvance(Calendar,B304,A305)</f>
        <v>46391</v>
      </c>
      <c r="C305" s="140">
        <f>_xll.qlInterestRateIndexValueDate($C$1,B305)</f>
        <v>46393</v>
      </c>
      <c r="D305" s="141" t="e">
        <f>_xll.qlIndexFixing(C$1,$B305,TRUE,$D$1)</f>
        <v>#NUM!</v>
      </c>
      <c r="E305" s="141" t="e">
        <f>_xll.qlIndexFixing(C$2,$B305,TRUE,$D$1)</f>
        <v>#NUM!</v>
      </c>
    </row>
    <row r="306" spans="1:5" x14ac:dyDescent="0.2">
      <c r="A306" s="138" t="str">
        <f t="shared" si="5"/>
        <v>3M</v>
      </c>
      <c r="B306" s="140">
        <f>_xll.qlCalendarAdvance(Calendar,B305,A306)</f>
        <v>46482</v>
      </c>
      <c r="C306" s="140">
        <f>_xll.qlInterestRateIndexValueDate($C$1,B306)</f>
        <v>46484</v>
      </c>
      <c r="D306" s="141" t="e">
        <f>_xll.qlIndexFixing(C$1,$B306,TRUE,$D$1)</f>
        <v>#NUM!</v>
      </c>
      <c r="E306" s="141" t="e">
        <f>_xll.qlIndexFixing(C$2,$B306,TRUE,$D$1)</f>
        <v>#NUM!</v>
      </c>
    </row>
    <row r="307" spans="1:5" x14ac:dyDescent="0.2">
      <c r="A307" s="138" t="str">
        <f t="shared" si="5"/>
        <v>3M</v>
      </c>
      <c r="B307" s="140">
        <f>_xll.qlCalendarAdvance(Calendar,B306,A307)</f>
        <v>46573</v>
      </c>
      <c r="C307" s="140">
        <f>_xll.qlInterestRateIndexValueDate($C$1,B307)</f>
        <v>46575</v>
      </c>
      <c r="D307" s="141" t="e">
        <f>_xll.qlIndexFixing(C$1,$B307,TRUE,$D$1)</f>
        <v>#NUM!</v>
      </c>
      <c r="E307" s="141" t="e">
        <f>_xll.qlIndexFixing(C$2,$B307,TRUE,$D$1)</f>
        <v>#NUM!</v>
      </c>
    </row>
    <row r="308" spans="1:5" x14ac:dyDescent="0.2">
      <c r="A308" s="138" t="str">
        <f t="shared" si="5"/>
        <v>3M</v>
      </c>
      <c r="B308" s="140">
        <f>_xll.qlCalendarAdvance(Calendar,B307,A308)</f>
        <v>46665</v>
      </c>
      <c r="C308" s="140">
        <f>_xll.qlInterestRateIndexValueDate($C$1,B308)</f>
        <v>46667</v>
      </c>
      <c r="D308" s="141" t="e">
        <f>_xll.qlIndexFixing(C$1,$B308,TRUE,$D$1)</f>
        <v>#NUM!</v>
      </c>
      <c r="E308" s="141" t="e">
        <f>_xll.qlIndexFixing(C$2,$B308,TRUE,$D$1)</f>
        <v>#NUM!</v>
      </c>
    </row>
    <row r="309" spans="1:5" x14ac:dyDescent="0.2">
      <c r="A309" s="138" t="str">
        <f t="shared" si="5"/>
        <v>3M</v>
      </c>
      <c r="B309" s="140">
        <f>_xll.qlCalendarAdvance(Calendar,B308,A309)</f>
        <v>46757</v>
      </c>
      <c r="C309" s="140">
        <f>_xll.qlInterestRateIndexValueDate($C$1,B309)</f>
        <v>46759</v>
      </c>
      <c r="D309" s="141" t="e">
        <f>_xll.qlIndexFixing(C$1,$B309,TRUE,$D$1)</f>
        <v>#NUM!</v>
      </c>
      <c r="E309" s="141" t="e">
        <f>_xll.qlIndexFixing(C$2,$B309,TRUE,$D$1)</f>
        <v>#NUM!</v>
      </c>
    </row>
    <row r="310" spans="1:5" x14ac:dyDescent="0.2">
      <c r="A310" s="138" t="str">
        <f t="shared" si="5"/>
        <v>3M</v>
      </c>
      <c r="B310" s="140">
        <f>_xll.qlCalendarAdvance(Calendar,B309,A310)</f>
        <v>46848</v>
      </c>
      <c r="C310" s="140">
        <f>_xll.qlInterestRateIndexValueDate($C$1,B310)</f>
        <v>46850</v>
      </c>
      <c r="D310" s="141" t="e">
        <f>_xll.qlIndexFixing(C$1,$B310,TRUE,$D$1)</f>
        <v>#NUM!</v>
      </c>
      <c r="E310" s="141" t="e">
        <f>_xll.qlIndexFixing(C$2,$B310,TRUE,$D$1)</f>
        <v>#NUM!</v>
      </c>
    </row>
    <row r="311" spans="1:5" x14ac:dyDescent="0.2">
      <c r="A311" s="138" t="str">
        <f t="shared" si="5"/>
        <v>3M</v>
      </c>
      <c r="B311" s="140">
        <f>_xll.qlCalendarAdvance(Calendar,B310,A311)</f>
        <v>46939</v>
      </c>
      <c r="C311" s="140">
        <f>_xll.qlInterestRateIndexValueDate($C$1,B311)</f>
        <v>46941</v>
      </c>
      <c r="D311" s="141" t="e">
        <f>_xll.qlIndexFixing(C$1,$B311,TRUE,$D$1)</f>
        <v>#NUM!</v>
      </c>
      <c r="E311" s="141" t="e">
        <f>_xll.qlIndexFixing(C$2,$B311,TRUE,$D$1)</f>
        <v>#NUM!</v>
      </c>
    </row>
    <row r="312" spans="1:5" x14ac:dyDescent="0.2">
      <c r="A312" s="138" t="str">
        <f t="shared" si="5"/>
        <v>3M</v>
      </c>
      <c r="B312" s="140">
        <f>_xll.qlCalendarAdvance(Calendar,B311,A312)</f>
        <v>47031</v>
      </c>
      <c r="C312" s="140">
        <f>_xll.qlInterestRateIndexValueDate($C$1,B312)</f>
        <v>47035</v>
      </c>
      <c r="D312" s="141" t="e">
        <f>_xll.qlIndexFixing(C$1,$B312,TRUE,$D$1)</f>
        <v>#NUM!</v>
      </c>
      <c r="E312" s="141" t="e">
        <f>_xll.qlIndexFixing(C$2,$B312,TRUE,$D$1)</f>
        <v>#NUM!</v>
      </c>
    </row>
    <row r="313" spans="1:5" x14ac:dyDescent="0.2">
      <c r="A313" s="138" t="str">
        <f t="shared" si="5"/>
        <v>3M</v>
      </c>
      <c r="B313" s="140">
        <f>_xll.qlCalendarAdvance(Calendar,B312,A313)</f>
        <v>47123</v>
      </c>
      <c r="C313" s="140">
        <f>_xll.qlInterestRateIndexValueDate($C$1,B313)</f>
        <v>47127</v>
      </c>
      <c r="D313" s="141" t="e">
        <f>_xll.qlIndexFixing(C$1,$B313,TRUE,$D$1)</f>
        <v>#NUM!</v>
      </c>
      <c r="E313" s="141" t="e">
        <f>_xll.qlIndexFixing(C$2,$B313,TRUE,$D$1)</f>
        <v>#NUM!</v>
      </c>
    </row>
    <row r="314" spans="1:5" x14ac:dyDescent="0.2">
      <c r="A314" s="138" t="str">
        <f t="shared" si="5"/>
        <v>3M</v>
      </c>
      <c r="B314" s="140">
        <f>_xll.qlCalendarAdvance(Calendar,B313,A314)</f>
        <v>47213</v>
      </c>
      <c r="C314" s="140">
        <f>_xll.qlInterestRateIndexValueDate($C$1,B314)</f>
        <v>47217</v>
      </c>
      <c r="D314" s="141" t="e">
        <f>_xll.qlIndexFixing(C$1,$B314,TRUE,$D$1)</f>
        <v>#NUM!</v>
      </c>
      <c r="E314" s="141" t="e">
        <f>_xll.qlIndexFixing(C$2,$B314,TRUE,$D$1)</f>
        <v>#NUM!</v>
      </c>
    </row>
    <row r="315" spans="1:5" x14ac:dyDescent="0.2">
      <c r="A315" s="138" t="str">
        <f t="shared" si="5"/>
        <v>3M</v>
      </c>
      <c r="B315" s="140">
        <f>_xll.qlCalendarAdvance(Calendar,B314,A315)</f>
        <v>47304</v>
      </c>
      <c r="C315" s="140">
        <f>_xll.qlInterestRateIndexValueDate($C$1,B315)</f>
        <v>47308</v>
      </c>
      <c r="D315" s="141" t="e">
        <f>_xll.qlIndexFixing(C$1,$B315,TRUE,$D$1)</f>
        <v>#NUM!</v>
      </c>
      <c r="E315" s="141" t="e">
        <f>_xll.qlIndexFixing(C$2,$B315,TRUE,$D$1)</f>
        <v>#NUM!</v>
      </c>
    </row>
    <row r="316" spans="1:5" x14ac:dyDescent="0.2">
      <c r="A316" s="138" t="str">
        <f t="shared" si="5"/>
        <v>3M</v>
      </c>
      <c r="B316" s="140">
        <f>_xll.qlCalendarAdvance(Calendar,B315,A316)</f>
        <v>47396</v>
      </c>
      <c r="C316" s="140">
        <f>_xll.qlInterestRateIndexValueDate($C$1,B316)</f>
        <v>47400</v>
      </c>
      <c r="D316" s="141" t="e">
        <f>_xll.qlIndexFixing(C$1,$B316,TRUE,$D$1)</f>
        <v>#NUM!</v>
      </c>
      <c r="E316" s="141" t="e">
        <f>_xll.qlIndexFixing(C$2,$B316,TRUE,$D$1)</f>
        <v>#NUM!</v>
      </c>
    </row>
    <row r="317" spans="1:5" x14ac:dyDescent="0.2">
      <c r="A317" s="138" t="str">
        <f t="shared" si="5"/>
        <v>3M</v>
      </c>
      <c r="B317" s="140">
        <f>_xll.qlCalendarAdvance(Calendar,B316,A317)</f>
        <v>47490</v>
      </c>
      <c r="C317" s="140">
        <f>_xll.qlInterestRateIndexValueDate($C$1,B317)</f>
        <v>47492</v>
      </c>
      <c r="D317" s="141" t="e">
        <f>_xll.qlIndexFixing(C$1,$B317,TRUE,$D$1)</f>
        <v>#NUM!</v>
      </c>
      <c r="E317" s="141" t="e">
        <f>_xll.qlIndexFixing(C$2,$B317,TRUE,$D$1)</f>
        <v>#NUM!</v>
      </c>
    </row>
    <row r="318" spans="1:5" x14ac:dyDescent="0.2">
      <c r="A318" s="138" t="str">
        <f t="shared" si="5"/>
        <v>3M</v>
      </c>
      <c r="B318" s="140">
        <f>_xll.qlCalendarAdvance(Calendar,B317,A318)</f>
        <v>47581</v>
      </c>
      <c r="C318" s="140">
        <f>_xll.qlInterestRateIndexValueDate($C$1,B318)</f>
        <v>47583</v>
      </c>
      <c r="D318" s="141" t="e">
        <f>_xll.qlIndexFixing(C$1,$B318,TRUE,$D$1)</f>
        <v>#NUM!</v>
      </c>
      <c r="E318" s="141" t="e">
        <f>_xll.qlIndexFixing(C$2,$B318,TRUE,$D$1)</f>
        <v>#NUM!</v>
      </c>
    </row>
    <row r="319" spans="1:5" x14ac:dyDescent="0.2">
      <c r="A319" s="138" t="str">
        <f t="shared" si="5"/>
        <v>3M</v>
      </c>
      <c r="B319" s="140">
        <f>_xll.qlCalendarAdvance(Calendar,B318,A319)</f>
        <v>47672</v>
      </c>
      <c r="C319" s="140">
        <f>_xll.qlInterestRateIndexValueDate($C$1,B319)</f>
        <v>47674</v>
      </c>
      <c r="D319" s="141" t="e">
        <f>_xll.qlIndexFixing(C$1,$B319,TRUE,$D$1)</f>
        <v>#NUM!</v>
      </c>
      <c r="E319" s="141" t="e">
        <f>_xll.qlIndexFixing(C$2,$B319,TRUE,$D$1)</f>
        <v>#NUM!</v>
      </c>
    </row>
    <row r="320" spans="1:5" x14ac:dyDescent="0.2">
      <c r="A320" s="138" t="str">
        <f t="shared" si="5"/>
        <v>3M</v>
      </c>
      <c r="B320" s="140">
        <f>_xll.qlCalendarAdvance(Calendar,B319,A320)</f>
        <v>47764</v>
      </c>
      <c r="C320" s="140">
        <f>_xll.qlInterestRateIndexValueDate($C$1,B320)</f>
        <v>47766</v>
      </c>
      <c r="D320" s="141" t="e">
        <f>_xll.qlIndexFixing(C$1,$B320,TRUE,$D$1)</f>
        <v>#NUM!</v>
      </c>
      <c r="E320" s="141" t="e">
        <f>_xll.qlIndexFixing(C$2,$B320,TRUE,$D$1)</f>
        <v>#NUM!</v>
      </c>
    </row>
    <row r="321" spans="1:5" x14ac:dyDescent="0.2">
      <c r="A321" s="138" t="str">
        <f t="shared" si="5"/>
        <v>3M</v>
      </c>
      <c r="B321" s="140">
        <f>_xll.qlCalendarAdvance(Calendar,B320,A321)</f>
        <v>47856</v>
      </c>
      <c r="C321" s="140">
        <f>_xll.qlInterestRateIndexValueDate($C$1,B321)</f>
        <v>47858</v>
      </c>
      <c r="D321" s="141" t="e">
        <f>_xll.qlIndexFixing(C$1,$B321,TRUE,$D$1)</f>
        <v>#NUM!</v>
      </c>
      <c r="E321" s="141" t="e">
        <f>_xll.qlIndexFixing(C$2,$B321,TRUE,$D$1)</f>
        <v>#NUM!</v>
      </c>
    </row>
    <row r="322" spans="1:5" x14ac:dyDescent="0.2">
      <c r="A322" s="138" t="str">
        <f t="shared" si="5"/>
        <v>3M</v>
      </c>
      <c r="B322" s="140">
        <f>_xll.qlCalendarAdvance(Calendar,B321,A322)</f>
        <v>47946</v>
      </c>
      <c r="C322" s="140">
        <f>_xll.qlInterestRateIndexValueDate($C$1,B322)</f>
        <v>47948</v>
      </c>
      <c r="D322" s="141" t="e">
        <f>_xll.qlIndexFixing(C$1,$B322,TRUE,$D$1)</f>
        <v>#NUM!</v>
      </c>
      <c r="E322" s="141" t="e">
        <f>_xll.qlIndexFixing(C$2,$B322,TRUE,$D$1)</f>
        <v>#NUM!</v>
      </c>
    </row>
    <row r="323" spans="1:5" x14ac:dyDescent="0.2">
      <c r="A323" s="138" t="str">
        <f t="shared" si="5"/>
        <v>3M</v>
      </c>
      <c r="B323" s="140">
        <f>_xll.qlCalendarAdvance(Calendar,B322,A323)</f>
        <v>48037</v>
      </c>
      <c r="C323" s="140">
        <f>_xll.qlInterestRateIndexValueDate($C$1,B323)</f>
        <v>48039</v>
      </c>
      <c r="D323" s="141" t="e">
        <f>_xll.qlIndexFixing(C$1,$B323,TRUE,$D$1)</f>
        <v>#NUM!</v>
      </c>
      <c r="E323" s="141" t="e">
        <f>_xll.qlIndexFixing(C$2,$B323,TRUE,$D$1)</f>
        <v>#NUM!</v>
      </c>
    </row>
    <row r="324" spans="1:5" x14ac:dyDescent="0.2">
      <c r="A324" s="138" t="str">
        <f t="shared" si="5"/>
        <v>3M</v>
      </c>
      <c r="B324" s="140">
        <f>_xll.qlCalendarAdvance(Calendar,B323,A324)</f>
        <v>48129</v>
      </c>
      <c r="C324" s="140">
        <f>_xll.qlInterestRateIndexValueDate($C$1,B324)</f>
        <v>48131</v>
      </c>
      <c r="D324" s="141" t="e">
        <f>_xll.qlIndexFixing(C$1,$B324,TRUE,$D$1)</f>
        <v>#NUM!</v>
      </c>
      <c r="E324" s="141" t="e">
        <f>_xll.qlIndexFixing(C$2,$B324,TRUE,$D$1)</f>
        <v>#NUM!</v>
      </c>
    </row>
    <row r="325" spans="1:5" x14ac:dyDescent="0.2">
      <c r="A325" s="138" t="str">
        <f t="shared" si="5"/>
        <v>3M</v>
      </c>
      <c r="B325" s="140">
        <f>_xll.qlCalendarAdvance(Calendar,B324,A325)</f>
        <v>48221</v>
      </c>
      <c r="C325" s="140">
        <f>_xll.qlInterestRateIndexValueDate($C$1,B325)</f>
        <v>48225</v>
      </c>
      <c r="D325" s="141" t="e">
        <f>_xll.qlIndexFixing(C$1,$B325,TRUE,$D$1)</f>
        <v>#NUM!</v>
      </c>
      <c r="E325" s="141" t="e">
        <f>_xll.qlIndexFixing(C$2,$B325,TRUE,$D$1)</f>
        <v>#NUM!</v>
      </c>
    </row>
    <row r="326" spans="1:5" x14ac:dyDescent="0.2">
      <c r="A326" s="138" t="str">
        <f t="shared" si="5"/>
        <v>3M</v>
      </c>
      <c r="B326" s="140">
        <f>_xll.qlCalendarAdvance(Calendar,B325,A326)</f>
        <v>48312</v>
      </c>
      <c r="C326" s="140">
        <f>_xll.qlInterestRateIndexValueDate($C$1,B326)</f>
        <v>48316</v>
      </c>
      <c r="D326" s="141" t="e">
        <f>_xll.qlIndexFixing(C$1,$B326,TRUE,$D$1)</f>
        <v>#NUM!</v>
      </c>
      <c r="E326" s="141" t="e">
        <f>_xll.qlIndexFixing(C$2,$B326,TRUE,$D$1)</f>
        <v>#NUM!</v>
      </c>
    </row>
    <row r="327" spans="1:5" x14ac:dyDescent="0.2">
      <c r="A327" s="138" t="str">
        <f t="shared" si="5"/>
        <v>3M</v>
      </c>
      <c r="B327" s="140">
        <f>_xll.qlCalendarAdvance(Calendar,B326,A327)</f>
        <v>48403</v>
      </c>
      <c r="C327" s="140">
        <f>_xll.qlInterestRateIndexValueDate($C$1,B327)</f>
        <v>48407</v>
      </c>
      <c r="D327" s="141" t="e">
        <f>_xll.qlIndexFixing(C$1,$B327,TRUE,$D$1)</f>
        <v>#NUM!</v>
      </c>
      <c r="E327" s="141" t="e">
        <f>_xll.qlIndexFixing(C$2,$B327,TRUE,$D$1)</f>
        <v>#NUM!</v>
      </c>
    </row>
    <row r="328" spans="1:5" x14ac:dyDescent="0.2">
      <c r="A328" s="138" t="str">
        <f t="shared" si="5"/>
        <v>3M</v>
      </c>
      <c r="B328" s="140">
        <f>_xll.qlCalendarAdvance(Calendar,B327,A328)</f>
        <v>48495</v>
      </c>
      <c r="C328" s="140">
        <f>_xll.qlInterestRateIndexValueDate($C$1,B328)</f>
        <v>48499</v>
      </c>
      <c r="D328" s="141" t="e">
        <f>_xll.qlIndexFixing(C$1,$B328,TRUE,$D$1)</f>
        <v>#NUM!</v>
      </c>
      <c r="E328" s="141" t="e">
        <f>_xll.qlIndexFixing(C$2,$B328,TRUE,$D$1)</f>
        <v>#NUM!</v>
      </c>
    </row>
    <row r="329" spans="1:5" x14ac:dyDescent="0.2">
      <c r="A329" s="138" t="str">
        <f t="shared" si="5"/>
        <v>3M</v>
      </c>
      <c r="B329" s="140">
        <f>_xll.qlCalendarAdvance(Calendar,B328,A329)</f>
        <v>48589</v>
      </c>
      <c r="C329" s="140">
        <f>_xll.qlInterestRateIndexValueDate($C$1,B329)</f>
        <v>48591</v>
      </c>
      <c r="D329" s="141" t="e">
        <f>_xll.qlIndexFixing(C$1,$B329,TRUE,$D$1)</f>
        <v>#NUM!</v>
      </c>
      <c r="E329" s="141" t="e">
        <f>_xll.qlIndexFixing(C$2,$B329,TRUE,$D$1)</f>
        <v>#NUM!</v>
      </c>
    </row>
    <row r="330" spans="1:5" x14ac:dyDescent="0.2">
      <c r="A330" s="138" t="str">
        <f t="shared" si="5"/>
        <v>3M</v>
      </c>
      <c r="B330" s="140">
        <f>_xll.qlCalendarAdvance(Calendar,B329,A330)</f>
        <v>48680</v>
      </c>
      <c r="C330" s="140">
        <f>_xll.qlInterestRateIndexValueDate($C$1,B330)</f>
        <v>48682</v>
      </c>
      <c r="D330" s="141" t="e">
        <f>_xll.qlIndexFixing(C$1,$B330,TRUE,$D$1)</f>
        <v>#NUM!</v>
      </c>
      <c r="E330" s="141" t="e">
        <f>_xll.qlIndexFixing(C$2,$B330,TRUE,$D$1)</f>
        <v>#NUM!</v>
      </c>
    </row>
    <row r="331" spans="1:5" x14ac:dyDescent="0.2">
      <c r="A331" s="138" t="str">
        <f t="shared" si="5"/>
        <v>3M</v>
      </c>
      <c r="B331" s="140">
        <f>_xll.qlCalendarAdvance(Calendar,B330,A331)</f>
        <v>48771</v>
      </c>
      <c r="C331" s="140">
        <f>_xll.qlInterestRateIndexValueDate($C$1,B331)</f>
        <v>48773</v>
      </c>
      <c r="D331" s="141" t="e">
        <f>_xll.qlIndexFixing(C$1,$B331,TRUE,$D$1)</f>
        <v>#NUM!</v>
      </c>
      <c r="E331" s="141" t="e">
        <f>_xll.qlIndexFixing(C$2,$B331,TRUE,$D$1)</f>
        <v>#NUM!</v>
      </c>
    </row>
    <row r="332" spans="1:5" x14ac:dyDescent="0.2">
      <c r="A332" s="138" t="str">
        <f t="shared" si="5"/>
        <v>3M</v>
      </c>
      <c r="B332" s="140">
        <f>_xll.qlCalendarAdvance(Calendar,B331,A332)</f>
        <v>48863</v>
      </c>
      <c r="C332" s="140">
        <f>_xll.qlInterestRateIndexValueDate($C$1,B332)</f>
        <v>48865</v>
      </c>
      <c r="D332" s="141" t="e">
        <f>_xll.qlIndexFixing(C$1,$B332,TRUE,$D$1)</f>
        <v>#NUM!</v>
      </c>
      <c r="E332" s="141" t="e">
        <f>_xll.qlIndexFixing(C$2,$B332,TRUE,$D$1)</f>
        <v>#NUM!</v>
      </c>
    </row>
    <row r="333" spans="1:5" x14ac:dyDescent="0.2">
      <c r="A333" s="138" t="str">
        <f t="shared" si="5"/>
        <v>3M</v>
      </c>
      <c r="B333" s="140">
        <f>_xll.qlCalendarAdvance(Calendar,B332,A333)</f>
        <v>48955</v>
      </c>
      <c r="C333" s="140">
        <f>_xll.qlInterestRateIndexValueDate($C$1,B333)</f>
        <v>48957</v>
      </c>
      <c r="D333" s="141" t="e">
        <f>_xll.qlIndexFixing(C$1,$B333,TRUE,$D$1)</f>
        <v>#NUM!</v>
      </c>
      <c r="E333" s="141" t="e">
        <f>_xll.qlIndexFixing(C$2,$B333,TRUE,$D$1)</f>
        <v>#NUM!</v>
      </c>
    </row>
    <row r="334" spans="1:5" x14ac:dyDescent="0.2">
      <c r="A334" s="138" t="str">
        <f t="shared" si="5"/>
        <v>3M</v>
      </c>
      <c r="B334" s="140">
        <f>_xll.qlCalendarAdvance(Calendar,B333,A334)</f>
        <v>49045</v>
      </c>
      <c r="C334" s="140">
        <f>_xll.qlInterestRateIndexValueDate($C$1,B334)</f>
        <v>49047</v>
      </c>
      <c r="D334" s="141" t="e">
        <f>_xll.qlIndexFixing(C$1,$B334,TRUE,$D$1)</f>
        <v>#NUM!</v>
      </c>
      <c r="E334" s="141" t="e">
        <f>_xll.qlIndexFixing(C$2,$B334,TRUE,$D$1)</f>
        <v>#NUM!</v>
      </c>
    </row>
    <row r="335" spans="1:5" x14ac:dyDescent="0.2">
      <c r="A335" s="138" t="str">
        <f t="shared" si="5"/>
        <v>3M</v>
      </c>
      <c r="B335" s="140">
        <f>_xll.qlCalendarAdvance(Calendar,B334,A335)</f>
        <v>49136</v>
      </c>
      <c r="C335" s="140">
        <f>_xll.qlInterestRateIndexValueDate($C$1,B335)</f>
        <v>49138</v>
      </c>
      <c r="D335" s="141" t="e">
        <f>_xll.qlIndexFixing(C$1,$B335,TRUE,$D$1)</f>
        <v>#NUM!</v>
      </c>
      <c r="E335" s="141" t="e">
        <f>_xll.qlIndexFixing(C$2,$B335,TRUE,$D$1)</f>
        <v>#NUM!</v>
      </c>
    </row>
    <row r="336" spans="1:5" x14ac:dyDescent="0.2">
      <c r="A336" s="138" t="str">
        <f t="shared" si="5"/>
        <v>3M</v>
      </c>
      <c r="B336" s="140">
        <f>_xll.qlCalendarAdvance(Calendar,B335,A336)</f>
        <v>49228</v>
      </c>
      <c r="C336" s="140">
        <f>_xll.qlInterestRateIndexValueDate($C$1,B336)</f>
        <v>49230</v>
      </c>
      <c r="D336" s="141" t="e">
        <f>_xll.qlIndexFixing(C$1,$B336,TRUE,$D$1)</f>
        <v>#NUM!</v>
      </c>
      <c r="E336" s="141" t="e">
        <f>_xll.qlIndexFixing(C$2,$B336,TRUE,$D$1)</f>
        <v>#NUM!</v>
      </c>
    </row>
    <row r="337" spans="1:5" x14ac:dyDescent="0.2">
      <c r="A337" s="138" t="str">
        <f t="shared" si="5"/>
        <v>3M</v>
      </c>
      <c r="B337" s="140">
        <f>_xll.qlCalendarAdvance(Calendar,B336,A337)</f>
        <v>49320</v>
      </c>
      <c r="C337" s="140">
        <f>_xll.qlInterestRateIndexValueDate($C$1,B337)</f>
        <v>49324</v>
      </c>
      <c r="D337" s="141" t="e">
        <f>_xll.qlIndexFixing(C$1,$B337,TRUE,$D$1)</f>
        <v>#NUM!</v>
      </c>
      <c r="E337" s="141" t="e">
        <f>_xll.qlIndexFixing(C$2,$B337,TRUE,$D$1)</f>
        <v>#NUM!</v>
      </c>
    </row>
    <row r="338" spans="1:5" x14ac:dyDescent="0.2">
      <c r="A338" s="138" t="str">
        <f t="shared" si="5"/>
        <v>3M</v>
      </c>
      <c r="B338" s="140">
        <f>_xll.qlCalendarAdvance(Calendar,B337,A338)</f>
        <v>49410</v>
      </c>
      <c r="C338" s="140">
        <f>_xll.qlInterestRateIndexValueDate($C$1,B338)</f>
        <v>49412</v>
      </c>
      <c r="D338" s="141" t="e">
        <f>_xll.qlIndexFixing(C$1,$B338,TRUE,$D$1)</f>
        <v>#NUM!</v>
      </c>
      <c r="E338" s="141" t="e">
        <f>_xll.qlIndexFixing(C$2,$B338,TRUE,$D$1)</f>
        <v>#NUM!</v>
      </c>
    </row>
    <row r="339" spans="1:5" x14ac:dyDescent="0.2">
      <c r="A339" s="138" t="str">
        <f t="shared" si="5"/>
        <v>3M</v>
      </c>
      <c r="B339" s="140">
        <f>_xll.qlCalendarAdvance(Calendar,B338,A339)</f>
        <v>49501</v>
      </c>
      <c r="C339" s="140">
        <f>_xll.qlInterestRateIndexValueDate($C$1,B339)</f>
        <v>49503</v>
      </c>
      <c r="D339" s="141" t="e">
        <f>_xll.qlIndexFixing(C$1,$B339,TRUE,$D$1)</f>
        <v>#NUM!</v>
      </c>
      <c r="E339" s="141" t="e">
        <f>_xll.qlIndexFixing(C$2,$B339,TRUE,$D$1)</f>
        <v>#NUM!</v>
      </c>
    </row>
    <row r="340" spans="1:5" x14ac:dyDescent="0.2">
      <c r="A340" s="138" t="str">
        <f t="shared" si="5"/>
        <v>3M</v>
      </c>
      <c r="B340" s="140">
        <f>_xll.qlCalendarAdvance(Calendar,B339,A340)</f>
        <v>49593</v>
      </c>
      <c r="C340" s="140">
        <f>_xll.qlInterestRateIndexValueDate($C$1,B340)</f>
        <v>49597</v>
      </c>
      <c r="D340" s="141" t="e">
        <f>_xll.qlIndexFixing(C$1,$B340,TRUE,$D$1)</f>
        <v>#NUM!</v>
      </c>
      <c r="E340" s="141" t="e">
        <f>_xll.qlIndexFixing(C$2,$B340,TRUE,$D$1)</f>
        <v>#NUM!</v>
      </c>
    </row>
    <row r="341" spans="1:5" x14ac:dyDescent="0.2">
      <c r="B341" s="140"/>
      <c r="C341" s="140"/>
      <c r="D341" s="141"/>
      <c r="E341" s="141"/>
    </row>
    <row r="342" spans="1:5" x14ac:dyDescent="0.2">
      <c r="B342" s="140"/>
      <c r="C342" s="140"/>
      <c r="D342" s="141"/>
      <c r="E342" s="141"/>
    </row>
    <row r="343" spans="1:5" x14ac:dyDescent="0.2">
      <c r="B343" s="140"/>
      <c r="C343" s="140"/>
      <c r="D343" s="141"/>
      <c r="E343" s="141"/>
    </row>
    <row r="344" spans="1:5" x14ac:dyDescent="0.2">
      <c r="B344" s="140"/>
      <c r="C344" s="140"/>
      <c r="D344" s="141"/>
      <c r="E344" s="141"/>
    </row>
    <row r="345" spans="1:5" x14ac:dyDescent="0.2">
      <c r="B345" s="140"/>
      <c r="C345" s="140"/>
      <c r="D345" s="141"/>
      <c r="E345" s="141"/>
    </row>
    <row r="346" spans="1:5" x14ac:dyDescent="0.2">
      <c r="B346" s="140"/>
      <c r="C346" s="140"/>
      <c r="D346" s="141"/>
      <c r="E346" s="141"/>
    </row>
    <row r="347" spans="1:5" x14ac:dyDescent="0.2">
      <c r="B347" s="140"/>
      <c r="C347" s="140"/>
      <c r="D347" s="141"/>
      <c r="E347" s="141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General Settings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2013-11-29T13:07:58Z</dcterms:modified>
</cp:coreProperties>
</file>