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5240" yWindow="-15" windowWidth="15300" windowHeight="7950" tabRatio="642"/>
  </bookViews>
  <sheets>
    <sheet name="General Settings" sheetId="4" r:id="rId1"/>
    <sheet name="Triggers" sheetId="24" r:id="rId2"/>
    <sheet name="SynthDepo" sheetId="12" r:id="rId3"/>
    <sheet name="RateHelpersFra" sheetId="27" r:id="rId4"/>
    <sheet name="SynthFra" sheetId="26" r:id="rId5"/>
    <sheet name="Contribution" sheetId="25" r:id="rId6"/>
  </sheets>
  <externalReferences>
    <externalReference r:id="rId7"/>
  </externalReferences>
  <definedNames>
    <definedName name="Accuracy">'General Settings'!$D$27</definedName>
    <definedName name="AllTriggers">Triggers!$C$3:$C$6</definedName>
    <definedName name="BasisInterpolation">'General Settings'!$D$34</definedName>
    <definedName name="BasisInterpolator">'General Settings'!$D$35</definedName>
    <definedName name="Calendar">'General Settings'!$D$5</definedName>
    <definedName name="Currency">'General Settings'!$D$4</definedName>
    <definedName name="DayCounter">'General Settings'!$D$36</definedName>
    <definedName name="EvaluationDate">Triggers!$C$3</definedName>
    <definedName name="FileOverwrite">'General Settings'!$I$8</definedName>
    <definedName name="IborIndex">'General Settings'!$D$33</definedName>
    <definedName name="IborTenor">'General Settings'!$D$25</definedName>
    <definedName name="IborType">'General Settings'!$D$6</definedName>
    <definedName name="InterestRatesTrigger">Triggers!$C$5</definedName>
    <definedName name="InterpolationID">'General Settings'!$D$29</definedName>
    <definedName name="LastDayInNextYear">'General Settings'!$D$20</definedName>
    <definedName name="LastDayInYear">'General Settings'!$D$19</definedName>
    <definedName name="LastFixingsTrigger">Triggers!$C$6</definedName>
    <definedName name="LastUpdate">'General Settings'!$D$10</definedName>
    <definedName name="LiveDataFeed">'General Settings'!$D$11</definedName>
    <definedName name="Months12M">Contribution!$A$25</definedName>
    <definedName name="Months1M" localSheetId="5">Contribution!$A$3</definedName>
    <definedName name="Months3M">Contribution!$A$8</definedName>
    <definedName name="Months6M">Contribution!$A$15</definedName>
    <definedName name="NDays">'General Settings'!$D$26</definedName>
    <definedName name="ObjectOverwrite">'General Settings'!$I$5</definedName>
    <definedName name="OisCurve">'General Settings'!$D$8</definedName>
    <definedName name="OisEngine">'General Settings'!$D$18</definedName>
    <definedName name="OvernightIndex">'General Settings'!$D$7</definedName>
    <definedName name="Permanent">'General Settings'!$I$4</definedName>
    <definedName name="QuoteLive">Contribution!$J$3:$J$40</definedName>
    <definedName name="QuoteStatic">Contribution!$L$3:$L$40</definedName>
    <definedName name="QuoteSuffix">'General Settings'!$I$10</definedName>
    <definedName name="RateTickValue">'General Settings'!$I$11</definedName>
    <definedName name="SerializationPath">'General Settings'!$I$7</definedName>
    <definedName name="Serialize">'General Settings'!$I$6</definedName>
    <definedName name="SettlementDate">'General Settings'!$D$17</definedName>
    <definedName name="Tenor1M" localSheetId="5">Contribution!$A$4</definedName>
    <definedName name="Tenor1Y">Contribution!$A$26</definedName>
    <definedName name="Tenor3M">Contribution!$A$9</definedName>
    <definedName name="Tenor6M">Contribution!$A$16</definedName>
    <definedName name="TraitsID">'General Settings'!$D$28</definedName>
    <definedName name="Trigger">Triggers!$C$2</definedName>
    <definedName name="YieldCurve">'General Settings'!$D$37</definedName>
  </definedNames>
  <calcPr calcId="145621"/>
  <fileRecoveryPr repairLoad="1"/>
</workbook>
</file>

<file path=xl/calcChain.xml><?xml version="1.0" encoding="utf-8"?>
<calcChain xmlns="http://schemas.openxmlformats.org/spreadsheetml/2006/main">
  <c r="D27" i="4" l="1"/>
  <c r="D31" i="4"/>
  <c r="D38" i="4"/>
  <c r="D33" i="4"/>
  <c r="C42" i="25" l="1"/>
  <c r="C43" i="25"/>
  <c r="C44" i="25"/>
  <c r="C45" i="25"/>
  <c r="C46" i="25"/>
  <c r="C47" i="25"/>
  <c r="C48" i="25"/>
  <c r="C49" i="25"/>
  <c r="C50" i="25"/>
  <c r="C51" i="25"/>
  <c r="C52" i="25"/>
  <c r="C53" i="25"/>
  <c r="C54" i="25"/>
  <c r="C55" i="25"/>
  <c r="C56" i="25"/>
  <c r="C57" i="25"/>
  <c r="C58" i="25"/>
  <c r="C59" i="25"/>
  <c r="C60" i="25"/>
  <c r="C61" i="25"/>
  <c r="C62" i="25"/>
  <c r="C63" i="25"/>
  <c r="C64" i="25"/>
  <c r="C65" i="25"/>
  <c r="C66" i="25"/>
  <c r="C67" i="25"/>
  <c r="C68" i="25"/>
  <c r="C69" i="25"/>
  <c r="C70" i="25"/>
  <c r="C71" i="25"/>
  <c r="C72" i="25"/>
  <c r="C73" i="25"/>
  <c r="C74" i="25"/>
  <c r="C75" i="25"/>
  <c r="C76" i="25"/>
  <c r="C77" i="25"/>
  <c r="C78" i="25"/>
  <c r="C79" i="25"/>
  <c r="C80" i="25"/>
  <c r="C81" i="25"/>
  <c r="C82" i="25"/>
  <c r="C83" i="25"/>
  <c r="C84" i="25"/>
  <c r="C41" i="25"/>
  <c r="B42" i="25"/>
  <c r="B43" i="25"/>
  <c r="B44" i="25"/>
  <c r="B45" i="25"/>
  <c r="B46" i="25"/>
  <c r="B47" i="25"/>
  <c r="B48" i="25"/>
  <c r="B49" i="25"/>
  <c r="B50" i="25"/>
  <c r="B51" i="25"/>
  <c r="B52" i="25"/>
  <c r="B53" i="25"/>
  <c r="B54" i="25"/>
  <c r="B55" i="25"/>
  <c r="B56" i="25"/>
  <c r="B57" i="25"/>
  <c r="B58" i="25"/>
  <c r="B59" i="25"/>
  <c r="B60" i="25"/>
  <c r="B61" i="25"/>
  <c r="B62" i="25"/>
  <c r="B63" i="25"/>
  <c r="B64" i="25"/>
  <c r="B65" i="25"/>
  <c r="B66" i="25"/>
  <c r="B67" i="25"/>
  <c r="B68" i="25"/>
  <c r="B69" i="25"/>
  <c r="B70" i="25"/>
  <c r="B71" i="25"/>
  <c r="B72" i="25"/>
  <c r="B73" i="25"/>
  <c r="B74" i="25"/>
  <c r="B75" i="25"/>
  <c r="B76" i="25"/>
  <c r="B77" i="25"/>
  <c r="B78" i="25"/>
  <c r="B79" i="25"/>
  <c r="B80" i="25"/>
  <c r="B81" i="25"/>
  <c r="B82" i="25"/>
  <c r="B83" i="25"/>
  <c r="B84" i="25"/>
  <c r="B41" i="25"/>
  <c r="D45" i="25"/>
  <c r="D82" i="25"/>
  <c r="D68" i="25"/>
  <c r="D83" i="25"/>
  <c r="D70" i="25"/>
  <c r="D58" i="25"/>
  <c r="D67" i="25"/>
  <c r="D49" i="25"/>
  <c r="D65" i="25"/>
  <c r="D66" i="25"/>
  <c r="D47" i="25"/>
  <c r="D72" i="25"/>
  <c r="D50" i="25"/>
  <c r="D46" i="25"/>
  <c r="D48" i="25"/>
  <c r="D80" i="25"/>
  <c r="D63" i="25"/>
  <c r="D71" i="25"/>
  <c r="D73" i="25"/>
  <c r="D78" i="25"/>
  <c r="D51" i="25"/>
  <c r="D44" i="25"/>
  <c r="D74" i="25"/>
  <c r="D84" i="25"/>
  <c r="D62" i="25"/>
  <c r="D77" i="25"/>
  <c r="D76" i="25"/>
  <c r="D79" i="25"/>
  <c r="D69" i="25"/>
  <c r="D61" i="25"/>
  <c r="D59" i="25"/>
  <c r="D75" i="25"/>
  <c r="D53" i="25"/>
  <c r="E80" i="25"/>
  <c r="D81" i="25"/>
  <c r="E81" i="25" s="1"/>
  <c r="D57" i="25"/>
  <c r="D42" i="25"/>
  <c r="D41" i="25"/>
  <c r="D52" i="25"/>
  <c r="D60" i="25"/>
  <c r="D43" i="25"/>
  <c r="D64" i="25"/>
  <c r="D55" i="25"/>
  <c r="D56" i="25"/>
  <c r="D54" i="25"/>
  <c r="D27" i="12" l="1"/>
  <c r="D20" i="12"/>
  <c r="D21" i="12"/>
  <c r="D22" i="12"/>
  <c r="D23" i="12"/>
  <c r="D24" i="12"/>
  <c r="D19" i="12"/>
  <c r="I18" i="12"/>
  <c r="I17" i="12"/>
  <c r="D13" i="12"/>
  <c r="D14" i="12"/>
  <c r="D12" i="12"/>
  <c r="I8" i="12"/>
  <c r="I9" i="12"/>
  <c r="E61" i="25"/>
  <c r="E54" i="25"/>
  <c r="E65" i="25"/>
  <c r="E63" i="25"/>
  <c r="E46" i="25"/>
  <c r="E47" i="25"/>
  <c r="E72" i="25"/>
  <c r="E74" i="25"/>
  <c r="E42" i="25"/>
  <c r="E59" i="25"/>
  <c r="E41" i="25"/>
  <c r="E69" i="25"/>
  <c r="E75" i="25"/>
  <c r="E62" i="25"/>
  <c r="E70" i="25"/>
  <c r="E57" i="25"/>
  <c r="E50" i="25"/>
  <c r="E44" i="25"/>
  <c r="E55" i="25"/>
  <c r="E67" i="25"/>
  <c r="E79" i="25"/>
  <c r="E68" i="25"/>
  <c r="E58" i="25"/>
  <c r="E45" i="25"/>
  <c r="E77" i="25"/>
  <c r="E71" i="25"/>
  <c r="E73" i="25"/>
  <c r="E51" i="25"/>
  <c r="E52" i="25"/>
  <c r="E49" i="25"/>
  <c r="E66" i="25"/>
  <c r="E84" i="25"/>
  <c r="E82" i="25"/>
  <c r="E60" i="25"/>
  <c r="E56" i="25"/>
  <c r="E78" i="25"/>
  <c r="E76" i="25"/>
  <c r="E64" i="25"/>
  <c r="E43" i="25"/>
  <c r="E83" i="25"/>
  <c r="E48" i="25"/>
  <c r="E53" i="25"/>
  <c r="D5" i="12" l="1"/>
  <c r="D25" i="12"/>
  <c r="D15" i="12"/>
  <c r="D6" i="12"/>
  <c r="D2" i="12"/>
  <c r="N3" i="25" l="1" a="1"/>
  <c r="C26" i="25"/>
  <c r="C27" i="25"/>
  <c r="C28" i="25"/>
  <c r="C29" i="25"/>
  <c r="C30" i="25"/>
  <c r="C31" i="25"/>
  <c r="C32" i="25"/>
  <c r="C33" i="25"/>
  <c r="C34" i="25"/>
  <c r="C35" i="25"/>
  <c r="C36" i="25"/>
  <c r="C37" i="25"/>
  <c r="C38" i="25"/>
  <c r="C39" i="25"/>
  <c r="C40" i="25"/>
  <c r="C25" i="25"/>
  <c r="C16" i="25"/>
  <c r="C17" i="25"/>
  <c r="C18" i="25"/>
  <c r="C19" i="25"/>
  <c r="C20" i="25"/>
  <c r="C21" i="25"/>
  <c r="C22" i="25"/>
  <c r="C23" i="25"/>
  <c r="C24" i="25"/>
  <c r="C15" i="25"/>
  <c r="C9" i="25"/>
  <c r="C10" i="25"/>
  <c r="C11" i="25"/>
  <c r="C12" i="25"/>
  <c r="C13" i="25"/>
  <c r="C14" i="25"/>
  <c r="C8" i="25"/>
  <c r="D8" i="4"/>
  <c r="C3" i="24"/>
  <c r="D32" i="25"/>
  <c r="D21" i="25"/>
  <c r="D15" i="25"/>
  <c r="D10" i="25"/>
  <c r="D20" i="25"/>
  <c r="D18" i="25"/>
  <c r="D35" i="25"/>
  <c r="D31" i="25"/>
  <c r="D38" i="25"/>
  <c r="D29" i="25"/>
  <c r="D23" i="25"/>
  <c r="A10" i="12"/>
  <c r="D19" i="25"/>
  <c r="D40" i="25"/>
  <c r="D9" i="25"/>
  <c r="D37" i="25"/>
  <c r="D8" i="25"/>
  <c r="D17" i="4"/>
  <c r="D30" i="25"/>
  <c r="E20" i="12"/>
  <c r="D13" i="25"/>
  <c r="D28" i="25"/>
  <c r="D34" i="25"/>
  <c r="D26" i="25"/>
  <c r="D33" i="25"/>
  <c r="D14" i="25"/>
  <c r="D16" i="25"/>
  <c r="D25" i="25"/>
  <c r="D17" i="25"/>
  <c r="D11" i="25"/>
  <c r="D12" i="25"/>
  <c r="D22" i="25"/>
  <c r="D24" i="25"/>
  <c r="D39" i="25"/>
  <c r="D27" i="25"/>
  <c r="D36" i="25"/>
  <c r="E24" i="12"/>
  <c r="E23" i="12"/>
  <c r="E21" i="12"/>
  <c r="E27" i="12"/>
  <c r="E12" i="12"/>
  <c r="E14" i="12"/>
  <c r="E22" i="12"/>
  <c r="E19" i="12"/>
  <c r="E13" i="12"/>
  <c r="D10" i="12" l="1"/>
  <c r="E15" i="12"/>
  <c r="E6" i="12"/>
  <c r="E5" i="12"/>
  <c r="E2" i="12"/>
  <c r="E25" i="12"/>
  <c r="D2" i="25"/>
  <c r="C2" i="25"/>
  <c r="E14" i="25"/>
  <c r="F15" i="12"/>
  <c r="E25" i="25"/>
  <c r="E9" i="25"/>
  <c r="E26" i="25"/>
  <c r="E39" i="25"/>
  <c r="E33" i="25"/>
  <c r="E32" i="25"/>
  <c r="E22" i="25"/>
  <c r="E36" i="25"/>
  <c r="E38" i="25"/>
  <c r="E29" i="25"/>
  <c r="F25" i="12"/>
  <c r="E12" i="25"/>
  <c r="E30" i="25"/>
  <c r="E16" i="25"/>
  <c r="E8" i="25"/>
  <c r="E23" i="25"/>
  <c r="E13" i="25"/>
  <c r="F6" i="12"/>
  <c r="E20" i="25"/>
  <c r="E27" i="25"/>
  <c r="E40" i="25"/>
  <c r="E21" i="25"/>
  <c r="E19" i="25"/>
  <c r="E28" i="25"/>
  <c r="E18" i="25"/>
  <c r="E35" i="25"/>
  <c r="E11" i="25"/>
  <c r="E10" i="25"/>
  <c r="E31" i="25"/>
  <c r="E34" i="25"/>
  <c r="E37" i="25"/>
  <c r="E24" i="25"/>
  <c r="E15" i="25"/>
  <c r="F5" i="12"/>
  <c r="F2" i="12"/>
  <c r="E17" i="25"/>
  <c r="E10" i="12"/>
  <c r="F10" i="12" s="1"/>
  <c r="A11" i="12"/>
  <c r="D11" i="12" l="1"/>
  <c r="A4" i="25"/>
  <c r="E11" i="12"/>
  <c r="B15" i="12"/>
  <c r="C3" i="25" l="1"/>
  <c r="C4" i="25"/>
  <c r="C7" i="25"/>
  <c r="C5" i="25"/>
  <c r="C6" i="25"/>
  <c r="D6" i="4"/>
  <c r="D3" i="12" s="1"/>
  <c r="A16" i="12"/>
  <c r="A26" i="12"/>
  <c r="A3" i="12"/>
  <c r="A7" i="12"/>
  <c r="F39" i="12"/>
  <c r="F45" i="12"/>
  <c r="B1" i="4"/>
  <c r="F43" i="12"/>
  <c r="D4" i="25"/>
  <c r="D6" i="25"/>
  <c r="D3" i="25"/>
  <c r="F42" i="12"/>
  <c r="D7" i="25"/>
  <c r="F47" i="12"/>
  <c r="F46" i="12"/>
  <c r="F41" i="12"/>
  <c r="F34" i="12"/>
  <c r="F35" i="12"/>
  <c r="D5" i="25"/>
  <c r="F37" i="12"/>
  <c r="F38" i="12"/>
  <c r="F48" i="12"/>
  <c r="F40" i="12"/>
  <c r="D18" i="4"/>
  <c r="F11" i="12"/>
  <c r="F36" i="12"/>
  <c r="F44" i="12"/>
  <c r="F49" i="12"/>
  <c r="D26" i="12" l="1"/>
  <c r="D16" i="12"/>
  <c r="A27" i="12"/>
  <c r="A17" i="12"/>
  <c r="A8" i="12"/>
  <c r="A4" i="12"/>
  <c r="D7" i="12"/>
  <c r="N13" i="12"/>
  <c r="F7" i="12"/>
  <c r="O7" i="12" s="1"/>
  <c r="O6" i="12"/>
  <c r="N6" i="12"/>
  <c r="E7" i="12"/>
  <c r="K37" i="12" s="1"/>
  <c r="N12" i="12"/>
  <c r="N21" i="12"/>
  <c r="N19" i="12"/>
  <c r="E16" i="12"/>
  <c r="N15" i="12"/>
  <c r="N24" i="12"/>
  <c r="O2" i="12"/>
  <c r="F3" i="12"/>
  <c r="O9" i="12"/>
  <c r="N8" i="12"/>
  <c r="O17" i="12"/>
  <c r="N25" i="12"/>
  <c r="E26" i="12"/>
  <c r="F4" i="12"/>
  <c r="O4" i="12" s="1"/>
  <c r="N27" i="12"/>
  <c r="N18" i="12"/>
  <c r="E36" i="12"/>
  <c r="E35" i="12"/>
  <c r="E46" i="12"/>
  <c r="E41" i="12"/>
  <c r="E45" i="12"/>
  <c r="E48" i="12"/>
  <c r="E47" i="12"/>
  <c r="E34" i="12"/>
  <c r="E39" i="12"/>
  <c r="E43" i="12"/>
  <c r="E49" i="12"/>
  <c r="E44" i="12"/>
  <c r="E42" i="12"/>
  <c r="E38" i="12"/>
  <c r="E37" i="12"/>
  <c r="E40" i="12"/>
  <c r="N17" i="12"/>
  <c r="O18" i="12"/>
  <c r="N23" i="12"/>
  <c r="N20" i="12"/>
  <c r="O15" i="12"/>
  <c r="F16" i="12"/>
  <c r="O16" i="12" s="1"/>
  <c r="N22" i="12"/>
  <c r="N2" i="12"/>
  <c r="E3" i="12"/>
  <c r="N14" i="12"/>
  <c r="O8" i="12"/>
  <c r="N9" i="12"/>
  <c r="F26" i="12"/>
  <c r="O26" i="12" s="1"/>
  <c r="O25" i="12"/>
  <c r="F27" i="12"/>
  <c r="F19" i="12"/>
  <c r="F22" i="12"/>
  <c r="F24" i="12"/>
  <c r="F21" i="12"/>
  <c r="F23" i="12"/>
  <c r="F20" i="12"/>
  <c r="F12" i="12"/>
  <c r="F13" i="12"/>
  <c r="F14" i="12"/>
  <c r="C15" i="12"/>
  <c r="E7" i="25"/>
  <c r="D20" i="4"/>
  <c r="B5" i="12"/>
  <c r="B12" i="12"/>
  <c r="B37" i="12"/>
  <c r="E3" i="25"/>
  <c r="B39" i="12"/>
  <c r="B25" i="12"/>
  <c r="B2" i="12"/>
  <c r="B23" i="12"/>
  <c r="B14" i="12"/>
  <c r="B24" i="12"/>
  <c r="E6" i="25"/>
  <c r="B47" i="12"/>
  <c r="B6" i="12"/>
  <c r="B26" i="12"/>
  <c r="B13" i="12"/>
  <c r="B34" i="12"/>
  <c r="B48" i="12"/>
  <c r="D19" i="4"/>
  <c r="B38" i="12"/>
  <c r="B10" i="12"/>
  <c r="B3" i="12"/>
  <c r="B45" i="12"/>
  <c r="B22" i="12"/>
  <c r="B20" i="12"/>
  <c r="B21" i="12"/>
  <c r="B35" i="12"/>
  <c r="E5" i="25"/>
  <c r="B40" i="12"/>
  <c r="B36" i="12"/>
  <c r="E4" i="25"/>
  <c r="B46" i="12"/>
  <c r="B43" i="12"/>
  <c r="B42" i="12"/>
  <c r="B27" i="12"/>
  <c r="B16" i="12"/>
  <c r="B41" i="12"/>
  <c r="B7" i="12"/>
  <c r="B44" i="12"/>
  <c r="B49" i="12"/>
  <c r="B19" i="12"/>
  <c r="C19" i="12" s="1"/>
  <c r="O14" i="12" l="1"/>
  <c r="P14" i="12" s="1"/>
  <c r="O13" i="12"/>
  <c r="S13" i="12" s="1"/>
  <c r="O12" i="12"/>
  <c r="P12" i="12" s="1"/>
  <c r="O20" i="12"/>
  <c r="R20" i="12" s="1"/>
  <c r="O23" i="12"/>
  <c r="P23" i="12" s="1"/>
  <c r="O21" i="12"/>
  <c r="P21" i="12" s="1"/>
  <c r="O24" i="12"/>
  <c r="R24" i="12" s="1"/>
  <c r="O22" i="12"/>
  <c r="S22" i="12" s="1"/>
  <c r="O19" i="12"/>
  <c r="S19" i="12" s="1"/>
  <c r="O27" i="12"/>
  <c r="R27" i="12" s="1"/>
  <c r="K34" i="12"/>
  <c r="K48" i="12"/>
  <c r="K39" i="12"/>
  <c r="K42" i="12"/>
  <c r="K41" i="12"/>
  <c r="K44" i="12"/>
  <c r="K46" i="12"/>
  <c r="K38" i="12"/>
  <c r="K40" i="12"/>
  <c r="K47" i="12"/>
  <c r="K35" i="12"/>
  <c r="K49" i="12"/>
  <c r="K45" i="12"/>
  <c r="K36" i="12"/>
  <c r="K43" i="12"/>
  <c r="N11" i="12"/>
  <c r="O11" i="12"/>
  <c r="O10" i="12"/>
  <c r="N10" i="12"/>
  <c r="R25" i="12"/>
  <c r="P25" i="12"/>
  <c r="S25" i="12"/>
  <c r="N7" i="12"/>
  <c r="P7" i="12" s="1"/>
  <c r="S18" i="12"/>
  <c r="P18" i="12"/>
  <c r="R18" i="12"/>
  <c r="R2" i="12"/>
  <c r="S2" i="12"/>
  <c r="P2" i="12"/>
  <c r="N26" i="12"/>
  <c r="R26" i="12" s="1"/>
  <c r="S15" i="12"/>
  <c r="R15" i="12"/>
  <c r="P15" i="12"/>
  <c r="R9" i="12"/>
  <c r="P9" i="12"/>
  <c r="S9" i="12"/>
  <c r="O3" i="12"/>
  <c r="E4" i="12"/>
  <c r="P6" i="12"/>
  <c r="R6" i="12"/>
  <c r="S6" i="12"/>
  <c r="N3" i="12"/>
  <c r="S17" i="12"/>
  <c r="R17" i="12"/>
  <c r="P17" i="12"/>
  <c r="N16" i="12"/>
  <c r="P16" i="12" s="1"/>
  <c r="R8" i="12"/>
  <c r="P8" i="12"/>
  <c r="S8" i="12"/>
  <c r="C43" i="12"/>
  <c r="C26" i="12"/>
  <c r="C21" i="12"/>
  <c r="C14" i="12"/>
  <c r="C45" i="12"/>
  <c r="C34" i="12"/>
  <c r="B4" i="12"/>
  <c r="C42" i="12"/>
  <c r="C47" i="12"/>
  <c r="B11" i="12"/>
  <c r="C37" i="12"/>
  <c r="C5" i="12"/>
  <c r="C23" i="12"/>
  <c r="C20" i="12"/>
  <c r="C16" i="12"/>
  <c r="C35" i="12"/>
  <c r="C40" i="12"/>
  <c r="C44" i="12"/>
  <c r="C49" i="12"/>
  <c r="C3" i="12"/>
  <c r="C46" i="12"/>
  <c r="C27" i="12"/>
  <c r="C13" i="12"/>
  <c r="C41" i="12"/>
  <c r="C36" i="12"/>
  <c r="C6" i="12"/>
  <c r="C12" i="12"/>
  <c r="C10" i="12"/>
  <c r="C7" i="12"/>
  <c r="C22" i="12"/>
  <c r="C38" i="12"/>
  <c r="C25" i="12"/>
  <c r="C48" i="12"/>
  <c r="C24" i="12"/>
  <c r="C2" i="12"/>
  <c r="C39" i="12"/>
  <c r="S14" i="12" l="1"/>
  <c r="P13" i="12"/>
  <c r="P22" i="12"/>
  <c r="R13" i="12"/>
  <c r="S21" i="12"/>
  <c r="R21" i="12"/>
  <c r="S12" i="12"/>
  <c r="S27" i="12"/>
  <c r="P20" i="12"/>
  <c r="R12" i="12"/>
  <c r="P27" i="12"/>
  <c r="S20" i="12"/>
  <c r="S24" i="12"/>
  <c r="R22" i="12"/>
  <c r="R19" i="12"/>
  <c r="P24" i="12"/>
  <c r="P19" i="12"/>
  <c r="S23" i="12"/>
  <c r="R14" i="12"/>
  <c r="R23" i="12"/>
  <c r="P10" i="12"/>
  <c r="P11" i="12"/>
  <c r="R11" i="12"/>
  <c r="R10" i="12"/>
  <c r="S11" i="12"/>
  <c r="S10" i="12"/>
  <c r="J8" i="12"/>
  <c r="P26" i="12"/>
  <c r="S26" i="12"/>
  <c r="R16" i="12"/>
  <c r="S16" i="12"/>
  <c r="S7" i="12"/>
  <c r="R7" i="12"/>
  <c r="N4" i="12"/>
  <c r="R3" i="12"/>
  <c r="P3" i="12"/>
  <c r="S3" i="12"/>
  <c r="C4" i="12"/>
  <c r="C11" i="12"/>
  <c r="J17" i="12" l="1"/>
  <c r="S4" i="12"/>
  <c r="R4" i="12"/>
  <c r="P4" i="12"/>
  <c r="C5" i="24" l="1"/>
  <c r="C6" i="24"/>
  <c r="L39" i="12"/>
  <c r="H22" i="12"/>
  <c r="G5" i="12"/>
  <c r="H19" i="12"/>
  <c r="L35" i="12"/>
  <c r="H14" i="12"/>
  <c r="L37" i="12"/>
  <c r="G15" i="12"/>
  <c r="G26" i="12"/>
  <c r="L36" i="12"/>
  <c r="L47" i="12"/>
  <c r="H24" i="12"/>
  <c r="H7" i="12"/>
  <c r="G6" i="12"/>
  <c r="G16" i="12"/>
  <c r="H21" i="12"/>
  <c r="H5" i="12"/>
  <c r="H25" i="12"/>
  <c r="L38" i="12"/>
  <c r="H23" i="12"/>
  <c r="G21" i="12"/>
  <c r="G27" i="12"/>
  <c r="L46" i="12"/>
  <c r="G7" i="12"/>
  <c r="L44" i="12"/>
  <c r="L43" i="12"/>
  <c r="G19" i="12"/>
  <c r="L42" i="12"/>
  <c r="G13" i="12"/>
  <c r="H3" i="12"/>
  <c r="H16" i="12"/>
  <c r="L41" i="12"/>
  <c r="H20" i="12"/>
  <c r="G11" i="12"/>
  <c r="G22" i="12"/>
  <c r="H26" i="12"/>
  <c r="H27" i="12"/>
  <c r="G20" i="12"/>
  <c r="G10" i="12"/>
  <c r="L45" i="12"/>
  <c r="H15" i="12"/>
  <c r="G2" i="12"/>
  <c r="L34" i="12"/>
  <c r="G24" i="12"/>
  <c r="G14" i="12"/>
  <c r="H4" i="12"/>
  <c r="L40" i="12"/>
  <c r="G12" i="12"/>
  <c r="L48" i="12"/>
  <c r="H11" i="12"/>
  <c r="H6" i="12"/>
  <c r="H12" i="12"/>
  <c r="G25" i="12"/>
  <c r="H10" i="12"/>
  <c r="H2" i="12"/>
  <c r="L49" i="12"/>
  <c r="G3" i="12"/>
  <c r="G23" i="12"/>
  <c r="H13" i="12"/>
  <c r="I23" i="12" l="1"/>
  <c r="I3" i="12"/>
  <c r="J3" i="12" s="1"/>
  <c r="I25" i="12"/>
  <c r="I12" i="12"/>
  <c r="I14" i="12"/>
  <c r="I24" i="12"/>
  <c r="I2" i="12"/>
  <c r="I10" i="12"/>
  <c r="I20" i="12"/>
  <c r="I22" i="12"/>
  <c r="I11" i="12"/>
  <c r="I13" i="12"/>
  <c r="I19" i="12"/>
  <c r="I7" i="12"/>
  <c r="J7" i="12" s="1"/>
  <c r="I27" i="12"/>
  <c r="I21" i="12"/>
  <c r="I16" i="12"/>
  <c r="J16" i="12" s="1"/>
  <c r="I6" i="12"/>
  <c r="I26" i="12"/>
  <c r="J26" i="12" s="1"/>
  <c r="I15" i="12"/>
  <c r="G4" i="12"/>
  <c r="I4" i="12" s="1"/>
  <c r="I5" i="12"/>
  <c r="K27" i="12"/>
  <c r="K4" i="12"/>
  <c r="K3" i="12" l="1"/>
  <c r="N31" i="12"/>
  <c r="K26" i="12"/>
  <c r="Q31" i="12" s="1"/>
  <c r="J19" i="12"/>
  <c r="J22" i="12"/>
  <c r="J10" i="12"/>
  <c r="J14" i="12"/>
  <c r="J9" i="12"/>
  <c r="J4" i="12"/>
  <c r="J12" i="12"/>
  <c r="J11" i="12"/>
  <c r="J18" i="12"/>
  <c r="J13" i="12"/>
  <c r="J20" i="12"/>
  <c r="J24" i="12"/>
  <c r="J21" i="12"/>
  <c r="J27" i="12"/>
  <c r="J23" i="12"/>
  <c r="K19" i="12"/>
  <c r="K22" i="12"/>
  <c r="I31" i="12"/>
  <c r="AB18" i="12" a="1"/>
  <c r="L22" i="12"/>
  <c r="L19" i="12"/>
  <c r="X18" i="12" a="1"/>
  <c r="V18" i="12" a="1"/>
  <c r="W18" i="12" a="1"/>
  <c r="K20" i="12"/>
  <c r="L20" i="12" s="1"/>
  <c r="K24" i="12"/>
  <c r="L24" i="12" s="1"/>
  <c r="K21" i="12"/>
  <c r="L21" i="12" s="1"/>
  <c r="K23" i="12"/>
  <c r="L23" i="12" s="1"/>
  <c r="K10" i="12"/>
  <c r="K14" i="12"/>
  <c r="X9" i="12" a="1"/>
  <c r="W9" i="12" a="1"/>
  <c r="V9" i="12" a="1"/>
  <c r="H31" i="12"/>
  <c r="AB9" i="12" a="1"/>
  <c r="L14" i="12"/>
  <c r="L10" i="12"/>
  <c r="K12" i="12"/>
  <c r="L12" i="12" s="1"/>
  <c r="K11" i="12"/>
  <c r="L11" i="12" s="1"/>
  <c r="K13" i="12"/>
  <c r="L13" i="12" s="1"/>
  <c r="AB9" i="12" l="1"/>
  <c r="AB11" i="12"/>
  <c r="AB10" i="12"/>
  <c r="H32" i="12"/>
  <c r="V11" i="12"/>
  <c r="V10" i="12"/>
  <c r="V9" i="12"/>
  <c r="W9" i="12"/>
  <c r="W11" i="12"/>
  <c r="W10" i="12"/>
  <c r="X11" i="12"/>
  <c r="X10" i="12"/>
  <c r="X9" i="12"/>
  <c r="W19" i="12"/>
  <c r="W20" i="12"/>
  <c r="W18" i="12"/>
  <c r="V20" i="12"/>
  <c r="V18" i="12"/>
  <c r="V19" i="12"/>
  <c r="X20" i="12"/>
  <c r="X19" i="12"/>
  <c r="X18" i="12"/>
  <c r="AB20" i="12"/>
  <c r="AB18" i="12"/>
  <c r="AB19" i="12"/>
  <c r="I32" i="12"/>
  <c r="P31" i="12"/>
  <c r="AD9" i="12" l="1" a="1"/>
  <c r="AD18" i="12" a="1"/>
  <c r="AE19" i="12" l="1"/>
  <c r="AF19" i="12"/>
  <c r="AE20" i="12"/>
  <c r="AF20" i="12"/>
  <c r="AE18" i="12"/>
  <c r="AD18" i="12"/>
  <c r="Z18" i="12" s="1" a="1"/>
  <c r="AD20" i="12"/>
  <c r="AD19" i="12"/>
  <c r="AF18" i="12"/>
  <c r="AF11" i="12"/>
  <c r="AD10" i="12"/>
  <c r="AE11" i="12"/>
  <c r="AE9" i="12"/>
  <c r="AE10" i="12"/>
  <c r="AD11" i="12"/>
  <c r="AF10" i="12"/>
  <c r="AF9" i="12"/>
  <c r="AD9" i="12"/>
  <c r="Z9" i="12" s="1" a="1"/>
  <c r="Z19" i="12" l="1"/>
  <c r="W31" i="12" s="1"/>
  <c r="Z20" i="12"/>
  <c r="W32" i="12" s="1"/>
  <c r="Z18" i="12"/>
  <c r="Z11" i="12"/>
  <c r="V32" i="12" s="1"/>
  <c r="Z10" i="12"/>
  <c r="V31" i="12" s="1"/>
  <c r="Z9" i="12"/>
  <c r="V30" i="12" l="1"/>
  <c r="AH9" i="12" a="1"/>
  <c r="W30" i="12"/>
  <c r="AH18" i="12" a="1"/>
  <c r="W39" i="12" l="1"/>
  <c r="P39" i="12" s="1"/>
  <c r="I39" i="12" s="1"/>
  <c r="J20" i="25" s="1"/>
  <c r="N20" i="25" s="1"/>
  <c r="W43" i="12"/>
  <c r="P43" i="12" s="1"/>
  <c r="I43" i="12" s="1"/>
  <c r="J24" i="25" s="1"/>
  <c r="N24" i="25" s="1"/>
  <c r="W37" i="12"/>
  <c r="P37" i="12" s="1"/>
  <c r="I37" i="12" s="1"/>
  <c r="J18" i="25" s="1"/>
  <c r="N18" i="25" s="1"/>
  <c r="W40" i="12"/>
  <c r="P40" i="12" s="1"/>
  <c r="I40" i="12" s="1"/>
  <c r="J21" i="25" s="1"/>
  <c r="N21" i="25" s="1"/>
  <c r="W41" i="12"/>
  <c r="P41" i="12" s="1"/>
  <c r="I41" i="12" s="1"/>
  <c r="J22" i="25" s="1"/>
  <c r="N22" i="25" s="1"/>
  <c r="W35" i="12"/>
  <c r="P35" i="12" s="1"/>
  <c r="I35" i="12" s="1"/>
  <c r="J16" i="25" s="1"/>
  <c r="N16" i="25" s="1"/>
  <c r="W34" i="12"/>
  <c r="P34" i="12" s="1"/>
  <c r="I34" i="12" s="1"/>
  <c r="J15" i="25" s="1"/>
  <c r="N15" i="25" s="1"/>
  <c r="W38" i="12"/>
  <c r="P38" i="12" s="1"/>
  <c r="I38" i="12" s="1"/>
  <c r="J19" i="25" s="1"/>
  <c r="N19" i="25" s="1"/>
  <c r="W36" i="12"/>
  <c r="P36" i="12" s="1"/>
  <c r="I36" i="12" s="1"/>
  <c r="J17" i="25" s="1"/>
  <c r="N17" i="25" s="1"/>
  <c r="W42" i="12"/>
  <c r="P42" i="12" s="1"/>
  <c r="I42" i="12" s="1"/>
  <c r="J23" i="25" s="1"/>
  <c r="N23" i="25" s="1"/>
  <c r="AH18" i="12"/>
  <c r="AH20" i="12"/>
  <c r="AH19" i="12"/>
  <c r="AH10" i="12"/>
  <c r="AH11" i="12"/>
  <c r="AH9" i="12"/>
  <c r="V38" i="12"/>
  <c r="O38" i="12" s="1"/>
  <c r="H38" i="12" s="1"/>
  <c r="J12" i="25" s="1"/>
  <c r="N12" i="25" s="1"/>
  <c r="V34" i="12"/>
  <c r="O34" i="12" s="1"/>
  <c r="H34" i="12" s="1"/>
  <c r="J8" i="25" s="1"/>
  <c r="N8" i="25" s="1"/>
  <c r="V36" i="12"/>
  <c r="O36" i="12" s="1"/>
  <c r="H36" i="12" s="1"/>
  <c r="J10" i="25" s="1"/>
  <c r="N10" i="25" s="1"/>
  <c r="V39" i="12"/>
  <c r="O39" i="12" s="1"/>
  <c r="H39" i="12" s="1"/>
  <c r="J13" i="25" s="1"/>
  <c r="N13" i="25" s="1"/>
  <c r="V37" i="12"/>
  <c r="O37" i="12" s="1"/>
  <c r="H37" i="12" s="1"/>
  <c r="J11" i="25" s="1"/>
  <c r="N11" i="25" s="1"/>
  <c r="V35" i="12"/>
  <c r="O35" i="12" s="1"/>
  <c r="H35" i="12" s="1"/>
  <c r="J9" i="25" s="1"/>
  <c r="N9" i="25" s="1"/>
  <c r="V40" i="12"/>
  <c r="O40" i="12" s="1"/>
  <c r="H40" i="12" s="1"/>
  <c r="J14" i="25" s="1"/>
  <c r="N14" i="25" s="1"/>
  <c r="O20" i="25"/>
  <c r="O12" i="25"/>
  <c r="O24" i="25"/>
  <c r="O18" i="25"/>
  <c r="O21" i="25"/>
  <c r="O13" i="25"/>
  <c r="O14" i="25"/>
  <c r="O17" i="25"/>
  <c r="O10" i="25"/>
  <c r="O22" i="25"/>
  <c r="O11" i="25"/>
  <c r="O19" i="25"/>
  <c r="O8" i="25"/>
  <c r="O16" i="25"/>
  <c r="O9" i="25"/>
  <c r="O15" i="25"/>
  <c r="O23" i="25"/>
  <c r="L27" i="12"/>
  <c r="G31" i="12"/>
  <c r="L4" i="12"/>
  <c r="K9" i="12"/>
  <c r="K18" i="12"/>
  <c r="J31" i="12"/>
  <c r="L3" i="12"/>
  <c r="J32" i="12"/>
  <c r="L26" i="12"/>
  <c r="Q32" i="12" s="1"/>
  <c r="G32" i="12"/>
  <c r="N32" i="12"/>
  <c r="N36" i="12"/>
  <c r="G36" i="12" s="1"/>
  <c r="J5" i="25" s="1"/>
  <c r="N5" i="25" s="1"/>
  <c r="O31" i="12"/>
  <c r="O5" i="25"/>
  <c r="L18" i="12"/>
  <c r="P32" i="12"/>
  <c r="L9" i="12"/>
  <c r="O32" i="12"/>
  <c r="Q42" i="12"/>
  <c r="J42" i="12" s="1"/>
  <c r="J33" i="25" s="1"/>
  <c r="N33" i="25" s="1"/>
  <c r="O33" i="25"/>
  <c r="Q38" i="12"/>
  <c r="J38" i="12" s="1"/>
  <c r="J29" i="25" s="1"/>
  <c r="N29" i="25" s="1"/>
  <c r="O29" i="25"/>
  <c r="Q45" i="12"/>
  <c r="J45" i="12" s="1"/>
  <c r="J36" i="25" s="1"/>
  <c r="N36" i="25" s="1"/>
  <c r="O36" i="25"/>
  <c r="Q37" i="12"/>
  <c r="J37" i="12" s="1"/>
  <c r="J28" i="25" s="1"/>
  <c r="N28" i="25" s="1"/>
  <c r="O28" i="25"/>
  <c r="Q35" i="12"/>
  <c r="J35" i="12" s="1"/>
  <c r="J26" i="25" s="1"/>
  <c r="N26" i="25" s="1"/>
  <c r="O26" i="25"/>
  <c r="Q49" i="12"/>
  <c r="J49" i="12" s="1"/>
  <c r="J40" i="25" s="1"/>
  <c r="N40" i="25" s="1"/>
  <c r="O40" i="25"/>
  <c r="Q47" i="12"/>
  <c r="J47" i="12" s="1"/>
  <c r="J38" i="25" s="1"/>
  <c r="N38" i="25" s="1"/>
  <c r="O38" i="25"/>
  <c r="Q44" i="12"/>
  <c r="J44" i="12" s="1"/>
  <c r="J35" i="25" s="1"/>
  <c r="N35" i="25" s="1"/>
  <c r="O35" i="25"/>
  <c r="Q41" i="12"/>
  <c r="J41" i="12" s="1"/>
  <c r="J32" i="25" s="1"/>
  <c r="N32" i="25" s="1"/>
  <c r="O32" i="25"/>
  <c r="Q40" i="12"/>
  <c r="J40" i="12" s="1"/>
  <c r="J31" i="25" s="1"/>
  <c r="N31" i="25" s="1"/>
  <c r="O31" i="25"/>
  <c r="Q39" i="12"/>
  <c r="J39" i="12" s="1"/>
  <c r="J30" i="25" s="1"/>
  <c r="N30" i="25" s="1"/>
  <c r="O30" i="25"/>
  <c r="Q34" i="12"/>
  <c r="J34" i="12"/>
  <c r="J25" i="25" s="1"/>
  <c r="N25" i="25" s="1"/>
  <c r="O25" i="25"/>
  <c r="N37" i="12"/>
  <c r="G37" i="12"/>
  <c r="J6" i="25" s="1"/>
  <c r="N6" i="25" s="1"/>
  <c r="O6" i="25"/>
  <c r="N35" i="12"/>
  <c r="G35" i="12"/>
  <c r="J4" i="25" s="1"/>
  <c r="N4" i="25" s="1"/>
  <c r="O4" i="25"/>
  <c r="Q43" i="12"/>
  <c r="J43" i="12"/>
  <c r="J34" i="25" s="1"/>
  <c r="N34" i="25" s="1"/>
  <c r="O34" i="25"/>
  <c r="Q36" i="12"/>
  <c r="J36" i="12"/>
  <c r="J27" i="25" s="1"/>
  <c r="N27" i="25" s="1"/>
  <c r="O27" i="25"/>
  <c r="N34" i="12"/>
  <c r="G34" i="12"/>
  <c r="J3" i="25" s="1"/>
  <c r="N3" i="25" s="1"/>
  <c r="O3" i="25"/>
  <c r="Q48" i="12"/>
  <c r="J48" i="12"/>
  <c r="J39" i="25" s="1"/>
  <c r="N39" i="25" s="1"/>
  <c r="O39" i="25"/>
  <c r="Q46" i="12"/>
  <c r="J46" i="12"/>
  <c r="J37" i="25" s="1"/>
  <c r="N37" i="25" s="1"/>
  <c r="O37" i="25"/>
  <c r="N38" i="12"/>
  <c r="G38" i="12"/>
  <c r="J7" i="25" s="1"/>
  <c r="N7" i="25" s="1"/>
  <c r="O7" i="25"/>
</calcChain>
</file>

<file path=xl/sharedStrings.xml><?xml version="1.0" encoding="utf-8"?>
<sst xmlns="http://schemas.openxmlformats.org/spreadsheetml/2006/main" count="206" uniqueCount="105">
  <si>
    <t>Currency</t>
  </si>
  <si>
    <t>Last update</t>
  </si>
  <si>
    <t>Live Data Feed</t>
  </si>
  <si>
    <t>3M</t>
  </si>
  <si>
    <t>1W</t>
  </si>
  <si>
    <t>2W</t>
  </si>
  <si>
    <t>end</t>
  </si>
  <si>
    <t>start</t>
  </si>
  <si>
    <t>3W</t>
  </si>
  <si>
    <t>1M</t>
  </si>
  <si>
    <t>2M</t>
  </si>
  <si>
    <t>Instrument</t>
  </si>
  <si>
    <t>4M</t>
  </si>
  <si>
    <t>5M</t>
  </si>
  <si>
    <t>1D</t>
  </si>
  <si>
    <t>6M</t>
  </si>
  <si>
    <t>Calendar</t>
  </si>
  <si>
    <t>SettlementDate</t>
  </si>
  <si>
    <t>7M</t>
  </si>
  <si>
    <t>8M</t>
  </si>
  <si>
    <t>9M</t>
  </si>
  <si>
    <t>10M</t>
  </si>
  <si>
    <t>11M</t>
  </si>
  <si>
    <t>12M</t>
  </si>
  <si>
    <t>1Y</t>
  </si>
  <si>
    <t>quote</t>
  </si>
  <si>
    <t>OIS id</t>
  </si>
  <si>
    <t>OvenightIndex</t>
  </si>
  <si>
    <t>OisEngine</t>
  </si>
  <si>
    <t>IborType</t>
  </si>
  <si>
    <t>Evaluation Date</t>
  </si>
  <si>
    <t>Interest Rates Trigger</t>
  </si>
  <si>
    <t>monotonicity</t>
  </si>
  <si>
    <t>first guess</t>
  </si>
  <si>
    <t>OisCurve</t>
  </si>
  <si>
    <t>General Settings</t>
  </si>
  <si>
    <t>LastFixingsTrigger</t>
  </si>
  <si>
    <t>OIS</t>
  </si>
  <si>
    <t>a</t>
  </si>
  <si>
    <t>b</t>
  </si>
  <si>
    <t>BA</t>
  </si>
  <si>
    <t>Flat</t>
  </si>
  <si>
    <t>basis</t>
  </si>
  <si>
    <t>1x2F</t>
  </si>
  <si>
    <t>days</t>
  </si>
  <si>
    <t>α</t>
  </si>
  <si>
    <t>β</t>
  </si>
  <si>
    <t>x</t>
  </si>
  <si>
    <t>=</t>
  </si>
  <si>
    <t>γ</t>
  </si>
  <si>
    <t>error</t>
  </si>
  <si>
    <t>inverse</t>
  </si>
  <si>
    <t>UnitedKingdom::Exchange</t>
  </si>
  <si>
    <t>GBP</t>
  </si>
  <si>
    <t>Sonia</t>
  </si>
  <si>
    <t>Actual/360</t>
  </si>
  <si>
    <t>DayCounter</t>
  </si>
  <si>
    <t>LastDayInNextYear</t>
  </si>
  <si>
    <t>LastDayInYear</t>
  </si>
  <si>
    <t>SND</t>
  </si>
  <si>
    <t>SWD</t>
  </si>
  <si>
    <t>2WD</t>
  </si>
  <si>
    <t>3WD</t>
  </si>
  <si>
    <t>1MD</t>
  </si>
  <si>
    <t>ADDITIONAL SETTINGS</t>
  </si>
  <si>
    <t>Permanent</t>
  </si>
  <si>
    <t>ObjectOverwrite</t>
  </si>
  <si>
    <t>Serialize</t>
  </si>
  <si>
    <t>SerializationPath</t>
  </si>
  <si>
    <t>FileOverwrite</t>
  </si>
  <si>
    <t>QuoteSuffix</t>
  </si>
  <si>
    <t>RateTickValue</t>
  </si>
  <si>
    <t>PriceTickValue</t>
  </si>
  <si>
    <t>_Quote</t>
  </si>
  <si>
    <t>Trigger</t>
  </si>
  <si>
    <t>2MD</t>
  </si>
  <si>
    <t>3MD</t>
  </si>
  <si>
    <t>4MD</t>
  </si>
  <si>
    <t>5MD</t>
  </si>
  <si>
    <t>6MD</t>
  </si>
  <si>
    <t>7MD</t>
  </si>
  <si>
    <t>8MD</t>
  </si>
  <si>
    <t>9MD</t>
  </si>
  <si>
    <t>10MD</t>
  </si>
  <si>
    <t>11MD</t>
  </si>
  <si>
    <t>1YD</t>
  </si>
  <si>
    <t>Live</t>
  </si>
  <si>
    <t>Static</t>
  </si>
  <si>
    <t>Effective</t>
  </si>
  <si>
    <t>Change</t>
  </si>
  <si>
    <t>Depo Settings</t>
  </si>
  <si>
    <t>FRA Settings</t>
  </si>
  <si>
    <t>Ibor Tenor</t>
  </si>
  <si>
    <t>Ndays</t>
  </si>
  <si>
    <t>Accuracy</t>
  </si>
  <si>
    <t>TraitsID</t>
  </si>
  <si>
    <t>MonotonicLogCubicNaturalSpline</t>
  </si>
  <si>
    <t>InterpolationID</t>
  </si>
  <si>
    <t>Discount</t>
  </si>
  <si>
    <t>AllowInterpolation</t>
  </si>
  <si>
    <t>IborIndex</t>
  </si>
  <si>
    <t>BasisInterpolation</t>
  </si>
  <si>
    <t>BasisInterpolator</t>
  </si>
  <si>
    <t>PiecewiseYieldCurve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</si>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</sst>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164" formatCode="&quot;£&quot;#,##0;[Red]\-&quot;£&quot;#,##0"/>
    <numFmt numFmtId="165" formatCode="0.0000%"/>
    <numFmt numFmtId="166" formatCode="ddd\,\ d\-mmm\-yyyy"/>
    <numFmt numFmtId="167" formatCode="ddd\,\ dd\-mmm\-yyyy\,\ h:mm:ss"/>
    <numFmt numFmtId="168" formatCode="ddd\,\ dd\-mmm\-yyyy\ h:mm:ss"/>
    <numFmt numFmtId="169" formatCode="#,##0.0;#,##0.0"/>
    <numFmt numFmtId="170" formatCode="_([$€-2]* #,##0.00_);_([$€-2]* \(#,##0.00\);_([$€-2]* &quot;-&quot;??_)"/>
    <numFmt numFmtId="171" formatCode="General_)"/>
    <numFmt numFmtId="172" formatCode="ddd\,\ dd\-mmm\-yyyy"/>
    <numFmt numFmtId="173" formatCode="0.0E+00"/>
    <numFmt numFmtId="174" formatCode="0.0000"/>
    <numFmt numFmtId="175" formatCode="[$-409]d\-mmm\-yy;@"/>
    <numFmt numFmtId="176" formatCode="ddd\,\ d\-mmm\-yyyy\,\ hh:mm:ss"/>
  </numFmts>
  <fonts count="17" x14ac:knownFonts="1">
    <font>
      <sz val="8"/>
      <name val="Arial"/>
    </font>
    <font>
      <sz val="11"/>
      <color theme="1"/>
      <name val="Calibri"/>
      <family val="2"/>
      <scheme val="minor"/>
    </font>
    <font>
      <sz val="8"/>
      <name val="Arial"/>
    </font>
    <font>
      <sz val="10"/>
      <name val="Arial"/>
      <family val="2"/>
    </font>
    <font>
      <b/>
      <sz val="12"/>
      <color indexed="16"/>
      <name val="MS Sans Serif"/>
      <family val="2"/>
    </font>
    <font>
      <sz val="10"/>
      <name val="Helv"/>
    </font>
    <font>
      <sz val="12"/>
      <name val="Helv"/>
    </font>
    <font>
      <sz val="8"/>
      <name val="Courier New"/>
      <family val="3"/>
    </font>
    <font>
      <sz val="8"/>
      <color indexed="10"/>
      <name val="Courier New"/>
      <family val="3"/>
    </font>
    <font>
      <b/>
      <sz val="8"/>
      <name val="Courier New"/>
      <family val="3"/>
    </font>
    <font>
      <sz val="8"/>
      <color indexed="12"/>
      <name val="Courier New"/>
      <family val="3"/>
    </font>
    <font>
      <sz val="14"/>
      <name val="Courier New"/>
      <family val="3"/>
    </font>
    <font>
      <sz val="8"/>
      <name val="Courier New"/>
      <family val="3"/>
    </font>
    <font>
      <i/>
      <sz val="8"/>
      <name val="Courier New"/>
      <family val="3"/>
    </font>
    <font>
      <sz val="8"/>
      <name val="Arial"/>
      <family val="2"/>
    </font>
    <font>
      <sz val="8"/>
      <name val="Microsoft Sans Serif"/>
      <family val="2"/>
    </font>
    <font>
      <b/>
      <sz val="12"/>
      <name val="MS Sans Serif"/>
      <family val="2"/>
    </font>
  </fonts>
  <fills count="13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gray0625">
        <bgColor indexed="43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indexed="1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gray0625">
        <fgColor indexed="22"/>
        <bgColor indexed="26"/>
      </patternFill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6">
    <xf numFmtId="0" fontId="0" fillId="0" borderId="0"/>
    <xf numFmtId="170" fontId="3" fillId="0" borderId="0" applyFont="0" applyFill="0" applyBorder="0" applyAlignment="0" applyProtection="0"/>
    <xf numFmtId="38" fontId="5" fillId="0" borderId="0" applyFont="0" applyFill="0" applyBorder="0" applyAlignment="0" applyProtection="0"/>
    <xf numFmtId="40" fontId="5" fillId="0" borderId="0" applyFont="0" applyFill="0" applyBorder="0" applyAlignment="0" applyProtection="0"/>
    <xf numFmtId="0" fontId="3" fillId="0" borderId="0"/>
    <xf numFmtId="0" fontId="2" fillId="0" borderId="0"/>
    <xf numFmtId="171" fontId="6" fillId="0" borderId="0"/>
    <xf numFmtId="9" fontId="2" fillId="0" borderId="0" applyFont="0" applyFill="0" applyBorder="0" applyAlignment="0" applyProtection="0"/>
    <xf numFmtId="169" fontId="4" fillId="2" borderId="0">
      <alignment horizontal="center" vertical="center"/>
    </xf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3" fillId="0" borderId="0"/>
    <xf numFmtId="0" fontId="1" fillId="0" borderId="0"/>
    <xf numFmtId="0" fontId="3" fillId="0" borderId="0"/>
    <xf numFmtId="9" fontId="14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268">
    <xf numFmtId="0" fontId="0" fillId="0" borderId="0" xfId="0"/>
    <xf numFmtId="0" fontId="7" fillId="0" borderId="0" xfId="0" applyFont="1"/>
    <xf numFmtId="165" fontId="7" fillId="0" borderId="1" xfId="7" applyNumberFormat="1" applyFont="1" applyBorder="1"/>
    <xf numFmtId="165" fontId="7" fillId="0" borderId="2" xfId="7" applyNumberFormat="1" applyFont="1" applyBorder="1"/>
    <xf numFmtId="165" fontId="7" fillId="0" borderId="3" xfId="7" applyNumberFormat="1" applyFont="1" applyBorder="1"/>
    <xf numFmtId="0" fontId="7" fillId="0" borderId="0" xfId="0" applyFont="1" applyBorder="1"/>
    <xf numFmtId="166" fontId="7" fillId="0" borderId="0" xfId="0" applyNumberFormat="1" applyFont="1" applyBorder="1" applyAlignment="1"/>
    <xf numFmtId="0" fontId="7" fillId="0" borderId="4" xfId="0" applyFont="1" applyBorder="1"/>
    <xf numFmtId="0" fontId="7" fillId="0" borderId="5" xfId="0" applyFont="1" applyBorder="1"/>
    <xf numFmtId="0" fontId="7" fillId="0" borderId="6" xfId="0" applyFont="1" applyBorder="1" applyAlignment="1"/>
    <xf numFmtId="0" fontId="7" fillId="0" borderId="7" xfId="0" applyFont="1" applyBorder="1"/>
    <xf numFmtId="0" fontId="7" fillId="0" borderId="8" xfId="0" applyFont="1" applyBorder="1" applyAlignment="1"/>
    <xf numFmtId="0" fontId="7" fillId="0" borderId="9" xfId="0" applyFont="1" applyBorder="1"/>
    <xf numFmtId="165" fontId="7" fillId="0" borderId="5" xfId="0" applyNumberFormat="1" applyFont="1" applyBorder="1"/>
    <xf numFmtId="165" fontId="7" fillId="0" borderId="10" xfId="0" applyNumberFormat="1" applyFont="1" applyBorder="1"/>
    <xf numFmtId="165" fontId="7" fillId="0" borderId="0" xfId="7" applyNumberFormat="1" applyFont="1" applyBorder="1"/>
    <xf numFmtId="165" fontId="7" fillId="0" borderId="9" xfId="0" applyNumberFormat="1" applyFont="1" applyBorder="1"/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166" fontId="7" fillId="0" borderId="12" xfId="0" applyNumberFormat="1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7" fillId="0" borderId="14" xfId="0" applyFont="1" applyBorder="1" applyAlignment="1">
      <alignment horizontal="right"/>
    </xf>
    <xf numFmtId="172" fontId="7" fillId="0" borderId="5" xfId="0" applyNumberFormat="1" applyFont="1" applyBorder="1"/>
    <xf numFmtId="0" fontId="7" fillId="0" borderId="8" xfId="0" applyFont="1" applyBorder="1" applyAlignment="1">
      <alignment horizontal="right"/>
    </xf>
    <xf numFmtId="172" fontId="7" fillId="0" borderId="9" xfId="0" applyNumberFormat="1" applyFont="1" applyBorder="1"/>
    <xf numFmtId="0" fontId="7" fillId="0" borderId="8" xfId="0" applyFont="1" applyFill="1" applyBorder="1" applyAlignment="1">
      <alignment horizontal="right"/>
    </xf>
    <xf numFmtId="172" fontId="7" fillId="0" borderId="10" xfId="0" applyNumberFormat="1" applyFont="1" applyBorder="1"/>
    <xf numFmtId="165" fontId="7" fillId="0" borderId="8" xfId="0" applyNumberFormat="1" applyFont="1" applyBorder="1" applyAlignment="1"/>
    <xf numFmtId="0" fontId="7" fillId="0" borderId="14" xfId="0" applyFont="1" applyBorder="1"/>
    <xf numFmtId="0" fontId="7" fillId="0" borderId="8" xfId="0" applyFont="1" applyBorder="1"/>
    <xf numFmtId="0" fontId="7" fillId="0" borderId="6" xfId="0" applyFont="1" applyBorder="1"/>
    <xf numFmtId="0" fontId="7" fillId="0" borderId="6" xfId="0" applyFont="1" applyBorder="1" applyAlignment="1">
      <alignment horizontal="right"/>
    </xf>
    <xf numFmtId="165" fontId="8" fillId="0" borderId="0" xfId="7" applyNumberFormat="1" applyFont="1" applyBorder="1"/>
    <xf numFmtId="165" fontId="8" fillId="3" borderId="0" xfId="7" applyNumberFormat="1" applyFont="1" applyFill="1" applyBorder="1"/>
    <xf numFmtId="165" fontId="8" fillId="0" borderId="4" xfId="7" applyNumberFormat="1" applyFont="1" applyBorder="1"/>
    <xf numFmtId="165" fontId="8" fillId="0" borderId="7" xfId="7" applyNumberFormat="1" applyFont="1" applyBorder="1"/>
    <xf numFmtId="165" fontId="8" fillId="3" borderId="8" xfId="7" applyNumberFormat="1" applyFont="1" applyFill="1" applyBorder="1" applyAlignment="1"/>
    <xf numFmtId="165" fontId="7" fillId="0" borderId="11" xfId="0" applyNumberFormat="1" applyFont="1" applyBorder="1"/>
    <xf numFmtId="165" fontId="7" fillId="0" borderId="12" xfId="0" applyNumberFormat="1" applyFont="1" applyBorder="1"/>
    <xf numFmtId="165" fontId="7" fillId="0" borderId="13" xfId="0" applyNumberFormat="1" applyFont="1" applyBorder="1"/>
    <xf numFmtId="0" fontId="7" fillId="4" borderId="0" xfId="0" applyFont="1" applyFill="1" applyBorder="1"/>
    <xf numFmtId="0" fontId="7" fillId="4" borderId="0" xfId="4" applyFont="1" applyFill="1" applyBorder="1"/>
    <xf numFmtId="168" fontId="7" fillId="4" borderId="0" xfId="4" applyNumberFormat="1" applyFont="1" applyFill="1" applyBorder="1" applyAlignment="1">
      <alignment horizontal="center"/>
    </xf>
    <xf numFmtId="0" fontId="7" fillId="4" borderId="0" xfId="4" applyFont="1" applyFill="1" applyBorder="1" applyAlignment="1">
      <alignment horizontal="center"/>
    </xf>
    <xf numFmtId="0" fontId="10" fillId="4" borderId="0" xfId="4" applyFont="1" applyFill="1" applyBorder="1" applyAlignment="1">
      <alignment horizontal="right"/>
    </xf>
    <xf numFmtId="0" fontId="7" fillId="0" borderId="0" xfId="0" applyFont="1" applyAlignment="1">
      <alignment horizontal="right"/>
    </xf>
    <xf numFmtId="165" fontId="8" fillId="3" borderId="9" xfId="7" applyNumberFormat="1" applyFont="1" applyFill="1" applyBorder="1"/>
    <xf numFmtId="165" fontId="8" fillId="3" borderId="2" xfId="7" applyNumberFormat="1" applyFont="1" applyFill="1" applyBorder="1" applyAlignment="1"/>
    <xf numFmtId="165" fontId="8" fillId="3" borderId="5" xfId="7" applyNumberFormat="1" applyFont="1" applyFill="1" applyBorder="1"/>
    <xf numFmtId="165" fontId="8" fillId="3" borderId="1" xfId="7" applyNumberFormat="1" applyFont="1" applyFill="1" applyBorder="1" applyAlignment="1"/>
    <xf numFmtId="0" fontId="7" fillId="5" borderId="15" xfId="4" applyFont="1" applyFill="1" applyBorder="1" applyAlignment="1">
      <alignment horizontal="right"/>
    </xf>
    <xf numFmtId="166" fontId="7" fillId="4" borderId="13" xfId="7" applyNumberFormat="1" applyFont="1" applyFill="1" applyBorder="1" applyAlignment="1">
      <alignment horizontal="center"/>
    </xf>
    <xf numFmtId="165" fontId="7" fillId="0" borderId="8" xfId="7" applyNumberFormat="1" applyFont="1" applyBorder="1" applyAlignment="1"/>
    <xf numFmtId="172" fontId="7" fillId="0" borderId="4" xfId="0" applyNumberFormat="1" applyFont="1" applyBorder="1" applyAlignment="1"/>
    <xf numFmtId="172" fontId="7" fillId="0" borderId="7" xfId="0" applyNumberFormat="1" applyFont="1" applyBorder="1" applyAlignment="1"/>
    <xf numFmtId="172" fontId="7" fillId="0" borderId="0" xfId="0" applyNumberFormat="1" applyFont="1" applyBorder="1" applyAlignment="1"/>
    <xf numFmtId="172" fontId="7" fillId="0" borderId="9" xfId="0" applyNumberFormat="1" applyFont="1" applyBorder="1" applyAlignment="1"/>
    <xf numFmtId="172" fontId="7" fillId="4" borderId="13" xfId="7" applyNumberFormat="1" applyFont="1" applyFill="1" applyBorder="1" applyAlignment="1">
      <alignment horizontal="center"/>
    </xf>
    <xf numFmtId="0" fontId="7" fillId="4" borderId="8" xfId="0" applyFont="1" applyFill="1" applyBorder="1"/>
    <xf numFmtId="0" fontId="7" fillId="4" borderId="9" xfId="0" applyFont="1" applyFill="1" applyBorder="1"/>
    <xf numFmtId="0" fontId="7" fillId="4" borderId="0" xfId="0" applyFont="1" applyFill="1"/>
    <xf numFmtId="0" fontId="9" fillId="5" borderId="15" xfId="0" applyFont="1" applyFill="1" applyBorder="1" applyProtection="1"/>
    <xf numFmtId="0" fontId="7" fillId="4" borderId="6" xfId="0" applyFont="1" applyFill="1" applyBorder="1"/>
    <xf numFmtId="0" fontId="7" fillId="4" borderId="7" xfId="0" applyFont="1" applyFill="1" applyBorder="1"/>
    <xf numFmtId="0" fontId="7" fillId="4" borderId="10" xfId="0" applyFont="1" applyFill="1" applyBorder="1"/>
    <xf numFmtId="0" fontId="7" fillId="0" borderId="8" xfId="0" applyFont="1" applyFill="1" applyBorder="1"/>
    <xf numFmtId="165" fontId="7" fillId="0" borderId="0" xfId="0" applyNumberFormat="1" applyFont="1"/>
    <xf numFmtId="0" fontId="7" fillId="0" borderId="0" xfId="0" applyFont="1" applyAlignment="1">
      <alignment horizontal="center"/>
    </xf>
    <xf numFmtId="166" fontId="7" fillId="0" borderId="4" xfId="0" applyNumberFormat="1" applyFont="1" applyBorder="1" applyAlignment="1"/>
    <xf numFmtId="165" fontId="7" fillId="0" borderId="4" xfId="0" applyNumberFormat="1" applyFont="1" applyBorder="1" applyAlignment="1"/>
    <xf numFmtId="165" fontId="7" fillId="0" borderId="0" xfId="7" applyNumberFormat="1" applyFont="1"/>
    <xf numFmtId="165" fontId="7" fillId="0" borderId="8" xfId="0" applyNumberFormat="1" applyFont="1" applyBorder="1"/>
    <xf numFmtId="165" fontId="7" fillId="0" borderId="0" xfId="0" applyNumberFormat="1" applyFont="1" applyBorder="1"/>
    <xf numFmtId="165" fontId="8" fillId="3" borderId="6" xfId="7" applyNumberFormat="1" applyFont="1" applyFill="1" applyBorder="1" applyAlignment="1"/>
    <xf numFmtId="165" fontId="8" fillId="3" borderId="7" xfId="7" applyNumberFormat="1" applyFont="1" applyFill="1" applyBorder="1"/>
    <xf numFmtId="165" fontId="8" fillId="3" borderId="10" xfId="7" applyNumberFormat="1" applyFont="1" applyFill="1" applyBorder="1"/>
    <xf numFmtId="165" fontId="7" fillId="0" borderId="1" xfId="0" applyNumberFormat="1" applyFont="1" applyBorder="1"/>
    <xf numFmtId="165" fontId="7" fillId="0" borderId="2" xfId="0" applyNumberFormat="1" applyFont="1" applyBorder="1"/>
    <xf numFmtId="165" fontId="7" fillId="0" borderId="3" xfId="0" applyNumberFormat="1" applyFont="1" applyBorder="1"/>
    <xf numFmtId="173" fontId="7" fillId="0" borderId="1" xfId="0" applyNumberFormat="1" applyFont="1" applyBorder="1"/>
    <xf numFmtId="173" fontId="7" fillId="0" borderId="2" xfId="0" applyNumberFormat="1" applyFont="1" applyBorder="1"/>
    <xf numFmtId="173" fontId="7" fillId="0" borderId="3" xfId="0" applyNumberFormat="1" applyFont="1" applyBorder="1"/>
    <xf numFmtId="173" fontId="7" fillId="0" borderId="14" xfId="0" applyNumberFormat="1" applyFont="1" applyBorder="1"/>
    <xf numFmtId="173" fontId="7" fillId="0" borderId="4" xfId="0" applyNumberFormat="1" applyFont="1" applyBorder="1"/>
    <xf numFmtId="173" fontId="7" fillId="0" borderId="5" xfId="0" applyNumberFormat="1" applyFont="1" applyBorder="1"/>
    <xf numFmtId="173" fontId="7" fillId="0" borderId="8" xfId="0" applyNumberFormat="1" applyFont="1" applyBorder="1"/>
    <xf numFmtId="173" fontId="7" fillId="0" borderId="0" xfId="0" applyNumberFormat="1" applyFont="1" applyBorder="1"/>
    <xf numFmtId="173" fontId="7" fillId="0" borderId="9" xfId="0" applyNumberFormat="1" applyFont="1" applyBorder="1"/>
    <xf numFmtId="173" fontId="7" fillId="0" borderId="6" xfId="0" applyNumberFormat="1" applyFont="1" applyBorder="1"/>
    <xf numFmtId="173" fontId="7" fillId="0" borderId="7" xfId="0" applyNumberFormat="1" applyFont="1" applyBorder="1"/>
    <xf numFmtId="173" fontId="7" fillId="0" borderId="10" xfId="0" applyNumberFormat="1" applyFont="1" applyBorder="1"/>
    <xf numFmtId="2" fontId="7" fillId="0" borderId="14" xfId="0" applyNumberFormat="1" applyFont="1" applyBorder="1"/>
    <xf numFmtId="2" fontId="7" fillId="0" borderId="4" xfId="0" applyNumberFormat="1" applyFont="1" applyBorder="1"/>
    <xf numFmtId="2" fontId="7" fillId="0" borderId="5" xfId="0" applyNumberFormat="1" applyFont="1" applyBorder="1"/>
    <xf numFmtId="2" fontId="7" fillId="0" borderId="8" xfId="0" applyNumberFormat="1" applyFont="1" applyBorder="1"/>
    <xf numFmtId="2" fontId="7" fillId="0" borderId="0" xfId="0" applyNumberFormat="1" applyFont="1" applyBorder="1"/>
    <xf numFmtId="2" fontId="7" fillId="0" borderId="9" xfId="0" applyNumberFormat="1" applyFont="1" applyBorder="1"/>
    <xf numFmtId="2" fontId="7" fillId="0" borderId="6" xfId="0" applyNumberFormat="1" applyFont="1" applyBorder="1"/>
    <xf numFmtId="2" fontId="7" fillId="0" borderId="7" xfId="0" applyNumberFormat="1" applyFont="1" applyBorder="1"/>
    <xf numFmtId="2" fontId="7" fillId="0" borderId="10" xfId="0" applyNumberFormat="1" applyFont="1" applyBorder="1"/>
    <xf numFmtId="2" fontId="7" fillId="0" borderId="0" xfId="0" applyNumberFormat="1" applyFont="1"/>
    <xf numFmtId="165" fontId="7" fillId="0" borderId="6" xfId="0" applyNumberFormat="1" applyFont="1" applyBorder="1"/>
    <xf numFmtId="165" fontId="7" fillId="0" borderId="7" xfId="0" applyNumberFormat="1" applyFont="1" applyBorder="1"/>
    <xf numFmtId="0" fontId="12" fillId="0" borderId="0" xfId="0" applyFont="1"/>
    <xf numFmtId="0" fontId="7" fillId="7" borderId="8" xfId="0" applyFont="1" applyFill="1" applyBorder="1" applyAlignment="1"/>
    <xf numFmtId="172" fontId="7" fillId="7" borderId="0" xfId="0" applyNumberFormat="1" applyFont="1" applyFill="1" applyBorder="1" applyAlignment="1"/>
    <xf numFmtId="172" fontId="7" fillId="7" borderId="9" xfId="0" applyNumberFormat="1" applyFont="1" applyFill="1" applyBorder="1" applyAlignment="1"/>
    <xf numFmtId="165" fontId="7" fillId="7" borderId="8" xfId="0" applyNumberFormat="1" applyFont="1" applyFill="1" applyBorder="1" applyAlignment="1"/>
    <xf numFmtId="165" fontId="7" fillId="7" borderId="0" xfId="7" applyNumberFormat="1" applyFont="1" applyFill="1" applyBorder="1"/>
    <xf numFmtId="165" fontId="7" fillId="7" borderId="9" xfId="0" applyNumberFormat="1" applyFont="1" applyFill="1" applyBorder="1"/>
    <xf numFmtId="165" fontId="7" fillId="7" borderId="8" xfId="7" applyNumberFormat="1" applyFont="1" applyFill="1" applyBorder="1" applyAlignment="1"/>
    <xf numFmtId="0" fontId="7" fillId="7" borderId="14" xfId="0" applyFont="1" applyFill="1" applyBorder="1" applyAlignment="1"/>
    <xf numFmtId="172" fontId="7" fillId="7" borderId="4" xfId="0" applyNumberFormat="1" applyFont="1" applyFill="1" applyBorder="1" applyAlignment="1"/>
    <xf numFmtId="172" fontId="7" fillId="7" borderId="5" xfId="0" applyNumberFormat="1" applyFont="1" applyFill="1" applyBorder="1" applyAlignment="1"/>
    <xf numFmtId="165" fontId="7" fillId="7" borderId="14" xfId="0" applyNumberFormat="1" applyFont="1" applyFill="1" applyBorder="1" applyAlignment="1"/>
    <xf numFmtId="165" fontId="7" fillId="7" borderId="4" xfId="7" applyNumberFormat="1" applyFont="1" applyFill="1" applyBorder="1"/>
    <xf numFmtId="165" fontId="7" fillId="7" borderId="5" xfId="0" applyNumberFormat="1" applyFont="1" applyFill="1" applyBorder="1"/>
    <xf numFmtId="0" fontId="7" fillId="7" borderId="0" xfId="0" applyFont="1" applyFill="1"/>
    <xf numFmtId="0" fontId="7" fillId="7" borderId="0" xfId="0" applyFont="1" applyFill="1" applyBorder="1"/>
    <xf numFmtId="165" fontId="7" fillId="7" borderId="0" xfId="0" applyNumberFormat="1" applyFont="1" applyFill="1" applyBorder="1"/>
    <xf numFmtId="0" fontId="7" fillId="7" borderId="0" xfId="0" applyNumberFormat="1" applyFont="1" applyFill="1" applyBorder="1"/>
    <xf numFmtId="0" fontId="7" fillId="0" borderId="0" xfId="0" applyNumberFormat="1" applyFont="1" applyBorder="1"/>
    <xf numFmtId="165" fontId="7" fillId="0" borderId="0" xfId="7" applyNumberFormat="1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7" borderId="0" xfId="0" quotePrefix="1" applyFont="1" applyFill="1" applyBorder="1"/>
    <xf numFmtId="0" fontId="12" fillId="0" borderId="14" xfId="0" applyFont="1" applyBorder="1" applyAlignment="1">
      <alignment horizontal="center"/>
    </xf>
    <xf numFmtId="165" fontId="7" fillId="0" borderId="4" xfId="0" applyNumberFormat="1" applyFont="1" applyBorder="1"/>
    <xf numFmtId="0" fontId="7" fillId="0" borderId="8" xfId="0" applyFont="1" applyBorder="1" applyAlignment="1">
      <alignment horizontal="center"/>
    </xf>
    <xf numFmtId="0" fontId="7" fillId="0" borderId="11" xfId="0" applyFont="1" applyBorder="1"/>
    <xf numFmtId="0" fontId="7" fillId="0" borderId="6" xfId="0" applyFont="1" applyFill="1" applyBorder="1" applyAlignment="1">
      <alignment horizontal="right"/>
    </xf>
    <xf numFmtId="0" fontId="8" fillId="0" borderId="0" xfId="0" applyNumberFormat="1" applyFont="1" applyBorder="1"/>
    <xf numFmtId="2" fontId="7" fillId="7" borderId="0" xfId="0" applyNumberFormat="1" applyFont="1" applyFill="1"/>
    <xf numFmtId="0" fontId="7" fillId="4" borderId="15" xfId="4" applyFont="1" applyFill="1" applyBorder="1" applyAlignment="1">
      <alignment horizontal="center"/>
    </xf>
    <xf numFmtId="168" fontId="7" fillId="4" borderId="15" xfId="4" applyNumberFormat="1" applyFont="1" applyFill="1" applyBorder="1" applyAlignment="1">
      <alignment horizontal="center"/>
    </xf>
    <xf numFmtId="166" fontId="7" fillId="4" borderId="15" xfId="7" applyNumberFormat="1" applyFont="1" applyFill="1" applyBorder="1" applyAlignment="1">
      <alignment horizontal="center"/>
    </xf>
    <xf numFmtId="172" fontId="7" fillId="4" borderId="15" xfId="7" applyNumberFormat="1" applyFont="1" applyFill="1" applyBorder="1" applyAlignment="1">
      <alignment horizontal="center"/>
    </xf>
    <xf numFmtId="0" fontId="7" fillId="10" borderId="0" xfId="4" applyFont="1" applyFill="1"/>
    <xf numFmtId="0" fontId="7" fillId="10" borderId="0" xfId="4" applyFont="1" applyFill="1" applyBorder="1"/>
    <xf numFmtId="0" fontId="7" fillId="10" borderId="0" xfId="5" applyFont="1" applyFill="1"/>
    <xf numFmtId="0" fontId="7" fillId="4" borderId="19" xfId="4" applyFont="1" applyFill="1" applyBorder="1"/>
    <xf numFmtId="0" fontId="7" fillId="4" borderId="20" xfId="4" applyFont="1" applyFill="1" applyBorder="1"/>
    <xf numFmtId="0" fontId="7" fillId="4" borderId="21" xfId="4" applyFont="1" applyFill="1" applyBorder="1"/>
    <xf numFmtId="0" fontId="7" fillId="4" borderId="22" xfId="4" applyFont="1" applyFill="1" applyBorder="1"/>
    <xf numFmtId="0" fontId="7" fillId="4" borderId="23" xfId="4" applyFont="1" applyFill="1" applyBorder="1"/>
    <xf numFmtId="0" fontId="8" fillId="4" borderId="0" xfId="4" quotePrefix="1" applyFont="1" applyFill="1" applyBorder="1" applyAlignment="1">
      <alignment horizontal="center" vertical="center"/>
    </xf>
    <xf numFmtId="167" fontId="8" fillId="4" borderId="0" xfId="4" applyNumberFormat="1" applyFont="1" applyFill="1" applyBorder="1" applyAlignment="1">
      <alignment horizontal="center" vertical="center"/>
    </xf>
    <xf numFmtId="0" fontId="7" fillId="4" borderId="24" xfId="11" applyFont="1" applyFill="1" applyBorder="1"/>
    <xf numFmtId="0" fontId="7" fillId="0" borderId="0" xfId="11" applyFont="1"/>
    <xf numFmtId="0" fontId="7" fillId="4" borderId="25" xfId="11" applyFont="1" applyFill="1" applyBorder="1"/>
    <xf numFmtId="0" fontId="7" fillId="4" borderId="26" xfId="11" applyFont="1" applyFill="1" applyBorder="1"/>
    <xf numFmtId="0" fontId="7" fillId="4" borderId="24" xfId="12" applyFont="1" applyFill="1" applyBorder="1" applyAlignment="1">
      <alignment horizontal="center"/>
    </xf>
    <xf numFmtId="0" fontId="7" fillId="4" borderId="25" xfId="12" applyFont="1" applyFill="1" applyBorder="1"/>
    <xf numFmtId="0" fontId="7" fillId="4" borderId="25" xfId="12" applyFont="1" applyFill="1" applyBorder="1" applyAlignment="1">
      <alignment horizontal="center"/>
    </xf>
    <xf numFmtId="0" fontId="7" fillId="4" borderId="26" xfId="13" applyFont="1" applyFill="1" applyBorder="1"/>
    <xf numFmtId="0" fontId="7" fillId="11" borderId="27" xfId="11" applyFont="1" applyFill="1" applyBorder="1"/>
    <xf numFmtId="0" fontId="7" fillId="11" borderId="28" xfId="11" applyFont="1" applyFill="1" applyBorder="1"/>
    <xf numFmtId="0" fontId="13" fillId="4" borderId="29" xfId="11" applyFont="1" applyFill="1" applyBorder="1" applyAlignment="1">
      <alignment horizontal="left"/>
    </xf>
    <xf numFmtId="0" fontId="7" fillId="12" borderId="29" xfId="11" applyNumberFormat="1" applyFont="1" applyFill="1" applyBorder="1" applyAlignment="1" applyProtection="1">
      <alignment horizontal="center"/>
    </xf>
    <xf numFmtId="0" fontId="7" fillId="4" borderId="20" xfId="11" applyFont="1" applyFill="1" applyBorder="1" applyAlignment="1">
      <alignment horizontal="center"/>
    </xf>
    <xf numFmtId="0" fontId="7" fillId="4" borderId="19" xfId="12" applyFont="1" applyFill="1" applyBorder="1" applyAlignment="1">
      <alignment horizontal="center"/>
    </xf>
    <xf numFmtId="165" fontId="9" fillId="0" borderId="31" xfId="14" applyNumberFormat="1" applyFont="1" applyFill="1" applyBorder="1" applyAlignment="1">
      <alignment horizontal="center" vertical="center" wrapText="1"/>
    </xf>
    <xf numFmtId="174" fontId="9" fillId="0" borderId="30" xfId="14" applyNumberFormat="1" applyFont="1" applyFill="1" applyBorder="1" applyAlignment="1">
      <alignment horizontal="center" vertical="center" wrapText="1"/>
    </xf>
    <xf numFmtId="0" fontId="7" fillId="4" borderId="0" xfId="12" applyFont="1" applyFill="1" applyBorder="1" applyAlignment="1">
      <alignment horizontal="center"/>
    </xf>
    <xf numFmtId="165" fontId="9" fillId="0" borderId="32" xfId="14" applyNumberFormat="1" applyFont="1" applyFill="1" applyBorder="1" applyAlignment="1">
      <alignment horizontal="center" vertical="center" wrapText="1"/>
    </xf>
    <xf numFmtId="165" fontId="9" fillId="0" borderId="30" xfId="14" applyNumberFormat="1" applyFont="1" applyFill="1" applyBorder="1" applyAlignment="1">
      <alignment horizontal="center" vertical="center" wrapText="1"/>
    </xf>
    <xf numFmtId="0" fontId="7" fillId="0" borderId="33" xfId="12" applyFont="1" applyFill="1" applyBorder="1" applyAlignment="1">
      <alignment horizontal="center"/>
    </xf>
    <xf numFmtId="0" fontId="7" fillId="4" borderId="32" xfId="11" applyFont="1" applyFill="1" applyBorder="1" applyAlignment="1">
      <alignment horizontal="left"/>
    </xf>
    <xf numFmtId="0" fontId="9" fillId="4" borderId="24" xfId="11" applyFont="1" applyFill="1" applyBorder="1" applyAlignment="1"/>
    <xf numFmtId="0" fontId="7" fillId="4" borderId="29" xfId="11" applyNumberFormat="1" applyFont="1" applyFill="1" applyBorder="1" applyAlignment="1"/>
    <xf numFmtId="0" fontId="7" fillId="4" borderId="26" xfId="11" applyNumberFormat="1" applyFont="1" applyFill="1" applyBorder="1" applyAlignment="1"/>
    <xf numFmtId="165" fontId="7" fillId="0" borderId="20" xfId="14" quotePrefix="1" applyNumberFormat="1" applyFont="1" applyFill="1" applyBorder="1" applyAlignment="1"/>
    <xf numFmtId="0" fontId="7" fillId="4" borderId="0" xfId="12" quotePrefix="1" applyFont="1" applyFill="1" applyBorder="1" applyAlignment="1">
      <alignment horizontal="center"/>
    </xf>
    <xf numFmtId="165" fontId="7" fillId="0" borderId="33" xfId="14" applyNumberFormat="1" applyFont="1" applyBorder="1" applyAlignment="1"/>
    <xf numFmtId="165" fontId="7" fillId="0" borderId="19" xfId="14" applyNumberFormat="1" applyFont="1" applyFill="1" applyBorder="1" applyAlignment="1"/>
    <xf numFmtId="165" fontId="7" fillId="0" borderId="20" xfId="14" applyNumberFormat="1" applyFont="1" applyFill="1" applyBorder="1" applyAlignment="1"/>
    <xf numFmtId="0" fontId="7" fillId="4" borderId="20" xfId="13" applyFont="1" applyFill="1" applyBorder="1"/>
    <xf numFmtId="0" fontId="7" fillId="4" borderId="35" xfId="11" applyFont="1" applyFill="1" applyBorder="1" applyAlignment="1">
      <alignment horizontal="left"/>
    </xf>
    <xf numFmtId="0" fontId="9" fillId="4" borderId="19" xfId="11" applyFont="1" applyFill="1" applyBorder="1" applyAlignment="1"/>
    <xf numFmtId="0" fontId="7" fillId="4" borderId="2" xfId="11" applyNumberFormat="1" applyFont="1" applyFill="1" applyBorder="1" applyAlignment="1"/>
    <xf numFmtId="0" fontId="7" fillId="4" borderId="20" xfId="11" applyNumberFormat="1" applyFont="1" applyFill="1" applyBorder="1" applyAlignment="1"/>
    <xf numFmtId="175" fontId="7" fillId="12" borderId="20" xfId="11" applyNumberFormat="1" applyFont="1" applyFill="1" applyBorder="1" applyAlignment="1" applyProtection="1">
      <alignment horizontal="left"/>
    </xf>
    <xf numFmtId="0" fontId="7" fillId="4" borderId="33" xfId="11" applyFont="1" applyFill="1" applyBorder="1" applyAlignment="1">
      <alignment horizontal="center"/>
    </xf>
    <xf numFmtId="165" fontId="7" fillId="0" borderId="37" xfId="14" applyNumberFormat="1" applyFont="1" applyBorder="1" applyAlignment="1"/>
    <xf numFmtId="165" fontId="7" fillId="0" borderId="36" xfId="14" applyNumberFormat="1" applyFont="1" applyFill="1" applyBorder="1" applyAlignment="1"/>
    <xf numFmtId="0" fontId="7" fillId="4" borderId="38" xfId="11" applyFont="1" applyFill="1" applyBorder="1" applyAlignment="1">
      <alignment horizontal="center"/>
    </xf>
    <xf numFmtId="0" fontId="9" fillId="4" borderId="39" xfId="11" applyFont="1" applyFill="1" applyBorder="1" applyAlignment="1"/>
    <xf numFmtId="0" fontId="7" fillId="4" borderId="40" xfId="11" applyNumberFormat="1" applyFont="1" applyFill="1" applyBorder="1" applyAlignment="1"/>
    <xf numFmtId="165" fontId="7" fillId="0" borderId="23" xfId="14" quotePrefix="1" applyNumberFormat="1" applyFont="1" applyFill="1" applyBorder="1" applyAlignment="1"/>
    <xf numFmtId="165" fontId="7" fillId="0" borderId="38" xfId="14" applyNumberFormat="1" applyFont="1" applyBorder="1" applyAlignment="1"/>
    <xf numFmtId="165" fontId="7" fillId="0" borderId="21" xfId="14" applyNumberFormat="1" applyFont="1" applyFill="1" applyBorder="1" applyAlignment="1"/>
    <xf numFmtId="0" fontId="7" fillId="4" borderId="41" xfId="11" applyFont="1" applyFill="1" applyBorder="1" applyAlignment="1">
      <alignment horizontal="left"/>
    </xf>
    <xf numFmtId="0" fontId="7" fillId="4" borderId="19" xfId="0" applyFont="1" applyFill="1" applyBorder="1" applyAlignment="1">
      <alignment horizontal="center"/>
    </xf>
    <xf numFmtId="0" fontId="7" fillId="0" borderId="24" xfId="14" applyNumberFormat="1" applyFont="1" applyFill="1" applyBorder="1" applyAlignment="1"/>
    <xf numFmtId="165" fontId="7" fillId="0" borderId="26" xfId="14" quotePrefix="1" applyNumberFormat="1" applyFont="1" applyFill="1" applyBorder="1" applyAlignment="1"/>
    <xf numFmtId="0" fontId="7" fillId="4" borderId="0" xfId="0" quotePrefix="1" applyFont="1" applyFill="1" applyBorder="1" applyAlignment="1">
      <alignment horizontal="center"/>
    </xf>
    <xf numFmtId="165" fontId="7" fillId="0" borderId="42" xfId="14" applyNumberFormat="1" applyFont="1" applyBorder="1" applyAlignment="1"/>
    <xf numFmtId="0" fontId="7" fillId="4" borderId="0" xfId="0" applyFont="1" applyFill="1" applyBorder="1" applyAlignment="1">
      <alignment horizontal="center"/>
    </xf>
    <xf numFmtId="165" fontId="7" fillId="0" borderId="24" xfId="14" applyNumberFormat="1" applyFont="1" applyFill="1" applyBorder="1" applyAlignment="1"/>
    <xf numFmtId="165" fontId="7" fillId="0" borderId="26" xfId="14" applyNumberFormat="1" applyFont="1" applyFill="1" applyBorder="1" applyAlignment="1"/>
    <xf numFmtId="0" fontId="7" fillId="4" borderId="20" xfId="13" applyFont="1" applyFill="1" applyBorder="1" applyAlignment="1">
      <alignment horizontal="center"/>
    </xf>
    <xf numFmtId="0" fontId="7" fillId="4" borderId="11" xfId="11" applyFont="1" applyFill="1" applyBorder="1" applyAlignment="1">
      <alignment horizontal="left"/>
    </xf>
    <xf numFmtId="0" fontId="7" fillId="0" borderId="19" xfId="14" applyNumberFormat="1" applyFont="1" applyFill="1" applyBorder="1" applyAlignment="1"/>
    <xf numFmtId="0" fontId="7" fillId="0" borderId="36" xfId="14" applyNumberFormat="1" applyFont="1" applyFill="1" applyBorder="1" applyAlignment="1"/>
    <xf numFmtId="0" fontId="7" fillId="4" borderId="43" xfId="11" applyNumberFormat="1" applyFont="1" applyFill="1" applyBorder="1" applyAlignment="1"/>
    <xf numFmtId="0" fontId="9" fillId="4" borderId="21" xfId="11" applyFont="1" applyFill="1" applyBorder="1" applyAlignment="1"/>
    <xf numFmtId="0" fontId="7" fillId="0" borderId="21" xfId="14" applyNumberFormat="1" applyFont="1" applyFill="1" applyBorder="1" applyAlignment="1"/>
    <xf numFmtId="0" fontId="9" fillId="4" borderId="44" xfId="11" applyFont="1" applyFill="1" applyBorder="1" applyAlignment="1"/>
    <xf numFmtId="0" fontId="7" fillId="4" borderId="20" xfId="0" applyFont="1" applyFill="1" applyBorder="1" applyAlignment="1">
      <alignment horizontal="center"/>
    </xf>
    <xf numFmtId="0" fontId="9" fillId="4" borderId="45" xfId="11" applyFont="1" applyFill="1" applyBorder="1" applyAlignment="1"/>
    <xf numFmtId="0" fontId="7" fillId="4" borderId="20" xfId="0" applyFont="1" applyFill="1" applyBorder="1"/>
    <xf numFmtId="0" fontId="7" fillId="4" borderId="19" xfId="0" applyFont="1" applyFill="1" applyBorder="1"/>
    <xf numFmtId="0" fontId="7" fillId="0" borderId="24" xfId="14" applyNumberFormat="1" applyFont="1" applyFill="1" applyBorder="1" applyAlignment="1">
      <alignment horizontal="left"/>
    </xf>
    <xf numFmtId="0" fontId="7" fillId="0" borderId="19" xfId="14" applyNumberFormat="1" applyFont="1" applyFill="1" applyBorder="1" applyAlignment="1">
      <alignment horizontal="left"/>
    </xf>
    <xf numFmtId="0" fontId="7" fillId="0" borderId="36" xfId="14" applyNumberFormat="1" applyFont="1" applyFill="1" applyBorder="1" applyAlignment="1">
      <alignment horizontal="left"/>
    </xf>
    <xf numFmtId="0" fontId="15" fillId="4" borderId="19" xfId="11" applyFont="1" applyFill="1" applyBorder="1"/>
    <xf numFmtId="0" fontId="15" fillId="4" borderId="0" xfId="11" applyFont="1" applyFill="1" applyBorder="1"/>
    <xf numFmtId="0" fontId="15" fillId="4" borderId="20" xfId="11" applyFont="1" applyFill="1" applyBorder="1"/>
    <xf numFmtId="0" fontId="15" fillId="5" borderId="15" xfId="11" applyNumberFormat="1" applyFont="1" applyFill="1" applyBorder="1"/>
    <xf numFmtId="176" fontId="15" fillId="12" borderId="13" xfId="11" applyNumberFormat="1" applyFont="1" applyFill="1" applyBorder="1" applyAlignment="1" applyProtection="1">
      <alignment horizontal="center"/>
    </xf>
    <xf numFmtId="15" fontId="15" fillId="4" borderId="20" xfId="11" applyNumberFormat="1" applyFont="1" applyFill="1" applyBorder="1"/>
    <xf numFmtId="176" fontId="15" fillId="12" borderId="13" xfId="11" quotePrefix="1" applyNumberFormat="1" applyFont="1" applyFill="1" applyBorder="1" applyAlignment="1" applyProtection="1">
      <alignment horizontal="left"/>
    </xf>
    <xf numFmtId="176" fontId="15" fillId="12" borderId="13" xfId="11" quotePrefix="1" applyNumberFormat="1" applyFont="1" applyFill="1" applyBorder="1" applyAlignment="1" applyProtection="1">
      <alignment horizontal="center"/>
    </xf>
    <xf numFmtId="165" fontId="15" fillId="12" borderId="13" xfId="11" quotePrefix="1" applyNumberFormat="1" applyFont="1" applyFill="1" applyBorder="1" applyAlignment="1" applyProtection="1">
      <alignment horizontal="center"/>
    </xf>
    <xf numFmtId="174" fontId="15" fillId="12" borderId="13" xfId="11" quotePrefix="1" applyNumberFormat="1" applyFont="1" applyFill="1" applyBorder="1" applyAlignment="1" applyProtection="1">
      <alignment horizontal="center"/>
    </xf>
    <xf numFmtId="0" fontId="15" fillId="4" borderId="21" xfId="11" applyFont="1" applyFill="1" applyBorder="1"/>
    <xf numFmtId="0" fontId="15" fillId="4" borderId="22" xfId="11" applyFont="1" applyFill="1" applyBorder="1"/>
    <xf numFmtId="0" fontId="15" fillId="4" borderId="23" xfId="11" applyFont="1" applyFill="1" applyBorder="1"/>
    <xf numFmtId="0" fontId="16" fillId="8" borderId="16" xfId="11" applyFont="1" applyFill="1" applyBorder="1" applyAlignment="1">
      <alignment horizontal="centerContinuous" vertical="center"/>
    </xf>
    <xf numFmtId="0" fontId="16" fillId="8" borderId="17" xfId="11" applyFont="1" applyFill="1" applyBorder="1" applyAlignment="1">
      <alignment horizontal="centerContinuous" vertical="center"/>
    </xf>
    <xf numFmtId="0" fontId="16" fillId="8" borderId="18" xfId="11" applyFont="1" applyFill="1" applyBorder="1" applyAlignment="1">
      <alignment horizontal="centerContinuous" vertical="center"/>
    </xf>
    <xf numFmtId="0" fontId="7" fillId="12" borderId="46" xfId="11" applyNumberFormat="1" applyFont="1" applyFill="1" applyBorder="1" applyAlignment="1" applyProtection="1"/>
    <xf numFmtId="0" fontId="7" fillId="11" borderId="0" xfId="0" applyFont="1" applyFill="1"/>
    <xf numFmtId="0" fontId="7" fillId="11" borderId="7" xfId="0" applyFont="1" applyFill="1" applyBorder="1"/>
    <xf numFmtId="0" fontId="7" fillId="0" borderId="47" xfId="14" applyNumberFormat="1" applyFont="1" applyFill="1" applyBorder="1" applyAlignment="1"/>
    <xf numFmtId="165" fontId="7" fillId="0" borderId="48" xfId="14" quotePrefix="1" applyNumberFormat="1" applyFont="1" applyFill="1" applyBorder="1" applyAlignment="1"/>
    <xf numFmtId="0" fontId="7" fillId="4" borderId="49" xfId="11" applyNumberFormat="1" applyFont="1" applyFill="1" applyBorder="1" applyAlignment="1"/>
    <xf numFmtId="175" fontId="7" fillId="12" borderId="33" xfId="11" applyNumberFormat="1" applyFont="1" applyFill="1" applyBorder="1" applyAlignment="1" applyProtection="1">
      <alignment horizontal="left"/>
    </xf>
    <xf numFmtId="175" fontId="7" fillId="12" borderId="38" xfId="11" applyNumberFormat="1" applyFont="1" applyFill="1" applyBorder="1" applyAlignment="1" applyProtection="1">
      <alignment horizontal="left"/>
    </xf>
    <xf numFmtId="175" fontId="7" fillId="12" borderId="42" xfId="11" applyNumberFormat="1" applyFont="1" applyFill="1" applyBorder="1" applyAlignment="1" applyProtection="1">
      <alignment horizontal="left"/>
    </xf>
    <xf numFmtId="165" fontId="7" fillId="0" borderId="34" xfId="14" quotePrefix="1" applyNumberFormat="1" applyFont="1" applyFill="1" applyBorder="1" applyAlignment="1"/>
    <xf numFmtId="165" fontId="7" fillId="0" borderId="48" xfId="14" applyNumberFormat="1" applyFont="1" applyFill="1" applyBorder="1" applyAlignment="1"/>
    <xf numFmtId="165" fontId="7" fillId="0" borderId="34" xfId="14" applyNumberFormat="1" applyFont="1" applyFill="1" applyBorder="1" applyAlignment="1"/>
    <xf numFmtId="0" fontId="7" fillId="4" borderId="19" xfId="11" applyFont="1" applyFill="1" applyBorder="1" applyAlignment="1">
      <alignment horizontal="center"/>
    </xf>
    <xf numFmtId="0" fontId="7" fillId="0" borderId="33" xfId="11" applyFont="1" applyBorder="1"/>
    <xf numFmtId="0" fontId="7" fillId="4" borderId="33" xfId="11" applyFont="1" applyFill="1" applyBorder="1"/>
    <xf numFmtId="0" fontId="7" fillId="0" borderId="25" xfId="0" applyFont="1" applyBorder="1"/>
    <xf numFmtId="165" fontId="7" fillId="0" borderId="47" xfId="0" applyNumberFormat="1" applyFont="1" applyBorder="1"/>
    <xf numFmtId="0" fontId="7" fillId="4" borderId="42" xfId="11" applyFont="1" applyFill="1" applyBorder="1" applyAlignment="1">
      <alignment horizontal="center"/>
    </xf>
    <xf numFmtId="0" fontId="9" fillId="4" borderId="2" xfId="11" applyFont="1" applyFill="1" applyBorder="1" applyAlignment="1"/>
    <xf numFmtId="0" fontId="7" fillId="4" borderId="26" xfId="11" applyFont="1" applyFill="1" applyBorder="1" applyAlignment="1">
      <alignment horizontal="center"/>
    </xf>
    <xf numFmtId="0" fontId="9" fillId="4" borderId="50" xfId="11" applyFont="1" applyFill="1" applyBorder="1" applyAlignment="1"/>
    <xf numFmtId="0" fontId="7" fillId="4" borderId="50" xfId="11" applyNumberFormat="1" applyFont="1" applyFill="1" applyBorder="1" applyAlignment="1"/>
    <xf numFmtId="0" fontId="7" fillId="4" borderId="23" xfId="11" applyFont="1" applyFill="1" applyBorder="1" applyAlignment="1">
      <alignment horizontal="center"/>
    </xf>
    <xf numFmtId="172" fontId="7" fillId="6" borderId="13" xfId="0" applyNumberFormat="1" applyFont="1" applyFill="1" applyBorder="1" applyAlignment="1" applyProtection="1">
      <alignment horizontal="center"/>
    </xf>
    <xf numFmtId="0" fontId="7" fillId="9" borderId="15" xfId="0" applyFont="1" applyFill="1" applyBorder="1" applyAlignment="1">
      <alignment horizontal="center"/>
    </xf>
    <xf numFmtId="2" fontId="7" fillId="0" borderId="1" xfId="0" applyNumberFormat="1" applyFont="1" applyBorder="1"/>
    <xf numFmtId="2" fontId="7" fillId="0" borderId="2" xfId="0" applyNumberFormat="1" applyFont="1" applyBorder="1"/>
    <xf numFmtId="2" fontId="7" fillId="0" borderId="3" xfId="0" applyNumberFormat="1" applyFont="1" applyBorder="1"/>
    <xf numFmtId="172" fontId="7" fillId="4" borderId="0" xfId="7" applyNumberFormat="1" applyFont="1" applyFill="1" applyBorder="1" applyAlignment="1">
      <alignment horizontal="center"/>
    </xf>
    <xf numFmtId="0" fontId="11" fillId="8" borderId="16" xfId="5" applyFont="1" applyFill="1" applyBorder="1" applyAlignment="1">
      <alignment horizontal="centerContinuous" vertical="center"/>
    </xf>
    <xf numFmtId="0" fontId="11" fillId="8" borderId="51" xfId="5" applyFont="1" applyFill="1" applyBorder="1" applyAlignment="1">
      <alignment horizontal="centerContinuous" vertical="center"/>
    </xf>
    <xf numFmtId="0" fontId="7" fillId="11" borderId="0" xfId="4" applyFont="1" applyFill="1" applyBorder="1" applyAlignment="1">
      <alignment horizontal="right"/>
    </xf>
    <xf numFmtId="0" fontId="7" fillId="10" borderId="25" xfId="4" applyFont="1" applyFill="1" applyBorder="1"/>
    <xf numFmtId="0" fontId="7" fillId="4" borderId="13" xfId="7" applyNumberFormat="1" applyFont="1" applyFill="1" applyBorder="1" applyAlignment="1">
      <alignment horizontal="center"/>
    </xf>
    <xf numFmtId="0" fontId="7" fillId="11" borderId="1" xfId="4" applyFont="1" applyFill="1" applyBorder="1" applyAlignment="1">
      <alignment horizontal="right"/>
    </xf>
    <xf numFmtId="0" fontId="7" fillId="11" borderId="3" xfId="4" applyFont="1" applyFill="1" applyBorder="1" applyAlignment="1">
      <alignment horizontal="right"/>
    </xf>
    <xf numFmtId="172" fontId="7" fillId="4" borderId="1" xfId="7" applyNumberFormat="1" applyFont="1" applyFill="1" applyBorder="1" applyAlignment="1">
      <alignment horizontal="center"/>
    </xf>
    <xf numFmtId="172" fontId="7" fillId="4" borderId="3" xfId="7" applyNumberFormat="1" applyFont="1" applyFill="1" applyBorder="1" applyAlignment="1">
      <alignment horizontal="center"/>
    </xf>
  </cellXfs>
  <cellStyles count="16">
    <cellStyle name="Euro" xfId="1"/>
    <cellStyle name="Migliaia (0)_AZIONI" xfId="2"/>
    <cellStyle name="Migliaia_AZIONI" xfId="3"/>
    <cellStyle name="Normal" xfId="0" builtinId="0"/>
    <cellStyle name="Normal 2 2" xfId="11"/>
    <cellStyle name="Normal 3 2" xfId="12"/>
    <cellStyle name="Normal_InterestRateQuotesFeed" xfId="4"/>
    <cellStyle name="Normal_SwaptionATMVols" xfId="5"/>
    <cellStyle name="Normal_TestSyntDisc" xfId="13"/>
    <cellStyle name="Normale_AZIONI" xfId="6"/>
    <cellStyle name="Percent" xfId="7" builtinId="5"/>
    <cellStyle name="Percent 2" xfId="15"/>
    <cellStyle name="Percent 3 2" xfId="14"/>
    <cellStyle name="result" xfId="8"/>
    <cellStyle name="Valuta (0)_AZIONI" xfId="9"/>
    <cellStyle name="Valuta_AZIONI" xfId="10"/>
  </cellStyles>
  <dxfs count="1"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GBP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Libor"/>
      <sheetName val="LiborSwapIsda"/>
      <sheetName val="BasisSwap1MxM"/>
      <sheetName val="BasisSwap3M6M"/>
      <sheetName val="BasisSwapxM12M"/>
      <sheetName val="Deposits"/>
      <sheetName val="FRA"/>
      <sheetName val="Futures1M"/>
      <sheetName val="Futures3M"/>
      <sheetName val="ImmFra6M "/>
      <sheetName val="FuturesHWConvAdj"/>
      <sheetName val="OIS"/>
      <sheetName val="Swaps1M"/>
      <sheetName val="SwapsIMMDated"/>
      <sheetName val="Swap3M"/>
      <sheetName val="Swap6M"/>
      <sheetName val="1M (2)"/>
      <sheetName val="3M (2)"/>
      <sheetName val="6M (2)"/>
      <sheetName val="1Y (2)"/>
      <sheetName val="IBOR"/>
      <sheetName val="IB365"/>
      <sheetName val="SFIX2"/>
      <sheetName val="SFIX3"/>
      <sheetName val="MPCOIS"/>
      <sheetName val="FwdOIS"/>
    </sheetNames>
    <definedNames>
      <definedName name="LastFixingsTrigger" refersTo="='General Settings'!$D$28"/>
      <definedName name="TriggerCounter" refersTo="='General Settings'!$D$27"/>
    </definedNames>
    <sheetDataSet>
      <sheetData sheetId="0">
        <row r="27">
          <cell r="D27">
            <v>6</v>
          </cell>
        </row>
        <row r="28">
          <cell r="D28">
            <v>1</v>
          </cell>
        </row>
      </sheetData>
      <sheetData sheetId="1"/>
      <sheetData sheetId="2">
        <row r="27">
          <cell r="D27" t="str">
            <v>6M</v>
          </cell>
        </row>
        <row r="28">
          <cell r="D28" t="str">
            <v>6M</v>
          </cell>
        </row>
      </sheetData>
      <sheetData sheetId="3">
        <row r="27">
          <cell r="D27" t="str">
            <v>6L</v>
          </cell>
        </row>
        <row r="28">
          <cell r="D28" t="str">
            <v>6L</v>
          </cell>
        </row>
      </sheetData>
      <sheetData sheetId="4">
        <row r="27">
          <cell r="D27" t="str">
            <v>6L</v>
          </cell>
        </row>
        <row r="28">
          <cell r="D28" t="str">
            <v>6L</v>
          </cell>
        </row>
      </sheetData>
      <sheetData sheetId="5">
        <row r="27">
          <cell r="D27" t="str">
            <v>12L</v>
          </cell>
        </row>
        <row r="28">
          <cell r="D28" t="str">
            <v>12L</v>
          </cell>
        </row>
      </sheetData>
      <sheetData sheetId="6"/>
      <sheetData sheetId="7"/>
      <sheetData sheetId="8">
        <row r="27">
          <cell r="D27" t="str">
            <v>J6</v>
          </cell>
        </row>
        <row r="28">
          <cell r="D28" t="str">
            <v>K6</v>
          </cell>
        </row>
      </sheetData>
      <sheetData sheetId="9">
        <row r="27">
          <cell r="D27" t="str">
            <v>M7</v>
          </cell>
        </row>
        <row r="28">
          <cell r="D28" t="str">
            <v>U7</v>
          </cell>
        </row>
      </sheetData>
      <sheetData sheetId="10">
        <row r="27">
          <cell r="D27" t="str">
            <v>H6</v>
          </cell>
        </row>
        <row r="28">
          <cell r="D28" t="str">
            <v>J6</v>
          </cell>
        </row>
      </sheetData>
      <sheetData sheetId="11"/>
      <sheetData sheetId="12">
        <row r="27">
          <cell r="D27" t="str">
            <v>OIS</v>
          </cell>
        </row>
        <row r="28">
          <cell r="D28" t="str">
            <v>OIS</v>
          </cell>
        </row>
      </sheetData>
      <sheetData sheetId="13"/>
      <sheetData sheetId="14"/>
      <sheetData sheetId="15">
        <row r="27">
          <cell r="D27" t="str">
            <v>3L</v>
          </cell>
        </row>
        <row r="28">
          <cell r="D28" t="str">
            <v>3L</v>
          </cell>
        </row>
      </sheetData>
      <sheetData sheetId="16">
        <row r="27">
          <cell r="D27" t="str">
            <v>6L</v>
          </cell>
        </row>
        <row r="28">
          <cell r="D28" t="str">
            <v>6L</v>
          </cell>
        </row>
      </sheetData>
      <sheetData sheetId="17">
        <row r="27">
          <cell r="D27" t="str">
            <v>6L</v>
          </cell>
        </row>
        <row r="28">
          <cell r="D28" t="str">
            <v>6L</v>
          </cell>
        </row>
      </sheetData>
      <sheetData sheetId="18">
        <row r="27">
          <cell r="D27" t="str">
            <v>6L</v>
          </cell>
        </row>
        <row r="28">
          <cell r="D28" t="str">
            <v>6L</v>
          </cell>
        </row>
      </sheetData>
      <sheetData sheetId="19">
        <row r="27">
          <cell r="D27" t="str">
            <v>3L</v>
          </cell>
        </row>
        <row r="28">
          <cell r="D28" t="str">
            <v>3L</v>
          </cell>
        </row>
      </sheetData>
      <sheetData sheetId="20">
        <row r="27">
          <cell r="D27" t="str">
            <v>6L</v>
          </cell>
        </row>
        <row r="28">
          <cell r="D28" t="str">
            <v>6L</v>
          </cell>
        </row>
      </sheetData>
      <sheetData sheetId="21">
        <row r="27">
          <cell r="D27" t="str">
            <v>-</v>
          </cell>
        </row>
        <row r="28">
          <cell r="D28" t="str">
            <v>-</v>
          </cell>
        </row>
      </sheetData>
      <sheetData sheetId="22">
        <row r="27">
          <cell r="D27" t="str">
            <v>-</v>
          </cell>
        </row>
        <row r="28">
          <cell r="D28" t="str">
            <v>-</v>
          </cell>
        </row>
      </sheetData>
      <sheetData sheetId="23">
        <row r="27">
          <cell r="D27" t="str">
            <v>SFIXP</v>
          </cell>
        </row>
      </sheetData>
      <sheetData sheetId="24">
        <row r="27">
          <cell r="D27" t="str">
            <v>-</v>
          </cell>
        </row>
      </sheetData>
      <sheetData sheetId="25"/>
      <sheetData sheetId="2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I50"/>
  <sheetViews>
    <sheetView tabSelected="1" workbookViewId="0">
      <selection activeCell="C2" sqref="C2"/>
    </sheetView>
  </sheetViews>
  <sheetFormatPr defaultColWidth="10.6640625" defaultRowHeight="11.25" x14ac:dyDescent="0.2"/>
  <cols>
    <col min="1" max="2" width="2.83203125" style="136" customWidth="1"/>
    <col min="3" max="3" width="24.33203125" style="136" customWidth="1"/>
    <col min="4" max="4" width="35.83203125" style="136" customWidth="1"/>
    <col min="5" max="6" width="2.83203125" style="136" customWidth="1"/>
    <col min="7" max="7" width="4.33203125" style="136" customWidth="1"/>
    <col min="8" max="8" width="15.83203125" style="136" customWidth="1"/>
    <col min="9" max="9" width="39.33203125" style="136" customWidth="1"/>
    <col min="10" max="10" width="4.33203125" style="136" customWidth="1"/>
    <col min="11" max="16384" width="10.6640625" style="136"/>
  </cols>
  <sheetData>
    <row r="1" spans="1:35" ht="12" thickBot="1" x14ac:dyDescent="0.25">
      <c r="B1" s="136" t="str">
        <f>_xll.qlxlVersion(TRUE,EvaluationDate)</f>
        <v>QuantLibXL 1.4.0 - MS VC++ 9.0 - Multithreaded Dynamic Runtime library - Release Configuration - Apr 29 2014 14:47:17</v>
      </c>
    </row>
    <row r="2" spans="1:35" ht="19.5" thickBot="1" x14ac:dyDescent="0.25">
      <c r="B2" s="259" t="s">
        <v>35</v>
      </c>
      <c r="C2" s="259"/>
      <c r="D2" s="259"/>
      <c r="E2" s="260"/>
      <c r="G2" s="227" t="s">
        <v>64</v>
      </c>
      <c r="H2" s="228"/>
      <c r="I2" s="228"/>
      <c r="J2" s="229"/>
    </row>
    <row r="3" spans="1:35" x14ac:dyDescent="0.2">
      <c r="B3" s="139"/>
      <c r="C3" s="41"/>
      <c r="D3" s="41"/>
      <c r="E3" s="140"/>
      <c r="G3" s="214"/>
      <c r="H3" s="215"/>
      <c r="I3" s="215"/>
      <c r="J3" s="216"/>
    </row>
    <row r="4" spans="1:35" x14ac:dyDescent="0.2">
      <c r="B4" s="139"/>
      <c r="C4" s="50" t="s">
        <v>0</v>
      </c>
      <c r="D4" s="132" t="s">
        <v>53</v>
      </c>
      <c r="E4" s="140"/>
      <c r="G4" s="214"/>
      <c r="H4" s="217" t="s">
        <v>65</v>
      </c>
      <c r="I4" s="218" t="b">
        <v>1</v>
      </c>
      <c r="J4" s="219"/>
    </row>
    <row r="5" spans="1:35" s="138" customFormat="1" x14ac:dyDescent="0.2">
      <c r="A5" s="136"/>
      <c r="B5" s="139"/>
      <c r="C5" s="50" t="s">
        <v>16</v>
      </c>
      <c r="D5" s="133" t="s">
        <v>52</v>
      </c>
      <c r="E5" s="140"/>
      <c r="F5" s="136"/>
      <c r="G5" s="214"/>
      <c r="H5" s="217" t="s">
        <v>66</v>
      </c>
      <c r="I5" s="218" t="b">
        <v>0</v>
      </c>
      <c r="J5" s="219"/>
      <c r="K5" s="136"/>
      <c r="L5" s="136"/>
      <c r="M5" s="136"/>
      <c r="N5" s="136"/>
      <c r="O5" s="136"/>
      <c r="P5" s="136"/>
      <c r="Q5" s="136"/>
      <c r="R5" s="136"/>
      <c r="S5" s="136"/>
      <c r="T5" s="136"/>
      <c r="U5" s="136"/>
      <c r="V5" s="136"/>
      <c r="W5" s="136"/>
      <c r="X5" s="136"/>
      <c r="Y5" s="136"/>
      <c r="Z5" s="136"/>
      <c r="AA5" s="136"/>
      <c r="AB5" s="136"/>
      <c r="AC5" s="136"/>
      <c r="AD5" s="136"/>
      <c r="AE5" s="136"/>
      <c r="AF5" s="136"/>
      <c r="AG5" s="136"/>
      <c r="AH5" s="136"/>
      <c r="AI5" s="136"/>
    </row>
    <row r="6" spans="1:35" s="138" customFormat="1" x14ac:dyDescent="0.2">
      <c r="A6" s="136"/>
      <c r="B6" s="139"/>
      <c r="C6" s="50" t="s">
        <v>29</v>
      </c>
      <c r="D6" s="133" t="str">
        <f>IF(UPPER(Currency)&lt;&gt;"EUR","L","")&amp;"ibor"</f>
        <v>Libor</v>
      </c>
      <c r="E6" s="140"/>
      <c r="F6" s="136"/>
      <c r="G6" s="214"/>
      <c r="H6" s="217" t="s">
        <v>67</v>
      </c>
      <c r="I6" s="218" t="b">
        <v>0</v>
      </c>
      <c r="J6" s="219"/>
      <c r="K6" s="136"/>
      <c r="L6" s="136"/>
      <c r="M6" s="136"/>
      <c r="N6" s="136"/>
      <c r="O6" s="136"/>
      <c r="P6" s="136"/>
      <c r="Q6" s="136"/>
      <c r="R6" s="136"/>
      <c r="S6" s="136"/>
      <c r="T6" s="136"/>
      <c r="U6" s="136"/>
      <c r="V6" s="136"/>
      <c r="W6" s="136"/>
      <c r="X6" s="136"/>
      <c r="Y6" s="136"/>
      <c r="Z6" s="136"/>
      <c r="AA6" s="136"/>
      <c r="AB6" s="136"/>
      <c r="AC6" s="136"/>
      <c r="AD6" s="136"/>
      <c r="AE6" s="136"/>
      <c r="AF6" s="136"/>
      <c r="AG6" s="136"/>
      <c r="AH6" s="136"/>
      <c r="AI6" s="136"/>
    </row>
    <row r="7" spans="1:35" x14ac:dyDescent="0.2">
      <c r="B7" s="139"/>
      <c r="C7" s="50" t="s">
        <v>27</v>
      </c>
      <c r="D7" s="134" t="s">
        <v>54</v>
      </c>
      <c r="E7" s="140"/>
      <c r="G7" s="214"/>
      <c r="H7" s="217" t="s">
        <v>68</v>
      </c>
      <c r="I7" s="220"/>
      <c r="J7" s="219"/>
    </row>
    <row r="8" spans="1:35" x14ac:dyDescent="0.2">
      <c r="B8" s="139"/>
      <c r="C8" s="50" t="s">
        <v>34</v>
      </c>
      <c r="D8" s="51" t="str">
        <f>Currency&amp;"ON"</f>
        <v>GBPON</v>
      </c>
      <c r="E8" s="140"/>
      <c r="G8" s="214"/>
      <c r="H8" s="217" t="s">
        <v>69</v>
      </c>
      <c r="I8" s="221" t="b">
        <v>1</v>
      </c>
      <c r="J8" s="219"/>
    </row>
    <row r="9" spans="1:35" x14ac:dyDescent="0.2">
      <c r="B9" s="139"/>
      <c r="C9" s="41"/>
      <c r="D9" s="41"/>
      <c r="E9" s="140"/>
      <c r="G9" s="214"/>
      <c r="H9" s="215"/>
      <c r="I9" s="215"/>
      <c r="J9" s="216"/>
    </row>
    <row r="10" spans="1:35" x14ac:dyDescent="0.2">
      <c r="B10" s="139"/>
      <c r="C10" s="44" t="s">
        <v>1</v>
      </c>
      <c r="D10" s="145">
        <v>41768.696701388886</v>
      </c>
      <c r="E10" s="140"/>
      <c r="G10" s="214"/>
      <c r="H10" s="217" t="s">
        <v>70</v>
      </c>
      <c r="I10" s="221" t="s">
        <v>73</v>
      </c>
      <c r="J10" s="219"/>
    </row>
    <row r="11" spans="1:35" x14ac:dyDescent="0.2">
      <c r="B11" s="139"/>
      <c r="C11" s="44" t="s">
        <v>2</v>
      </c>
      <c r="D11" s="144" t="b">
        <v>1</v>
      </c>
      <c r="E11" s="140"/>
      <c r="G11" s="214"/>
      <c r="H11" s="217" t="s">
        <v>71</v>
      </c>
      <c r="I11" s="222">
        <v>1E-4</v>
      </c>
      <c r="J11" s="219"/>
    </row>
    <row r="12" spans="1:35" x14ac:dyDescent="0.2">
      <c r="B12" s="139"/>
      <c r="C12" s="43"/>
      <c r="D12" s="43"/>
      <c r="E12" s="140"/>
      <c r="G12" s="214"/>
      <c r="H12" s="217" t="s">
        <v>72</v>
      </c>
      <c r="I12" s="223">
        <v>-0.01</v>
      </c>
      <c r="J12" s="219"/>
    </row>
    <row r="13" spans="1:35" ht="12" thickBot="1" x14ac:dyDescent="0.25">
      <c r="B13" s="141"/>
      <c r="C13" s="142"/>
      <c r="D13" s="142"/>
      <c r="E13" s="143"/>
      <c r="G13" s="224"/>
      <c r="H13" s="225"/>
      <c r="I13" s="225"/>
      <c r="J13" s="226"/>
    </row>
    <row r="14" spans="1:35" ht="12" thickBot="1" x14ac:dyDescent="0.25">
      <c r="C14" s="137"/>
      <c r="D14" s="137"/>
      <c r="E14" s="137"/>
    </row>
    <row r="15" spans="1:35" ht="19.5" thickBot="1" x14ac:dyDescent="0.25">
      <c r="B15" s="259" t="s">
        <v>90</v>
      </c>
      <c r="C15" s="259"/>
      <c r="D15" s="259"/>
      <c r="E15" s="260"/>
    </row>
    <row r="16" spans="1:35" x14ac:dyDescent="0.2">
      <c r="B16" s="139"/>
      <c r="C16" s="41"/>
      <c r="D16" s="42"/>
      <c r="E16" s="140"/>
    </row>
    <row r="17" spans="2:5" x14ac:dyDescent="0.2">
      <c r="B17" s="139"/>
      <c r="C17" s="50" t="s">
        <v>17</v>
      </c>
      <c r="D17" s="57">
        <f>_xll.qlCalendarAdvance(Calendar,EvaluationDate,"0D","f")</f>
        <v>41768</v>
      </c>
      <c r="E17" s="140"/>
    </row>
    <row r="18" spans="2:5" x14ac:dyDescent="0.2">
      <c r="B18" s="139"/>
      <c r="C18" s="50" t="s">
        <v>28</v>
      </c>
      <c r="D18" s="51" t="str">
        <f>_xll.qlDiscountingSwapEngine(,OisCurve,,,,,EvaluationDate)</f>
        <v>obj_00398#0033</v>
      </c>
      <c r="E18" s="140"/>
    </row>
    <row r="19" spans="2:5" x14ac:dyDescent="0.2">
      <c r="B19" s="139"/>
      <c r="C19" s="50" t="s">
        <v>58</v>
      </c>
      <c r="D19" s="135">
        <f>_xll.qlCalendarAdjust(Calendar,DATE(YEAR(SettlementDate),12,31),"Preceding")</f>
        <v>42004</v>
      </c>
      <c r="E19" s="140"/>
    </row>
    <row r="20" spans="2:5" x14ac:dyDescent="0.2">
      <c r="B20" s="139"/>
      <c r="C20" s="50" t="s">
        <v>57</v>
      </c>
      <c r="D20" s="135">
        <f>_xll.qlCalendarAdjust(Calendar,DATE(YEAR(SettlementDate)+1,12,31),"Preceding")</f>
        <v>42369</v>
      </c>
      <c r="E20" s="140"/>
    </row>
    <row r="21" spans="2:5" ht="12" thickBot="1" x14ac:dyDescent="0.25">
      <c r="B21" s="141"/>
      <c r="C21" s="261"/>
      <c r="D21" s="258"/>
      <c r="E21" s="143"/>
    </row>
    <row r="22" spans="2:5" ht="12" thickBot="1" x14ac:dyDescent="0.25">
      <c r="B22" s="262"/>
      <c r="C22" s="262"/>
      <c r="D22" s="262"/>
      <c r="E22" s="262"/>
    </row>
    <row r="23" spans="2:5" ht="19.5" thickBot="1" x14ac:dyDescent="0.25">
      <c r="B23" s="259" t="s">
        <v>91</v>
      </c>
      <c r="C23" s="259"/>
      <c r="D23" s="259"/>
      <c r="E23" s="260"/>
    </row>
    <row r="24" spans="2:5" x14ac:dyDescent="0.2">
      <c r="B24" s="139"/>
      <c r="C24" s="41"/>
      <c r="D24" s="42"/>
      <c r="E24" s="140"/>
    </row>
    <row r="25" spans="2:5" x14ac:dyDescent="0.2">
      <c r="B25" s="139"/>
      <c r="C25" s="50" t="s">
        <v>92</v>
      </c>
      <c r="D25" s="57" t="s">
        <v>24</v>
      </c>
      <c r="E25" s="140"/>
    </row>
    <row r="26" spans="2:5" x14ac:dyDescent="0.2">
      <c r="B26" s="139"/>
      <c r="C26" s="50" t="s">
        <v>93</v>
      </c>
      <c r="D26" s="263">
        <v>0</v>
      </c>
      <c r="E26" s="140"/>
    </row>
    <row r="27" spans="2:5" x14ac:dyDescent="0.2">
      <c r="B27" s="139"/>
      <c r="C27" s="50" t="s">
        <v>94</v>
      </c>
      <c r="D27" s="135" t="e">
        <f>NA()</f>
        <v>#N/A</v>
      </c>
      <c r="E27" s="140"/>
    </row>
    <row r="28" spans="2:5" x14ac:dyDescent="0.2">
      <c r="B28" s="139"/>
      <c r="C28" s="50" t="s">
        <v>95</v>
      </c>
      <c r="D28" s="135" t="s">
        <v>98</v>
      </c>
      <c r="E28" s="140"/>
    </row>
    <row r="29" spans="2:5" x14ac:dyDescent="0.2">
      <c r="B29" s="139"/>
      <c r="C29" s="50" t="s">
        <v>97</v>
      </c>
      <c r="D29" s="135" t="s">
        <v>96</v>
      </c>
      <c r="E29" s="140"/>
    </row>
    <row r="30" spans="2:5" x14ac:dyDescent="0.2">
      <c r="B30" s="139"/>
      <c r="C30"/>
      <c r="D30"/>
      <c r="E30" s="140"/>
    </row>
    <row r="31" spans="2:5" x14ac:dyDescent="0.2">
      <c r="B31" s="139"/>
      <c r="C31" s="50" t="s">
        <v>99</v>
      </c>
      <c r="D31" s="135" t="e">
        <f>_xll.qlExtrapolatorEnableExtrapolation(YieldCurve,TRUE)</f>
        <v>#NUM!</v>
      </c>
      <c r="E31" s="140"/>
    </row>
    <row r="32" spans="2:5" x14ac:dyDescent="0.2">
      <c r="B32" s="139"/>
      <c r="C32"/>
      <c r="D32"/>
      <c r="E32" s="140"/>
    </row>
    <row r="33" spans="2:5" x14ac:dyDescent="0.2">
      <c r="B33" s="139"/>
      <c r="C33" s="50" t="s">
        <v>100</v>
      </c>
      <c r="D33" s="135" t="e">
        <f>_xll.qlLibor(,,IborTenor)</f>
        <v>#NUM!</v>
      </c>
      <c r="E33" s="140"/>
    </row>
    <row r="34" spans="2:5" x14ac:dyDescent="0.2">
      <c r="B34" s="139"/>
      <c r="C34" s="50" t="s">
        <v>101</v>
      </c>
      <c r="D34" s="135" t="s">
        <v>96</v>
      </c>
      <c r="E34" s="140"/>
    </row>
    <row r="35" spans="2:5" x14ac:dyDescent="0.2">
      <c r="B35" s="139"/>
      <c r="C35" s="50" t="s">
        <v>102</v>
      </c>
      <c r="D35" s="135"/>
      <c r="E35" s="140"/>
    </row>
    <row r="36" spans="2:5" x14ac:dyDescent="0.2">
      <c r="B36" s="139"/>
      <c r="C36" s="50" t="s">
        <v>56</v>
      </c>
      <c r="D36" s="135" t="s">
        <v>55</v>
      </c>
      <c r="E36" s="140"/>
    </row>
    <row r="37" spans="2:5" x14ac:dyDescent="0.2">
      <c r="B37" s="139"/>
      <c r="C37" s="50" t="s">
        <v>103</v>
      </c>
      <c r="D37" s="135"/>
      <c r="E37" s="140"/>
    </row>
    <row r="38" spans="2:5" x14ac:dyDescent="0.2">
      <c r="B38" s="139"/>
      <c r="C38" s="50" t="s">
        <v>104</v>
      </c>
      <c r="D38" s="135" t="str">
        <f>_xll.ohRangeRetrieveError(YieldCurve)</f>
        <v/>
      </c>
      <c r="E38" s="140"/>
    </row>
    <row r="39" spans="2:5" x14ac:dyDescent="0.2">
      <c r="B39" s="139"/>
      <c r="C39" s="261"/>
      <c r="D39" s="258"/>
      <c r="E39" s="140"/>
    </row>
    <row r="40" spans="2:5" x14ac:dyDescent="0.2">
      <c r="B40" s="139"/>
      <c r="C40" s="264"/>
      <c r="D40" s="266"/>
      <c r="E40" s="140"/>
    </row>
    <row r="41" spans="2:5" x14ac:dyDescent="0.2">
      <c r="B41" s="139"/>
      <c r="C41" s="265"/>
      <c r="D41" s="267"/>
      <c r="E41" s="140"/>
    </row>
    <row r="42" spans="2:5" ht="12" thickBot="1" x14ac:dyDescent="0.25">
      <c r="B42" s="139"/>
      <c r="C42" s="261"/>
      <c r="D42" s="258"/>
      <c r="E42" s="140"/>
    </row>
    <row r="43" spans="2:5" x14ac:dyDescent="0.2">
      <c r="B43" s="262"/>
      <c r="C43" s="262"/>
      <c r="D43" s="262"/>
      <c r="E43" s="262"/>
    </row>
    <row r="44" spans="2:5" x14ac:dyDescent="0.2">
      <c r="C44" s="137"/>
      <c r="D44" s="137"/>
      <c r="E44" s="137"/>
    </row>
    <row r="45" spans="2:5" x14ac:dyDescent="0.2">
      <c r="C45" s="137"/>
      <c r="D45" s="137"/>
      <c r="E45" s="137"/>
    </row>
    <row r="46" spans="2:5" x14ac:dyDescent="0.2">
      <c r="C46" s="137"/>
      <c r="D46" s="137"/>
      <c r="E46" s="137"/>
    </row>
    <row r="47" spans="2:5" x14ac:dyDescent="0.2">
      <c r="C47" s="137"/>
      <c r="D47" s="137"/>
      <c r="E47" s="137"/>
    </row>
    <row r="48" spans="2:5" x14ac:dyDescent="0.2">
      <c r="E48" s="137"/>
    </row>
    <row r="49" spans="5:5" x14ac:dyDescent="0.2">
      <c r="E49" s="137"/>
    </row>
    <row r="50" spans="5:5" x14ac:dyDescent="0.2">
      <c r="E50" s="137"/>
    </row>
  </sheetData>
  <phoneticPr fontId="2" type="noConversion"/>
  <conditionalFormatting sqref="D11">
    <cfRule type="cellIs" dxfId="0" priority="1" stopIfTrue="1" operator="equal">
      <formula>TRUE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Z196"/>
  <sheetViews>
    <sheetView workbookViewId="0">
      <selection activeCell="B3" sqref="B3"/>
    </sheetView>
  </sheetViews>
  <sheetFormatPr defaultRowHeight="11.25" x14ac:dyDescent="0.2"/>
  <cols>
    <col min="1" max="1" width="3.83203125" style="1" customWidth="1"/>
    <col min="2" max="2" width="27.5" style="1" bestFit="1" customWidth="1"/>
    <col min="3" max="3" width="20.83203125" style="1" customWidth="1"/>
    <col min="4" max="16384" width="9.33203125" style="1"/>
  </cols>
  <sheetData>
    <row r="1" spans="1:26" x14ac:dyDescent="0.2">
      <c r="A1" s="231"/>
      <c r="B1" s="232"/>
      <c r="C1" s="231"/>
      <c r="D1" s="12"/>
    </row>
    <row r="2" spans="1:26" x14ac:dyDescent="0.2">
      <c r="A2" s="58"/>
      <c r="B2" s="61" t="s">
        <v>74</v>
      </c>
      <c r="C2" s="253">
        <v>41768.720057870371</v>
      </c>
      <c r="D2" s="59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</row>
    <row r="3" spans="1:26" x14ac:dyDescent="0.2">
      <c r="A3" s="58"/>
      <c r="B3" s="61" t="s">
        <v>30</v>
      </c>
      <c r="C3" s="253">
        <f>_xll.qlSettingsEvaluationDate(Trigger)</f>
        <v>41768</v>
      </c>
      <c r="D3" s="59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</row>
    <row r="4" spans="1:26" x14ac:dyDescent="0.2">
      <c r="A4" s="58"/>
      <c r="B4" s="40"/>
      <c r="C4" s="40"/>
      <c r="D4" s="59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  <c r="Z4" s="60"/>
    </row>
    <row r="5" spans="1:26" x14ac:dyDescent="0.2">
      <c r="A5" s="58"/>
      <c r="B5" s="61" t="s">
        <v>31</v>
      </c>
      <c r="C5" s="254">
        <f>[1]!TriggerCounter</f>
        <v>6</v>
      </c>
      <c r="D5" s="59"/>
      <c r="E5" s="60"/>
      <c r="F5" s="6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/>
      <c r="X5" s="60"/>
      <c r="Y5" s="60"/>
      <c r="Z5" s="60"/>
    </row>
    <row r="6" spans="1:26" x14ac:dyDescent="0.2">
      <c r="A6" s="58"/>
      <c r="B6" s="61" t="s">
        <v>36</v>
      </c>
      <c r="C6" s="254">
        <f>[1]!LastFixingsTrigger</f>
        <v>1</v>
      </c>
      <c r="D6" s="59"/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  <c r="Q6" s="60"/>
      <c r="R6" s="60"/>
      <c r="S6" s="60"/>
      <c r="T6" s="60"/>
      <c r="U6" s="60"/>
      <c r="V6" s="60"/>
      <c r="W6" s="60"/>
      <c r="X6" s="60"/>
      <c r="Y6" s="60"/>
      <c r="Z6" s="60"/>
    </row>
    <row r="7" spans="1:26" x14ac:dyDescent="0.2">
      <c r="A7" s="62"/>
      <c r="B7" s="63"/>
      <c r="C7" s="63"/>
      <c r="D7" s="64"/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  <c r="Z7" s="60"/>
    </row>
    <row r="8" spans="1:26" x14ac:dyDescent="0.2">
      <c r="A8" s="60"/>
      <c r="B8" s="60"/>
      <c r="C8" s="60"/>
      <c r="D8" s="60"/>
      <c r="E8" s="60"/>
      <c r="F8" s="60"/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  <c r="Z8" s="60"/>
    </row>
    <row r="9" spans="1:26" x14ac:dyDescent="0.2">
      <c r="A9" s="60"/>
      <c r="B9" s="60"/>
      <c r="C9" s="60"/>
      <c r="D9" s="60"/>
      <c r="E9" s="60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</row>
    <row r="10" spans="1:26" x14ac:dyDescent="0.2">
      <c r="A10" s="60"/>
      <c r="B10" s="60"/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</row>
    <row r="11" spans="1:26" x14ac:dyDescent="0.2">
      <c r="A11" s="60"/>
      <c r="B11" s="60"/>
      <c r="C11" s="60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</row>
    <row r="12" spans="1:26" x14ac:dyDescent="0.2">
      <c r="A12" s="60"/>
      <c r="B12" s="60"/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</row>
    <row r="13" spans="1:26" x14ac:dyDescent="0.2">
      <c r="A13" s="60"/>
      <c r="B13" s="60"/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60"/>
    </row>
    <row r="14" spans="1:26" x14ac:dyDescent="0.2">
      <c r="A14" s="60"/>
      <c r="B14" s="60"/>
      <c r="C14" s="60"/>
      <c r="D14" s="60"/>
      <c r="E14" s="60"/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</row>
    <row r="15" spans="1:26" x14ac:dyDescent="0.2">
      <c r="A15" s="60"/>
      <c r="B15" s="60"/>
      <c r="C15" s="60"/>
      <c r="D15" s="60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</row>
    <row r="16" spans="1:26" x14ac:dyDescent="0.2">
      <c r="A16" s="60"/>
      <c r="B16" s="60"/>
      <c r="C16" s="60"/>
      <c r="D16" s="60"/>
      <c r="E16" s="60"/>
      <c r="F16" s="60"/>
      <c r="G16" s="60"/>
      <c r="H16" s="60"/>
      <c r="I16" s="60"/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0"/>
    </row>
    <row r="17" spans="1:26" x14ac:dyDescent="0.2">
      <c r="A17" s="60"/>
      <c r="B17" s="60"/>
      <c r="C17" s="60"/>
      <c r="D17" s="60"/>
      <c r="E17" s="60"/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  <c r="X17" s="60"/>
      <c r="Y17" s="60"/>
      <c r="Z17" s="60"/>
    </row>
    <row r="18" spans="1:26" x14ac:dyDescent="0.2">
      <c r="A18" s="60"/>
      <c r="B18" s="60"/>
      <c r="C18" s="60"/>
      <c r="D18" s="60"/>
      <c r="E18" s="60"/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60"/>
      <c r="Q18" s="60"/>
      <c r="R18" s="60"/>
      <c r="S18" s="60"/>
      <c r="T18" s="60"/>
      <c r="U18" s="60"/>
      <c r="V18" s="60"/>
      <c r="W18" s="60"/>
      <c r="X18" s="60"/>
      <c r="Y18" s="60"/>
      <c r="Z18" s="60"/>
    </row>
    <row r="19" spans="1:26" x14ac:dyDescent="0.2">
      <c r="A19" s="60"/>
      <c r="B19" s="60"/>
      <c r="C19" s="60"/>
      <c r="D19" s="60"/>
      <c r="E19" s="60"/>
      <c r="F19" s="60"/>
      <c r="G19" s="60"/>
      <c r="H19" s="60"/>
      <c r="I19" s="60"/>
      <c r="J19" s="60"/>
      <c r="K19" s="60"/>
      <c r="L19" s="60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60"/>
      <c r="Z19" s="60"/>
    </row>
    <row r="20" spans="1:26" x14ac:dyDescent="0.2">
      <c r="A20" s="60"/>
      <c r="B20" s="60"/>
      <c r="C20" s="60"/>
      <c r="D20" s="60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60"/>
      <c r="X20" s="60"/>
      <c r="Y20" s="60"/>
      <c r="Z20" s="60"/>
    </row>
    <row r="21" spans="1:26" x14ac:dyDescent="0.2">
      <c r="A21" s="60"/>
      <c r="B21" s="60"/>
      <c r="C21" s="60"/>
      <c r="D21" s="60"/>
      <c r="E21" s="60"/>
      <c r="F21" s="60"/>
      <c r="G21" s="60"/>
      <c r="H21" s="60"/>
      <c r="I21" s="60"/>
      <c r="J21" s="60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</row>
    <row r="22" spans="1:26" x14ac:dyDescent="0.2">
      <c r="A22" s="60"/>
      <c r="B22" s="60"/>
      <c r="C22" s="60"/>
      <c r="D22" s="60"/>
      <c r="E22" s="60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</row>
    <row r="23" spans="1:26" x14ac:dyDescent="0.2">
      <c r="A23" s="60"/>
      <c r="B23" s="60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</row>
    <row r="24" spans="1:26" x14ac:dyDescent="0.2">
      <c r="A24" s="60"/>
      <c r="B24" s="60"/>
      <c r="C24" s="60"/>
      <c r="D24" s="60"/>
      <c r="E24" s="60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</row>
    <row r="25" spans="1:26" x14ac:dyDescent="0.2">
      <c r="A25" s="60"/>
      <c r="B25" s="60"/>
      <c r="C25" s="60"/>
      <c r="D25" s="60"/>
      <c r="E25" s="60"/>
      <c r="F25" s="60"/>
      <c r="G25" s="60"/>
      <c r="H25" s="60"/>
      <c r="I25" s="60"/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</row>
    <row r="26" spans="1:26" x14ac:dyDescent="0.2">
      <c r="A26" s="60"/>
      <c r="B26" s="60"/>
      <c r="C26" s="60"/>
      <c r="D26" s="60"/>
      <c r="E26" s="60"/>
      <c r="F26" s="60"/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</row>
    <row r="27" spans="1:26" x14ac:dyDescent="0.2">
      <c r="A27" s="60"/>
      <c r="B27" s="60"/>
      <c r="C27" s="60"/>
      <c r="D27" s="60"/>
      <c r="E27" s="60"/>
      <c r="F27" s="60"/>
      <c r="G27" s="60"/>
      <c r="H27" s="60"/>
      <c r="I27" s="60"/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0"/>
    </row>
    <row r="28" spans="1:26" x14ac:dyDescent="0.2">
      <c r="A28" s="60"/>
      <c r="B28" s="60"/>
      <c r="C28" s="60"/>
      <c r="D28" s="60"/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</row>
    <row r="29" spans="1:26" x14ac:dyDescent="0.2">
      <c r="A29" s="60"/>
      <c r="B29" s="60"/>
      <c r="C29" s="60"/>
      <c r="D29" s="60"/>
      <c r="E29" s="60"/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</row>
    <row r="30" spans="1:26" x14ac:dyDescent="0.2">
      <c r="A30" s="60"/>
      <c r="B30" s="60"/>
      <c r="C30" s="60"/>
      <c r="D30" s="60"/>
      <c r="E30" s="60"/>
      <c r="F30" s="60"/>
      <c r="G30" s="60"/>
      <c r="H30" s="60"/>
      <c r="I30" s="60"/>
      <c r="J30" s="60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</row>
    <row r="31" spans="1:26" x14ac:dyDescent="0.2">
      <c r="A31" s="60"/>
      <c r="B31" s="60"/>
      <c r="C31" s="60"/>
      <c r="D31" s="60"/>
      <c r="E31" s="60"/>
      <c r="F31" s="60"/>
      <c r="G31" s="60"/>
      <c r="H31" s="60"/>
      <c r="I31" s="60"/>
      <c r="J31" s="60"/>
      <c r="K31" s="60"/>
      <c r="L31" s="60"/>
      <c r="M31" s="60"/>
      <c r="N31" s="60"/>
      <c r="O31" s="60"/>
      <c r="P31" s="60"/>
      <c r="Q31" s="60"/>
      <c r="R31" s="60"/>
      <c r="S31" s="60"/>
      <c r="T31" s="60"/>
      <c r="U31" s="60"/>
      <c r="V31" s="60"/>
      <c r="W31" s="60"/>
      <c r="X31" s="60"/>
      <c r="Y31" s="60"/>
      <c r="Z31" s="60"/>
    </row>
    <row r="32" spans="1:26" x14ac:dyDescent="0.2">
      <c r="A32" s="60"/>
      <c r="B32" s="60"/>
      <c r="C32" s="60"/>
      <c r="D32" s="60"/>
      <c r="E32" s="60"/>
      <c r="F32" s="60"/>
      <c r="G32" s="60"/>
      <c r="H32" s="60"/>
      <c r="I32" s="60"/>
      <c r="J32" s="60"/>
      <c r="K32" s="60"/>
      <c r="L32" s="60"/>
      <c r="M32" s="60"/>
      <c r="N32" s="60"/>
      <c r="O32" s="60"/>
      <c r="P32" s="60"/>
      <c r="Q32" s="60"/>
      <c r="R32" s="60"/>
      <c r="S32" s="60"/>
      <c r="T32" s="60"/>
      <c r="U32" s="60"/>
      <c r="V32" s="60"/>
      <c r="W32" s="60"/>
      <c r="X32" s="60"/>
      <c r="Y32" s="60"/>
      <c r="Z32" s="60"/>
    </row>
    <row r="33" spans="1:26" x14ac:dyDescent="0.2">
      <c r="A33" s="60"/>
      <c r="B33" s="60"/>
      <c r="C33" s="60"/>
      <c r="D33" s="60"/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0"/>
      <c r="T33" s="60"/>
      <c r="U33" s="60"/>
      <c r="V33" s="60"/>
      <c r="W33" s="60"/>
      <c r="X33" s="60"/>
      <c r="Y33" s="60"/>
      <c r="Z33" s="60"/>
    </row>
    <row r="34" spans="1:26" x14ac:dyDescent="0.2">
      <c r="A34" s="60"/>
      <c r="B34" s="60"/>
      <c r="C34" s="60"/>
      <c r="D34" s="60"/>
      <c r="E34" s="60"/>
      <c r="F34" s="60"/>
      <c r="G34" s="60"/>
      <c r="H34" s="60"/>
      <c r="I34" s="60"/>
      <c r="J34" s="60"/>
      <c r="K34" s="60"/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60"/>
      <c r="X34" s="60"/>
      <c r="Y34" s="60"/>
      <c r="Z34" s="60"/>
    </row>
    <row r="35" spans="1:26" x14ac:dyDescent="0.2">
      <c r="A35" s="60"/>
      <c r="B35" s="60"/>
      <c r="C35" s="60"/>
      <c r="D35" s="60"/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60"/>
      <c r="V35" s="60"/>
      <c r="W35" s="60"/>
      <c r="X35" s="60"/>
      <c r="Y35" s="60"/>
      <c r="Z35" s="60"/>
    </row>
    <row r="36" spans="1:26" x14ac:dyDescent="0.2">
      <c r="A36" s="60"/>
      <c r="B36" s="60"/>
      <c r="C36" s="60"/>
      <c r="D36" s="60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0"/>
    </row>
    <row r="37" spans="1:26" x14ac:dyDescent="0.2">
      <c r="A37" s="60"/>
      <c r="B37" s="60"/>
      <c r="C37" s="60"/>
      <c r="D37" s="60"/>
      <c r="E37" s="60"/>
      <c r="F37" s="60"/>
      <c r="G37" s="60"/>
      <c r="H37" s="60"/>
      <c r="I37" s="60"/>
      <c r="J37" s="60"/>
      <c r="K37" s="60"/>
      <c r="L37" s="60"/>
      <c r="M37" s="60"/>
      <c r="N37" s="60"/>
      <c r="O37" s="60"/>
      <c r="P37" s="60"/>
      <c r="Q37" s="60"/>
      <c r="R37" s="60"/>
      <c r="S37" s="60"/>
      <c r="T37" s="60"/>
      <c r="U37" s="60"/>
      <c r="V37" s="60"/>
      <c r="W37" s="60"/>
      <c r="X37" s="60"/>
      <c r="Y37" s="60"/>
      <c r="Z37" s="60"/>
    </row>
    <row r="38" spans="1:26" x14ac:dyDescent="0.2">
      <c r="A38" s="60"/>
      <c r="B38" s="60"/>
      <c r="C38" s="60"/>
      <c r="D38" s="60"/>
      <c r="E38" s="60"/>
      <c r="F38" s="60"/>
      <c r="G38" s="60"/>
      <c r="H38" s="60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0"/>
      <c r="T38" s="60"/>
      <c r="U38" s="60"/>
      <c r="V38" s="60"/>
      <c r="W38" s="60"/>
      <c r="X38" s="60"/>
      <c r="Y38" s="60"/>
      <c r="Z38" s="60"/>
    </row>
    <row r="39" spans="1:26" x14ac:dyDescent="0.2">
      <c r="A39" s="60"/>
      <c r="B39" s="60"/>
      <c r="C39" s="60"/>
      <c r="D39" s="60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</row>
    <row r="40" spans="1:26" x14ac:dyDescent="0.2">
      <c r="A40" s="60"/>
      <c r="B40" s="60"/>
      <c r="C40" s="60"/>
      <c r="D40" s="60"/>
      <c r="E40" s="60"/>
      <c r="F40" s="60"/>
      <c r="G40" s="60"/>
      <c r="H40" s="60"/>
      <c r="I40" s="60"/>
      <c r="J40" s="60"/>
      <c r="K40" s="60"/>
      <c r="L40" s="60"/>
      <c r="M40" s="60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</row>
    <row r="41" spans="1:26" x14ac:dyDescent="0.2">
      <c r="A41" s="60"/>
      <c r="B41" s="60"/>
      <c r="C41" s="60"/>
      <c r="D41" s="60"/>
      <c r="E41" s="60"/>
      <c r="F41" s="60"/>
      <c r="G41" s="60"/>
      <c r="H41" s="60"/>
      <c r="I41" s="60"/>
      <c r="J41" s="60"/>
      <c r="K41" s="60"/>
      <c r="L41" s="60"/>
      <c r="M41" s="60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</row>
    <row r="42" spans="1:26" x14ac:dyDescent="0.2">
      <c r="A42" s="60"/>
      <c r="B42" s="60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0"/>
      <c r="Y42" s="60"/>
      <c r="Z42" s="60"/>
    </row>
    <row r="43" spans="1:26" x14ac:dyDescent="0.2">
      <c r="A43" s="60"/>
      <c r="B43" s="60"/>
      <c r="C43" s="60"/>
      <c r="D43" s="60"/>
      <c r="E43" s="60"/>
      <c r="F43" s="60"/>
      <c r="G43" s="60"/>
      <c r="H43" s="60"/>
      <c r="I43" s="60"/>
      <c r="J43" s="60"/>
      <c r="K43" s="60"/>
      <c r="L43" s="60"/>
      <c r="M43" s="60"/>
      <c r="N43" s="60"/>
      <c r="O43" s="60"/>
      <c r="P43" s="60"/>
      <c r="Q43" s="60"/>
      <c r="R43" s="60"/>
      <c r="S43" s="60"/>
      <c r="T43" s="60"/>
      <c r="U43" s="60"/>
      <c r="V43" s="60"/>
      <c r="W43" s="60"/>
      <c r="X43" s="60"/>
      <c r="Y43" s="60"/>
      <c r="Z43" s="60"/>
    </row>
    <row r="44" spans="1:26" x14ac:dyDescent="0.2">
      <c r="A44" s="60"/>
      <c r="B44" s="60"/>
      <c r="C44" s="60"/>
      <c r="D44" s="60"/>
      <c r="E44" s="60"/>
      <c r="F44" s="60"/>
      <c r="G44" s="60"/>
      <c r="H44" s="60"/>
      <c r="I44" s="60"/>
      <c r="J44" s="60"/>
      <c r="K44" s="60"/>
      <c r="L44" s="60"/>
      <c r="M44" s="60"/>
      <c r="N44" s="60"/>
      <c r="O44" s="60"/>
      <c r="P44" s="60"/>
      <c r="Q44" s="60"/>
      <c r="R44" s="60"/>
      <c r="S44" s="60"/>
      <c r="T44" s="60"/>
      <c r="U44" s="60"/>
      <c r="V44" s="60"/>
      <c r="W44" s="60"/>
      <c r="X44" s="60"/>
      <c r="Y44" s="60"/>
      <c r="Z44" s="60"/>
    </row>
    <row r="45" spans="1:26" x14ac:dyDescent="0.2">
      <c r="A45" s="60"/>
      <c r="B45" s="60"/>
      <c r="C45" s="60"/>
      <c r="D45" s="60"/>
      <c r="E45" s="60"/>
      <c r="F45" s="60"/>
      <c r="G45" s="60"/>
      <c r="H45" s="60"/>
      <c r="I45" s="60"/>
      <c r="J45" s="60"/>
      <c r="K45" s="60"/>
      <c r="L45" s="60"/>
      <c r="M45" s="60"/>
      <c r="N45" s="60"/>
      <c r="O45" s="60"/>
      <c r="P45" s="60"/>
      <c r="Q45" s="60"/>
      <c r="R45" s="60"/>
      <c r="S45" s="60"/>
      <c r="T45" s="60"/>
      <c r="U45" s="60"/>
      <c r="V45" s="60"/>
      <c r="W45" s="60"/>
      <c r="X45" s="60"/>
      <c r="Y45" s="60"/>
      <c r="Z45" s="60"/>
    </row>
    <row r="46" spans="1:26" x14ac:dyDescent="0.2">
      <c r="A46" s="60"/>
      <c r="B46" s="60"/>
      <c r="C46" s="60"/>
      <c r="D46" s="60"/>
      <c r="E46" s="60"/>
      <c r="F46" s="60"/>
      <c r="G46" s="60"/>
      <c r="H46" s="60"/>
      <c r="I46" s="60"/>
      <c r="J46" s="60"/>
      <c r="K46" s="60"/>
      <c r="L46" s="60"/>
      <c r="M46" s="60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</row>
    <row r="47" spans="1:26" x14ac:dyDescent="0.2">
      <c r="A47" s="60"/>
      <c r="B47" s="60"/>
      <c r="C47" s="60"/>
      <c r="D47" s="60"/>
      <c r="E47" s="60"/>
      <c r="F47" s="60"/>
      <c r="G47" s="60"/>
      <c r="H47" s="60"/>
      <c r="I47" s="60"/>
      <c r="J47" s="60"/>
      <c r="K47" s="60"/>
      <c r="L47" s="60"/>
      <c r="M47" s="60"/>
      <c r="N47" s="60"/>
      <c r="O47" s="60"/>
      <c r="P47" s="60"/>
      <c r="Q47" s="60"/>
      <c r="R47" s="60"/>
      <c r="S47" s="60"/>
      <c r="T47" s="60"/>
      <c r="U47" s="60"/>
      <c r="V47" s="60"/>
      <c r="W47" s="60"/>
      <c r="X47" s="60"/>
      <c r="Y47" s="60"/>
      <c r="Z47" s="60"/>
    </row>
    <row r="48" spans="1:26" x14ac:dyDescent="0.2">
      <c r="A48" s="60"/>
      <c r="B48" s="60"/>
      <c r="C48" s="60"/>
      <c r="D48" s="60"/>
      <c r="E48" s="60"/>
      <c r="F48" s="60"/>
      <c r="G48" s="60"/>
      <c r="H48" s="60"/>
      <c r="I48" s="60"/>
      <c r="J48" s="60"/>
      <c r="K48" s="60"/>
      <c r="L48" s="60"/>
      <c r="M48" s="60"/>
      <c r="N48" s="60"/>
      <c r="O48" s="60"/>
      <c r="P48" s="60"/>
      <c r="Q48" s="60"/>
      <c r="R48" s="60"/>
      <c r="S48" s="60"/>
      <c r="T48" s="60"/>
      <c r="U48" s="60"/>
      <c r="V48" s="60"/>
      <c r="W48" s="60"/>
      <c r="X48" s="60"/>
      <c r="Y48" s="60"/>
      <c r="Z48" s="60"/>
    </row>
    <row r="49" spans="1:26" x14ac:dyDescent="0.2">
      <c r="A49" s="60"/>
      <c r="B49" s="60"/>
      <c r="C49" s="60"/>
      <c r="D49" s="60"/>
      <c r="E49" s="60"/>
      <c r="F49" s="60"/>
      <c r="G49" s="60"/>
      <c r="H49" s="60"/>
      <c r="I49" s="60"/>
      <c r="J49" s="60"/>
      <c r="K49" s="60"/>
      <c r="L49" s="60"/>
      <c r="M49" s="60"/>
      <c r="N49" s="60"/>
      <c r="O49" s="60"/>
      <c r="P49" s="60"/>
      <c r="Q49" s="60"/>
      <c r="R49" s="60"/>
      <c r="S49" s="60"/>
      <c r="T49" s="60"/>
      <c r="U49" s="60"/>
      <c r="V49" s="60"/>
      <c r="W49" s="60"/>
      <c r="X49" s="60"/>
      <c r="Y49" s="60"/>
      <c r="Z49" s="60"/>
    </row>
    <row r="50" spans="1:26" x14ac:dyDescent="0.2">
      <c r="A50" s="60"/>
      <c r="B50" s="60"/>
      <c r="C50" s="60"/>
      <c r="D50" s="60"/>
      <c r="E50" s="60"/>
      <c r="F50" s="60"/>
      <c r="G50" s="60"/>
      <c r="H50" s="60"/>
      <c r="I50" s="60"/>
      <c r="J50" s="60"/>
      <c r="K50" s="60"/>
      <c r="L50" s="60"/>
      <c r="M50" s="60"/>
      <c r="N50" s="60"/>
      <c r="O50" s="60"/>
      <c r="P50" s="60"/>
      <c r="Q50" s="60"/>
      <c r="R50" s="60"/>
      <c r="S50" s="60"/>
      <c r="T50" s="60"/>
      <c r="U50" s="60"/>
      <c r="V50" s="60"/>
      <c r="W50" s="60"/>
      <c r="X50" s="60"/>
      <c r="Y50" s="60"/>
      <c r="Z50" s="60"/>
    </row>
    <row r="51" spans="1:26" x14ac:dyDescent="0.2">
      <c r="A51" s="60"/>
      <c r="B51" s="60"/>
      <c r="C51" s="60"/>
      <c r="D51" s="60"/>
      <c r="E51" s="60"/>
      <c r="F51" s="60"/>
      <c r="G51" s="60"/>
      <c r="H51" s="60"/>
      <c r="I51" s="60"/>
      <c r="J51" s="60"/>
      <c r="K51" s="60"/>
      <c r="L51" s="60"/>
      <c r="M51" s="60"/>
      <c r="N51" s="60"/>
      <c r="O51" s="60"/>
      <c r="P51" s="60"/>
      <c r="Q51" s="60"/>
      <c r="R51" s="60"/>
      <c r="S51" s="60"/>
      <c r="T51" s="60"/>
      <c r="U51" s="60"/>
      <c r="V51" s="60"/>
      <c r="W51" s="60"/>
      <c r="X51" s="60"/>
      <c r="Y51" s="60"/>
      <c r="Z51" s="60"/>
    </row>
    <row r="52" spans="1:26" x14ac:dyDescent="0.2">
      <c r="A52" s="60"/>
      <c r="B52" s="60"/>
      <c r="C52" s="60"/>
      <c r="D52" s="60"/>
      <c r="E52" s="60"/>
      <c r="F52" s="60"/>
      <c r="G52" s="60"/>
      <c r="H52" s="60"/>
      <c r="I52" s="60"/>
      <c r="J52" s="60"/>
      <c r="K52" s="60"/>
      <c r="L52" s="60"/>
      <c r="M52" s="60"/>
      <c r="N52" s="60"/>
      <c r="O52" s="60"/>
      <c r="P52" s="60"/>
      <c r="Q52" s="60"/>
      <c r="R52" s="60"/>
      <c r="S52" s="60"/>
      <c r="T52" s="60"/>
      <c r="U52" s="60"/>
      <c r="V52" s="60"/>
      <c r="W52" s="60"/>
      <c r="X52" s="60"/>
      <c r="Y52" s="60"/>
      <c r="Z52" s="60"/>
    </row>
    <row r="53" spans="1:26" x14ac:dyDescent="0.2">
      <c r="A53" s="60"/>
      <c r="B53" s="60"/>
      <c r="C53" s="60"/>
      <c r="D53" s="60"/>
      <c r="E53" s="60"/>
      <c r="F53" s="60"/>
      <c r="G53" s="60"/>
      <c r="H53" s="60"/>
      <c r="I53" s="60"/>
      <c r="J53" s="60"/>
      <c r="K53" s="60"/>
      <c r="L53" s="60"/>
      <c r="M53" s="60"/>
      <c r="N53" s="60"/>
      <c r="O53" s="60"/>
      <c r="P53" s="60"/>
      <c r="Q53" s="60"/>
      <c r="R53" s="60"/>
      <c r="S53" s="60"/>
      <c r="T53" s="60"/>
      <c r="U53" s="60"/>
      <c r="V53" s="60"/>
      <c r="W53" s="60"/>
      <c r="X53" s="60"/>
      <c r="Y53" s="60"/>
      <c r="Z53" s="60"/>
    </row>
    <row r="54" spans="1:26" x14ac:dyDescent="0.2">
      <c r="A54" s="60"/>
      <c r="B54" s="60"/>
      <c r="C54" s="60"/>
      <c r="D54" s="60"/>
      <c r="E54" s="60"/>
      <c r="F54" s="60"/>
      <c r="G54" s="60"/>
      <c r="H54" s="60"/>
      <c r="I54" s="60"/>
      <c r="J54" s="60"/>
      <c r="K54" s="60"/>
      <c r="L54" s="60"/>
      <c r="M54" s="60"/>
      <c r="N54" s="60"/>
      <c r="O54" s="60"/>
      <c r="P54" s="60"/>
      <c r="Q54" s="60"/>
      <c r="R54" s="60"/>
      <c r="S54" s="60"/>
      <c r="T54" s="60"/>
      <c r="U54" s="60"/>
      <c r="V54" s="60"/>
      <c r="W54" s="60"/>
      <c r="X54" s="60"/>
      <c r="Y54" s="60"/>
      <c r="Z54" s="60"/>
    </row>
    <row r="55" spans="1:26" x14ac:dyDescent="0.2">
      <c r="A55" s="60"/>
      <c r="B55" s="60"/>
      <c r="C55" s="60"/>
      <c r="D55" s="60"/>
      <c r="E55" s="60"/>
      <c r="F55" s="60"/>
      <c r="G55" s="60"/>
      <c r="H55" s="60"/>
      <c r="I55" s="60"/>
      <c r="J55" s="60"/>
      <c r="K55" s="60"/>
      <c r="L55" s="60"/>
      <c r="M55" s="60"/>
      <c r="N55" s="60"/>
      <c r="O55" s="60"/>
      <c r="P55" s="60"/>
      <c r="Q55" s="60"/>
      <c r="R55" s="60"/>
      <c r="S55" s="60"/>
      <c r="T55" s="60"/>
      <c r="U55" s="60"/>
      <c r="V55" s="60"/>
      <c r="W55" s="60"/>
      <c r="X55" s="60"/>
      <c r="Y55" s="60"/>
      <c r="Z55" s="60"/>
    </row>
    <row r="56" spans="1:26" x14ac:dyDescent="0.2">
      <c r="A56" s="60"/>
      <c r="B56" s="60"/>
      <c r="C56" s="60"/>
      <c r="D56" s="60"/>
      <c r="E56" s="60"/>
      <c r="F56" s="60"/>
      <c r="G56" s="60"/>
      <c r="H56" s="60"/>
      <c r="I56" s="60"/>
      <c r="J56" s="60"/>
      <c r="K56" s="60"/>
      <c r="L56" s="60"/>
      <c r="M56" s="60"/>
      <c r="N56" s="60"/>
      <c r="O56" s="60"/>
      <c r="P56" s="60"/>
      <c r="Q56" s="60"/>
      <c r="R56" s="60"/>
      <c r="S56" s="60"/>
      <c r="T56" s="60"/>
      <c r="U56" s="60"/>
      <c r="V56" s="60"/>
      <c r="W56" s="60"/>
      <c r="X56" s="60"/>
      <c r="Y56" s="60"/>
      <c r="Z56" s="60"/>
    </row>
    <row r="57" spans="1:26" x14ac:dyDescent="0.2">
      <c r="A57" s="60"/>
      <c r="B57" s="60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</row>
    <row r="58" spans="1:26" x14ac:dyDescent="0.2">
      <c r="A58" s="60"/>
      <c r="B58" s="60"/>
      <c r="C58" s="60"/>
      <c r="D58" s="60"/>
      <c r="E58" s="60"/>
      <c r="F58" s="60"/>
      <c r="G58" s="60"/>
      <c r="H58" s="60"/>
      <c r="I58" s="60"/>
      <c r="J58" s="60"/>
      <c r="K58" s="60"/>
      <c r="L58" s="60"/>
      <c r="M58" s="60"/>
      <c r="N58" s="60"/>
      <c r="O58" s="60"/>
      <c r="P58" s="60"/>
      <c r="Q58" s="60"/>
      <c r="R58" s="60"/>
      <c r="S58" s="60"/>
      <c r="T58" s="60"/>
      <c r="U58" s="60"/>
      <c r="V58" s="60"/>
      <c r="W58" s="60"/>
      <c r="X58" s="60"/>
      <c r="Y58" s="60"/>
      <c r="Z58" s="60"/>
    </row>
    <row r="59" spans="1:26" x14ac:dyDescent="0.2">
      <c r="A59" s="60"/>
      <c r="B59" s="60"/>
      <c r="C59" s="60"/>
      <c r="D59" s="60"/>
      <c r="E59" s="60"/>
      <c r="F59" s="60"/>
      <c r="G59" s="60"/>
      <c r="H59" s="60"/>
      <c r="I59" s="60"/>
      <c r="J59" s="60"/>
      <c r="K59" s="60"/>
      <c r="L59" s="60"/>
      <c r="M59" s="60"/>
      <c r="N59" s="60"/>
      <c r="O59" s="60"/>
      <c r="P59" s="60"/>
      <c r="Q59" s="60"/>
      <c r="R59" s="60"/>
      <c r="S59" s="60"/>
      <c r="T59" s="60"/>
      <c r="U59" s="60"/>
      <c r="V59" s="60"/>
      <c r="W59" s="60"/>
      <c r="X59" s="60"/>
      <c r="Y59" s="60"/>
      <c r="Z59" s="60"/>
    </row>
    <row r="60" spans="1:26" x14ac:dyDescent="0.2">
      <c r="A60" s="60"/>
      <c r="B60" s="60"/>
      <c r="C60" s="60"/>
      <c r="D60" s="60"/>
      <c r="E60" s="60"/>
      <c r="F60" s="60"/>
      <c r="G60" s="60"/>
      <c r="H60" s="60"/>
      <c r="I60" s="60"/>
      <c r="J60" s="60"/>
      <c r="K60" s="60"/>
      <c r="L60" s="60"/>
      <c r="M60" s="60"/>
      <c r="N60" s="60"/>
      <c r="O60" s="60"/>
      <c r="P60" s="60"/>
      <c r="Q60" s="60"/>
      <c r="R60" s="60"/>
      <c r="S60" s="60"/>
      <c r="T60" s="60"/>
      <c r="U60" s="60"/>
      <c r="V60" s="60"/>
      <c r="W60" s="60"/>
      <c r="X60" s="60"/>
      <c r="Y60" s="60"/>
      <c r="Z60" s="60"/>
    </row>
    <row r="61" spans="1:26" x14ac:dyDescent="0.2">
      <c r="A61" s="60"/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</row>
    <row r="62" spans="1:26" x14ac:dyDescent="0.2">
      <c r="A62" s="60"/>
      <c r="B62" s="60"/>
      <c r="C62" s="60"/>
      <c r="D62" s="60"/>
      <c r="E62" s="60"/>
      <c r="F62" s="60"/>
      <c r="G62" s="60"/>
      <c r="H62" s="60"/>
      <c r="I62" s="60"/>
      <c r="J62" s="60"/>
      <c r="K62" s="60"/>
      <c r="L62" s="60"/>
      <c r="M62" s="60"/>
      <c r="N62" s="60"/>
      <c r="O62" s="60"/>
      <c r="P62" s="60"/>
      <c r="Q62" s="60"/>
      <c r="R62" s="60"/>
      <c r="S62" s="60"/>
      <c r="T62" s="60"/>
      <c r="U62" s="60"/>
      <c r="V62" s="60"/>
      <c r="W62" s="60"/>
      <c r="X62" s="60"/>
      <c r="Y62" s="60"/>
      <c r="Z62" s="60"/>
    </row>
    <row r="63" spans="1:26" x14ac:dyDescent="0.2">
      <c r="A63" s="60"/>
      <c r="B63" s="60"/>
      <c r="C63" s="60"/>
      <c r="D63" s="60"/>
      <c r="E63" s="60"/>
      <c r="F63" s="60"/>
      <c r="G63" s="60"/>
      <c r="H63" s="60"/>
      <c r="I63" s="60"/>
      <c r="J63" s="60"/>
      <c r="K63" s="60"/>
      <c r="L63" s="60"/>
      <c r="M63" s="60"/>
      <c r="N63" s="60"/>
      <c r="O63" s="60"/>
      <c r="P63" s="60"/>
      <c r="Q63" s="60"/>
      <c r="R63" s="60"/>
      <c r="S63" s="60"/>
      <c r="T63" s="60"/>
      <c r="U63" s="60"/>
      <c r="V63" s="60"/>
      <c r="W63" s="60"/>
      <c r="X63" s="60"/>
      <c r="Y63" s="60"/>
      <c r="Z63" s="60"/>
    </row>
    <row r="64" spans="1:26" x14ac:dyDescent="0.2">
      <c r="A64" s="60"/>
      <c r="B64" s="60"/>
      <c r="C64" s="60"/>
      <c r="D64" s="60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0"/>
      <c r="P64" s="60"/>
      <c r="Q64" s="60"/>
      <c r="R64" s="60"/>
      <c r="S64" s="60"/>
      <c r="T64" s="60"/>
      <c r="U64" s="60"/>
      <c r="V64" s="60"/>
      <c r="W64" s="60"/>
      <c r="X64" s="60"/>
      <c r="Y64" s="60"/>
      <c r="Z64" s="60"/>
    </row>
    <row r="65" spans="1:26" x14ac:dyDescent="0.2">
      <c r="A65" s="60"/>
      <c r="B65" s="60"/>
      <c r="C65" s="60"/>
      <c r="D65" s="60"/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  <c r="P65" s="60"/>
      <c r="Q65" s="60"/>
      <c r="R65" s="60"/>
      <c r="S65" s="60"/>
      <c r="T65" s="60"/>
      <c r="U65" s="60"/>
      <c r="V65" s="60"/>
      <c r="W65" s="60"/>
      <c r="X65" s="60"/>
      <c r="Y65" s="60"/>
      <c r="Z65" s="60"/>
    </row>
    <row r="66" spans="1:26" x14ac:dyDescent="0.2">
      <c r="A66" s="60"/>
      <c r="B66" s="60"/>
      <c r="C66" s="60"/>
      <c r="D66" s="60"/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  <c r="P66" s="60"/>
      <c r="Q66" s="60"/>
      <c r="R66" s="60"/>
      <c r="S66" s="60"/>
      <c r="T66" s="60"/>
      <c r="U66" s="60"/>
      <c r="V66" s="60"/>
      <c r="W66" s="60"/>
      <c r="X66" s="60"/>
      <c r="Y66" s="60"/>
      <c r="Z66" s="60"/>
    </row>
    <row r="67" spans="1:26" x14ac:dyDescent="0.2">
      <c r="A67" s="60"/>
      <c r="B67" s="60"/>
      <c r="C67" s="60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  <c r="P67" s="60"/>
      <c r="Q67" s="60"/>
      <c r="R67" s="60"/>
      <c r="S67" s="60"/>
      <c r="T67" s="60"/>
      <c r="U67" s="60"/>
      <c r="V67" s="60"/>
      <c r="W67" s="60"/>
      <c r="X67" s="60"/>
      <c r="Y67" s="60"/>
      <c r="Z67" s="60"/>
    </row>
    <row r="68" spans="1:26" x14ac:dyDescent="0.2">
      <c r="A68" s="60"/>
      <c r="B68" s="60"/>
      <c r="C68" s="60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  <c r="P68" s="60"/>
      <c r="Q68" s="60"/>
      <c r="R68" s="60"/>
      <c r="S68" s="60"/>
      <c r="T68" s="60"/>
      <c r="U68" s="60"/>
      <c r="V68" s="60"/>
      <c r="W68" s="60"/>
      <c r="X68" s="60"/>
      <c r="Y68" s="60"/>
      <c r="Z68" s="60"/>
    </row>
    <row r="69" spans="1:26" x14ac:dyDescent="0.2">
      <c r="A69" s="60"/>
      <c r="B69" s="60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  <c r="P69" s="60"/>
      <c r="Q69" s="60"/>
      <c r="R69" s="60"/>
      <c r="S69" s="60"/>
      <c r="T69" s="60"/>
      <c r="U69" s="60"/>
      <c r="V69" s="60"/>
      <c r="W69" s="60"/>
      <c r="X69" s="60"/>
      <c r="Y69" s="60"/>
      <c r="Z69" s="60"/>
    </row>
    <row r="70" spans="1:26" x14ac:dyDescent="0.2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60"/>
      <c r="Z70" s="60"/>
    </row>
    <row r="71" spans="1:26" x14ac:dyDescent="0.2">
      <c r="A71" s="60"/>
      <c r="B71" s="60"/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  <c r="P71" s="60"/>
      <c r="Q71" s="60"/>
      <c r="R71" s="60"/>
      <c r="S71" s="60"/>
      <c r="T71" s="60"/>
      <c r="U71" s="60"/>
      <c r="V71" s="60"/>
      <c r="W71" s="60"/>
      <c r="X71" s="60"/>
      <c r="Y71" s="60"/>
      <c r="Z71" s="60"/>
    </row>
    <row r="72" spans="1:26" x14ac:dyDescent="0.2">
      <c r="A72" s="60"/>
      <c r="B72" s="60"/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  <c r="P72" s="60"/>
      <c r="Q72" s="60"/>
      <c r="R72" s="60"/>
      <c r="S72" s="60"/>
      <c r="T72" s="60"/>
      <c r="U72" s="60"/>
      <c r="V72" s="60"/>
      <c r="W72" s="60"/>
      <c r="X72" s="60"/>
      <c r="Y72" s="60"/>
      <c r="Z72" s="60"/>
    </row>
    <row r="73" spans="1:26" x14ac:dyDescent="0.2">
      <c r="A73" s="60"/>
      <c r="B73" s="60"/>
      <c r="C73" s="60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  <c r="P73" s="60"/>
      <c r="Q73" s="60"/>
      <c r="R73" s="60"/>
      <c r="S73" s="60"/>
      <c r="T73" s="60"/>
      <c r="U73" s="60"/>
      <c r="V73" s="60"/>
      <c r="W73" s="60"/>
      <c r="X73" s="60"/>
      <c r="Y73" s="60"/>
      <c r="Z73" s="60"/>
    </row>
    <row r="74" spans="1:26" x14ac:dyDescent="0.2">
      <c r="A74" s="60"/>
      <c r="B74" s="60"/>
      <c r="C74" s="60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0"/>
      <c r="P74" s="60"/>
      <c r="Q74" s="60"/>
      <c r="R74" s="60"/>
      <c r="S74" s="60"/>
      <c r="T74" s="60"/>
      <c r="U74" s="60"/>
      <c r="V74" s="60"/>
      <c r="W74" s="60"/>
      <c r="X74" s="60"/>
      <c r="Y74" s="60"/>
      <c r="Z74" s="60"/>
    </row>
    <row r="75" spans="1:26" x14ac:dyDescent="0.2">
      <c r="A75" s="60"/>
      <c r="B75" s="60"/>
      <c r="C75" s="60"/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  <c r="P75" s="60"/>
      <c r="Q75" s="60"/>
      <c r="R75" s="60"/>
      <c r="S75" s="60"/>
      <c r="T75" s="60"/>
      <c r="U75" s="60"/>
      <c r="V75" s="60"/>
      <c r="W75" s="60"/>
      <c r="X75" s="60"/>
      <c r="Y75" s="60"/>
      <c r="Z75" s="60"/>
    </row>
    <row r="76" spans="1:26" x14ac:dyDescent="0.2">
      <c r="A76" s="60"/>
      <c r="B76" s="60"/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  <c r="P76" s="60"/>
      <c r="Q76" s="60"/>
      <c r="R76" s="60"/>
      <c r="S76" s="60"/>
      <c r="T76" s="60"/>
      <c r="U76" s="60"/>
      <c r="V76" s="60"/>
      <c r="W76" s="60"/>
      <c r="X76" s="60"/>
      <c r="Y76" s="60"/>
      <c r="Z76" s="60"/>
    </row>
    <row r="77" spans="1:26" x14ac:dyDescent="0.2">
      <c r="A77" s="60"/>
      <c r="B77" s="60"/>
      <c r="C77" s="60"/>
      <c r="D77" s="60"/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  <c r="P77" s="60"/>
      <c r="Q77" s="60"/>
      <c r="R77" s="60"/>
      <c r="S77" s="60"/>
      <c r="T77" s="60"/>
      <c r="U77" s="60"/>
      <c r="V77" s="60"/>
      <c r="W77" s="60"/>
      <c r="X77" s="60"/>
      <c r="Y77" s="60"/>
      <c r="Z77" s="60"/>
    </row>
    <row r="78" spans="1:26" x14ac:dyDescent="0.2">
      <c r="A78" s="60"/>
      <c r="B78" s="60"/>
      <c r="C78" s="60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  <c r="P78" s="60"/>
      <c r="Q78" s="60"/>
      <c r="R78" s="60"/>
      <c r="S78" s="60"/>
      <c r="T78" s="60"/>
      <c r="U78" s="60"/>
      <c r="V78" s="60"/>
      <c r="W78" s="60"/>
      <c r="X78" s="60"/>
      <c r="Y78" s="60"/>
      <c r="Z78" s="60"/>
    </row>
    <row r="79" spans="1:26" x14ac:dyDescent="0.2">
      <c r="A79" s="60"/>
      <c r="B79" s="60"/>
      <c r="C79" s="60"/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  <c r="P79" s="60"/>
      <c r="Q79" s="60"/>
      <c r="R79" s="60"/>
      <c r="S79" s="60"/>
      <c r="T79" s="60"/>
      <c r="U79" s="60"/>
      <c r="V79" s="60"/>
      <c r="W79" s="60"/>
      <c r="X79" s="60"/>
      <c r="Y79" s="60"/>
      <c r="Z79" s="60"/>
    </row>
    <row r="80" spans="1:26" x14ac:dyDescent="0.2">
      <c r="A80" s="60"/>
      <c r="B80" s="60"/>
      <c r="C80" s="60"/>
      <c r="D80" s="60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0"/>
      <c r="P80" s="60"/>
      <c r="Q80" s="60"/>
      <c r="R80" s="60"/>
      <c r="S80" s="60"/>
      <c r="T80" s="60"/>
      <c r="U80" s="60"/>
      <c r="V80" s="60"/>
      <c r="W80" s="60"/>
      <c r="X80" s="60"/>
      <c r="Y80" s="60"/>
      <c r="Z80" s="60"/>
    </row>
    <row r="81" spans="1:26" x14ac:dyDescent="0.2">
      <c r="A81" s="60"/>
      <c r="B81" s="60"/>
      <c r="C81" s="60"/>
      <c r="D81" s="60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  <c r="P81" s="60"/>
      <c r="Q81" s="60"/>
      <c r="R81" s="60"/>
      <c r="S81" s="60"/>
      <c r="T81" s="60"/>
      <c r="U81" s="60"/>
      <c r="V81" s="60"/>
      <c r="W81" s="60"/>
      <c r="X81" s="60"/>
      <c r="Y81" s="60"/>
      <c r="Z81" s="60"/>
    </row>
    <row r="82" spans="1:26" x14ac:dyDescent="0.2">
      <c r="A82" s="60"/>
      <c r="B82" s="60"/>
      <c r="C82" s="60"/>
      <c r="D82" s="60"/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0"/>
      <c r="P82" s="60"/>
      <c r="Q82" s="60"/>
      <c r="R82" s="60"/>
      <c r="S82" s="60"/>
      <c r="T82" s="60"/>
      <c r="U82" s="60"/>
      <c r="V82" s="60"/>
      <c r="W82" s="60"/>
      <c r="X82" s="60"/>
      <c r="Y82" s="60"/>
      <c r="Z82" s="60"/>
    </row>
    <row r="83" spans="1:26" x14ac:dyDescent="0.2">
      <c r="A83" s="60"/>
      <c r="B83" s="60"/>
      <c r="C83" s="60"/>
      <c r="D83" s="60"/>
      <c r="E83" s="60"/>
      <c r="F83" s="60"/>
      <c r="G83" s="60"/>
      <c r="H83" s="60"/>
      <c r="I83" s="60"/>
      <c r="J83" s="60"/>
      <c r="K83" s="60"/>
      <c r="L83" s="60"/>
      <c r="M83" s="60"/>
      <c r="N83" s="60"/>
      <c r="O83" s="60"/>
      <c r="P83" s="60"/>
      <c r="Q83" s="60"/>
      <c r="R83" s="60"/>
      <c r="S83" s="60"/>
      <c r="T83" s="60"/>
      <c r="U83" s="60"/>
      <c r="V83" s="60"/>
      <c r="W83" s="60"/>
      <c r="X83" s="60"/>
      <c r="Y83" s="60"/>
      <c r="Z83" s="60"/>
    </row>
    <row r="84" spans="1:26" x14ac:dyDescent="0.2">
      <c r="A84" s="60"/>
      <c r="B84" s="60"/>
      <c r="C84" s="60"/>
      <c r="D84" s="60"/>
      <c r="E84" s="60"/>
      <c r="F84" s="60"/>
      <c r="G84" s="60"/>
      <c r="H84" s="60"/>
      <c r="I84" s="60"/>
      <c r="J84" s="60"/>
      <c r="K84" s="60"/>
      <c r="L84" s="60"/>
      <c r="M84" s="60"/>
      <c r="N84" s="60"/>
      <c r="O84" s="60"/>
      <c r="P84" s="60"/>
      <c r="Q84" s="60"/>
      <c r="R84" s="60"/>
      <c r="S84" s="60"/>
      <c r="T84" s="60"/>
      <c r="U84" s="60"/>
      <c r="V84" s="60"/>
      <c r="W84" s="60"/>
      <c r="X84" s="60"/>
      <c r="Y84" s="60"/>
      <c r="Z84" s="60"/>
    </row>
    <row r="85" spans="1:26" x14ac:dyDescent="0.2">
      <c r="A85" s="60"/>
      <c r="B85" s="60"/>
      <c r="C85" s="60"/>
      <c r="D85" s="60"/>
      <c r="E85" s="60"/>
      <c r="F85" s="60"/>
      <c r="G85" s="60"/>
      <c r="H85" s="60"/>
      <c r="I85" s="60"/>
      <c r="J85" s="60"/>
      <c r="K85" s="60"/>
      <c r="L85" s="60"/>
      <c r="M85" s="60"/>
      <c r="N85" s="60"/>
      <c r="O85" s="60"/>
      <c r="P85" s="60"/>
      <c r="Q85" s="60"/>
      <c r="R85" s="60"/>
      <c r="S85" s="60"/>
      <c r="T85" s="60"/>
      <c r="U85" s="60"/>
      <c r="V85" s="60"/>
      <c r="W85" s="60"/>
      <c r="X85" s="60"/>
      <c r="Y85" s="60"/>
      <c r="Z85" s="60"/>
    </row>
    <row r="86" spans="1:26" x14ac:dyDescent="0.2">
      <c r="A86" s="60"/>
      <c r="B86" s="60"/>
      <c r="C86" s="60"/>
      <c r="D86" s="60"/>
      <c r="E86" s="60"/>
      <c r="F86" s="60"/>
      <c r="G86" s="60"/>
      <c r="H86" s="60"/>
      <c r="I86" s="60"/>
      <c r="J86" s="60"/>
      <c r="K86" s="60"/>
      <c r="L86" s="60"/>
      <c r="M86" s="60"/>
      <c r="N86" s="60"/>
      <c r="O86" s="60"/>
      <c r="P86" s="60"/>
      <c r="Q86" s="60"/>
      <c r="R86" s="60"/>
      <c r="S86" s="60"/>
      <c r="T86" s="60"/>
      <c r="U86" s="60"/>
      <c r="V86" s="60"/>
      <c r="W86" s="60"/>
      <c r="X86" s="60"/>
      <c r="Y86" s="60"/>
      <c r="Z86" s="60"/>
    </row>
    <row r="87" spans="1:26" x14ac:dyDescent="0.2">
      <c r="A87" s="60"/>
      <c r="B87" s="60"/>
      <c r="C87" s="60"/>
      <c r="D87" s="60"/>
      <c r="E87" s="60"/>
      <c r="F87" s="60"/>
      <c r="G87" s="60"/>
      <c r="H87" s="60"/>
      <c r="I87" s="60"/>
      <c r="J87" s="60"/>
      <c r="K87" s="60"/>
      <c r="L87" s="60"/>
      <c r="M87" s="60"/>
      <c r="N87" s="60"/>
      <c r="O87" s="60"/>
      <c r="P87" s="60"/>
      <c r="Q87" s="60"/>
      <c r="R87" s="60"/>
      <c r="S87" s="60"/>
      <c r="T87" s="60"/>
      <c r="U87" s="60"/>
      <c r="V87" s="60"/>
      <c r="W87" s="60"/>
      <c r="X87" s="60"/>
      <c r="Y87" s="60"/>
      <c r="Z87" s="60"/>
    </row>
    <row r="88" spans="1:26" x14ac:dyDescent="0.2">
      <c r="A88" s="60"/>
      <c r="B88" s="60"/>
      <c r="C88" s="60"/>
      <c r="D88" s="60"/>
      <c r="E88" s="60"/>
      <c r="F88" s="60"/>
      <c r="G88" s="60"/>
      <c r="H88" s="60"/>
      <c r="I88" s="60"/>
      <c r="J88" s="60"/>
      <c r="K88" s="60"/>
      <c r="L88" s="60"/>
      <c r="M88" s="60"/>
      <c r="N88" s="60"/>
      <c r="O88" s="60"/>
      <c r="P88" s="60"/>
      <c r="Q88" s="60"/>
      <c r="R88" s="60"/>
      <c r="S88" s="60"/>
      <c r="T88" s="60"/>
      <c r="U88" s="60"/>
      <c r="V88" s="60"/>
      <c r="W88" s="60"/>
      <c r="X88" s="60"/>
      <c r="Y88" s="60"/>
      <c r="Z88" s="60"/>
    </row>
    <row r="89" spans="1:26" x14ac:dyDescent="0.2">
      <c r="A89" s="60"/>
      <c r="B89" s="60"/>
      <c r="C89" s="60"/>
      <c r="D89" s="60"/>
      <c r="E89" s="60"/>
      <c r="F89" s="60"/>
      <c r="G89" s="60"/>
      <c r="H89" s="60"/>
      <c r="I89" s="60"/>
      <c r="J89" s="60"/>
      <c r="K89" s="60"/>
      <c r="L89" s="60"/>
      <c r="M89" s="60"/>
      <c r="N89" s="60"/>
      <c r="O89" s="60"/>
      <c r="P89" s="60"/>
      <c r="Q89" s="60"/>
      <c r="R89" s="60"/>
      <c r="S89" s="60"/>
      <c r="T89" s="60"/>
      <c r="U89" s="60"/>
      <c r="V89" s="60"/>
      <c r="W89" s="60"/>
      <c r="X89" s="60"/>
      <c r="Y89" s="60"/>
      <c r="Z89" s="60"/>
    </row>
    <row r="90" spans="1:26" x14ac:dyDescent="0.2">
      <c r="A90" s="60"/>
      <c r="B90" s="60"/>
      <c r="C90" s="60"/>
      <c r="D90" s="60"/>
      <c r="E90" s="60"/>
      <c r="F90" s="60"/>
      <c r="G90" s="60"/>
      <c r="H90" s="60"/>
      <c r="I90" s="60"/>
      <c r="J90" s="60"/>
      <c r="K90" s="60"/>
      <c r="L90" s="60"/>
      <c r="M90" s="60"/>
      <c r="N90" s="60"/>
      <c r="O90" s="60"/>
      <c r="P90" s="60"/>
      <c r="Q90" s="60"/>
      <c r="R90" s="60"/>
      <c r="S90" s="60"/>
      <c r="T90" s="60"/>
      <c r="U90" s="60"/>
      <c r="V90" s="60"/>
      <c r="W90" s="60"/>
      <c r="X90" s="60"/>
      <c r="Y90" s="60"/>
      <c r="Z90" s="60"/>
    </row>
    <row r="91" spans="1:26" x14ac:dyDescent="0.2">
      <c r="A91" s="60"/>
      <c r="B91" s="60"/>
      <c r="C91" s="60"/>
      <c r="D91" s="60"/>
      <c r="E91" s="60"/>
      <c r="F91" s="60"/>
      <c r="G91" s="60"/>
      <c r="H91" s="60"/>
      <c r="I91" s="60"/>
      <c r="J91" s="60"/>
      <c r="K91" s="60"/>
      <c r="L91" s="60"/>
      <c r="M91" s="60"/>
      <c r="N91" s="60"/>
      <c r="O91" s="60"/>
      <c r="P91" s="60"/>
      <c r="Q91" s="60"/>
      <c r="R91" s="60"/>
      <c r="S91" s="60"/>
      <c r="T91" s="60"/>
      <c r="U91" s="60"/>
      <c r="V91" s="60"/>
      <c r="W91" s="60"/>
      <c r="X91" s="60"/>
      <c r="Y91" s="60"/>
      <c r="Z91" s="60"/>
    </row>
    <row r="92" spans="1:26" x14ac:dyDescent="0.2">
      <c r="A92" s="60"/>
      <c r="B92" s="60"/>
      <c r="C92" s="60"/>
      <c r="D92" s="60"/>
      <c r="E92" s="60"/>
      <c r="F92" s="60"/>
      <c r="G92" s="60"/>
      <c r="H92" s="60"/>
      <c r="I92" s="60"/>
      <c r="J92" s="60"/>
      <c r="K92" s="60"/>
      <c r="L92" s="60"/>
      <c r="M92" s="60"/>
      <c r="N92" s="60"/>
      <c r="O92" s="60"/>
      <c r="P92" s="60"/>
      <c r="Q92" s="60"/>
      <c r="R92" s="60"/>
      <c r="S92" s="60"/>
      <c r="T92" s="60"/>
      <c r="U92" s="60"/>
      <c r="V92" s="60"/>
      <c r="W92" s="60"/>
      <c r="X92" s="60"/>
      <c r="Y92" s="60"/>
      <c r="Z92" s="60"/>
    </row>
    <row r="93" spans="1:26" x14ac:dyDescent="0.2">
      <c r="A93" s="60"/>
      <c r="B93" s="60"/>
      <c r="C93" s="60"/>
      <c r="D93" s="60"/>
      <c r="E93" s="60"/>
      <c r="F93" s="60"/>
      <c r="G93" s="60"/>
      <c r="H93" s="60"/>
      <c r="I93" s="60"/>
      <c r="J93" s="60"/>
      <c r="K93" s="60"/>
      <c r="L93" s="60"/>
      <c r="M93" s="60"/>
      <c r="N93" s="60"/>
      <c r="O93" s="60"/>
      <c r="P93" s="60"/>
      <c r="Q93" s="60"/>
      <c r="R93" s="60"/>
      <c r="S93" s="60"/>
      <c r="T93" s="60"/>
      <c r="U93" s="60"/>
      <c r="V93" s="60"/>
      <c r="W93" s="60"/>
      <c r="X93" s="60"/>
      <c r="Y93" s="60"/>
      <c r="Z93" s="60"/>
    </row>
    <row r="94" spans="1:26" x14ac:dyDescent="0.2">
      <c r="A94" s="60"/>
      <c r="B94" s="60"/>
      <c r="C94" s="60"/>
      <c r="D94" s="60"/>
      <c r="E94" s="60"/>
      <c r="F94" s="60"/>
      <c r="G94" s="60"/>
      <c r="H94" s="60"/>
      <c r="I94" s="60"/>
      <c r="J94" s="60"/>
      <c r="K94" s="60"/>
      <c r="L94" s="60"/>
      <c r="M94" s="60"/>
      <c r="N94" s="60"/>
      <c r="O94" s="60"/>
      <c r="P94" s="60"/>
      <c r="Q94" s="60"/>
      <c r="R94" s="60"/>
      <c r="S94" s="60"/>
      <c r="T94" s="60"/>
      <c r="U94" s="60"/>
      <c r="V94" s="60"/>
      <c r="W94" s="60"/>
      <c r="X94" s="60"/>
      <c r="Y94" s="60"/>
      <c r="Z94" s="60"/>
    </row>
    <row r="95" spans="1:26" x14ac:dyDescent="0.2">
      <c r="A95" s="60"/>
      <c r="B95" s="60"/>
      <c r="C95" s="60"/>
      <c r="D95" s="60"/>
      <c r="E95" s="60"/>
      <c r="F95" s="60"/>
      <c r="G95" s="60"/>
      <c r="H95" s="60"/>
      <c r="I95" s="60"/>
      <c r="J95" s="60"/>
      <c r="K95" s="60"/>
      <c r="L95" s="60"/>
      <c r="M95" s="60"/>
      <c r="N95" s="60"/>
      <c r="O95" s="60"/>
      <c r="P95" s="60"/>
      <c r="Q95" s="60"/>
      <c r="R95" s="60"/>
      <c r="S95" s="60"/>
      <c r="T95" s="60"/>
      <c r="U95" s="60"/>
      <c r="V95" s="60"/>
      <c r="W95" s="60"/>
      <c r="X95" s="60"/>
      <c r="Y95" s="60"/>
      <c r="Z95" s="60"/>
    </row>
    <row r="96" spans="1:26" x14ac:dyDescent="0.2">
      <c r="A96" s="60"/>
      <c r="B96" s="60"/>
      <c r="C96" s="60"/>
      <c r="D96" s="60"/>
      <c r="E96" s="60"/>
      <c r="F96" s="60"/>
      <c r="G96" s="60"/>
      <c r="H96" s="60"/>
      <c r="I96" s="60"/>
      <c r="J96" s="60"/>
      <c r="K96" s="60"/>
      <c r="L96" s="60"/>
      <c r="M96" s="60"/>
      <c r="N96" s="60"/>
      <c r="O96" s="60"/>
      <c r="P96" s="60"/>
      <c r="Q96" s="60"/>
      <c r="R96" s="60"/>
      <c r="S96" s="60"/>
      <c r="T96" s="60"/>
      <c r="U96" s="60"/>
      <c r="V96" s="60"/>
      <c r="W96" s="60"/>
      <c r="X96" s="60"/>
      <c r="Y96" s="60"/>
      <c r="Z96" s="60"/>
    </row>
    <row r="97" spans="1:26" x14ac:dyDescent="0.2">
      <c r="A97" s="60"/>
      <c r="B97" s="60"/>
      <c r="C97" s="60"/>
      <c r="D97" s="60"/>
      <c r="E97" s="60"/>
      <c r="F97" s="60"/>
      <c r="G97" s="60"/>
      <c r="H97" s="60"/>
      <c r="I97" s="60"/>
      <c r="J97" s="60"/>
      <c r="K97" s="60"/>
      <c r="L97" s="60"/>
      <c r="M97" s="60"/>
      <c r="N97" s="60"/>
      <c r="O97" s="60"/>
      <c r="P97" s="60"/>
      <c r="Q97" s="60"/>
      <c r="R97" s="60"/>
      <c r="S97" s="60"/>
      <c r="T97" s="60"/>
      <c r="U97" s="60"/>
      <c r="V97" s="60"/>
      <c r="W97" s="60"/>
      <c r="X97" s="60"/>
      <c r="Y97" s="60"/>
      <c r="Z97" s="60"/>
    </row>
    <row r="98" spans="1:26" x14ac:dyDescent="0.2">
      <c r="A98" s="60"/>
      <c r="B98" s="60"/>
      <c r="C98" s="60"/>
      <c r="D98" s="60"/>
      <c r="E98" s="60"/>
      <c r="F98" s="60"/>
      <c r="G98" s="60"/>
      <c r="H98" s="60"/>
      <c r="I98" s="60"/>
      <c r="J98" s="60"/>
      <c r="K98" s="60"/>
      <c r="L98" s="60"/>
      <c r="M98" s="60"/>
      <c r="N98" s="60"/>
      <c r="O98" s="60"/>
      <c r="P98" s="60"/>
      <c r="Q98" s="60"/>
      <c r="R98" s="60"/>
      <c r="S98" s="60"/>
      <c r="T98" s="60"/>
      <c r="U98" s="60"/>
      <c r="V98" s="60"/>
      <c r="W98" s="60"/>
      <c r="X98" s="60"/>
      <c r="Y98" s="60"/>
      <c r="Z98" s="60"/>
    </row>
    <row r="99" spans="1:26" x14ac:dyDescent="0.2">
      <c r="A99" s="60"/>
      <c r="B99" s="60"/>
      <c r="C99" s="60"/>
      <c r="D99" s="60"/>
      <c r="E99" s="60"/>
      <c r="F99" s="60"/>
      <c r="G99" s="60"/>
      <c r="H99" s="60"/>
      <c r="I99" s="60"/>
      <c r="J99" s="60"/>
      <c r="K99" s="60"/>
      <c r="L99" s="60"/>
      <c r="M99" s="60"/>
      <c r="N99" s="60"/>
      <c r="O99" s="60"/>
      <c r="P99" s="60"/>
      <c r="Q99" s="60"/>
      <c r="R99" s="60"/>
      <c r="S99" s="60"/>
      <c r="T99" s="60"/>
      <c r="U99" s="60"/>
      <c r="V99" s="60"/>
      <c r="W99" s="60"/>
      <c r="X99" s="60"/>
      <c r="Y99" s="60"/>
      <c r="Z99" s="60"/>
    </row>
    <row r="100" spans="1:26" x14ac:dyDescent="0.2">
      <c r="A100" s="60"/>
      <c r="B100" s="60"/>
      <c r="C100" s="60"/>
      <c r="D100" s="60"/>
      <c r="E100" s="60"/>
      <c r="F100" s="60"/>
      <c r="G100" s="60"/>
      <c r="H100" s="60"/>
      <c r="I100" s="60"/>
      <c r="J100" s="60"/>
      <c r="K100" s="60"/>
      <c r="L100" s="60"/>
      <c r="M100" s="60"/>
      <c r="N100" s="60"/>
      <c r="O100" s="60"/>
      <c r="P100" s="60"/>
      <c r="Q100" s="60"/>
      <c r="R100" s="60"/>
      <c r="S100" s="60"/>
      <c r="T100" s="60"/>
      <c r="U100" s="60"/>
      <c r="V100" s="60"/>
      <c r="W100" s="60"/>
      <c r="X100" s="60"/>
      <c r="Y100" s="60"/>
      <c r="Z100" s="60"/>
    </row>
    <row r="101" spans="1:26" x14ac:dyDescent="0.2">
      <c r="A101" s="60"/>
      <c r="B101" s="60"/>
      <c r="C101" s="60"/>
      <c r="D101" s="60"/>
      <c r="E101" s="60"/>
      <c r="F101" s="60"/>
      <c r="G101" s="60"/>
      <c r="H101" s="60"/>
      <c r="I101" s="60"/>
      <c r="J101" s="60"/>
      <c r="K101" s="60"/>
      <c r="L101" s="60"/>
      <c r="M101" s="60"/>
      <c r="N101" s="60"/>
      <c r="O101" s="60"/>
      <c r="P101" s="60"/>
      <c r="Q101" s="60"/>
      <c r="R101" s="60"/>
      <c r="S101" s="60"/>
      <c r="T101" s="60"/>
      <c r="U101" s="60"/>
      <c r="V101" s="60"/>
      <c r="W101" s="60"/>
      <c r="X101" s="60"/>
      <c r="Y101" s="60"/>
      <c r="Z101" s="60"/>
    </row>
    <row r="102" spans="1:26" x14ac:dyDescent="0.2">
      <c r="A102" s="60"/>
      <c r="B102" s="60"/>
      <c r="C102" s="60"/>
      <c r="D102" s="60"/>
      <c r="E102" s="60"/>
      <c r="F102" s="60"/>
      <c r="G102" s="60"/>
      <c r="H102" s="60"/>
      <c r="I102" s="60"/>
      <c r="J102" s="60"/>
      <c r="K102" s="60"/>
      <c r="L102" s="60"/>
      <c r="M102" s="60"/>
      <c r="N102" s="60"/>
      <c r="O102" s="60"/>
      <c r="P102" s="60"/>
      <c r="Q102" s="60"/>
      <c r="R102" s="60"/>
      <c r="S102" s="60"/>
      <c r="T102" s="60"/>
      <c r="U102" s="60"/>
      <c r="V102" s="60"/>
      <c r="W102" s="60"/>
      <c r="X102" s="60"/>
      <c r="Y102" s="60"/>
      <c r="Z102" s="60"/>
    </row>
    <row r="103" spans="1:26" x14ac:dyDescent="0.2">
      <c r="A103" s="60"/>
      <c r="B103" s="60"/>
      <c r="C103" s="60"/>
      <c r="D103" s="60"/>
      <c r="E103" s="60"/>
      <c r="F103" s="60"/>
      <c r="G103" s="60"/>
      <c r="H103" s="60"/>
      <c r="I103" s="60"/>
      <c r="J103" s="60"/>
      <c r="K103" s="60"/>
      <c r="L103" s="60"/>
      <c r="M103" s="60"/>
      <c r="N103" s="60"/>
      <c r="O103" s="60"/>
      <c r="P103" s="60"/>
      <c r="Q103" s="60"/>
      <c r="R103" s="60"/>
      <c r="S103" s="60"/>
      <c r="T103" s="60"/>
      <c r="U103" s="60"/>
      <c r="V103" s="60"/>
      <c r="W103" s="60"/>
      <c r="X103" s="60"/>
      <c r="Y103" s="60"/>
      <c r="Z103" s="60"/>
    </row>
    <row r="104" spans="1:26" x14ac:dyDescent="0.2">
      <c r="A104" s="60"/>
      <c r="B104" s="60"/>
      <c r="C104" s="60"/>
      <c r="D104" s="60"/>
      <c r="E104" s="60"/>
      <c r="F104" s="60"/>
      <c r="G104" s="60"/>
      <c r="H104" s="60"/>
      <c r="I104" s="60"/>
      <c r="J104" s="60"/>
      <c r="K104" s="60"/>
      <c r="L104" s="60"/>
      <c r="M104" s="60"/>
      <c r="N104" s="60"/>
      <c r="O104" s="60"/>
      <c r="P104" s="60"/>
      <c r="Q104" s="60"/>
      <c r="R104" s="60"/>
      <c r="S104" s="60"/>
      <c r="T104" s="60"/>
      <c r="U104" s="60"/>
      <c r="V104" s="60"/>
      <c r="W104" s="60"/>
      <c r="X104" s="60"/>
      <c r="Y104" s="60"/>
      <c r="Z104" s="60"/>
    </row>
    <row r="105" spans="1:26" x14ac:dyDescent="0.2">
      <c r="A105" s="60"/>
      <c r="B105" s="60"/>
      <c r="C105" s="60"/>
      <c r="D105" s="60"/>
      <c r="E105" s="60"/>
      <c r="F105" s="60"/>
      <c r="G105" s="60"/>
      <c r="H105" s="60"/>
      <c r="I105" s="60"/>
      <c r="J105" s="60"/>
      <c r="K105" s="60"/>
      <c r="L105" s="60"/>
      <c r="M105" s="60"/>
      <c r="N105" s="60"/>
      <c r="O105" s="60"/>
      <c r="P105" s="60"/>
      <c r="Q105" s="60"/>
      <c r="R105" s="60"/>
      <c r="S105" s="60"/>
      <c r="T105" s="60"/>
      <c r="U105" s="60"/>
      <c r="V105" s="60"/>
      <c r="W105" s="60"/>
      <c r="X105" s="60"/>
      <c r="Y105" s="60"/>
      <c r="Z105" s="60"/>
    </row>
    <row r="106" spans="1:26" x14ac:dyDescent="0.2">
      <c r="A106" s="60"/>
      <c r="B106" s="60"/>
      <c r="C106" s="60"/>
      <c r="D106" s="60"/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60"/>
      <c r="P106" s="60"/>
      <c r="Q106" s="60"/>
      <c r="R106" s="60"/>
      <c r="S106" s="60"/>
      <c r="T106" s="60"/>
      <c r="U106" s="60"/>
      <c r="V106" s="60"/>
      <c r="W106" s="60"/>
      <c r="X106" s="60"/>
      <c r="Y106" s="60"/>
      <c r="Z106" s="60"/>
    </row>
    <row r="107" spans="1:26" x14ac:dyDescent="0.2">
      <c r="A107" s="60"/>
      <c r="B107" s="60"/>
      <c r="C107" s="60"/>
      <c r="D107" s="60"/>
      <c r="E107" s="60"/>
      <c r="F107" s="60"/>
      <c r="G107" s="60"/>
      <c r="H107" s="60"/>
      <c r="I107" s="60"/>
      <c r="J107" s="60"/>
      <c r="K107" s="60"/>
      <c r="L107" s="60"/>
      <c r="M107" s="60"/>
      <c r="N107" s="60"/>
      <c r="O107" s="60"/>
      <c r="P107" s="60"/>
      <c r="Q107" s="60"/>
      <c r="R107" s="60"/>
      <c r="S107" s="60"/>
      <c r="T107" s="60"/>
      <c r="U107" s="60"/>
      <c r="V107" s="60"/>
      <c r="W107" s="60"/>
      <c r="X107" s="60"/>
      <c r="Y107" s="60"/>
      <c r="Z107" s="60"/>
    </row>
    <row r="108" spans="1:26" x14ac:dyDescent="0.2">
      <c r="A108" s="60"/>
      <c r="B108" s="60"/>
      <c r="C108" s="60"/>
      <c r="D108" s="60"/>
      <c r="E108" s="60"/>
      <c r="F108" s="60"/>
      <c r="G108" s="60"/>
      <c r="H108" s="60"/>
      <c r="I108" s="60"/>
      <c r="J108" s="60"/>
      <c r="K108" s="60"/>
      <c r="L108" s="60"/>
      <c r="M108" s="60"/>
      <c r="N108" s="60"/>
      <c r="O108" s="60"/>
      <c r="P108" s="60"/>
      <c r="Q108" s="60"/>
      <c r="R108" s="60"/>
      <c r="S108" s="60"/>
      <c r="T108" s="60"/>
      <c r="U108" s="60"/>
      <c r="V108" s="60"/>
      <c r="W108" s="60"/>
      <c r="X108" s="60"/>
      <c r="Y108" s="60"/>
      <c r="Z108" s="60"/>
    </row>
    <row r="109" spans="1:26" x14ac:dyDescent="0.2">
      <c r="A109" s="60"/>
      <c r="B109" s="60"/>
      <c r="C109" s="60"/>
      <c r="D109" s="60"/>
      <c r="E109" s="60"/>
      <c r="F109" s="60"/>
      <c r="G109" s="60"/>
      <c r="H109" s="60"/>
      <c r="I109" s="60"/>
      <c r="J109" s="60"/>
      <c r="K109" s="60"/>
      <c r="L109" s="60"/>
      <c r="M109" s="60"/>
      <c r="N109" s="60"/>
      <c r="O109" s="60"/>
      <c r="P109" s="60"/>
      <c r="Q109" s="60"/>
      <c r="R109" s="60"/>
      <c r="S109" s="60"/>
      <c r="T109" s="60"/>
      <c r="U109" s="60"/>
      <c r="V109" s="60"/>
      <c r="W109" s="60"/>
      <c r="X109" s="60"/>
      <c r="Y109" s="60"/>
      <c r="Z109" s="60"/>
    </row>
    <row r="110" spans="1:26" x14ac:dyDescent="0.2">
      <c r="A110" s="60"/>
      <c r="B110" s="60"/>
      <c r="C110" s="60"/>
      <c r="D110" s="60"/>
      <c r="E110" s="60"/>
      <c r="F110" s="60"/>
      <c r="G110" s="60"/>
      <c r="H110" s="60"/>
      <c r="I110" s="60"/>
      <c r="J110" s="60"/>
      <c r="K110" s="60"/>
      <c r="L110" s="60"/>
      <c r="M110" s="60"/>
      <c r="N110" s="60"/>
      <c r="O110" s="60"/>
      <c r="P110" s="60"/>
      <c r="Q110" s="60"/>
      <c r="R110" s="60"/>
      <c r="S110" s="60"/>
      <c r="T110" s="60"/>
      <c r="U110" s="60"/>
      <c r="V110" s="60"/>
      <c r="W110" s="60"/>
      <c r="X110" s="60"/>
      <c r="Y110" s="60"/>
      <c r="Z110" s="60"/>
    </row>
    <row r="111" spans="1:26" x14ac:dyDescent="0.2">
      <c r="A111" s="60"/>
      <c r="B111" s="60"/>
      <c r="C111" s="60"/>
      <c r="D111" s="60"/>
      <c r="E111" s="60"/>
      <c r="F111" s="60"/>
      <c r="G111" s="60"/>
      <c r="H111" s="60"/>
      <c r="I111" s="60"/>
      <c r="J111" s="60"/>
      <c r="K111" s="60"/>
      <c r="L111" s="60"/>
      <c r="M111" s="60"/>
      <c r="N111" s="60"/>
      <c r="O111" s="60"/>
      <c r="P111" s="60"/>
      <c r="Q111" s="60"/>
      <c r="R111" s="60"/>
      <c r="S111" s="60"/>
      <c r="T111" s="60"/>
      <c r="U111" s="60"/>
      <c r="V111" s="60"/>
      <c r="W111" s="60"/>
      <c r="X111" s="60"/>
      <c r="Y111" s="60"/>
      <c r="Z111" s="60"/>
    </row>
    <row r="112" spans="1:26" x14ac:dyDescent="0.2">
      <c r="A112" s="60"/>
      <c r="B112" s="60"/>
      <c r="C112" s="60"/>
      <c r="D112" s="60"/>
      <c r="E112" s="60"/>
      <c r="F112" s="60"/>
      <c r="G112" s="60"/>
      <c r="H112" s="60"/>
      <c r="I112" s="60"/>
      <c r="J112" s="60"/>
      <c r="K112" s="60"/>
      <c r="L112" s="60"/>
      <c r="M112" s="60"/>
      <c r="N112" s="60"/>
      <c r="O112" s="60"/>
      <c r="P112" s="60"/>
      <c r="Q112" s="60"/>
      <c r="R112" s="60"/>
      <c r="S112" s="60"/>
      <c r="T112" s="60"/>
      <c r="U112" s="60"/>
      <c r="V112" s="60"/>
      <c r="W112" s="60"/>
      <c r="X112" s="60"/>
      <c r="Y112" s="60"/>
      <c r="Z112" s="60"/>
    </row>
    <row r="113" spans="1:26" x14ac:dyDescent="0.2">
      <c r="A113" s="60"/>
      <c r="B113" s="60"/>
      <c r="C113" s="60"/>
      <c r="D113" s="60"/>
      <c r="E113" s="60"/>
      <c r="F113" s="60"/>
      <c r="G113" s="60"/>
      <c r="H113" s="60"/>
      <c r="I113" s="60"/>
      <c r="J113" s="60"/>
      <c r="K113" s="60"/>
      <c r="L113" s="60"/>
      <c r="M113" s="60"/>
      <c r="N113" s="60"/>
      <c r="O113" s="60"/>
      <c r="P113" s="60"/>
      <c r="Q113" s="60"/>
      <c r="R113" s="60"/>
      <c r="S113" s="60"/>
      <c r="T113" s="60"/>
      <c r="U113" s="60"/>
      <c r="V113" s="60"/>
      <c r="W113" s="60"/>
      <c r="X113" s="60"/>
      <c r="Y113" s="60"/>
      <c r="Z113" s="60"/>
    </row>
    <row r="114" spans="1:26" x14ac:dyDescent="0.2">
      <c r="A114" s="60"/>
      <c r="B114" s="60"/>
      <c r="C114" s="60"/>
      <c r="D114" s="60"/>
      <c r="E114" s="60"/>
      <c r="F114" s="60"/>
      <c r="G114" s="60"/>
      <c r="H114" s="60"/>
      <c r="I114" s="60"/>
      <c r="J114" s="60"/>
      <c r="K114" s="60"/>
      <c r="L114" s="60"/>
      <c r="M114" s="60"/>
      <c r="N114" s="60"/>
      <c r="O114" s="60"/>
      <c r="P114" s="60"/>
      <c r="Q114" s="60"/>
      <c r="R114" s="60"/>
      <c r="S114" s="60"/>
      <c r="T114" s="60"/>
      <c r="U114" s="60"/>
      <c r="V114" s="60"/>
      <c r="W114" s="60"/>
      <c r="X114" s="60"/>
      <c r="Y114" s="60"/>
      <c r="Z114" s="60"/>
    </row>
    <row r="115" spans="1:26" x14ac:dyDescent="0.2">
      <c r="A115" s="60"/>
      <c r="B115" s="60"/>
      <c r="C115" s="60"/>
      <c r="D115" s="60"/>
      <c r="E115" s="60"/>
      <c r="F115" s="60"/>
      <c r="G115" s="60"/>
      <c r="H115" s="60"/>
      <c r="I115" s="60"/>
      <c r="J115" s="60"/>
      <c r="K115" s="60"/>
      <c r="L115" s="60"/>
      <c r="M115" s="60"/>
      <c r="N115" s="60"/>
      <c r="O115" s="60"/>
      <c r="P115" s="60"/>
      <c r="Q115" s="60"/>
      <c r="R115" s="60"/>
      <c r="S115" s="60"/>
      <c r="T115" s="60"/>
      <c r="U115" s="60"/>
      <c r="V115" s="60"/>
      <c r="W115" s="60"/>
      <c r="X115" s="60"/>
      <c r="Y115" s="60"/>
      <c r="Z115" s="60"/>
    </row>
    <row r="116" spans="1:26" x14ac:dyDescent="0.2">
      <c r="A116" s="60"/>
      <c r="B116" s="60"/>
      <c r="C116" s="60"/>
      <c r="D116" s="60"/>
      <c r="E116" s="60"/>
      <c r="F116" s="60"/>
      <c r="G116" s="60"/>
      <c r="H116" s="60"/>
      <c r="I116" s="60"/>
      <c r="J116" s="60"/>
      <c r="K116" s="60"/>
      <c r="L116" s="60"/>
      <c r="M116" s="60"/>
      <c r="N116" s="60"/>
      <c r="O116" s="60"/>
      <c r="P116" s="60"/>
      <c r="Q116" s="60"/>
      <c r="R116" s="60"/>
      <c r="S116" s="60"/>
      <c r="T116" s="60"/>
      <c r="U116" s="60"/>
      <c r="V116" s="60"/>
      <c r="W116" s="60"/>
      <c r="X116" s="60"/>
      <c r="Y116" s="60"/>
      <c r="Z116" s="60"/>
    </row>
    <row r="117" spans="1:26" x14ac:dyDescent="0.2">
      <c r="A117" s="60"/>
      <c r="B117" s="60"/>
      <c r="C117" s="60"/>
      <c r="D117" s="60"/>
      <c r="E117" s="60"/>
      <c r="F117" s="60"/>
      <c r="G117" s="60"/>
      <c r="H117" s="60"/>
      <c r="I117" s="60"/>
      <c r="J117" s="60"/>
      <c r="K117" s="60"/>
      <c r="L117" s="60"/>
      <c r="M117" s="60"/>
      <c r="N117" s="60"/>
      <c r="O117" s="60"/>
      <c r="P117" s="60"/>
      <c r="Q117" s="60"/>
      <c r="R117" s="60"/>
      <c r="S117" s="60"/>
      <c r="T117" s="60"/>
      <c r="U117" s="60"/>
      <c r="V117" s="60"/>
      <c r="W117" s="60"/>
      <c r="X117" s="60"/>
      <c r="Y117" s="60"/>
      <c r="Z117" s="60"/>
    </row>
    <row r="118" spans="1:26" x14ac:dyDescent="0.2">
      <c r="A118" s="60"/>
      <c r="B118" s="60"/>
      <c r="C118" s="60"/>
      <c r="D118" s="60"/>
      <c r="E118" s="60"/>
      <c r="F118" s="60"/>
      <c r="G118" s="60"/>
      <c r="H118" s="60"/>
      <c r="I118" s="60"/>
      <c r="J118" s="60"/>
      <c r="K118" s="60"/>
      <c r="L118" s="60"/>
      <c r="M118" s="60"/>
      <c r="N118" s="60"/>
      <c r="O118" s="60"/>
      <c r="P118" s="60"/>
      <c r="Q118" s="60"/>
      <c r="R118" s="60"/>
      <c r="S118" s="60"/>
      <c r="T118" s="60"/>
      <c r="U118" s="60"/>
      <c r="V118" s="60"/>
      <c r="W118" s="60"/>
      <c r="X118" s="60"/>
      <c r="Y118" s="60"/>
      <c r="Z118" s="60"/>
    </row>
    <row r="119" spans="1:26" x14ac:dyDescent="0.2">
      <c r="A119" s="60"/>
      <c r="B119" s="60"/>
      <c r="C119" s="60"/>
      <c r="D119" s="60"/>
      <c r="E119" s="60"/>
      <c r="F119" s="60"/>
      <c r="G119" s="60"/>
      <c r="H119" s="60"/>
      <c r="I119" s="60"/>
      <c r="J119" s="60"/>
      <c r="K119" s="60"/>
      <c r="L119" s="60"/>
      <c r="M119" s="60"/>
      <c r="N119" s="60"/>
      <c r="O119" s="60"/>
      <c r="P119" s="60"/>
      <c r="Q119" s="60"/>
      <c r="R119" s="60"/>
      <c r="S119" s="60"/>
      <c r="T119" s="60"/>
      <c r="U119" s="60"/>
      <c r="V119" s="60"/>
      <c r="W119" s="60"/>
      <c r="X119" s="60"/>
      <c r="Y119" s="60"/>
      <c r="Z119" s="60"/>
    </row>
    <row r="120" spans="1:26" x14ac:dyDescent="0.2">
      <c r="A120" s="60"/>
      <c r="B120" s="60"/>
      <c r="C120" s="60"/>
      <c r="D120" s="60"/>
      <c r="E120" s="60"/>
      <c r="F120" s="60"/>
      <c r="G120" s="60"/>
      <c r="H120" s="60"/>
      <c r="I120" s="60"/>
      <c r="J120" s="60"/>
      <c r="K120" s="60"/>
      <c r="L120" s="60"/>
      <c r="M120" s="60"/>
      <c r="N120" s="60"/>
      <c r="O120" s="60"/>
      <c r="P120" s="60"/>
      <c r="Q120" s="60"/>
      <c r="R120" s="60"/>
      <c r="S120" s="60"/>
      <c r="T120" s="60"/>
      <c r="U120" s="60"/>
      <c r="V120" s="60"/>
      <c r="W120" s="60"/>
      <c r="X120" s="60"/>
      <c r="Y120" s="60"/>
      <c r="Z120" s="60"/>
    </row>
    <row r="121" spans="1:26" x14ac:dyDescent="0.2">
      <c r="A121" s="60"/>
      <c r="B121" s="60"/>
      <c r="C121" s="60"/>
      <c r="D121" s="60"/>
      <c r="E121" s="60"/>
      <c r="F121" s="60"/>
      <c r="G121" s="60"/>
      <c r="H121" s="60"/>
      <c r="I121" s="60"/>
      <c r="J121" s="60"/>
      <c r="K121" s="60"/>
      <c r="L121" s="60"/>
      <c r="M121" s="60"/>
      <c r="N121" s="60"/>
      <c r="O121" s="60"/>
      <c r="P121" s="60"/>
      <c r="Q121" s="60"/>
      <c r="R121" s="60"/>
      <c r="S121" s="60"/>
      <c r="T121" s="60"/>
      <c r="U121" s="60"/>
      <c r="V121" s="60"/>
      <c r="W121" s="60"/>
      <c r="X121" s="60"/>
      <c r="Y121" s="60"/>
      <c r="Z121" s="60"/>
    </row>
    <row r="122" spans="1:26" x14ac:dyDescent="0.2">
      <c r="A122" s="60"/>
      <c r="B122" s="60"/>
      <c r="C122" s="60"/>
      <c r="D122" s="60"/>
      <c r="E122" s="60"/>
      <c r="F122" s="60"/>
      <c r="G122" s="60"/>
      <c r="H122" s="60"/>
      <c r="I122" s="60"/>
      <c r="J122" s="60"/>
      <c r="K122" s="60"/>
      <c r="L122" s="60"/>
      <c r="M122" s="60"/>
      <c r="N122" s="60"/>
      <c r="O122" s="60"/>
      <c r="P122" s="60"/>
      <c r="Q122" s="60"/>
      <c r="R122" s="60"/>
      <c r="S122" s="60"/>
      <c r="T122" s="60"/>
      <c r="U122" s="60"/>
      <c r="V122" s="60"/>
      <c r="W122" s="60"/>
      <c r="X122" s="60"/>
      <c r="Y122" s="60"/>
      <c r="Z122" s="60"/>
    </row>
    <row r="123" spans="1:26" x14ac:dyDescent="0.2">
      <c r="A123" s="60"/>
      <c r="B123" s="60"/>
      <c r="C123" s="60"/>
      <c r="D123" s="60"/>
      <c r="E123" s="60"/>
      <c r="F123" s="60"/>
      <c r="G123" s="60"/>
      <c r="H123" s="60"/>
      <c r="I123" s="60"/>
      <c r="J123" s="60"/>
      <c r="K123" s="60"/>
      <c r="L123" s="60"/>
      <c r="M123" s="60"/>
      <c r="N123" s="60"/>
      <c r="O123" s="60"/>
      <c r="P123" s="60"/>
      <c r="Q123" s="60"/>
      <c r="R123" s="60"/>
      <c r="S123" s="60"/>
      <c r="T123" s="60"/>
      <c r="U123" s="60"/>
      <c r="V123" s="60"/>
      <c r="W123" s="60"/>
      <c r="X123" s="60"/>
      <c r="Y123" s="60"/>
      <c r="Z123" s="60"/>
    </row>
    <row r="124" spans="1:26" x14ac:dyDescent="0.2">
      <c r="A124" s="60"/>
      <c r="B124" s="60"/>
      <c r="C124" s="60"/>
      <c r="D124" s="60"/>
      <c r="E124" s="60"/>
      <c r="F124" s="60"/>
      <c r="G124" s="60"/>
      <c r="H124" s="60"/>
      <c r="I124" s="60"/>
      <c r="J124" s="60"/>
      <c r="K124" s="60"/>
      <c r="L124" s="60"/>
      <c r="M124" s="60"/>
      <c r="N124" s="60"/>
      <c r="O124" s="60"/>
      <c r="P124" s="60"/>
      <c r="Q124" s="60"/>
      <c r="R124" s="60"/>
      <c r="S124" s="60"/>
      <c r="T124" s="60"/>
      <c r="U124" s="60"/>
      <c r="V124" s="60"/>
      <c r="W124" s="60"/>
      <c r="X124" s="60"/>
      <c r="Y124" s="60"/>
      <c r="Z124" s="60"/>
    </row>
    <row r="125" spans="1:26" x14ac:dyDescent="0.2">
      <c r="A125" s="60"/>
      <c r="B125" s="60"/>
      <c r="C125" s="60"/>
      <c r="D125" s="60"/>
      <c r="E125" s="60"/>
      <c r="F125" s="60"/>
      <c r="G125" s="60"/>
      <c r="H125" s="60"/>
      <c r="I125" s="60"/>
      <c r="J125" s="60"/>
      <c r="K125" s="60"/>
      <c r="L125" s="60"/>
      <c r="M125" s="60"/>
      <c r="N125" s="60"/>
      <c r="O125" s="60"/>
      <c r="P125" s="60"/>
      <c r="Q125" s="60"/>
      <c r="R125" s="60"/>
      <c r="S125" s="60"/>
      <c r="T125" s="60"/>
      <c r="U125" s="60"/>
      <c r="V125" s="60"/>
      <c r="W125" s="60"/>
      <c r="X125" s="60"/>
      <c r="Y125" s="60"/>
      <c r="Z125" s="60"/>
    </row>
    <row r="126" spans="1:26" x14ac:dyDescent="0.2">
      <c r="A126" s="60"/>
      <c r="B126" s="60"/>
      <c r="C126" s="60"/>
      <c r="D126" s="60"/>
      <c r="E126" s="60"/>
      <c r="F126" s="60"/>
      <c r="G126" s="60"/>
      <c r="H126" s="60"/>
      <c r="I126" s="60"/>
      <c r="J126" s="60"/>
      <c r="K126" s="60"/>
      <c r="L126" s="60"/>
      <c r="M126" s="60"/>
      <c r="N126" s="60"/>
      <c r="O126" s="60"/>
      <c r="P126" s="60"/>
      <c r="Q126" s="60"/>
      <c r="R126" s="60"/>
      <c r="S126" s="60"/>
      <c r="T126" s="60"/>
      <c r="U126" s="60"/>
      <c r="V126" s="60"/>
      <c r="W126" s="60"/>
      <c r="X126" s="60"/>
      <c r="Y126" s="60"/>
      <c r="Z126" s="60"/>
    </row>
    <row r="127" spans="1:26" x14ac:dyDescent="0.2">
      <c r="A127" s="60"/>
      <c r="B127" s="60"/>
      <c r="C127" s="60"/>
      <c r="D127" s="60"/>
      <c r="E127" s="60"/>
      <c r="F127" s="60"/>
      <c r="G127" s="60"/>
      <c r="H127" s="60"/>
      <c r="I127" s="60"/>
      <c r="J127" s="60"/>
      <c r="K127" s="60"/>
      <c r="L127" s="60"/>
      <c r="M127" s="60"/>
      <c r="N127" s="60"/>
      <c r="O127" s="60"/>
      <c r="P127" s="60"/>
      <c r="Q127" s="60"/>
      <c r="R127" s="60"/>
      <c r="S127" s="60"/>
      <c r="T127" s="60"/>
      <c r="U127" s="60"/>
      <c r="V127" s="60"/>
      <c r="W127" s="60"/>
      <c r="X127" s="60"/>
      <c r="Y127" s="60"/>
      <c r="Z127" s="60"/>
    </row>
    <row r="128" spans="1:26" x14ac:dyDescent="0.2">
      <c r="A128" s="60"/>
      <c r="B128" s="60"/>
      <c r="C128" s="60"/>
      <c r="D128" s="60"/>
      <c r="E128" s="60"/>
      <c r="F128" s="60"/>
      <c r="G128" s="60"/>
      <c r="H128" s="60"/>
      <c r="I128" s="60"/>
      <c r="J128" s="60"/>
      <c r="K128" s="60"/>
      <c r="L128" s="60"/>
      <c r="M128" s="60"/>
      <c r="N128" s="60"/>
      <c r="O128" s="60"/>
      <c r="P128" s="60"/>
      <c r="Q128" s="60"/>
      <c r="R128" s="60"/>
      <c r="S128" s="60"/>
      <c r="T128" s="60"/>
      <c r="U128" s="60"/>
      <c r="V128" s="60"/>
      <c r="W128" s="60"/>
      <c r="X128" s="60"/>
      <c r="Y128" s="60"/>
      <c r="Z128" s="60"/>
    </row>
    <row r="129" spans="1:26" x14ac:dyDescent="0.2">
      <c r="A129" s="60"/>
      <c r="B129" s="60"/>
      <c r="C129" s="60"/>
      <c r="D129" s="60"/>
      <c r="E129" s="60"/>
      <c r="F129" s="60"/>
      <c r="G129" s="60"/>
      <c r="H129" s="60"/>
      <c r="I129" s="60"/>
      <c r="J129" s="60"/>
      <c r="K129" s="60"/>
      <c r="L129" s="60"/>
      <c r="M129" s="60"/>
      <c r="N129" s="60"/>
      <c r="O129" s="60"/>
      <c r="P129" s="60"/>
      <c r="Q129" s="60"/>
      <c r="R129" s="60"/>
      <c r="S129" s="60"/>
      <c r="T129" s="60"/>
      <c r="U129" s="60"/>
      <c r="V129" s="60"/>
      <c r="W129" s="60"/>
      <c r="X129" s="60"/>
      <c r="Y129" s="60"/>
      <c r="Z129" s="60"/>
    </row>
    <row r="130" spans="1:26" x14ac:dyDescent="0.2">
      <c r="A130" s="60"/>
      <c r="B130" s="60"/>
      <c r="C130" s="60"/>
      <c r="D130" s="60"/>
      <c r="E130" s="60"/>
      <c r="F130" s="60"/>
      <c r="G130" s="60"/>
      <c r="H130" s="60"/>
      <c r="I130" s="60"/>
      <c r="J130" s="60"/>
      <c r="K130" s="60"/>
      <c r="L130" s="60"/>
      <c r="M130" s="60"/>
      <c r="N130" s="60"/>
      <c r="O130" s="60"/>
      <c r="P130" s="60"/>
      <c r="Q130" s="60"/>
      <c r="R130" s="60"/>
      <c r="S130" s="60"/>
      <c r="T130" s="60"/>
      <c r="U130" s="60"/>
      <c r="V130" s="60"/>
      <c r="W130" s="60"/>
      <c r="X130" s="60"/>
      <c r="Y130" s="60"/>
      <c r="Z130" s="60"/>
    </row>
    <row r="131" spans="1:26" x14ac:dyDescent="0.2">
      <c r="A131" s="60"/>
      <c r="B131" s="60"/>
      <c r="C131" s="60"/>
      <c r="D131" s="60"/>
      <c r="E131" s="60"/>
      <c r="F131" s="60"/>
      <c r="G131" s="60"/>
      <c r="H131" s="60"/>
      <c r="I131" s="60"/>
      <c r="J131" s="60"/>
      <c r="K131" s="60"/>
      <c r="L131" s="60"/>
      <c r="M131" s="60"/>
      <c r="N131" s="60"/>
      <c r="O131" s="60"/>
      <c r="P131" s="60"/>
      <c r="Q131" s="60"/>
      <c r="R131" s="60"/>
      <c r="S131" s="60"/>
      <c r="T131" s="60"/>
      <c r="U131" s="60"/>
      <c r="V131" s="60"/>
      <c r="W131" s="60"/>
      <c r="X131" s="60"/>
      <c r="Y131" s="60"/>
      <c r="Z131" s="60"/>
    </row>
    <row r="132" spans="1:26" x14ac:dyDescent="0.2">
      <c r="A132" s="60"/>
      <c r="B132" s="60"/>
      <c r="C132" s="60"/>
      <c r="D132" s="60"/>
      <c r="E132" s="60"/>
      <c r="F132" s="60"/>
      <c r="G132" s="60"/>
      <c r="H132" s="60"/>
      <c r="I132" s="60"/>
      <c r="J132" s="60"/>
      <c r="K132" s="60"/>
      <c r="L132" s="60"/>
      <c r="M132" s="60"/>
      <c r="N132" s="60"/>
      <c r="O132" s="60"/>
      <c r="P132" s="60"/>
      <c r="Q132" s="60"/>
      <c r="R132" s="60"/>
      <c r="S132" s="60"/>
      <c r="T132" s="60"/>
      <c r="U132" s="60"/>
      <c r="V132" s="60"/>
      <c r="W132" s="60"/>
      <c r="X132" s="60"/>
      <c r="Y132" s="60"/>
      <c r="Z132" s="60"/>
    </row>
    <row r="133" spans="1:26" x14ac:dyDescent="0.2">
      <c r="A133" s="60"/>
      <c r="B133" s="60"/>
      <c r="C133" s="60"/>
      <c r="D133" s="60"/>
      <c r="E133" s="60"/>
      <c r="F133" s="60"/>
      <c r="G133" s="60"/>
      <c r="H133" s="60"/>
      <c r="I133" s="60"/>
      <c r="J133" s="60"/>
      <c r="K133" s="60"/>
      <c r="L133" s="60"/>
      <c r="M133" s="60"/>
      <c r="N133" s="60"/>
      <c r="O133" s="60"/>
      <c r="P133" s="60"/>
      <c r="Q133" s="60"/>
      <c r="R133" s="60"/>
      <c r="S133" s="60"/>
      <c r="T133" s="60"/>
      <c r="U133" s="60"/>
      <c r="V133" s="60"/>
      <c r="W133" s="60"/>
      <c r="X133" s="60"/>
      <c r="Y133" s="60"/>
      <c r="Z133" s="60"/>
    </row>
    <row r="134" spans="1:26" x14ac:dyDescent="0.2">
      <c r="A134" s="60"/>
      <c r="B134" s="60"/>
      <c r="C134" s="60"/>
      <c r="D134" s="60"/>
      <c r="E134" s="60"/>
      <c r="F134" s="60"/>
      <c r="G134" s="60"/>
      <c r="H134" s="60"/>
      <c r="I134" s="60"/>
      <c r="J134" s="60"/>
      <c r="K134" s="60"/>
      <c r="L134" s="60"/>
      <c r="M134" s="60"/>
      <c r="N134" s="60"/>
      <c r="O134" s="60"/>
      <c r="P134" s="60"/>
      <c r="Q134" s="60"/>
      <c r="R134" s="60"/>
      <c r="S134" s="60"/>
      <c r="T134" s="60"/>
      <c r="U134" s="60"/>
      <c r="V134" s="60"/>
      <c r="W134" s="60"/>
      <c r="X134" s="60"/>
      <c r="Y134" s="60"/>
      <c r="Z134" s="60"/>
    </row>
    <row r="135" spans="1:26" x14ac:dyDescent="0.2">
      <c r="A135" s="60"/>
      <c r="B135" s="60"/>
      <c r="C135" s="60"/>
      <c r="D135" s="60"/>
      <c r="E135" s="60"/>
      <c r="F135" s="60"/>
      <c r="G135" s="60"/>
      <c r="H135" s="60"/>
      <c r="I135" s="60"/>
      <c r="J135" s="60"/>
      <c r="K135" s="60"/>
      <c r="L135" s="60"/>
      <c r="M135" s="60"/>
      <c r="N135" s="60"/>
      <c r="O135" s="60"/>
      <c r="P135" s="60"/>
      <c r="Q135" s="60"/>
      <c r="R135" s="60"/>
      <c r="S135" s="60"/>
      <c r="T135" s="60"/>
      <c r="U135" s="60"/>
      <c r="V135" s="60"/>
      <c r="W135" s="60"/>
      <c r="X135" s="60"/>
      <c r="Y135" s="60"/>
      <c r="Z135" s="60"/>
    </row>
    <row r="136" spans="1:26" x14ac:dyDescent="0.2">
      <c r="A136" s="60"/>
      <c r="B136" s="60"/>
      <c r="C136" s="60"/>
      <c r="D136" s="60"/>
      <c r="E136" s="60"/>
      <c r="F136" s="60"/>
      <c r="G136" s="60"/>
      <c r="H136" s="60"/>
      <c r="I136" s="60"/>
      <c r="J136" s="60"/>
      <c r="K136" s="60"/>
      <c r="L136" s="60"/>
      <c r="M136" s="60"/>
      <c r="N136" s="60"/>
      <c r="O136" s="60"/>
      <c r="P136" s="60"/>
      <c r="Q136" s="60"/>
      <c r="R136" s="60"/>
      <c r="S136" s="60"/>
      <c r="T136" s="60"/>
      <c r="U136" s="60"/>
      <c r="V136" s="60"/>
      <c r="W136" s="60"/>
      <c r="X136" s="60"/>
      <c r="Y136" s="60"/>
      <c r="Z136" s="60"/>
    </row>
    <row r="137" spans="1:26" x14ac:dyDescent="0.2">
      <c r="A137" s="60"/>
      <c r="B137" s="60"/>
      <c r="C137" s="60"/>
      <c r="D137" s="60"/>
      <c r="E137" s="60"/>
      <c r="F137" s="60"/>
      <c r="G137" s="60"/>
      <c r="H137" s="60"/>
      <c r="I137" s="60"/>
      <c r="J137" s="60"/>
      <c r="K137" s="60"/>
      <c r="L137" s="60"/>
      <c r="M137" s="60"/>
      <c r="N137" s="60"/>
      <c r="O137" s="60"/>
      <c r="P137" s="60"/>
      <c r="Q137" s="60"/>
      <c r="R137" s="60"/>
      <c r="S137" s="60"/>
      <c r="T137" s="60"/>
      <c r="U137" s="60"/>
      <c r="V137" s="60"/>
      <c r="W137" s="60"/>
      <c r="X137" s="60"/>
      <c r="Y137" s="60"/>
      <c r="Z137" s="60"/>
    </row>
    <row r="138" spans="1:26" x14ac:dyDescent="0.2">
      <c r="A138" s="60"/>
      <c r="B138" s="60"/>
      <c r="C138" s="60"/>
      <c r="D138" s="60"/>
      <c r="E138" s="60"/>
      <c r="F138" s="60"/>
      <c r="G138" s="60"/>
      <c r="H138" s="60"/>
      <c r="I138" s="60"/>
      <c r="J138" s="60"/>
      <c r="K138" s="60"/>
      <c r="L138" s="60"/>
      <c r="M138" s="60"/>
      <c r="N138" s="60"/>
      <c r="O138" s="60"/>
      <c r="P138" s="60"/>
      <c r="Q138" s="60"/>
      <c r="R138" s="60"/>
      <c r="S138" s="60"/>
      <c r="T138" s="60"/>
      <c r="U138" s="60"/>
      <c r="V138" s="60"/>
      <c r="W138" s="60"/>
      <c r="X138" s="60"/>
      <c r="Y138" s="60"/>
      <c r="Z138" s="60"/>
    </row>
    <row r="139" spans="1:26" x14ac:dyDescent="0.2">
      <c r="A139" s="60"/>
      <c r="B139" s="60"/>
      <c r="C139" s="60"/>
      <c r="D139" s="60"/>
      <c r="E139" s="60"/>
      <c r="F139" s="60"/>
      <c r="G139" s="60"/>
      <c r="H139" s="60"/>
      <c r="I139" s="60"/>
      <c r="J139" s="60"/>
      <c r="K139" s="60"/>
      <c r="L139" s="60"/>
      <c r="M139" s="60"/>
      <c r="N139" s="60"/>
      <c r="O139" s="60"/>
      <c r="P139" s="60"/>
      <c r="Q139" s="60"/>
      <c r="R139" s="60"/>
      <c r="S139" s="60"/>
      <c r="T139" s="60"/>
      <c r="U139" s="60"/>
      <c r="V139" s="60"/>
      <c r="W139" s="60"/>
      <c r="X139" s="60"/>
      <c r="Y139" s="60"/>
      <c r="Z139" s="60"/>
    </row>
    <row r="140" spans="1:26" x14ac:dyDescent="0.2">
      <c r="A140" s="60"/>
      <c r="B140" s="60"/>
      <c r="C140" s="60"/>
      <c r="D140" s="60"/>
      <c r="E140" s="60"/>
      <c r="F140" s="60"/>
      <c r="G140" s="60"/>
      <c r="H140" s="60"/>
      <c r="I140" s="60"/>
      <c r="J140" s="60"/>
      <c r="K140" s="60"/>
      <c r="L140" s="60"/>
      <c r="M140" s="60"/>
      <c r="N140" s="60"/>
      <c r="O140" s="60"/>
      <c r="P140" s="60"/>
      <c r="Q140" s="60"/>
      <c r="R140" s="60"/>
      <c r="S140" s="60"/>
      <c r="T140" s="60"/>
      <c r="U140" s="60"/>
      <c r="V140" s="60"/>
      <c r="W140" s="60"/>
      <c r="X140" s="60"/>
      <c r="Y140" s="60"/>
      <c r="Z140" s="60"/>
    </row>
    <row r="141" spans="1:26" x14ac:dyDescent="0.2">
      <c r="A141" s="60"/>
      <c r="B141" s="60"/>
      <c r="C141" s="60"/>
      <c r="D141" s="60"/>
      <c r="E141" s="60"/>
      <c r="F141" s="60"/>
      <c r="G141" s="60"/>
      <c r="H141" s="60"/>
      <c r="I141" s="60"/>
      <c r="J141" s="60"/>
      <c r="K141" s="60"/>
      <c r="L141" s="60"/>
      <c r="M141" s="60"/>
      <c r="N141" s="60"/>
      <c r="O141" s="60"/>
      <c r="P141" s="60"/>
      <c r="Q141" s="60"/>
      <c r="R141" s="60"/>
      <c r="S141" s="60"/>
      <c r="T141" s="60"/>
      <c r="U141" s="60"/>
      <c r="V141" s="60"/>
      <c r="W141" s="60"/>
      <c r="X141" s="60"/>
      <c r="Y141" s="60"/>
      <c r="Z141" s="60"/>
    </row>
    <row r="142" spans="1:26" x14ac:dyDescent="0.2">
      <c r="A142" s="60"/>
      <c r="B142" s="60"/>
      <c r="C142" s="60"/>
      <c r="D142" s="60"/>
      <c r="E142" s="60"/>
      <c r="F142" s="60"/>
      <c r="G142" s="60"/>
      <c r="H142" s="60"/>
      <c r="I142" s="60"/>
      <c r="J142" s="60"/>
      <c r="K142" s="60"/>
      <c r="L142" s="60"/>
      <c r="M142" s="60"/>
      <c r="N142" s="60"/>
      <c r="O142" s="60"/>
      <c r="P142" s="60"/>
      <c r="Q142" s="60"/>
      <c r="R142" s="60"/>
      <c r="S142" s="60"/>
      <c r="T142" s="60"/>
      <c r="U142" s="60"/>
      <c r="V142" s="60"/>
      <c r="W142" s="60"/>
      <c r="X142" s="60"/>
      <c r="Y142" s="60"/>
      <c r="Z142" s="60"/>
    </row>
    <row r="143" spans="1:26" x14ac:dyDescent="0.2">
      <c r="A143" s="60"/>
      <c r="B143" s="60"/>
      <c r="C143" s="60"/>
      <c r="D143" s="60"/>
      <c r="E143" s="60"/>
      <c r="F143" s="60"/>
      <c r="G143" s="60"/>
      <c r="H143" s="60"/>
      <c r="I143" s="60"/>
      <c r="J143" s="60"/>
      <c r="K143" s="60"/>
      <c r="L143" s="60"/>
      <c r="M143" s="60"/>
      <c r="N143" s="60"/>
      <c r="O143" s="60"/>
      <c r="P143" s="60"/>
      <c r="Q143" s="60"/>
      <c r="R143" s="60"/>
      <c r="S143" s="60"/>
      <c r="T143" s="60"/>
      <c r="U143" s="60"/>
      <c r="V143" s="60"/>
      <c r="W143" s="60"/>
      <c r="X143" s="60"/>
      <c r="Y143" s="60"/>
      <c r="Z143" s="60"/>
    </row>
    <row r="144" spans="1:26" x14ac:dyDescent="0.2">
      <c r="A144" s="60"/>
      <c r="B144" s="60"/>
      <c r="C144" s="60"/>
      <c r="D144" s="60"/>
      <c r="E144" s="60"/>
      <c r="F144" s="60"/>
      <c r="G144" s="60"/>
      <c r="H144" s="60"/>
      <c r="I144" s="60"/>
      <c r="J144" s="60"/>
      <c r="K144" s="60"/>
      <c r="L144" s="60"/>
      <c r="M144" s="60"/>
      <c r="N144" s="60"/>
      <c r="O144" s="60"/>
      <c r="P144" s="60"/>
      <c r="Q144" s="60"/>
      <c r="R144" s="60"/>
      <c r="S144" s="60"/>
      <c r="T144" s="60"/>
      <c r="U144" s="60"/>
      <c r="V144" s="60"/>
      <c r="W144" s="60"/>
      <c r="X144" s="60"/>
      <c r="Y144" s="60"/>
      <c r="Z144" s="60"/>
    </row>
    <row r="145" spans="1:26" x14ac:dyDescent="0.2">
      <c r="A145" s="60"/>
      <c r="B145" s="60"/>
      <c r="C145" s="60"/>
      <c r="D145" s="60"/>
      <c r="E145" s="60"/>
      <c r="F145" s="60"/>
      <c r="G145" s="60"/>
      <c r="H145" s="60"/>
      <c r="I145" s="60"/>
      <c r="J145" s="60"/>
      <c r="K145" s="60"/>
      <c r="L145" s="60"/>
      <c r="M145" s="60"/>
      <c r="N145" s="60"/>
      <c r="O145" s="60"/>
      <c r="P145" s="60"/>
      <c r="Q145" s="60"/>
      <c r="R145" s="60"/>
      <c r="S145" s="60"/>
      <c r="T145" s="60"/>
      <c r="U145" s="60"/>
      <c r="V145" s="60"/>
      <c r="W145" s="60"/>
      <c r="X145" s="60"/>
      <c r="Y145" s="60"/>
      <c r="Z145" s="60"/>
    </row>
    <row r="146" spans="1:26" x14ac:dyDescent="0.2">
      <c r="A146" s="60"/>
      <c r="B146" s="60"/>
      <c r="C146" s="60"/>
      <c r="D146" s="60"/>
      <c r="E146" s="60"/>
      <c r="F146" s="60"/>
      <c r="G146" s="60"/>
      <c r="H146" s="60"/>
      <c r="I146" s="60"/>
      <c r="J146" s="60"/>
      <c r="K146" s="60"/>
      <c r="L146" s="60"/>
      <c r="M146" s="60"/>
      <c r="N146" s="60"/>
      <c r="O146" s="60"/>
      <c r="P146" s="60"/>
      <c r="Q146" s="60"/>
      <c r="R146" s="60"/>
      <c r="S146" s="60"/>
      <c r="T146" s="60"/>
      <c r="U146" s="60"/>
      <c r="V146" s="60"/>
      <c r="W146" s="60"/>
      <c r="X146" s="60"/>
      <c r="Y146" s="60"/>
      <c r="Z146" s="60"/>
    </row>
    <row r="147" spans="1:26" x14ac:dyDescent="0.2">
      <c r="A147" s="60"/>
      <c r="B147" s="60"/>
      <c r="C147" s="60"/>
      <c r="D147" s="60"/>
      <c r="E147" s="60"/>
      <c r="F147" s="60"/>
      <c r="G147" s="60"/>
      <c r="H147" s="60"/>
      <c r="I147" s="60"/>
      <c r="J147" s="60"/>
      <c r="K147" s="60"/>
      <c r="L147" s="60"/>
      <c r="M147" s="60"/>
      <c r="N147" s="60"/>
      <c r="O147" s="60"/>
      <c r="P147" s="60"/>
      <c r="Q147" s="60"/>
      <c r="R147" s="60"/>
      <c r="S147" s="60"/>
      <c r="T147" s="60"/>
      <c r="U147" s="60"/>
      <c r="V147" s="60"/>
      <c r="W147" s="60"/>
      <c r="X147" s="60"/>
      <c r="Y147" s="60"/>
      <c r="Z147" s="60"/>
    </row>
    <row r="148" spans="1:26" x14ac:dyDescent="0.2">
      <c r="A148" s="60"/>
      <c r="B148" s="60"/>
      <c r="C148" s="60"/>
      <c r="D148" s="60"/>
      <c r="E148" s="60"/>
      <c r="F148" s="60"/>
      <c r="G148" s="60"/>
      <c r="H148" s="60"/>
      <c r="I148" s="60"/>
      <c r="J148" s="60"/>
      <c r="K148" s="60"/>
      <c r="L148" s="60"/>
      <c r="M148" s="60"/>
      <c r="N148" s="60"/>
      <c r="O148" s="60"/>
      <c r="P148" s="60"/>
      <c r="Q148" s="60"/>
      <c r="R148" s="60"/>
      <c r="S148" s="60"/>
      <c r="T148" s="60"/>
      <c r="U148" s="60"/>
      <c r="V148" s="60"/>
      <c r="W148" s="60"/>
      <c r="X148" s="60"/>
      <c r="Y148" s="60"/>
      <c r="Z148" s="60"/>
    </row>
    <row r="149" spans="1:26" x14ac:dyDescent="0.2">
      <c r="A149" s="60"/>
      <c r="B149" s="60"/>
      <c r="C149" s="60"/>
      <c r="D149" s="60"/>
      <c r="E149" s="60"/>
      <c r="F149" s="60"/>
      <c r="G149" s="60"/>
      <c r="H149" s="60"/>
      <c r="I149" s="60"/>
      <c r="J149" s="60"/>
      <c r="K149" s="60"/>
      <c r="L149" s="60"/>
      <c r="M149" s="60"/>
      <c r="N149" s="60"/>
      <c r="O149" s="60"/>
      <c r="P149" s="60"/>
      <c r="Q149" s="60"/>
      <c r="R149" s="60"/>
      <c r="S149" s="60"/>
      <c r="T149" s="60"/>
      <c r="U149" s="60"/>
      <c r="V149" s="60"/>
      <c r="W149" s="60"/>
      <c r="X149" s="60"/>
      <c r="Y149" s="60"/>
      <c r="Z149" s="60"/>
    </row>
    <row r="150" spans="1:26" x14ac:dyDescent="0.2">
      <c r="A150" s="60"/>
      <c r="B150" s="60"/>
      <c r="C150" s="60"/>
      <c r="D150" s="60"/>
      <c r="E150" s="60"/>
      <c r="F150" s="60"/>
      <c r="G150" s="60"/>
      <c r="H150" s="60"/>
      <c r="I150" s="60"/>
      <c r="J150" s="60"/>
      <c r="K150" s="60"/>
      <c r="L150" s="60"/>
      <c r="M150" s="60"/>
      <c r="N150" s="60"/>
      <c r="O150" s="60"/>
      <c r="P150" s="60"/>
      <c r="Q150" s="60"/>
      <c r="R150" s="60"/>
      <c r="S150" s="60"/>
      <c r="T150" s="60"/>
      <c r="U150" s="60"/>
      <c r="V150" s="60"/>
      <c r="W150" s="60"/>
      <c r="X150" s="60"/>
      <c r="Y150" s="60"/>
      <c r="Z150" s="60"/>
    </row>
    <row r="151" spans="1:26" x14ac:dyDescent="0.2">
      <c r="A151" s="60"/>
      <c r="B151" s="60"/>
      <c r="C151" s="60"/>
      <c r="D151" s="60"/>
      <c r="E151" s="60"/>
      <c r="F151" s="60"/>
      <c r="G151" s="60"/>
      <c r="H151" s="60"/>
      <c r="I151" s="60"/>
      <c r="J151" s="60"/>
      <c r="K151" s="60"/>
      <c r="L151" s="60"/>
      <c r="M151" s="60"/>
      <c r="N151" s="60"/>
      <c r="O151" s="60"/>
      <c r="P151" s="60"/>
      <c r="Q151" s="60"/>
      <c r="R151" s="60"/>
      <c r="S151" s="60"/>
      <c r="T151" s="60"/>
      <c r="U151" s="60"/>
      <c r="V151" s="60"/>
      <c r="W151" s="60"/>
      <c r="X151" s="60"/>
      <c r="Y151" s="60"/>
      <c r="Z151" s="60"/>
    </row>
    <row r="152" spans="1:26" x14ac:dyDescent="0.2">
      <c r="A152" s="60"/>
      <c r="B152" s="60"/>
      <c r="C152" s="60"/>
      <c r="D152" s="60"/>
      <c r="E152" s="60"/>
      <c r="F152" s="60"/>
      <c r="G152" s="60"/>
      <c r="H152" s="60"/>
      <c r="I152" s="60"/>
      <c r="J152" s="60"/>
      <c r="K152" s="60"/>
      <c r="L152" s="60"/>
      <c r="M152" s="60"/>
      <c r="N152" s="60"/>
      <c r="O152" s="60"/>
      <c r="P152" s="60"/>
      <c r="Q152" s="60"/>
      <c r="R152" s="60"/>
      <c r="S152" s="60"/>
      <c r="T152" s="60"/>
      <c r="U152" s="60"/>
      <c r="V152" s="60"/>
      <c r="W152" s="60"/>
      <c r="X152" s="60"/>
      <c r="Y152" s="60"/>
      <c r="Z152" s="60"/>
    </row>
    <row r="153" spans="1:26" x14ac:dyDescent="0.2">
      <c r="A153" s="60"/>
      <c r="B153" s="60"/>
      <c r="C153" s="60"/>
      <c r="D153" s="60"/>
      <c r="E153" s="60"/>
      <c r="F153" s="60"/>
      <c r="G153" s="60"/>
      <c r="H153" s="60"/>
      <c r="I153" s="60"/>
      <c r="J153" s="60"/>
      <c r="K153" s="60"/>
      <c r="L153" s="60"/>
      <c r="M153" s="60"/>
      <c r="N153" s="60"/>
      <c r="O153" s="60"/>
      <c r="P153" s="60"/>
      <c r="Q153" s="60"/>
      <c r="R153" s="60"/>
      <c r="S153" s="60"/>
      <c r="T153" s="60"/>
      <c r="U153" s="60"/>
      <c r="V153" s="60"/>
      <c r="W153" s="60"/>
      <c r="X153" s="60"/>
      <c r="Y153" s="60"/>
      <c r="Z153" s="60"/>
    </row>
    <row r="154" spans="1:26" x14ac:dyDescent="0.2">
      <c r="A154" s="60"/>
      <c r="B154" s="60"/>
      <c r="C154" s="60"/>
      <c r="D154" s="60"/>
      <c r="E154" s="60"/>
      <c r="F154" s="60"/>
      <c r="G154" s="60"/>
      <c r="H154" s="60"/>
      <c r="I154" s="60"/>
      <c r="J154" s="60"/>
      <c r="K154" s="60"/>
      <c r="L154" s="60"/>
      <c r="M154" s="60"/>
      <c r="N154" s="60"/>
      <c r="O154" s="60"/>
      <c r="P154" s="60"/>
      <c r="Q154" s="60"/>
      <c r="R154" s="60"/>
      <c r="S154" s="60"/>
      <c r="T154" s="60"/>
      <c r="U154" s="60"/>
      <c r="V154" s="60"/>
      <c r="W154" s="60"/>
      <c r="X154" s="60"/>
      <c r="Y154" s="60"/>
      <c r="Z154" s="60"/>
    </row>
    <row r="155" spans="1:26" x14ac:dyDescent="0.2">
      <c r="A155" s="60"/>
      <c r="B155" s="60"/>
      <c r="C155" s="60"/>
      <c r="D155" s="60"/>
      <c r="E155" s="60"/>
      <c r="F155" s="60"/>
      <c r="G155" s="60"/>
      <c r="H155" s="60"/>
      <c r="I155" s="60"/>
      <c r="J155" s="60"/>
      <c r="K155" s="60"/>
      <c r="L155" s="60"/>
      <c r="M155" s="60"/>
      <c r="N155" s="60"/>
      <c r="O155" s="60"/>
      <c r="P155" s="60"/>
      <c r="Q155" s="60"/>
      <c r="R155" s="60"/>
      <c r="S155" s="60"/>
      <c r="T155" s="60"/>
      <c r="U155" s="60"/>
      <c r="V155" s="60"/>
      <c r="W155" s="60"/>
      <c r="X155" s="60"/>
      <c r="Y155" s="60"/>
      <c r="Z155" s="60"/>
    </row>
    <row r="156" spans="1:26" x14ac:dyDescent="0.2">
      <c r="A156" s="60"/>
      <c r="B156" s="60"/>
      <c r="C156" s="60"/>
      <c r="D156" s="60"/>
      <c r="E156" s="60"/>
      <c r="F156" s="60"/>
      <c r="G156" s="60"/>
      <c r="H156" s="60"/>
      <c r="I156" s="60"/>
      <c r="J156" s="60"/>
      <c r="K156" s="60"/>
      <c r="L156" s="60"/>
      <c r="M156" s="60"/>
      <c r="N156" s="60"/>
      <c r="O156" s="60"/>
      <c r="P156" s="60"/>
      <c r="Q156" s="60"/>
      <c r="R156" s="60"/>
      <c r="S156" s="60"/>
      <c r="T156" s="60"/>
      <c r="U156" s="60"/>
      <c r="V156" s="60"/>
      <c r="W156" s="60"/>
      <c r="X156" s="60"/>
      <c r="Y156" s="60"/>
      <c r="Z156" s="60"/>
    </row>
    <row r="157" spans="1:26" x14ac:dyDescent="0.2">
      <c r="A157" s="60"/>
      <c r="B157" s="60"/>
      <c r="C157" s="60"/>
      <c r="D157" s="60"/>
      <c r="E157" s="60"/>
      <c r="F157" s="60"/>
      <c r="G157" s="60"/>
      <c r="H157" s="60"/>
      <c r="I157" s="60"/>
      <c r="J157" s="60"/>
      <c r="K157" s="60"/>
      <c r="L157" s="60"/>
      <c r="M157" s="60"/>
      <c r="N157" s="60"/>
      <c r="O157" s="60"/>
      <c r="P157" s="60"/>
      <c r="Q157" s="60"/>
      <c r="R157" s="60"/>
      <c r="S157" s="60"/>
      <c r="T157" s="60"/>
      <c r="U157" s="60"/>
      <c r="V157" s="60"/>
      <c r="W157" s="60"/>
      <c r="X157" s="60"/>
      <c r="Y157" s="60"/>
      <c r="Z157" s="60"/>
    </row>
    <row r="158" spans="1:26" x14ac:dyDescent="0.2">
      <c r="A158" s="60"/>
      <c r="B158" s="60"/>
      <c r="C158" s="60"/>
      <c r="D158" s="60"/>
      <c r="E158" s="60"/>
      <c r="F158" s="60"/>
      <c r="G158" s="60"/>
      <c r="H158" s="60"/>
      <c r="I158" s="60"/>
      <c r="J158" s="60"/>
      <c r="K158" s="60"/>
      <c r="L158" s="60"/>
      <c r="M158" s="60"/>
      <c r="N158" s="60"/>
      <c r="O158" s="60"/>
      <c r="P158" s="60"/>
      <c r="Q158" s="60"/>
      <c r="R158" s="60"/>
      <c r="S158" s="60"/>
      <c r="T158" s="60"/>
      <c r="U158" s="60"/>
      <c r="V158" s="60"/>
      <c r="W158" s="60"/>
      <c r="X158" s="60"/>
      <c r="Y158" s="60"/>
      <c r="Z158" s="60"/>
    </row>
    <row r="159" spans="1:26" x14ac:dyDescent="0.2">
      <c r="A159" s="60"/>
      <c r="B159" s="60"/>
      <c r="C159" s="60"/>
      <c r="D159" s="60"/>
      <c r="E159" s="60"/>
      <c r="F159" s="60"/>
      <c r="G159" s="60"/>
      <c r="H159" s="60"/>
      <c r="I159" s="60"/>
      <c r="J159" s="60"/>
      <c r="K159" s="60"/>
      <c r="L159" s="60"/>
      <c r="M159" s="60"/>
      <c r="N159" s="60"/>
      <c r="O159" s="60"/>
      <c r="P159" s="60"/>
      <c r="Q159" s="60"/>
      <c r="R159" s="60"/>
      <c r="S159" s="60"/>
      <c r="T159" s="60"/>
      <c r="U159" s="60"/>
      <c r="V159" s="60"/>
      <c r="W159" s="60"/>
      <c r="X159" s="60"/>
      <c r="Y159" s="60"/>
      <c r="Z159" s="60"/>
    </row>
    <row r="160" spans="1:26" x14ac:dyDescent="0.2">
      <c r="A160" s="60"/>
      <c r="B160" s="60"/>
      <c r="C160" s="60"/>
      <c r="D160" s="60"/>
      <c r="E160" s="60"/>
      <c r="F160" s="60"/>
      <c r="G160" s="60"/>
      <c r="H160" s="60"/>
      <c r="I160" s="60"/>
      <c r="J160" s="60"/>
      <c r="K160" s="60"/>
      <c r="L160" s="60"/>
      <c r="M160" s="60"/>
      <c r="N160" s="60"/>
      <c r="O160" s="60"/>
      <c r="P160" s="60"/>
      <c r="Q160" s="60"/>
      <c r="R160" s="60"/>
      <c r="S160" s="60"/>
      <c r="T160" s="60"/>
      <c r="U160" s="60"/>
      <c r="V160" s="60"/>
      <c r="W160" s="60"/>
      <c r="X160" s="60"/>
      <c r="Y160" s="60"/>
      <c r="Z160" s="60"/>
    </row>
    <row r="161" spans="1:26" x14ac:dyDescent="0.2">
      <c r="A161" s="60"/>
      <c r="B161" s="60"/>
      <c r="C161" s="60"/>
      <c r="D161" s="60"/>
      <c r="E161" s="60"/>
      <c r="F161" s="60"/>
      <c r="G161" s="60"/>
      <c r="H161" s="60"/>
      <c r="I161" s="60"/>
      <c r="J161" s="60"/>
      <c r="K161" s="60"/>
      <c r="L161" s="60"/>
      <c r="M161" s="60"/>
      <c r="N161" s="60"/>
      <c r="O161" s="60"/>
      <c r="P161" s="60"/>
      <c r="Q161" s="60"/>
      <c r="R161" s="60"/>
      <c r="S161" s="60"/>
      <c r="T161" s="60"/>
      <c r="U161" s="60"/>
      <c r="V161" s="60"/>
      <c r="W161" s="60"/>
      <c r="X161" s="60"/>
      <c r="Y161" s="60"/>
      <c r="Z161" s="60"/>
    </row>
    <row r="162" spans="1:26" x14ac:dyDescent="0.2">
      <c r="A162" s="60"/>
      <c r="B162" s="60"/>
      <c r="C162" s="60"/>
      <c r="D162" s="60"/>
      <c r="E162" s="60"/>
      <c r="F162" s="60"/>
      <c r="G162" s="60"/>
      <c r="H162" s="60"/>
      <c r="I162" s="60"/>
      <c r="J162" s="60"/>
      <c r="K162" s="60"/>
      <c r="L162" s="60"/>
      <c r="M162" s="60"/>
      <c r="N162" s="60"/>
      <c r="O162" s="60"/>
      <c r="P162" s="60"/>
      <c r="Q162" s="60"/>
      <c r="R162" s="60"/>
      <c r="S162" s="60"/>
      <c r="T162" s="60"/>
      <c r="U162" s="60"/>
      <c r="V162" s="60"/>
      <c r="W162" s="60"/>
      <c r="X162" s="60"/>
      <c r="Y162" s="60"/>
      <c r="Z162" s="60"/>
    </row>
    <row r="163" spans="1:26" x14ac:dyDescent="0.2">
      <c r="A163" s="60"/>
      <c r="B163" s="60"/>
      <c r="C163" s="60"/>
      <c r="D163" s="60"/>
      <c r="E163" s="60"/>
      <c r="F163" s="60"/>
      <c r="G163" s="60"/>
      <c r="H163" s="60"/>
      <c r="I163" s="60"/>
      <c r="J163" s="60"/>
      <c r="K163" s="60"/>
      <c r="L163" s="60"/>
      <c r="M163" s="60"/>
      <c r="N163" s="60"/>
      <c r="O163" s="60"/>
      <c r="P163" s="60"/>
      <c r="Q163" s="60"/>
      <c r="R163" s="60"/>
      <c r="S163" s="60"/>
      <c r="T163" s="60"/>
      <c r="U163" s="60"/>
      <c r="V163" s="60"/>
      <c r="W163" s="60"/>
      <c r="X163" s="60"/>
      <c r="Y163" s="60"/>
      <c r="Z163" s="60"/>
    </row>
    <row r="164" spans="1:26" x14ac:dyDescent="0.2">
      <c r="A164" s="60"/>
      <c r="B164" s="60"/>
      <c r="C164" s="60"/>
      <c r="D164" s="60"/>
      <c r="E164" s="60"/>
      <c r="F164" s="60"/>
      <c r="G164" s="60"/>
      <c r="H164" s="60"/>
      <c r="I164" s="60"/>
      <c r="J164" s="60"/>
      <c r="K164" s="60"/>
      <c r="L164" s="60"/>
      <c r="M164" s="60"/>
      <c r="N164" s="60"/>
      <c r="O164" s="60"/>
      <c r="P164" s="60"/>
      <c r="Q164" s="60"/>
      <c r="R164" s="60"/>
      <c r="S164" s="60"/>
      <c r="T164" s="60"/>
      <c r="U164" s="60"/>
      <c r="V164" s="60"/>
      <c r="W164" s="60"/>
      <c r="X164" s="60"/>
      <c r="Y164" s="60"/>
      <c r="Z164" s="60"/>
    </row>
    <row r="165" spans="1:26" x14ac:dyDescent="0.2">
      <c r="A165" s="60"/>
      <c r="B165" s="60"/>
      <c r="C165" s="60"/>
      <c r="D165" s="60"/>
      <c r="E165" s="60"/>
      <c r="F165" s="60"/>
      <c r="G165" s="60"/>
      <c r="H165" s="60"/>
      <c r="I165" s="60"/>
      <c r="J165" s="60"/>
      <c r="K165" s="60"/>
      <c r="L165" s="60"/>
      <c r="M165" s="60"/>
      <c r="N165" s="60"/>
      <c r="O165" s="60"/>
      <c r="P165" s="60"/>
      <c r="Q165" s="60"/>
      <c r="R165" s="60"/>
      <c r="S165" s="60"/>
      <c r="T165" s="60"/>
      <c r="U165" s="60"/>
      <c r="V165" s="60"/>
      <c r="W165" s="60"/>
      <c r="X165" s="60"/>
      <c r="Y165" s="60"/>
      <c r="Z165" s="60"/>
    </row>
    <row r="166" spans="1:26" x14ac:dyDescent="0.2">
      <c r="A166" s="60"/>
      <c r="B166" s="60"/>
      <c r="C166" s="60"/>
      <c r="D166" s="60"/>
      <c r="E166" s="60"/>
      <c r="F166" s="60"/>
      <c r="G166" s="60"/>
      <c r="H166" s="60"/>
      <c r="I166" s="60"/>
      <c r="J166" s="60"/>
      <c r="K166" s="60"/>
      <c r="L166" s="60"/>
      <c r="M166" s="60"/>
      <c r="N166" s="60"/>
      <c r="O166" s="60"/>
      <c r="P166" s="60"/>
      <c r="Q166" s="60"/>
      <c r="R166" s="60"/>
      <c r="S166" s="60"/>
      <c r="T166" s="60"/>
      <c r="U166" s="60"/>
      <c r="V166" s="60"/>
      <c r="W166" s="60"/>
      <c r="X166" s="60"/>
      <c r="Y166" s="60"/>
      <c r="Z166" s="60"/>
    </row>
    <row r="167" spans="1:26" x14ac:dyDescent="0.2">
      <c r="A167" s="60"/>
      <c r="B167" s="60"/>
      <c r="C167" s="60"/>
      <c r="D167" s="60"/>
      <c r="E167" s="60"/>
      <c r="F167" s="60"/>
      <c r="G167" s="60"/>
      <c r="H167" s="60"/>
      <c r="I167" s="60"/>
      <c r="J167" s="60"/>
      <c r="K167" s="60"/>
      <c r="L167" s="60"/>
      <c r="M167" s="60"/>
      <c r="N167" s="60"/>
      <c r="O167" s="60"/>
      <c r="P167" s="60"/>
      <c r="Q167" s="60"/>
      <c r="R167" s="60"/>
      <c r="S167" s="60"/>
      <c r="T167" s="60"/>
      <c r="U167" s="60"/>
      <c r="V167" s="60"/>
      <c r="W167" s="60"/>
      <c r="X167" s="60"/>
      <c r="Y167" s="60"/>
      <c r="Z167" s="60"/>
    </row>
    <row r="168" spans="1:26" x14ac:dyDescent="0.2">
      <c r="A168" s="60"/>
      <c r="B168" s="60"/>
      <c r="C168" s="60"/>
      <c r="D168" s="60"/>
      <c r="E168" s="60"/>
      <c r="F168" s="60"/>
      <c r="G168" s="60"/>
      <c r="H168" s="60"/>
      <c r="I168" s="60"/>
      <c r="J168" s="60"/>
      <c r="K168" s="60"/>
      <c r="L168" s="60"/>
      <c r="M168" s="60"/>
      <c r="N168" s="60"/>
      <c r="O168" s="60"/>
      <c r="P168" s="60"/>
      <c r="Q168" s="60"/>
      <c r="R168" s="60"/>
      <c r="S168" s="60"/>
      <c r="T168" s="60"/>
      <c r="U168" s="60"/>
      <c r="V168" s="60"/>
      <c r="W168" s="60"/>
      <c r="X168" s="60"/>
      <c r="Y168" s="60"/>
      <c r="Z168" s="60"/>
    </row>
    <row r="169" spans="1:26" x14ac:dyDescent="0.2">
      <c r="A169" s="60"/>
      <c r="B169" s="60"/>
      <c r="C169" s="60"/>
      <c r="D169" s="60"/>
      <c r="E169" s="60"/>
      <c r="F169" s="60"/>
      <c r="G169" s="60"/>
      <c r="H169" s="60"/>
      <c r="I169" s="60"/>
      <c r="J169" s="60"/>
      <c r="K169" s="60"/>
      <c r="L169" s="60"/>
      <c r="M169" s="60"/>
      <c r="N169" s="60"/>
      <c r="O169" s="60"/>
      <c r="P169" s="60"/>
      <c r="Q169" s="60"/>
      <c r="R169" s="60"/>
      <c r="S169" s="60"/>
      <c r="T169" s="60"/>
      <c r="U169" s="60"/>
      <c r="V169" s="60"/>
      <c r="W169" s="60"/>
      <c r="X169" s="60"/>
      <c r="Y169" s="60"/>
      <c r="Z169" s="60"/>
    </row>
    <row r="170" spans="1:26" x14ac:dyDescent="0.2">
      <c r="A170" s="60"/>
      <c r="B170" s="60"/>
      <c r="C170" s="60"/>
      <c r="D170" s="60"/>
      <c r="E170" s="60"/>
      <c r="F170" s="60"/>
      <c r="G170" s="60"/>
      <c r="H170" s="60"/>
      <c r="I170" s="60"/>
      <c r="J170" s="60"/>
      <c r="K170" s="60"/>
      <c r="L170" s="60"/>
      <c r="M170" s="60"/>
      <c r="N170" s="60"/>
      <c r="O170" s="60"/>
      <c r="P170" s="60"/>
      <c r="Q170" s="60"/>
      <c r="R170" s="60"/>
      <c r="S170" s="60"/>
      <c r="T170" s="60"/>
      <c r="U170" s="60"/>
      <c r="V170" s="60"/>
      <c r="W170" s="60"/>
      <c r="X170" s="60"/>
      <c r="Y170" s="60"/>
      <c r="Z170" s="60"/>
    </row>
    <row r="171" spans="1:26" x14ac:dyDescent="0.2">
      <c r="A171" s="60"/>
      <c r="B171" s="60"/>
      <c r="C171" s="60"/>
      <c r="D171" s="60"/>
      <c r="E171" s="60"/>
      <c r="F171" s="60"/>
      <c r="G171" s="60"/>
      <c r="H171" s="60"/>
      <c r="I171" s="60"/>
      <c r="J171" s="60"/>
      <c r="K171" s="60"/>
      <c r="L171" s="60"/>
      <c r="M171" s="60"/>
      <c r="N171" s="60"/>
      <c r="O171" s="60"/>
      <c r="P171" s="60"/>
      <c r="Q171" s="60"/>
      <c r="R171" s="60"/>
      <c r="S171" s="60"/>
      <c r="T171" s="60"/>
      <c r="U171" s="60"/>
      <c r="V171" s="60"/>
      <c r="W171" s="60"/>
      <c r="X171" s="60"/>
      <c r="Y171" s="60"/>
      <c r="Z171" s="60"/>
    </row>
    <row r="172" spans="1:26" x14ac:dyDescent="0.2">
      <c r="A172" s="60"/>
      <c r="B172" s="60"/>
      <c r="C172" s="60"/>
      <c r="D172" s="60"/>
      <c r="E172" s="60"/>
      <c r="F172" s="60"/>
      <c r="G172" s="60"/>
      <c r="H172" s="60"/>
      <c r="I172" s="60"/>
      <c r="J172" s="60"/>
      <c r="K172" s="60"/>
      <c r="L172" s="60"/>
      <c r="M172" s="60"/>
      <c r="N172" s="60"/>
      <c r="O172" s="60"/>
      <c r="P172" s="60"/>
      <c r="Q172" s="60"/>
      <c r="R172" s="60"/>
      <c r="S172" s="60"/>
      <c r="T172" s="60"/>
      <c r="U172" s="60"/>
      <c r="V172" s="60"/>
      <c r="W172" s="60"/>
      <c r="X172" s="60"/>
      <c r="Y172" s="60"/>
      <c r="Z172" s="60"/>
    </row>
    <row r="173" spans="1:26" x14ac:dyDescent="0.2">
      <c r="A173" s="60"/>
      <c r="B173" s="60"/>
      <c r="C173" s="60"/>
      <c r="D173" s="60"/>
      <c r="E173" s="60"/>
      <c r="F173" s="60"/>
      <c r="G173" s="60"/>
      <c r="H173" s="60"/>
      <c r="I173" s="60"/>
      <c r="J173" s="60"/>
      <c r="K173" s="60"/>
      <c r="L173" s="60"/>
      <c r="M173" s="60"/>
      <c r="N173" s="60"/>
      <c r="O173" s="60"/>
      <c r="P173" s="60"/>
      <c r="Q173" s="60"/>
      <c r="R173" s="60"/>
      <c r="S173" s="60"/>
      <c r="T173" s="60"/>
      <c r="U173" s="60"/>
      <c r="V173" s="60"/>
      <c r="W173" s="60"/>
      <c r="X173" s="60"/>
      <c r="Y173" s="60"/>
      <c r="Z173" s="60"/>
    </row>
    <row r="174" spans="1:26" x14ac:dyDescent="0.2">
      <c r="A174" s="60"/>
      <c r="B174" s="60"/>
      <c r="C174" s="60"/>
      <c r="D174" s="60"/>
      <c r="E174" s="60"/>
      <c r="F174" s="60"/>
      <c r="G174" s="60"/>
      <c r="H174" s="60"/>
      <c r="I174" s="60"/>
      <c r="J174" s="60"/>
      <c r="K174" s="60"/>
      <c r="L174" s="60"/>
      <c r="M174" s="60"/>
      <c r="N174" s="60"/>
      <c r="O174" s="60"/>
      <c r="P174" s="60"/>
      <c r="Q174" s="60"/>
      <c r="R174" s="60"/>
      <c r="S174" s="60"/>
      <c r="T174" s="60"/>
      <c r="U174" s="60"/>
      <c r="V174" s="60"/>
      <c r="W174" s="60"/>
      <c r="X174" s="60"/>
      <c r="Y174" s="60"/>
      <c r="Z174" s="60"/>
    </row>
    <row r="175" spans="1:26" x14ac:dyDescent="0.2">
      <c r="A175" s="60"/>
      <c r="B175" s="60"/>
      <c r="C175" s="60"/>
      <c r="D175" s="60"/>
      <c r="E175" s="60"/>
      <c r="F175" s="60"/>
      <c r="G175" s="60"/>
      <c r="H175" s="60"/>
      <c r="I175" s="60"/>
      <c r="J175" s="60"/>
      <c r="K175" s="60"/>
      <c r="L175" s="60"/>
      <c r="M175" s="60"/>
      <c r="N175" s="60"/>
      <c r="O175" s="60"/>
      <c r="P175" s="60"/>
      <c r="Q175" s="60"/>
      <c r="R175" s="60"/>
      <c r="S175" s="60"/>
      <c r="T175" s="60"/>
      <c r="U175" s="60"/>
      <c r="V175" s="60"/>
      <c r="W175" s="60"/>
      <c r="X175" s="60"/>
      <c r="Y175" s="60"/>
      <c r="Z175" s="60"/>
    </row>
    <row r="176" spans="1:26" x14ac:dyDescent="0.2">
      <c r="A176" s="60"/>
      <c r="B176" s="60"/>
      <c r="C176" s="60"/>
      <c r="D176" s="60"/>
      <c r="E176" s="60"/>
      <c r="F176" s="60"/>
      <c r="G176" s="60"/>
      <c r="H176" s="60"/>
      <c r="I176" s="60"/>
      <c r="J176" s="60"/>
      <c r="K176" s="60"/>
      <c r="L176" s="60"/>
      <c r="M176" s="60"/>
      <c r="N176" s="60"/>
      <c r="O176" s="60"/>
      <c r="P176" s="60"/>
      <c r="Q176" s="60"/>
      <c r="R176" s="60"/>
      <c r="S176" s="60"/>
      <c r="T176" s="60"/>
      <c r="U176" s="60"/>
      <c r="V176" s="60"/>
      <c r="W176" s="60"/>
      <c r="X176" s="60"/>
      <c r="Y176" s="60"/>
      <c r="Z176" s="60"/>
    </row>
    <row r="177" spans="1:26" x14ac:dyDescent="0.2">
      <c r="A177" s="60"/>
      <c r="B177" s="60"/>
      <c r="C177" s="60"/>
      <c r="D177" s="60"/>
      <c r="E177" s="60"/>
      <c r="F177" s="60"/>
      <c r="G177" s="60"/>
      <c r="H177" s="60"/>
      <c r="I177" s="60"/>
      <c r="J177" s="60"/>
      <c r="K177" s="60"/>
      <c r="L177" s="60"/>
      <c r="M177" s="60"/>
      <c r="N177" s="60"/>
      <c r="O177" s="60"/>
      <c r="P177" s="60"/>
      <c r="Q177" s="60"/>
      <c r="R177" s="60"/>
      <c r="S177" s="60"/>
      <c r="T177" s="60"/>
      <c r="U177" s="60"/>
      <c r="V177" s="60"/>
      <c r="W177" s="60"/>
      <c r="X177" s="60"/>
      <c r="Y177" s="60"/>
      <c r="Z177" s="60"/>
    </row>
    <row r="178" spans="1:26" x14ac:dyDescent="0.2">
      <c r="A178" s="60"/>
      <c r="B178" s="60"/>
      <c r="C178" s="60"/>
      <c r="D178" s="60"/>
      <c r="E178" s="60"/>
      <c r="F178" s="60"/>
      <c r="G178" s="60"/>
      <c r="H178" s="60"/>
      <c r="I178" s="60"/>
      <c r="J178" s="60"/>
      <c r="K178" s="60"/>
      <c r="L178" s="60"/>
      <c r="M178" s="60"/>
      <c r="N178" s="60"/>
      <c r="O178" s="60"/>
      <c r="P178" s="60"/>
      <c r="Q178" s="60"/>
      <c r="R178" s="60"/>
      <c r="S178" s="60"/>
      <c r="T178" s="60"/>
      <c r="U178" s="60"/>
      <c r="V178" s="60"/>
      <c r="W178" s="60"/>
      <c r="X178" s="60"/>
      <c r="Y178" s="60"/>
      <c r="Z178" s="60"/>
    </row>
    <row r="179" spans="1:26" x14ac:dyDescent="0.2">
      <c r="A179" s="60"/>
      <c r="B179" s="60"/>
      <c r="C179" s="60"/>
      <c r="D179" s="60"/>
      <c r="E179" s="60"/>
      <c r="F179" s="60"/>
      <c r="G179" s="60"/>
      <c r="H179" s="60"/>
      <c r="I179" s="60"/>
      <c r="J179" s="60"/>
      <c r="K179" s="60"/>
      <c r="L179" s="60"/>
      <c r="M179" s="60"/>
      <c r="N179" s="60"/>
      <c r="O179" s="60"/>
      <c r="P179" s="60"/>
      <c r="Q179" s="60"/>
      <c r="R179" s="60"/>
      <c r="S179" s="60"/>
      <c r="T179" s="60"/>
      <c r="U179" s="60"/>
      <c r="V179" s="60"/>
      <c r="W179" s="60"/>
      <c r="X179" s="60"/>
      <c r="Y179" s="60"/>
      <c r="Z179" s="60"/>
    </row>
    <row r="180" spans="1:26" x14ac:dyDescent="0.2">
      <c r="A180" s="60"/>
      <c r="B180" s="60"/>
      <c r="C180" s="60"/>
      <c r="D180" s="60"/>
      <c r="E180" s="60"/>
      <c r="F180" s="60"/>
      <c r="G180" s="60"/>
      <c r="H180" s="60"/>
      <c r="I180" s="60"/>
      <c r="J180" s="60"/>
      <c r="K180" s="60"/>
      <c r="L180" s="60"/>
      <c r="M180" s="60"/>
      <c r="N180" s="60"/>
      <c r="O180" s="60"/>
      <c r="P180" s="60"/>
      <c r="Q180" s="60"/>
      <c r="R180" s="60"/>
      <c r="S180" s="60"/>
      <c r="T180" s="60"/>
      <c r="U180" s="60"/>
      <c r="V180" s="60"/>
      <c r="W180" s="60"/>
      <c r="X180" s="60"/>
      <c r="Y180" s="60"/>
      <c r="Z180" s="60"/>
    </row>
    <row r="181" spans="1:26" x14ac:dyDescent="0.2">
      <c r="A181" s="60"/>
      <c r="B181" s="60"/>
      <c r="C181" s="60"/>
      <c r="D181" s="60"/>
      <c r="E181" s="60"/>
      <c r="F181" s="60"/>
      <c r="G181" s="60"/>
      <c r="H181" s="60"/>
      <c r="I181" s="60"/>
      <c r="J181" s="60"/>
      <c r="K181" s="60"/>
      <c r="L181" s="60"/>
      <c r="M181" s="60"/>
      <c r="N181" s="60"/>
      <c r="O181" s="60"/>
      <c r="P181" s="60"/>
      <c r="Q181" s="60"/>
      <c r="R181" s="60"/>
      <c r="S181" s="60"/>
      <c r="T181" s="60"/>
      <c r="U181" s="60"/>
      <c r="V181" s="60"/>
      <c r="W181" s="60"/>
      <c r="X181" s="60"/>
      <c r="Y181" s="60"/>
      <c r="Z181" s="60"/>
    </row>
    <row r="182" spans="1:26" x14ac:dyDescent="0.2">
      <c r="A182" s="60"/>
      <c r="B182" s="60"/>
      <c r="C182" s="60"/>
      <c r="D182" s="60"/>
      <c r="E182" s="60"/>
      <c r="F182" s="60"/>
      <c r="G182" s="60"/>
      <c r="H182" s="60"/>
      <c r="I182" s="60"/>
      <c r="J182" s="60"/>
      <c r="K182" s="60"/>
      <c r="L182" s="60"/>
      <c r="M182" s="60"/>
      <c r="N182" s="60"/>
      <c r="O182" s="60"/>
      <c r="P182" s="60"/>
      <c r="Q182" s="60"/>
      <c r="R182" s="60"/>
      <c r="S182" s="60"/>
      <c r="T182" s="60"/>
      <c r="U182" s="60"/>
      <c r="V182" s="60"/>
      <c r="W182" s="60"/>
      <c r="X182" s="60"/>
      <c r="Y182" s="60"/>
      <c r="Z182" s="60"/>
    </row>
    <row r="183" spans="1:26" x14ac:dyDescent="0.2">
      <c r="A183" s="60"/>
      <c r="B183" s="60"/>
      <c r="C183" s="60"/>
      <c r="D183" s="60"/>
      <c r="E183" s="60"/>
      <c r="F183" s="60"/>
      <c r="G183" s="60"/>
      <c r="H183" s="60"/>
      <c r="I183" s="60"/>
      <c r="J183" s="60"/>
      <c r="K183" s="60"/>
      <c r="L183" s="60"/>
      <c r="M183" s="60"/>
      <c r="N183" s="60"/>
      <c r="O183" s="60"/>
      <c r="P183" s="60"/>
      <c r="Q183" s="60"/>
      <c r="R183" s="60"/>
      <c r="S183" s="60"/>
      <c r="T183" s="60"/>
      <c r="U183" s="60"/>
      <c r="V183" s="60"/>
      <c r="W183" s="60"/>
      <c r="X183" s="60"/>
      <c r="Y183" s="60"/>
      <c r="Z183" s="60"/>
    </row>
    <row r="184" spans="1:26" x14ac:dyDescent="0.2">
      <c r="A184" s="60"/>
      <c r="B184" s="60"/>
      <c r="C184" s="60"/>
      <c r="D184" s="60"/>
      <c r="E184" s="60"/>
      <c r="F184" s="60"/>
      <c r="G184" s="60"/>
      <c r="H184" s="60"/>
      <c r="I184" s="60"/>
      <c r="J184" s="60"/>
      <c r="K184" s="60"/>
      <c r="L184" s="60"/>
      <c r="M184" s="60"/>
      <c r="N184" s="60"/>
      <c r="O184" s="60"/>
      <c r="P184" s="60"/>
      <c r="Q184" s="60"/>
      <c r="R184" s="60"/>
      <c r="S184" s="60"/>
      <c r="T184" s="60"/>
      <c r="U184" s="60"/>
      <c r="V184" s="60"/>
      <c r="W184" s="60"/>
      <c r="X184" s="60"/>
      <c r="Y184" s="60"/>
      <c r="Z184" s="60"/>
    </row>
    <row r="185" spans="1:26" x14ac:dyDescent="0.2">
      <c r="A185" s="60"/>
      <c r="B185" s="60"/>
      <c r="C185" s="60"/>
      <c r="D185" s="60"/>
      <c r="E185" s="60"/>
      <c r="F185" s="60"/>
      <c r="G185" s="60"/>
      <c r="H185" s="60"/>
      <c r="I185" s="60"/>
      <c r="J185" s="60"/>
      <c r="K185" s="60"/>
      <c r="L185" s="60"/>
      <c r="M185" s="60"/>
      <c r="N185" s="60"/>
      <c r="O185" s="60"/>
      <c r="P185" s="60"/>
      <c r="Q185" s="60"/>
      <c r="R185" s="60"/>
      <c r="S185" s="60"/>
      <c r="T185" s="60"/>
      <c r="U185" s="60"/>
      <c r="V185" s="60"/>
      <c r="W185" s="60"/>
      <c r="X185" s="60"/>
      <c r="Y185" s="60"/>
      <c r="Z185" s="60"/>
    </row>
    <row r="186" spans="1:26" x14ac:dyDescent="0.2">
      <c r="A186" s="60"/>
      <c r="B186" s="60"/>
      <c r="C186" s="60"/>
      <c r="D186" s="60"/>
      <c r="E186" s="60"/>
      <c r="F186" s="60"/>
      <c r="G186" s="60"/>
      <c r="H186" s="60"/>
      <c r="I186" s="60"/>
      <c r="J186" s="60"/>
      <c r="K186" s="60"/>
      <c r="L186" s="60"/>
      <c r="M186" s="60"/>
      <c r="N186" s="60"/>
      <c r="O186" s="60"/>
      <c r="P186" s="60"/>
      <c r="Q186" s="60"/>
      <c r="R186" s="60"/>
      <c r="S186" s="60"/>
      <c r="T186" s="60"/>
      <c r="U186" s="60"/>
      <c r="V186" s="60"/>
      <c r="W186" s="60"/>
      <c r="X186" s="60"/>
      <c r="Y186" s="60"/>
      <c r="Z186" s="60"/>
    </row>
    <row r="187" spans="1:26" x14ac:dyDescent="0.2">
      <c r="A187" s="60"/>
      <c r="B187" s="60"/>
      <c r="C187" s="60"/>
      <c r="D187" s="60"/>
      <c r="E187" s="60"/>
      <c r="F187" s="60"/>
      <c r="G187" s="60"/>
      <c r="H187" s="60"/>
      <c r="I187" s="60"/>
      <c r="J187" s="60"/>
      <c r="K187" s="60"/>
      <c r="L187" s="60"/>
      <c r="M187" s="60"/>
      <c r="N187" s="60"/>
      <c r="O187" s="60"/>
      <c r="P187" s="60"/>
      <c r="Q187" s="60"/>
      <c r="R187" s="60"/>
      <c r="S187" s="60"/>
      <c r="T187" s="60"/>
      <c r="U187" s="60"/>
      <c r="V187" s="60"/>
      <c r="W187" s="60"/>
      <c r="X187" s="60"/>
      <c r="Y187" s="60"/>
      <c r="Z187" s="60"/>
    </row>
    <row r="188" spans="1:26" x14ac:dyDescent="0.2">
      <c r="A188" s="60"/>
      <c r="B188" s="60"/>
      <c r="C188" s="60"/>
      <c r="D188" s="60"/>
      <c r="E188" s="60"/>
      <c r="F188" s="60"/>
      <c r="G188" s="60"/>
      <c r="H188" s="60"/>
      <c r="I188" s="60"/>
      <c r="J188" s="60"/>
      <c r="K188" s="60"/>
      <c r="L188" s="60"/>
      <c r="M188" s="60"/>
      <c r="N188" s="60"/>
      <c r="O188" s="60"/>
      <c r="P188" s="60"/>
      <c r="Q188" s="60"/>
      <c r="R188" s="60"/>
      <c r="S188" s="60"/>
      <c r="T188" s="60"/>
      <c r="U188" s="60"/>
      <c r="V188" s="60"/>
      <c r="W188" s="60"/>
      <c r="X188" s="60"/>
      <c r="Y188" s="60"/>
      <c r="Z188" s="60"/>
    </row>
    <row r="189" spans="1:26" x14ac:dyDescent="0.2">
      <c r="A189" s="60"/>
      <c r="B189" s="60"/>
      <c r="C189" s="60"/>
      <c r="D189" s="60"/>
      <c r="E189" s="60"/>
      <c r="F189" s="60"/>
      <c r="G189" s="60"/>
      <c r="H189" s="60"/>
      <c r="I189" s="60"/>
      <c r="J189" s="60"/>
      <c r="K189" s="60"/>
      <c r="L189" s="60"/>
      <c r="M189" s="60"/>
      <c r="N189" s="60"/>
      <c r="O189" s="60"/>
      <c r="P189" s="60"/>
      <c r="Q189" s="60"/>
      <c r="R189" s="60"/>
      <c r="S189" s="60"/>
      <c r="T189" s="60"/>
      <c r="U189" s="60"/>
      <c r="V189" s="60"/>
      <c r="W189" s="60"/>
      <c r="X189" s="60"/>
      <c r="Y189" s="60"/>
      <c r="Z189" s="60"/>
    </row>
    <row r="190" spans="1:26" x14ac:dyDescent="0.2">
      <c r="A190" s="60"/>
      <c r="B190" s="60"/>
      <c r="C190" s="60"/>
      <c r="D190" s="60"/>
      <c r="E190" s="60"/>
      <c r="F190" s="60"/>
      <c r="G190" s="60"/>
      <c r="H190" s="60"/>
      <c r="I190" s="60"/>
      <c r="J190" s="60"/>
      <c r="K190" s="60"/>
      <c r="L190" s="60"/>
      <c r="M190" s="60"/>
      <c r="N190" s="60"/>
      <c r="O190" s="60"/>
      <c r="P190" s="60"/>
      <c r="Q190" s="60"/>
      <c r="R190" s="60"/>
      <c r="S190" s="60"/>
      <c r="T190" s="60"/>
      <c r="U190" s="60"/>
      <c r="V190" s="60"/>
      <c r="W190" s="60"/>
      <c r="X190" s="60"/>
      <c r="Y190" s="60"/>
      <c r="Z190" s="60"/>
    </row>
    <row r="191" spans="1:26" x14ac:dyDescent="0.2">
      <c r="A191" s="60"/>
      <c r="B191" s="60"/>
      <c r="C191" s="60"/>
      <c r="D191" s="60"/>
      <c r="E191" s="60"/>
      <c r="F191" s="60"/>
      <c r="G191" s="60"/>
      <c r="H191" s="60"/>
      <c r="I191" s="60"/>
      <c r="J191" s="60"/>
      <c r="K191" s="60"/>
      <c r="L191" s="60"/>
      <c r="M191" s="60"/>
      <c r="N191" s="60"/>
      <c r="O191" s="60"/>
      <c r="P191" s="60"/>
      <c r="Q191" s="60"/>
      <c r="R191" s="60"/>
      <c r="S191" s="60"/>
      <c r="T191" s="60"/>
      <c r="U191" s="60"/>
      <c r="V191" s="60"/>
      <c r="W191" s="60"/>
      <c r="X191" s="60"/>
      <c r="Y191" s="60"/>
      <c r="Z191" s="60"/>
    </row>
    <row r="192" spans="1:26" x14ac:dyDescent="0.2">
      <c r="A192" s="60"/>
      <c r="B192" s="60"/>
      <c r="C192" s="60"/>
      <c r="D192" s="60"/>
      <c r="E192" s="60"/>
      <c r="F192" s="60"/>
      <c r="G192" s="60"/>
      <c r="H192" s="60"/>
      <c r="I192" s="60"/>
      <c r="J192" s="60"/>
      <c r="K192" s="60"/>
      <c r="L192" s="60"/>
      <c r="M192" s="60"/>
      <c r="N192" s="60"/>
      <c r="O192" s="60"/>
      <c r="P192" s="60"/>
      <c r="Q192" s="60"/>
      <c r="R192" s="60"/>
      <c r="S192" s="60"/>
      <c r="T192" s="60"/>
      <c r="U192" s="60"/>
      <c r="V192" s="60"/>
      <c r="W192" s="60"/>
      <c r="X192" s="60"/>
      <c r="Y192" s="60"/>
      <c r="Z192" s="60"/>
    </row>
    <row r="193" spans="1:26" x14ac:dyDescent="0.2">
      <c r="A193" s="60"/>
      <c r="B193" s="60"/>
      <c r="C193" s="60"/>
      <c r="D193" s="60"/>
      <c r="E193" s="60"/>
      <c r="F193" s="60"/>
      <c r="G193" s="60"/>
      <c r="H193" s="60"/>
      <c r="I193" s="60"/>
      <c r="J193" s="60"/>
      <c r="K193" s="60"/>
      <c r="L193" s="60"/>
      <c r="M193" s="60"/>
      <c r="N193" s="60"/>
      <c r="O193" s="60"/>
      <c r="P193" s="60"/>
      <c r="Q193" s="60"/>
      <c r="R193" s="60"/>
      <c r="S193" s="60"/>
      <c r="T193" s="60"/>
      <c r="U193" s="60"/>
      <c r="V193" s="60"/>
      <c r="W193" s="60"/>
      <c r="X193" s="60"/>
      <c r="Y193" s="60"/>
      <c r="Z193" s="60"/>
    </row>
    <row r="194" spans="1:26" x14ac:dyDescent="0.2">
      <c r="A194" s="60"/>
      <c r="B194" s="60"/>
      <c r="C194" s="60"/>
      <c r="D194" s="60"/>
      <c r="E194" s="60"/>
      <c r="F194" s="60"/>
      <c r="G194" s="60"/>
      <c r="H194" s="60"/>
      <c r="I194" s="60"/>
      <c r="J194" s="60"/>
      <c r="K194" s="60"/>
      <c r="L194" s="60"/>
      <c r="M194" s="60"/>
      <c r="N194" s="60"/>
      <c r="O194" s="60"/>
      <c r="P194" s="60"/>
      <c r="Q194" s="60"/>
      <c r="R194" s="60"/>
      <c r="S194" s="60"/>
      <c r="T194" s="60"/>
      <c r="U194" s="60"/>
      <c r="V194" s="60"/>
      <c r="W194" s="60"/>
      <c r="X194" s="60"/>
      <c r="Y194" s="60"/>
      <c r="Z194" s="60"/>
    </row>
    <row r="195" spans="1:26" x14ac:dyDescent="0.2">
      <c r="A195" s="60"/>
      <c r="B195" s="60"/>
      <c r="C195" s="60"/>
      <c r="D195" s="60"/>
      <c r="E195" s="60"/>
      <c r="F195" s="60"/>
      <c r="G195" s="60"/>
      <c r="H195" s="60"/>
      <c r="I195" s="60"/>
      <c r="J195" s="60"/>
      <c r="K195" s="60"/>
      <c r="L195" s="60"/>
      <c r="M195" s="60"/>
      <c r="N195" s="60"/>
      <c r="O195" s="60"/>
      <c r="P195" s="60"/>
      <c r="Q195" s="60"/>
      <c r="R195" s="60"/>
      <c r="S195" s="60"/>
      <c r="T195" s="60"/>
      <c r="U195" s="60"/>
      <c r="V195" s="60"/>
      <c r="W195" s="60"/>
      <c r="X195" s="60"/>
      <c r="Y195" s="60"/>
      <c r="Z195" s="60"/>
    </row>
    <row r="196" spans="1:26" x14ac:dyDescent="0.2">
      <c r="A196" s="60"/>
      <c r="B196" s="60"/>
      <c r="C196" s="60"/>
      <c r="D196" s="60"/>
      <c r="E196" s="60"/>
      <c r="F196" s="60"/>
      <c r="G196" s="60"/>
      <c r="H196" s="60"/>
      <c r="I196" s="60"/>
      <c r="J196" s="60"/>
      <c r="K196" s="60"/>
      <c r="L196" s="60"/>
      <c r="M196" s="60"/>
      <c r="N196" s="60"/>
      <c r="O196" s="60"/>
      <c r="P196" s="60"/>
      <c r="Q196" s="60"/>
      <c r="R196" s="60"/>
      <c r="S196" s="60"/>
      <c r="T196" s="60"/>
      <c r="U196" s="60"/>
      <c r="V196" s="60"/>
      <c r="W196" s="60"/>
      <c r="X196" s="60"/>
      <c r="Y196" s="60"/>
      <c r="Z196" s="60"/>
    </row>
  </sheetData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H50"/>
  <sheetViews>
    <sheetView topLeftCell="D1" workbookViewId="0"/>
  </sheetViews>
  <sheetFormatPr defaultRowHeight="11.25" outlineLevelCol="1" x14ac:dyDescent="0.2"/>
  <cols>
    <col min="1" max="1" width="12.83203125" style="1" hidden="1" customWidth="1" outlineLevel="1"/>
    <col min="2" max="2" width="17.83203125" style="1" hidden="1" customWidth="1" outlineLevel="1"/>
    <col min="3" max="3" width="9.33203125" style="1" hidden="1" customWidth="1" outlineLevel="1"/>
    <col min="4" max="4" width="31.1640625" style="1" bestFit="1" customWidth="1" collapsed="1"/>
    <col min="5" max="6" width="20.1640625" style="1" bestFit="1" customWidth="1"/>
    <col min="7" max="7" width="9.33203125" style="1" bestFit="1"/>
    <col min="8" max="9" width="12.83203125" style="1" bestFit="1" customWidth="1"/>
    <col min="10" max="10" width="9.33203125" style="1" bestFit="1"/>
    <col min="11" max="11" width="10.5" style="1" bestFit="1" customWidth="1"/>
    <col min="12" max="12" width="9.33203125" style="1" bestFit="1"/>
    <col min="13" max="13" width="2.33203125" style="1" bestFit="1" customWidth="1"/>
    <col min="14" max="14" width="9.33203125" style="1" bestFit="1"/>
    <col min="15" max="17" width="10.5" style="1" bestFit="1" customWidth="1"/>
    <col min="18" max="18" width="11.6640625" style="1" bestFit="1" customWidth="1"/>
    <col min="19" max="19" width="8.1640625" style="1" bestFit="1" customWidth="1"/>
    <col min="20" max="20" width="5.83203125" style="1" bestFit="1" customWidth="1"/>
    <col min="21" max="21" width="3.5" style="1" bestFit="1" customWidth="1"/>
    <col min="22" max="23" width="12.83203125" style="1" bestFit="1" customWidth="1"/>
    <col min="24" max="24" width="5.83203125" style="1" bestFit="1" customWidth="1"/>
    <col min="25" max="25" width="2.33203125" style="1" bestFit="1" customWidth="1"/>
    <col min="26" max="26" width="10.5" style="1" bestFit="1" customWidth="1"/>
    <col min="27" max="27" width="2.33203125" style="1" bestFit="1" customWidth="1"/>
    <col min="28" max="28" width="9.33203125" style="1" bestFit="1"/>
    <col min="29" max="29" width="2.33203125" style="1" customWidth="1"/>
    <col min="30" max="32" width="10.5" style="1" bestFit="1" customWidth="1"/>
    <col min="33" max="33" width="1.83203125" style="1" customWidth="1"/>
    <col min="34" max="35" width="10.5" style="1" bestFit="1" customWidth="1"/>
    <col min="36" max="36" width="3.5" style="1" bestFit="1" customWidth="1"/>
    <col min="37" max="38" width="10.5" style="1" bestFit="1" customWidth="1"/>
    <col min="39" max="39" width="3.33203125" style="1" customWidth="1"/>
    <col min="40" max="41" width="10.5" style="1" bestFit="1" customWidth="1"/>
    <col min="42" max="16384" width="9.33203125" style="1"/>
  </cols>
  <sheetData>
    <row r="1" spans="1:34" x14ac:dyDescent="0.2">
      <c r="B1" s="17" t="s">
        <v>26</v>
      </c>
      <c r="C1" s="18"/>
      <c r="D1" s="17" t="s">
        <v>11</v>
      </c>
      <c r="E1" s="18" t="s">
        <v>7</v>
      </c>
      <c r="F1" s="19" t="s">
        <v>6</v>
      </c>
      <c r="G1" s="18" t="s">
        <v>25</v>
      </c>
      <c r="H1" s="18" t="s">
        <v>37</v>
      </c>
      <c r="I1" s="20" t="s">
        <v>42</v>
      </c>
      <c r="K1" s="67" t="s">
        <v>46</v>
      </c>
      <c r="L1" s="67" t="s">
        <v>45</v>
      </c>
      <c r="M1" s="67"/>
      <c r="N1" s="45" t="s">
        <v>38</v>
      </c>
      <c r="O1" s="45" t="s">
        <v>39</v>
      </c>
      <c r="P1" s="45" t="s">
        <v>40</v>
      </c>
    </row>
    <row r="2" spans="1:34" x14ac:dyDescent="0.2">
      <c r="A2" s="1">
        <v>1</v>
      </c>
      <c r="B2" s="28" t="str">
        <f>_xll.qlMakeDatedOIS(,E2,F2,OvernightIndex,0,,,,EvaluationDate)</f>
        <v>obj_0039e#0032</v>
      </c>
      <c r="C2" s="8" t="b">
        <f>_xll.qlInstrumentSetPricingEngine(B2,OisEngine)</f>
        <v>1</v>
      </c>
      <c r="D2" s="111" t="str">
        <f>Currency&amp;A3&amp;"D_Quote"</f>
        <v>GBP1MD_Quote</v>
      </c>
      <c r="E2" s="112">
        <f>SettlementDate</f>
        <v>41768</v>
      </c>
      <c r="F2" s="113">
        <f>_xll.qlCalendarAdvance(Calendar,E2,A3,"mf")</f>
        <v>41799</v>
      </c>
      <c r="G2" s="114">
        <f>_xll.qlQuoteValue($D2,AllTriggers)</f>
        <v>4.8687999999999995E-3</v>
      </c>
      <c r="H2" s="115" t="e">
        <f>_xll.qlOvernightIndexedSwapFairRate(B2,_xll.ohTrigger(C2,InterestRatesTrigger))</f>
        <v>#NUM!</v>
      </c>
      <c r="I2" s="116" t="e">
        <f>G2-H2</f>
        <v>#NUM!</v>
      </c>
      <c r="J2" s="117" t="b">
        <v>0</v>
      </c>
      <c r="K2" s="117"/>
      <c r="L2" s="117"/>
      <c r="M2" s="118"/>
      <c r="N2" s="120">
        <f t="shared" ref="N2:O4" si="0">E2-SettlementDate</f>
        <v>0</v>
      </c>
      <c r="O2" s="120">
        <f t="shared" si="0"/>
        <v>31</v>
      </c>
      <c r="P2" s="118">
        <f>(O2^2-N2^2)/(O2-N2)</f>
        <v>31</v>
      </c>
      <c r="Q2" s="117"/>
      <c r="R2" s="131">
        <f>(O2^3-N2^3)/3/(O2-N2)</f>
        <v>320.33333333333337</v>
      </c>
      <c r="S2" s="131">
        <f>(O2+N2)/2</f>
        <v>15.5</v>
      </c>
      <c r="T2" s="131">
        <v>1</v>
      </c>
    </row>
    <row r="3" spans="1:34" x14ac:dyDescent="0.2">
      <c r="A3" s="1" t="str">
        <f>_xll.qlPeriodEquivalent(A2&amp;"M")</f>
        <v>1M</v>
      </c>
      <c r="B3" s="65" t="str">
        <f>_xll.qlMakeDatedOIS(,E3,F3,OvernightIndex,0,,,,EvaluationDate)</f>
        <v>obj_003aa#0024</v>
      </c>
      <c r="C3" s="12" t="b">
        <f>_xll.qlInstrumentSetPricingEngine(B3,OisEngine)</f>
        <v>1</v>
      </c>
      <c r="D3" s="104" t="str">
        <f>PROPER(Currency&amp;IborType)&amp;A3&amp;"LastFixing_Quote"</f>
        <v>Gbplibor1MLastFixing_Quote</v>
      </c>
      <c r="E3" s="105">
        <f>E2</f>
        <v>41768</v>
      </c>
      <c r="F3" s="106">
        <f>F2</f>
        <v>41799</v>
      </c>
      <c r="G3" s="107">
        <f>_xll.qlQuoteValue(D3,AllTriggers)</f>
        <v>4.8687999999999995E-3</v>
      </c>
      <c r="H3" s="108" t="e">
        <f>_xll.qlOvernightIndexedSwapFairRate(B3,_xll.ohTrigger(C3,InterestRatesTrigger))</f>
        <v>#NUM!</v>
      </c>
      <c r="I3" s="109" t="e">
        <f t="shared" ref="I3:I27" si="1">G3-H3</f>
        <v>#NUM!</v>
      </c>
      <c r="J3" s="117" t="b">
        <f>NOT(ISERROR(I3))</f>
        <v>0</v>
      </c>
      <c r="K3" s="119" t="e">
        <f>K4</f>
        <v>#NUM!</v>
      </c>
      <c r="L3" s="108" t="e">
        <f>_xll.ohFilter($I$2:$I$3,$J$2:$J$3)-K3*_xll.ohFilter($P$2:$P$3,$J$2:$J$3)</f>
        <v>#NUM!</v>
      </c>
      <c r="M3" s="118"/>
      <c r="N3" s="120">
        <f t="shared" si="0"/>
        <v>0</v>
      </c>
      <c r="O3" s="120">
        <f t="shared" si="0"/>
        <v>31</v>
      </c>
      <c r="P3" s="118">
        <f>(O3^2-N3^2)/(O3-N3)</f>
        <v>31</v>
      </c>
      <c r="Q3" s="117"/>
      <c r="R3" s="131">
        <f>(O3^3-N3^3)/3/(O3-N3)</f>
        <v>320.33333333333337</v>
      </c>
      <c r="S3" s="131">
        <f>(O3+N3)/2</f>
        <v>15.5</v>
      </c>
      <c r="T3" s="131">
        <v>1</v>
      </c>
    </row>
    <row r="4" spans="1:34" x14ac:dyDescent="0.2">
      <c r="A4" s="1" t="str">
        <f>PROPER(Currency)&amp;IborType&amp;A3</f>
        <v>GbpLibor1M</v>
      </c>
      <c r="B4" s="65" t="str">
        <f>_xll.qlMakeDatedOIS(,E4,F4,OvernightIndex,0,,,,EvaluationDate)</f>
        <v>obj_003bb#0023</v>
      </c>
      <c r="C4" s="12" t="b">
        <f>_xll.qlInstrumentSetPricingEngine(B4,OisEngine)</f>
        <v>1</v>
      </c>
      <c r="D4" s="11" t="s">
        <v>43</v>
      </c>
      <c r="E4" s="55">
        <f>F3</f>
        <v>41799</v>
      </c>
      <c r="F4" s="56">
        <f>F5</f>
        <v>41829</v>
      </c>
      <c r="G4" s="27">
        <f>((1+G5*(F5-E5)/360)/(1+G3*(F3-E3)/360)-1)/(F4-E4)*360</f>
        <v>4.9555790016277967E-3</v>
      </c>
      <c r="H4" s="15" t="e">
        <f>_xll.qlOvernightIndexedSwapFairRate(B4,_xll.ohTrigger(C4,InterestRatesTrigger))</f>
        <v>#NUM!</v>
      </c>
      <c r="I4" s="16" t="e">
        <f>G4-H4</f>
        <v>#NUM!</v>
      </c>
      <c r="J4" s="1" t="b">
        <f>NOT(ISERROR(I4))</f>
        <v>0</v>
      </c>
      <c r="K4" s="15" t="e">
        <f>(I4-_xll.ohFilter($I$2:$I$3,$J$2:$J$3))/(P4-_xll.ohFilter($P$2:$P$3,$J$2:$J$3))</f>
        <v>#NUM!</v>
      </c>
      <c r="L4" s="15" t="e">
        <f>_xll.ohFilter($I$2:$I$3,$J$2:$J$3)-K4*_xll.ohFilter($P$2:$P$3,$J$2:$J$3)</f>
        <v>#NUM!</v>
      </c>
      <c r="M4" s="5"/>
      <c r="N4" s="121">
        <f t="shared" si="0"/>
        <v>31</v>
      </c>
      <c r="O4" s="121">
        <f t="shared" si="0"/>
        <v>61</v>
      </c>
      <c r="P4" s="5">
        <f>(O4^2-N4^2)/(O4-N4)</f>
        <v>92</v>
      </c>
      <c r="R4" s="100">
        <f>(O4^3-N4^3)/3/(O4-N4)</f>
        <v>2191</v>
      </c>
      <c r="S4" s="100">
        <f>(O4+N4)/2</f>
        <v>46</v>
      </c>
      <c r="T4" s="100">
        <v>1</v>
      </c>
    </row>
    <row r="5" spans="1:34" x14ac:dyDescent="0.2">
      <c r="B5" s="65" t="str">
        <f>_xll.qlMakeDatedOIS(,E5,F5,OvernightIndex,0,,,,EvaluationDate)</f>
        <v>obj_00399#0033</v>
      </c>
      <c r="C5" s="12" t="b">
        <f>_xll.qlInstrumentSetPricingEngine(B5,OisEngine)</f>
        <v>1</v>
      </c>
      <c r="D5" s="9" t="str">
        <f>Currency&amp;"2X1S_Quote"</f>
        <v>GBP2X1S_Quote</v>
      </c>
      <c r="E5" s="55">
        <f>SettlementDate</f>
        <v>41768</v>
      </c>
      <c r="F5" s="56">
        <f>_xll.qlCalendarAdvance(Calendar,E5,"2M","mf")</f>
        <v>41829</v>
      </c>
      <c r="G5" s="52">
        <f>_xll.qlQuoteValue($D5,AllTriggers)</f>
        <v>4.9124999999999993E-3</v>
      </c>
      <c r="H5" s="15" t="e">
        <f>_xll.qlOvernightIndexedSwapFairRate(B5,_xll.ohTrigger(C5,InterestRatesTrigger))</f>
        <v>#NUM!</v>
      </c>
      <c r="I5" s="16" t="e">
        <f>G5-H5</f>
        <v>#NUM!</v>
      </c>
      <c r="J5" s="1" t="b">
        <v>0</v>
      </c>
      <c r="K5" s="122"/>
      <c r="L5" s="122"/>
      <c r="M5" s="123"/>
      <c r="N5" s="130"/>
      <c r="O5" s="121"/>
      <c r="P5" s="5"/>
      <c r="R5" s="100"/>
      <c r="S5" s="100"/>
      <c r="T5" s="100"/>
    </row>
    <row r="6" spans="1:34" x14ac:dyDescent="0.2">
      <c r="A6" s="1">
        <v>3</v>
      </c>
      <c r="B6" s="28" t="str">
        <f>_xll.qlMakeDatedOIS(,E6,F6,OvernightIndex,0,,,,EvaluationDate)</f>
        <v>obj_003a3#0032</v>
      </c>
      <c r="C6" s="8" t="b">
        <f>_xll.qlInstrumentSetPricingEngine(B6,OisEngine)</f>
        <v>1</v>
      </c>
      <c r="D6" s="111" t="str">
        <f>Currency&amp;A7&amp;"D_Quote"</f>
        <v>GBP3MD_Quote</v>
      </c>
      <c r="E6" s="112">
        <f>SettlementDate</f>
        <v>41768</v>
      </c>
      <c r="F6" s="113">
        <f>_xll.qlCalendarAdvance(Calendar,E6,A7,"mf")</f>
        <v>41862</v>
      </c>
      <c r="G6" s="114">
        <f>_xll.qlQuoteValue(D6,AllTriggers)</f>
        <v>5.2813000000000001E-3</v>
      </c>
      <c r="H6" s="115" t="e">
        <f>_xll.qlOvernightIndexedSwapFairRate(B6,_xll.ohTrigger(C6,InterestRatesTrigger))</f>
        <v>#NUM!</v>
      </c>
      <c r="I6" s="116" t="e">
        <f t="shared" si="1"/>
        <v>#NUM!</v>
      </c>
      <c r="J6" s="117" t="b">
        <v>0</v>
      </c>
      <c r="K6" s="118"/>
      <c r="L6" s="118"/>
      <c r="M6" s="118"/>
      <c r="N6" s="120">
        <f t="shared" ref="N6:N27" si="2">E6-SettlementDate</f>
        <v>0</v>
      </c>
      <c r="O6" s="120">
        <f t="shared" ref="O6:O27" si="3">F6-SettlementDate</f>
        <v>94</v>
      </c>
      <c r="P6" s="118">
        <f>(O6^2-N6^2)/(O6-N6)</f>
        <v>94</v>
      </c>
      <c r="Q6" s="117"/>
      <c r="R6" s="131">
        <f t="shared" ref="R6:R14" si="4">(O6^3-N6^3)/3/(O6-N6)</f>
        <v>2945.333333333333</v>
      </c>
      <c r="S6" s="131">
        <f t="shared" ref="S6:S14" si="5">(O6+N6)/2</f>
        <v>47</v>
      </c>
      <c r="T6" s="131">
        <v>1</v>
      </c>
    </row>
    <row r="7" spans="1:34" x14ac:dyDescent="0.2">
      <c r="A7" s="1" t="str">
        <f>_xll.qlPeriodEquivalent(A6&amp;"M")</f>
        <v>3M</v>
      </c>
      <c r="B7" s="65" t="str">
        <f>_xll.qlMakeDatedOIS(,E7,F7,OvernightIndex,0,,,,EvaluationDate)</f>
        <v>obj_003b8#0023</v>
      </c>
      <c r="C7" s="12" t="b">
        <f>_xll.qlInstrumentSetPricingEngine(B7,OisEngine)</f>
        <v>1</v>
      </c>
      <c r="D7" s="104" t="str">
        <f>PROPER(Currency&amp;IborType)&amp;A7&amp;"LastFixing_Quote"</f>
        <v>Gbplibor3MLastFixing_Quote</v>
      </c>
      <c r="E7" s="105">
        <f>E6</f>
        <v>41768</v>
      </c>
      <c r="F7" s="106">
        <f>F6</f>
        <v>41862</v>
      </c>
      <c r="G7" s="107">
        <f>_xll.qlQuoteValue(D7,AllTriggers)</f>
        <v>5.2813000000000001E-3</v>
      </c>
      <c r="H7" s="108" t="e">
        <f>_xll.qlOvernightIndexedSwapFairRate(B7,_xll.ohTrigger(C7,InterestRatesTrigger))</f>
        <v>#NUM!</v>
      </c>
      <c r="I7" s="109" t="e">
        <f t="shared" si="1"/>
        <v>#NUM!</v>
      </c>
      <c r="J7" s="117" t="b">
        <f>AND(ISERROR(I8),ISERROR(I9),NOT(ISERROR(I7)))</f>
        <v>0</v>
      </c>
      <c r="K7" s="124"/>
      <c r="L7" s="118"/>
      <c r="M7" s="118"/>
      <c r="N7" s="120">
        <f t="shared" si="2"/>
        <v>0</v>
      </c>
      <c r="O7" s="120">
        <f t="shared" si="3"/>
        <v>94</v>
      </c>
      <c r="P7" s="118">
        <f t="shared" ref="P7:P14" si="6">(O7^2-N7^2)/(O7-N7)</f>
        <v>94</v>
      </c>
      <c r="Q7" s="117"/>
      <c r="R7" s="131">
        <f t="shared" si="4"/>
        <v>2945.333333333333</v>
      </c>
      <c r="S7" s="131">
        <f t="shared" si="5"/>
        <v>47</v>
      </c>
      <c r="T7" s="131">
        <v>1</v>
      </c>
    </row>
    <row r="8" spans="1:34" x14ac:dyDescent="0.2">
      <c r="A8" s="1" t="str">
        <f>PROPER(Currency)&amp;IborType&amp;A7</f>
        <v>GbpLibor3M</v>
      </c>
      <c r="B8" s="29"/>
      <c r="C8" s="12"/>
      <c r="D8" s="104"/>
      <c r="E8" s="105"/>
      <c r="F8" s="106"/>
      <c r="G8" s="110"/>
      <c r="H8" s="108"/>
      <c r="I8" s="109" t="e">
        <f>NA()</f>
        <v>#N/A</v>
      </c>
      <c r="J8" s="117" t="b">
        <f>AND(E8&gt;E7,NOT(ISERROR(I8)))</f>
        <v>0</v>
      </c>
      <c r="K8" s="117"/>
      <c r="L8" s="117"/>
      <c r="M8" s="118"/>
      <c r="N8" s="120">
        <f t="shared" si="2"/>
        <v>-41768</v>
      </c>
      <c r="O8" s="120">
        <f t="shared" si="3"/>
        <v>-41768</v>
      </c>
      <c r="P8" s="118" t="e">
        <f t="shared" si="6"/>
        <v>#DIV/0!</v>
      </c>
      <c r="Q8" s="117"/>
      <c r="R8" s="131" t="e">
        <f t="shared" si="4"/>
        <v>#DIV/0!</v>
      </c>
      <c r="S8" s="131">
        <f t="shared" si="5"/>
        <v>-41768</v>
      </c>
      <c r="T8" s="131">
        <v>1</v>
      </c>
      <c r="AD8" s="1" t="s">
        <v>51</v>
      </c>
      <c r="AH8" s="1" t="s">
        <v>50</v>
      </c>
    </row>
    <row r="9" spans="1:34" x14ac:dyDescent="0.2">
      <c r="B9" s="29"/>
      <c r="C9" s="12"/>
      <c r="D9" s="104"/>
      <c r="E9" s="105"/>
      <c r="F9" s="106"/>
      <c r="G9" s="110"/>
      <c r="H9" s="108"/>
      <c r="I9" s="109" t="e">
        <f>NA()</f>
        <v>#N/A</v>
      </c>
      <c r="J9" s="117" t="b">
        <f>AND(NOT(J7),NOT(ISERROR(I9)))</f>
        <v>0</v>
      </c>
      <c r="K9" s="108">
        <f>AVERAGE(_xll.ohFilter(K10:K12,J10:J12))</f>
        <v>0</v>
      </c>
      <c r="L9" s="108">
        <f>_xll.ohFilter($I$6:$I$9,$J$6:$J$9)-K9*_xll.ohFilter($P$6:$P$9,$J$6:$J$9)</f>
        <v>0</v>
      </c>
      <c r="M9" s="118"/>
      <c r="N9" s="120">
        <f t="shared" si="2"/>
        <v>-41768</v>
      </c>
      <c r="O9" s="120">
        <f t="shared" si="3"/>
        <v>-41768</v>
      </c>
      <c r="P9" s="118" t="e">
        <f t="shared" si="6"/>
        <v>#DIV/0!</v>
      </c>
      <c r="Q9" s="117"/>
      <c r="R9" s="131" t="e">
        <f t="shared" si="4"/>
        <v>#DIV/0!</v>
      </c>
      <c r="S9" s="131">
        <f t="shared" si="5"/>
        <v>-41768</v>
      </c>
      <c r="T9" s="131">
        <v>1</v>
      </c>
      <c r="V9" s="91">
        <f t="array" ref="V9:V11">_xll.ohFilter(R6:R14,$J6:$J14)</f>
        <v>0</v>
      </c>
      <c r="W9" s="92">
        <f t="array" ref="W9:W11">_xll.ohFilter(S6:S14,$J6:$J14)</f>
        <v>0</v>
      </c>
      <c r="X9" s="93">
        <f t="array" ref="X9:X11">_xll.ohFilter(T6:T14,$J6:$J14)</f>
        <v>0</v>
      </c>
      <c r="Z9" s="76" t="e">
        <f t="array" ref="Z9:Z11">MMULT(AD9:AF11,AB9:AB11)</f>
        <v>#NUM!</v>
      </c>
      <c r="AB9" s="76">
        <f t="array" ref="AB9:AB11">_xll.ohFilter(I6:I14,$J6:$J14)</f>
        <v>0</v>
      </c>
      <c r="AD9" s="82" t="e">
        <f t="array" ref="AD9:AF11">MINVERSE(V9:X11)</f>
        <v>#NUM!</v>
      </c>
      <c r="AE9" s="83" t="e">
        <v>#NUM!</v>
      </c>
      <c r="AF9" s="84" t="e">
        <v>#NUM!</v>
      </c>
      <c r="AH9" s="79" t="e">
        <f t="array" ref="AH9:AH11">MMULT(V9:X11,Z9:Z11)-AB9:AB11</f>
        <v>#NUM!</v>
      </c>
    </row>
    <row r="10" spans="1:34" x14ac:dyDescent="0.2">
      <c r="A10" s="1" t="str">
        <f>_xll.qlIMMNextCode(EvaluationDate,FALSE)</f>
        <v>K4</v>
      </c>
      <c r="B10" s="29" t="str">
        <f>_xll.qlMakeDatedOIS(,E10,F10,OvernightIndex,0,,,,EvaluationDate)</f>
        <v>obj_003a9#0024</v>
      </c>
      <c r="C10" s="12" t="b">
        <f>_xll.qlInstrumentSetPricingEngine(B10,OisEngine)</f>
        <v>1</v>
      </c>
      <c r="D10" s="11" t="str">
        <f>Currency&amp;"FUT3M"&amp;A10&amp;QuoteSuffix</f>
        <v>GBPFUT3MK4_Quote</v>
      </c>
      <c r="E10" s="55">
        <f>_xll.qlIMMdate(A10)</f>
        <v>41780</v>
      </c>
      <c r="F10" s="56">
        <f>_xll.qlCalendarAdvance(Calendar,E10,"3M","mf")</f>
        <v>41872</v>
      </c>
      <c r="G10" s="52">
        <f>1-_xll.qlQuoteValue($D10,AllTriggers)/100</f>
        <v>5.2999999999999714E-3</v>
      </c>
      <c r="H10" s="15" t="e">
        <f>_xll.qlOvernightIndexedSwapFairRate(B10,_xll.ohTrigger(C10,InterestRatesTrigger))</f>
        <v>#NUM!</v>
      </c>
      <c r="I10" s="16" t="e">
        <f t="shared" si="1"/>
        <v>#NUM!</v>
      </c>
      <c r="J10" s="1" t="b">
        <f>AND(NOT(ISERROR(I10)),E10&lt;&gt;$E$9,E10&lt;&gt;$E$8)</f>
        <v>0</v>
      </c>
      <c r="K10" s="15" t="e">
        <f>(I10-_xll.ohFilter($I$6:$I$9,$J$6:$J$9))/(P10-_xll.ohFilter($P$6:$P$9,$J$6:$J$9))</f>
        <v>#NUM!</v>
      </c>
      <c r="L10" s="15" t="e">
        <f>_xll.ohFilter($I$6:$I$9,$J$6:$J$9)-K10*_xll.ohFilter($P$6:$P$9,$J$6:$J$9)</f>
        <v>#NUM!</v>
      </c>
      <c r="M10" s="5"/>
      <c r="N10" s="121">
        <f t="shared" si="2"/>
        <v>12</v>
      </c>
      <c r="O10" s="121">
        <f t="shared" si="3"/>
        <v>104</v>
      </c>
      <c r="P10" s="5">
        <f t="shared" si="6"/>
        <v>116</v>
      </c>
      <c r="R10" s="100">
        <f t="shared" si="4"/>
        <v>4069.3333333333335</v>
      </c>
      <c r="S10" s="100">
        <f t="shared" si="5"/>
        <v>58</v>
      </c>
      <c r="T10" s="100">
        <v>1</v>
      </c>
      <c r="V10" s="94">
        <v>0</v>
      </c>
      <c r="W10" s="95">
        <v>0</v>
      </c>
      <c r="X10" s="96">
        <v>0</v>
      </c>
      <c r="Y10" s="67" t="s">
        <v>47</v>
      </c>
      <c r="Z10" s="77" t="e">
        <v>#NUM!</v>
      </c>
      <c r="AA10" s="67" t="s">
        <v>48</v>
      </c>
      <c r="AB10" s="77">
        <v>0</v>
      </c>
      <c r="AD10" s="85" t="e">
        <v>#NUM!</v>
      </c>
      <c r="AE10" s="86" t="e">
        <v>#NUM!</v>
      </c>
      <c r="AF10" s="87" t="e">
        <v>#NUM!</v>
      </c>
      <c r="AH10" s="80" t="e">
        <v>#NUM!</v>
      </c>
    </row>
    <row r="11" spans="1:34" x14ac:dyDescent="0.2">
      <c r="A11" s="1" t="str">
        <f>_xll.qlIMMNextCode(E10,IF(_xll.qlIMMIsIMMdate(E10,TRUE),FALSE,TRUE))</f>
        <v>M4</v>
      </c>
      <c r="B11" s="29" t="str">
        <f>_xll.qlMakeDatedOIS(,E11,F11,OvernightIndex,0,,,,EvaluationDate)</f>
        <v>obj_003bc#0023</v>
      </c>
      <c r="C11" s="12" t="b">
        <f>_xll.qlInstrumentSetPricingEngine(B11,OisEngine)</f>
        <v>1</v>
      </c>
      <c r="D11" s="11" t="str">
        <f>Currency&amp;"FUT3M"&amp;A11&amp;QuoteSuffix</f>
        <v>GBPFUT3MM4_Quote</v>
      </c>
      <c r="E11" s="55">
        <f>_xll.qlIMMdate(A11)</f>
        <v>41808</v>
      </c>
      <c r="F11" s="56">
        <f>_xll.qlCalendarAdvance(Calendar,E11,"3M","mf")</f>
        <v>41900</v>
      </c>
      <c r="G11" s="52">
        <f>1-_xll.qlQuoteValue($D11,AllTriggers)/100</f>
        <v>5.4500000000000659E-3</v>
      </c>
      <c r="H11" s="15" t="e">
        <f>_xll.qlOvernightIndexedSwapFairRate(B11,_xll.ohTrigger(C11,InterestRatesTrigger))</f>
        <v>#NUM!</v>
      </c>
      <c r="I11" s="16" t="e">
        <f t="shared" si="1"/>
        <v>#NUM!</v>
      </c>
      <c r="J11" s="1" t="b">
        <f>NOT(ISERROR(I11))</f>
        <v>0</v>
      </c>
      <c r="K11" s="15" t="e">
        <f>(I11-_xll.ohFilter($I$6:$I$9,$J$6:$J$9))/(P11-_xll.ohFilter($P$6:$P$9,$J$6:$J$9))</f>
        <v>#NUM!</v>
      </c>
      <c r="L11" s="15" t="e">
        <f>_xll.ohFilter($I$6:$I$9,$J$6:$J$9)-K11*_xll.ohFilter($P$6:$P$9,$J$6:$J$9)</f>
        <v>#NUM!</v>
      </c>
      <c r="M11" s="5"/>
      <c r="N11" s="121">
        <f t="shared" si="2"/>
        <v>40</v>
      </c>
      <c r="O11" s="121">
        <f t="shared" si="3"/>
        <v>132</v>
      </c>
      <c r="P11" s="5">
        <f t="shared" si="6"/>
        <v>172</v>
      </c>
      <c r="R11" s="100">
        <f t="shared" si="4"/>
        <v>8101.333333333333</v>
      </c>
      <c r="S11" s="100">
        <f t="shared" si="5"/>
        <v>86</v>
      </c>
      <c r="T11" s="100">
        <v>1</v>
      </c>
      <c r="V11" s="97">
        <v>0</v>
      </c>
      <c r="W11" s="98">
        <v>0</v>
      </c>
      <c r="X11" s="99">
        <v>0</v>
      </c>
      <c r="Z11" s="78" t="e">
        <v>#NUM!</v>
      </c>
      <c r="AB11" s="78">
        <v>0</v>
      </c>
      <c r="AD11" s="88" t="e">
        <v>#NUM!</v>
      </c>
      <c r="AE11" s="89" t="e">
        <v>#NUM!</v>
      </c>
      <c r="AF11" s="90" t="e">
        <v>#NUM!</v>
      </c>
      <c r="AH11" s="81" t="e">
        <v>#NUM!</v>
      </c>
    </row>
    <row r="12" spans="1:34" x14ac:dyDescent="0.2">
      <c r="A12" s="1">
        <v>1</v>
      </c>
      <c r="B12" s="29" t="str">
        <f>_xll.qlMakeDatedOIS(,E12,F12,OvernightIndex,0,,,,EvaluationDate)</f>
        <v>obj_0039a#0033</v>
      </c>
      <c r="C12" s="12" t="b">
        <f>_xll.qlInstrumentSetPricingEngine(B12,OisEngine)</f>
        <v>1</v>
      </c>
      <c r="D12" s="11" t="str">
        <f>Currency&amp;A12&amp;"x"&amp;A12+3&amp;"F"&amp;QuoteSuffix</f>
        <v>GBP1x4F_Quote</v>
      </c>
      <c r="E12" s="55">
        <f>_xll.qlCalendarAdvance(Calendar,SettlementDate,A12&amp;"M","mf")</f>
        <v>41799</v>
      </c>
      <c r="F12" s="56">
        <f>_xll.qlInterestRateIndexMaturity($A$8,E12)</f>
        <v>41891</v>
      </c>
      <c r="G12" s="52">
        <f>_xll.qlQuoteValue($D12,AllTriggers)</f>
        <v>5.4000000000000003E-3</v>
      </c>
      <c r="H12" s="15" t="e">
        <f>_xll.qlOvernightIndexedSwapFairRate(B12,_xll.ohTrigger(C12,InterestRatesTrigger))</f>
        <v>#NUM!</v>
      </c>
      <c r="I12" s="16" t="e">
        <f>G12-H12</f>
        <v>#NUM!</v>
      </c>
      <c r="J12" s="1" t="b">
        <f>AND(NOT(ISERROR(I12)),E12&lt;&gt;$E$11,E12&lt;&gt;$E$10)</f>
        <v>0</v>
      </c>
      <c r="K12" s="15" t="e">
        <f>(I12-_xll.ohFilter($I$6:$I$9,$J$6:$J$9))/(P12-_xll.ohFilter($P$6:$P$9,$J$6:$J$9))</f>
        <v>#NUM!</v>
      </c>
      <c r="L12" s="15" t="e">
        <f>_xll.ohFilter($I$6:$I$9,$J$6:$J$9)-K12*_xll.ohFilter($P$6:$P$9,$J$6:$J$9)</f>
        <v>#NUM!</v>
      </c>
      <c r="M12" s="5"/>
      <c r="N12" s="121">
        <f t="shared" si="2"/>
        <v>31</v>
      </c>
      <c r="O12" s="121">
        <f t="shared" si="3"/>
        <v>123</v>
      </c>
      <c r="P12" s="5">
        <f t="shared" si="6"/>
        <v>154</v>
      </c>
      <c r="R12" s="100">
        <f t="shared" si="4"/>
        <v>6634.333333333333</v>
      </c>
      <c r="S12" s="100">
        <f t="shared" si="5"/>
        <v>77</v>
      </c>
      <c r="T12" s="100">
        <v>1</v>
      </c>
      <c r="V12" s="100"/>
      <c r="W12" s="100"/>
      <c r="X12" s="100"/>
    </row>
    <row r="13" spans="1:34" x14ac:dyDescent="0.2">
      <c r="A13" s="1">
        <v>2</v>
      </c>
      <c r="B13" s="29" t="str">
        <f>_xll.qlMakeDatedOIS(,E13,F13,OvernightIndex,0,,,,EvaluationDate)</f>
        <v>obj_003a5#0032</v>
      </c>
      <c r="C13" s="12" t="b">
        <f>_xll.qlInstrumentSetPricingEngine(B13,OisEngine)</f>
        <v>1</v>
      </c>
      <c r="D13" s="11" t="str">
        <f>Currency&amp;A13&amp;"x"&amp;A13+3&amp;"F"&amp;QuoteSuffix</f>
        <v>GBP2x5F_Quote</v>
      </c>
      <c r="E13" s="55">
        <f>_xll.qlCalendarAdvance(Calendar,SettlementDate,A13&amp;"M","mf")</f>
        <v>41829</v>
      </c>
      <c r="F13" s="56">
        <f>_xll.qlInterestRateIndexMaturity($A$8,E13)</f>
        <v>41921</v>
      </c>
      <c r="G13" s="52">
        <f>_xll.qlQuoteValue($D13,AllTriggers)</f>
        <v>5.6000000000000008E-3</v>
      </c>
      <c r="H13" s="15" t="e">
        <f>_xll.qlOvernightIndexedSwapFairRate(B13,_xll.ohTrigger(C13,InterestRatesTrigger))</f>
        <v>#NUM!</v>
      </c>
      <c r="I13" s="16" t="e">
        <f>G13-H13</f>
        <v>#NUM!</v>
      </c>
      <c r="J13" s="1" t="b">
        <f>AND(NOT(ISERROR(I13)),E13&lt;&gt;$E$11,E13&lt;&gt;$E$10)</f>
        <v>0</v>
      </c>
      <c r="K13" s="15" t="e">
        <f>(I13-_xll.ohFilter($I$6:$I$9,$J$6:$J$9))/(P13-_xll.ohFilter($P$6:$P$9,$J$6:$J$9))</f>
        <v>#NUM!</v>
      </c>
      <c r="L13" s="15" t="e">
        <f>_xll.ohFilter($I$6:$I$9,$J$6:$J$9)-K13*_xll.ohFilter($P$6:$P$9,$J$6:$J$9)</f>
        <v>#NUM!</v>
      </c>
      <c r="M13" s="5"/>
      <c r="N13" s="121">
        <f t="shared" si="2"/>
        <v>61</v>
      </c>
      <c r="O13" s="121">
        <f t="shared" si="3"/>
        <v>153</v>
      </c>
      <c r="P13" s="5">
        <f t="shared" si="6"/>
        <v>214</v>
      </c>
      <c r="R13" s="100">
        <f t="shared" si="4"/>
        <v>12154.333333333334</v>
      </c>
      <c r="S13" s="100">
        <f t="shared" si="5"/>
        <v>107</v>
      </c>
      <c r="T13" s="100">
        <v>1</v>
      </c>
      <c r="V13" s="100"/>
      <c r="W13" s="100"/>
      <c r="X13" s="100"/>
    </row>
    <row r="14" spans="1:34" x14ac:dyDescent="0.2">
      <c r="A14" s="1">
        <v>3</v>
      </c>
      <c r="B14" s="29" t="str">
        <f>_xll.qlMakeDatedOIS(,E14,F14,OvernightIndex,0,,,,EvaluationDate)</f>
        <v>obj_003a0#0032</v>
      </c>
      <c r="C14" s="12" t="b">
        <f>_xll.qlInstrumentSetPricingEngine(B14,OisEngine)</f>
        <v>1</v>
      </c>
      <c r="D14" s="11" t="str">
        <f>Currency&amp;A14&amp;"x"&amp;A14+3&amp;"F"&amp;QuoteSuffix</f>
        <v>GBP3x6F_Quote</v>
      </c>
      <c r="E14" s="55">
        <f>_xll.qlCalendarAdvance(Calendar,SettlementDate,A14&amp;"M","mf")</f>
        <v>41862</v>
      </c>
      <c r="F14" s="56">
        <f>_xll.qlInterestRateIndexMaturity($A$8,E14)</f>
        <v>41954</v>
      </c>
      <c r="G14" s="52">
        <f>_xll.qlQuoteValue($D14,AllTriggers)</f>
        <v>5.8999999999999999E-3</v>
      </c>
      <c r="H14" s="15" t="e">
        <f>_xll.qlOvernightIndexedSwapFairRate(B14,_xll.ohTrigger(C14,InterestRatesTrigger))</f>
        <v>#NUM!</v>
      </c>
      <c r="I14" s="16" t="e">
        <f>G14-H14</f>
        <v>#NUM!</v>
      </c>
      <c r="J14" s="1" t="b">
        <f>AND(NOT(ISERROR(I14)),E14&lt;&gt;$E$11,E14&lt;&gt;$E$10)</f>
        <v>0</v>
      </c>
      <c r="K14" s="15" t="e">
        <f>(I14-_xll.ohFilter($I$6:$I$9,$J$6:$J$9))/(P14-_xll.ohFilter($P$6:$P$9,$J$6:$J$9))</f>
        <v>#NUM!</v>
      </c>
      <c r="L14" s="15" t="e">
        <f>_xll.ohFilter($I$6:$I$9,$J$6:$J$9)-K14*_xll.ohFilter($P$6:$P$9,$J$6:$J$9)</f>
        <v>#NUM!</v>
      </c>
      <c r="M14" s="5"/>
      <c r="N14" s="121">
        <f t="shared" si="2"/>
        <v>94</v>
      </c>
      <c r="O14" s="121">
        <f t="shared" si="3"/>
        <v>186</v>
      </c>
      <c r="P14" s="5">
        <f t="shared" si="6"/>
        <v>280</v>
      </c>
      <c r="R14" s="100">
        <f t="shared" si="4"/>
        <v>20305.333333333336</v>
      </c>
      <c r="S14" s="100">
        <f t="shared" si="5"/>
        <v>140</v>
      </c>
      <c r="T14" s="100">
        <v>1</v>
      </c>
      <c r="V14" s="100"/>
      <c r="W14" s="100"/>
      <c r="X14" s="100"/>
    </row>
    <row r="15" spans="1:34" x14ac:dyDescent="0.2">
      <c r="A15" s="1">
        <v>6</v>
      </c>
      <c r="B15" s="28" t="str">
        <f>_xll.qlMakeDatedOIS(,E15,F15,OvernightIndex,0,,,,EvaluationDate)</f>
        <v>obj_00391#0033</v>
      </c>
      <c r="C15" s="8" t="b">
        <f>_xll.qlInstrumentSetPricingEngine(B15,OisEngine)</f>
        <v>1</v>
      </c>
      <c r="D15" s="111" t="str">
        <f>Currency&amp;A16&amp;"D_Quote"</f>
        <v>GBP6MD_Quote</v>
      </c>
      <c r="E15" s="112">
        <f>SettlementDate</f>
        <v>41768</v>
      </c>
      <c r="F15" s="113">
        <f>_xll.qlCalendarAdvance(Calendar,E15,A16,"mf")</f>
        <v>41953</v>
      </c>
      <c r="G15" s="114">
        <f>_xll.qlQuoteValue($D15,AllTriggers)</f>
        <v>6.3625000000000001E-3</v>
      </c>
      <c r="H15" s="115" t="e">
        <f>_xll.qlOvernightIndexedSwapFairRate(B15,_xll.ohTrigger(C15,InterestRatesTrigger))</f>
        <v>#NUM!</v>
      </c>
      <c r="I15" s="116" t="e">
        <f t="shared" si="1"/>
        <v>#NUM!</v>
      </c>
      <c r="J15" s="117" t="b">
        <v>0</v>
      </c>
      <c r="K15" s="118"/>
      <c r="L15" s="118"/>
      <c r="M15" s="118"/>
      <c r="N15" s="120">
        <f t="shared" si="2"/>
        <v>0</v>
      </c>
      <c r="O15" s="120">
        <f t="shared" si="3"/>
        <v>185</v>
      </c>
      <c r="P15" s="118">
        <f t="shared" ref="P15:P27" si="7">(O15^2-N15^2)/(O15-N15)</f>
        <v>185</v>
      </c>
      <c r="Q15" s="117"/>
      <c r="R15" s="131">
        <f t="shared" ref="R15:R27" si="8">(O15^3-N15^3)/3/(O15-N15)</f>
        <v>11408.333333333332</v>
      </c>
      <c r="S15" s="131">
        <f t="shared" ref="S15:S27" si="9">(O15+N15)/2</f>
        <v>92.5</v>
      </c>
      <c r="T15" s="131">
        <v>1</v>
      </c>
    </row>
    <row r="16" spans="1:34" x14ac:dyDescent="0.2">
      <c r="A16" s="1" t="str">
        <f>_xll.qlPeriodEquivalent(A15&amp;"M")</f>
        <v>6M</v>
      </c>
      <c r="B16" s="65" t="str">
        <f>_xll.qlMakeDatedOIS(,E16,F16,OvernightIndex,0,,,,EvaluationDate)</f>
        <v>obj_003b6#0023</v>
      </c>
      <c r="C16" s="12" t="b">
        <f>_xll.qlInstrumentSetPricingEngine(B16,OisEngine)</f>
        <v>1</v>
      </c>
      <c r="D16" s="104" t="str">
        <f>PROPER(Currency&amp;IborType)&amp;A16&amp;"LastFixing_Quote"</f>
        <v>Gbplibor6MLastFixing_Quote</v>
      </c>
      <c r="E16" s="105">
        <f>E15</f>
        <v>41768</v>
      </c>
      <c r="F16" s="106">
        <f>F15</f>
        <v>41953</v>
      </c>
      <c r="G16" s="107">
        <f>_xll.qlQuoteValue(D16,AllTriggers)</f>
        <v>6.3625000000000001E-3</v>
      </c>
      <c r="H16" s="108" t="e">
        <f>_xll.qlOvernightIndexedSwapFairRate(B16,_xll.ohTrigger(C16,InterestRatesTrigger))</f>
        <v>#NUM!</v>
      </c>
      <c r="I16" s="109" t="e">
        <f t="shared" si="1"/>
        <v>#NUM!</v>
      </c>
      <c r="J16" s="117" t="b">
        <f>AND(ISERROR(I17),ISERROR(I18),NOT(ISERROR(I16)))</f>
        <v>0</v>
      </c>
      <c r="K16" s="118"/>
      <c r="L16" s="118"/>
      <c r="M16" s="118"/>
      <c r="N16" s="120">
        <f t="shared" si="2"/>
        <v>0</v>
      </c>
      <c r="O16" s="120">
        <f t="shared" si="3"/>
        <v>185</v>
      </c>
      <c r="P16" s="118">
        <f t="shared" si="7"/>
        <v>185</v>
      </c>
      <c r="Q16" s="117"/>
      <c r="R16" s="131">
        <f t="shared" si="8"/>
        <v>11408.333333333332</v>
      </c>
      <c r="S16" s="131">
        <f t="shared" si="9"/>
        <v>92.5</v>
      </c>
      <c r="T16" s="131">
        <v>1</v>
      </c>
    </row>
    <row r="17" spans="1:34" x14ac:dyDescent="0.2">
      <c r="A17" s="1" t="str">
        <f>PROPER(Currency)&amp;IborType&amp;A16</f>
        <v>GbpLibor6M</v>
      </c>
      <c r="B17" s="29"/>
      <c r="C17" s="12"/>
      <c r="D17" s="104"/>
      <c r="E17" s="105"/>
      <c r="F17" s="106"/>
      <c r="G17" s="107"/>
      <c r="H17" s="108"/>
      <c r="I17" s="109" t="e">
        <f>NA()</f>
        <v>#N/A</v>
      </c>
      <c r="J17" s="117" t="b">
        <f>AND(E17&gt;E16,NOT(ISERROR(I17)))</f>
        <v>0</v>
      </c>
      <c r="K17" s="117"/>
      <c r="L17" s="117"/>
      <c r="M17" s="118"/>
      <c r="N17" s="120">
        <f t="shared" si="2"/>
        <v>-41768</v>
      </c>
      <c r="O17" s="120">
        <f t="shared" si="3"/>
        <v>-41768</v>
      </c>
      <c r="P17" s="118" t="e">
        <f t="shared" si="7"/>
        <v>#DIV/0!</v>
      </c>
      <c r="Q17" s="117"/>
      <c r="R17" s="131" t="e">
        <f t="shared" si="8"/>
        <v>#DIV/0!</v>
      </c>
      <c r="S17" s="131">
        <f t="shared" si="9"/>
        <v>-41768</v>
      </c>
      <c r="T17" s="131">
        <v>1</v>
      </c>
      <c r="AD17" s="1" t="s">
        <v>51</v>
      </c>
      <c r="AH17" s="1" t="s">
        <v>50</v>
      </c>
    </row>
    <row r="18" spans="1:34" x14ac:dyDescent="0.2">
      <c r="B18" s="29"/>
      <c r="C18" s="12"/>
      <c r="D18" s="104"/>
      <c r="E18" s="105"/>
      <c r="F18" s="106"/>
      <c r="G18" s="107"/>
      <c r="H18" s="108"/>
      <c r="I18" s="109" t="e">
        <f>NA()</f>
        <v>#N/A</v>
      </c>
      <c r="J18" s="117" t="b">
        <f>AND(NOT(J16),NOT(ISERROR(I18)))</f>
        <v>0</v>
      </c>
      <c r="K18" s="108">
        <f>AVERAGE(_xll.ohFilter(K19:K21,J19:J21))</f>
        <v>0</v>
      </c>
      <c r="L18" s="108">
        <f>_xll.ohFilter($I$15:$I$18,$J$15:$J$18)-K18*_xll.ohFilter($P$15:$P$18,$J$15:$J$18)</f>
        <v>0</v>
      </c>
      <c r="M18" s="118"/>
      <c r="N18" s="120">
        <f t="shared" si="2"/>
        <v>-41768</v>
      </c>
      <c r="O18" s="120">
        <f t="shared" si="3"/>
        <v>-41768</v>
      </c>
      <c r="P18" s="118" t="e">
        <f t="shared" si="7"/>
        <v>#DIV/0!</v>
      </c>
      <c r="Q18" s="117"/>
      <c r="R18" s="131" t="e">
        <f t="shared" si="8"/>
        <v>#DIV/0!</v>
      </c>
      <c r="S18" s="131">
        <f t="shared" si="9"/>
        <v>-41768</v>
      </c>
      <c r="T18" s="131">
        <v>1</v>
      </c>
      <c r="V18" s="91">
        <f t="array" ref="V18:V20">_xll.ohFilter(R15:R24,$J15:$J24)</f>
        <v>0</v>
      </c>
      <c r="W18" s="92">
        <f t="array" ref="W18:W20">_xll.ohFilter(S15:S24,$J15:$J24)</f>
        <v>0</v>
      </c>
      <c r="X18" s="93">
        <f t="array" ref="X18:X20">_xll.ohFilter(T15:T24,$J15:$J24)</f>
        <v>0</v>
      </c>
      <c r="Z18" s="76" t="e">
        <f t="array" ref="Z18:Z20">MMULT(AD18:AF20,AB18:AB20)</f>
        <v>#NUM!</v>
      </c>
      <c r="AB18" s="76">
        <f t="array" ref="AB18:AB20">_xll.ohFilter(I15:I24,$J15:$J24)</f>
        <v>0</v>
      </c>
      <c r="AD18" s="82" t="e">
        <f t="array" ref="AD18:AF20">MINVERSE(V18:X20)</f>
        <v>#NUM!</v>
      </c>
      <c r="AE18" s="83" t="e">
        <v>#NUM!</v>
      </c>
      <c r="AF18" s="84" t="e">
        <v>#NUM!</v>
      </c>
      <c r="AH18" s="79" t="e">
        <f t="array" ref="AH18:AH20">MMULT(V18:X20,Z18:Z20)-AB18:AB20</f>
        <v>#NUM!</v>
      </c>
    </row>
    <row r="19" spans="1:34" x14ac:dyDescent="0.2">
      <c r="A19" s="1">
        <v>1</v>
      </c>
      <c r="B19" s="29" t="str">
        <f>_xll.qlMakeDatedOIS(,E19,F19,OvernightIndex,0,,,,EvaluationDate)</f>
        <v>obj_00397#0023</v>
      </c>
      <c r="C19" s="12" t="b">
        <f>_xll.qlInstrumentSetPricingEngine(B19,OisEngine)</f>
        <v>1</v>
      </c>
      <c r="D19" s="11" t="str">
        <f t="shared" ref="D19:D24" si="10">Currency&amp;A19&amp;"x"&amp;A19+6&amp;"F"&amp;QuoteSuffix</f>
        <v>GBP1x7F_Quote</v>
      </c>
      <c r="E19" s="55">
        <f>_xll.qlCalendarAdvance(Calendar,SettlementDate,A19&amp;"M","mf")</f>
        <v>41799</v>
      </c>
      <c r="F19" s="56">
        <f>_xll.qlInterestRateIndexMaturity($A$17,E19)</f>
        <v>41982</v>
      </c>
      <c r="G19" s="27">
        <f>_xll.qlQuoteValue($D19,AllTriggers)</f>
        <v>6.6E-3</v>
      </c>
      <c r="H19" s="15" t="e">
        <f>_xll.qlOvernightIndexedSwapFairRate(B19,_xll.ohTrigger(C19,InterestRatesTrigger))</f>
        <v>#NUM!</v>
      </c>
      <c r="I19" s="16" t="e">
        <f t="shared" ref="I19:I24" si="11">G19-H19</f>
        <v>#NUM!</v>
      </c>
      <c r="J19" s="1" t="b">
        <f t="shared" ref="J19:J24" si="12">NOT(ISERROR(I19))</f>
        <v>0</v>
      </c>
      <c r="K19" s="15" t="e">
        <f>(I19-_xll.ohFilter($I$15:$I$18,$J$15:$J$18))/(P19-_xll.ohFilter($P$15:$P$18,$J$15:$J$18))</f>
        <v>#NUM!</v>
      </c>
      <c r="L19" s="15" t="e">
        <f>_xll.ohFilter($I$15:$I$18,$J$15:$J$18)-K19*_xll.ohFilter($P$15:$P$18,$J$15:$J$18)</f>
        <v>#NUM!</v>
      </c>
      <c r="M19" s="5"/>
      <c r="N19" s="121">
        <f t="shared" si="2"/>
        <v>31</v>
      </c>
      <c r="O19" s="121">
        <f t="shared" si="3"/>
        <v>214</v>
      </c>
      <c r="P19" s="5">
        <f t="shared" si="7"/>
        <v>245</v>
      </c>
      <c r="R19" s="100">
        <f t="shared" si="8"/>
        <v>17797</v>
      </c>
      <c r="S19" s="100">
        <f t="shared" si="9"/>
        <v>122.5</v>
      </c>
      <c r="T19" s="100">
        <v>1</v>
      </c>
      <c r="V19" s="94">
        <v>0</v>
      </c>
      <c r="W19" s="95">
        <v>0</v>
      </c>
      <c r="X19" s="96">
        <v>0</v>
      </c>
      <c r="Y19" s="67" t="s">
        <v>47</v>
      </c>
      <c r="Z19" s="77" t="e">
        <v>#NUM!</v>
      </c>
      <c r="AA19" s="67" t="s">
        <v>48</v>
      </c>
      <c r="AB19" s="77">
        <v>0</v>
      </c>
      <c r="AD19" s="85" t="e">
        <v>#NUM!</v>
      </c>
      <c r="AE19" s="86" t="e">
        <v>#NUM!</v>
      </c>
      <c r="AF19" s="87" t="e">
        <v>#NUM!</v>
      </c>
      <c r="AH19" s="80" t="e">
        <v>#NUM!</v>
      </c>
    </row>
    <row r="20" spans="1:34" x14ac:dyDescent="0.2">
      <c r="A20" s="1">
        <v>2</v>
      </c>
      <c r="B20" s="29" t="str">
        <f>_xll.qlMakeDatedOIS(,E20,F20,OvernightIndex,0,,,,EvaluationDate)</f>
        <v>obj_003ad#0024</v>
      </c>
      <c r="C20" s="12" t="b">
        <f>_xll.qlInstrumentSetPricingEngine(B20,OisEngine)</f>
        <v>1</v>
      </c>
      <c r="D20" s="11" t="str">
        <f t="shared" si="10"/>
        <v>GBP2x8F_Quote</v>
      </c>
      <c r="E20" s="55">
        <f>_xll.qlCalendarAdvance(Calendar,SettlementDate,A20&amp;"M","mf")</f>
        <v>41829</v>
      </c>
      <c r="F20" s="56">
        <f>_xll.qlInterestRateIndexMaturity($A$17,E20)</f>
        <v>42013</v>
      </c>
      <c r="G20" s="27">
        <f>_xll.qlQuoteValue($D20,AllTriggers)</f>
        <v>6.9500000000000004E-3</v>
      </c>
      <c r="H20" s="15" t="e">
        <f>_xll.qlOvernightIndexedSwapFairRate(B20,_xll.ohTrigger(C20,InterestRatesTrigger))</f>
        <v>#NUM!</v>
      </c>
      <c r="I20" s="16" t="e">
        <f t="shared" si="11"/>
        <v>#NUM!</v>
      </c>
      <c r="J20" s="1" t="b">
        <f t="shared" si="12"/>
        <v>0</v>
      </c>
      <c r="K20" s="15" t="e">
        <f>(I20-_xll.ohFilter($I$15:$I$18,$J$15:$J$18))/(P20-_xll.ohFilter($P$15:$P$18,$J$15:$J$18))</f>
        <v>#NUM!</v>
      </c>
      <c r="L20" s="15" t="e">
        <f>_xll.ohFilter($I$15:$I$18,$J$15:$J$18)-K20*_xll.ohFilter($P$15:$P$18,$J$15:$J$18)</f>
        <v>#NUM!</v>
      </c>
      <c r="M20" s="5"/>
      <c r="N20" s="121">
        <f t="shared" si="2"/>
        <v>61</v>
      </c>
      <c r="O20" s="121">
        <f t="shared" si="3"/>
        <v>245</v>
      </c>
      <c r="P20" s="5">
        <f t="shared" si="7"/>
        <v>306</v>
      </c>
      <c r="R20" s="100">
        <f t="shared" si="8"/>
        <v>26230.333333333332</v>
      </c>
      <c r="S20" s="100">
        <f t="shared" si="9"/>
        <v>153</v>
      </c>
      <c r="T20" s="100">
        <v>1</v>
      </c>
      <c r="V20" s="97">
        <v>0</v>
      </c>
      <c r="W20" s="98">
        <v>0</v>
      </c>
      <c r="X20" s="99">
        <v>0</v>
      </c>
      <c r="Z20" s="78" t="e">
        <v>#NUM!</v>
      </c>
      <c r="AB20" s="78">
        <v>0</v>
      </c>
      <c r="AD20" s="88" t="e">
        <v>#NUM!</v>
      </c>
      <c r="AE20" s="89" t="e">
        <v>#NUM!</v>
      </c>
      <c r="AF20" s="90" t="e">
        <v>#NUM!</v>
      </c>
      <c r="AH20" s="81" t="e">
        <v>#NUM!</v>
      </c>
    </row>
    <row r="21" spans="1:34" x14ac:dyDescent="0.2">
      <c r="A21" s="1">
        <v>3</v>
      </c>
      <c r="B21" s="29" t="str">
        <f>_xll.qlMakeDatedOIS(,E21,F21,OvernightIndex,0,,,,EvaluationDate)</f>
        <v>obj_003ae#0024</v>
      </c>
      <c r="C21" s="12" t="b">
        <f>_xll.qlInstrumentSetPricingEngine(B21,OisEngine)</f>
        <v>1</v>
      </c>
      <c r="D21" s="11" t="str">
        <f t="shared" si="10"/>
        <v>GBP3x9F_Quote</v>
      </c>
      <c r="E21" s="55">
        <f>_xll.qlCalendarAdvance(Calendar,SettlementDate,A21&amp;"M","mf")</f>
        <v>41862</v>
      </c>
      <c r="F21" s="56">
        <f>_xll.qlInterestRateIndexMaturity($A$17,E21)</f>
        <v>42046</v>
      </c>
      <c r="G21" s="27">
        <f>_xll.qlQuoteValue($D21,AllTriggers)</f>
        <v>7.3499999999999998E-3</v>
      </c>
      <c r="H21" s="15" t="e">
        <f>_xll.qlOvernightIndexedSwapFairRate(B21,_xll.ohTrigger(C21,InterestRatesTrigger))</f>
        <v>#NUM!</v>
      </c>
      <c r="I21" s="16" t="e">
        <f t="shared" si="11"/>
        <v>#NUM!</v>
      </c>
      <c r="J21" s="1" t="b">
        <f t="shared" si="12"/>
        <v>0</v>
      </c>
      <c r="K21" s="15" t="e">
        <f>(I21-_xll.ohFilter($I$15:$I$18,$J$15:$J$18))/(P21-_xll.ohFilter($P$15:$P$18,$J$15:$J$18))</f>
        <v>#NUM!</v>
      </c>
      <c r="L21" s="15" t="e">
        <f>_xll.ohFilter($I$15:$I$18,$J$15:$J$18)-K21*_xll.ohFilter($P$15:$P$18,$J$15:$J$18)</f>
        <v>#NUM!</v>
      </c>
      <c r="M21" s="5"/>
      <c r="N21" s="121">
        <f t="shared" si="2"/>
        <v>94</v>
      </c>
      <c r="O21" s="121">
        <f t="shared" si="3"/>
        <v>278</v>
      </c>
      <c r="P21" s="5">
        <f t="shared" si="7"/>
        <v>372</v>
      </c>
      <c r="R21" s="100">
        <f t="shared" si="8"/>
        <v>37417.333333333328</v>
      </c>
      <c r="S21" s="100">
        <f t="shared" si="9"/>
        <v>186</v>
      </c>
      <c r="T21" s="100">
        <v>1</v>
      </c>
      <c r="V21" s="100"/>
      <c r="W21" s="100"/>
      <c r="X21" s="100"/>
      <c r="AB21" s="66"/>
    </row>
    <row r="22" spans="1:34" x14ac:dyDescent="0.2">
      <c r="A22" s="1">
        <v>4</v>
      </c>
      <c r="B22" s="29" t="str">
        <f>_xll.qlMakeDatedOIS(,E22,F22,OvernightIndex,0,,,,EvaluationDate)</f>
        <v>obj_003ac#0024</v>
      </c>
      <c r="C22" s="12" t="b">
        <f>_xll.qlInstrumentSetPricingEngine(B22,OisEngine)</f>
        <v>1</v>
      </c>
      <c r="D22" s="11" t="str">
        <f t="shared" si="10"/>
        <v>GBP4x10F_Quote</v>
      </c>
      <c r="E22" s="55">
        <f>_xll.qlCalendarAdvance(Calendar,SettlementDate,A22&amp;"M","mf")</f>
        <v>41891</v>
      </c>
      <c r="F22" s="56">
        <f>_xll.qlInterestRateIndexMaturity($A$17,E22)</f>
        <v>42072</v>
      </c>
      <c r="G22" s="27">
        <f>_xll.qlQuoteValue($D22,AllTriggers)</f>
        <v>7.8000000000000005E-3</v>
      </c>
      <c r="H22" s="15" t="e">
        <f>_xll.qlOvernightIndexedSwapFairRate(B22,_xll.ohTrigger(C22,InterestRatesTrigger))</f>
        <v>#NUM!</v>
      </c>
      <c r="I22" s="16" t="e">
        <f t="shared" si="11"/>
        <v>#NUM!</v>
      </c>
      <c r="J22" s="1" t="b">
        <f t="shared" si="12"/>
        <v>0</v>
      </c>
      <c r="K22" s="15" t="e">
        <f>(I22-_xll.ohFilter($I$15:$I$18,$J$15:$J$18))/(P22-_xll.ohFilter($P$15:$P$18,$J$15:$J$18))</f>
        <v>#NUM!</v>
      </c>
      <c r="L22" s="15" t="e">
        <f>_xll.ohFilter($I$15:$I$18,$J$15:$J$18)-K22*_xll.ohFilter($P$15:$P$18,$J$15:$J$18)</f>
        <v>#NUM!</v>
      </c>
      <c r="M22" s="5"/>
      <c r="N22" s="121">
        <f t="shared" si="2"/>
        <v>123</v>
      </c>
      <c r="O22" s="121">
        <f t="shared" si="3"/>
        <v>304</v>
      </c>
      <c r="P22" s="5">
        <f t="shared" si="7"/>
        <v>427</v>
      </c>
      <c r="R22" s="100">
        <f t="shared" si="8"/>
        <v>48312.333333333336</v>
      </c>
      <c r="S22" s="100">
        <f t="shared" si="9"/>
        <v>213.5</v>
      </c>
      <c r="T22" s="100">
        <v>1</v>
      </c>
      <c r="V22" s="100"/>
      <c r="W22" s="100"/>
      <c r="X22" s="100"/>
      <c r="AB22" s="66"/>
    </row>
    <row r="23" spans="1:34" x14ac:dyDescent="0.2">
      <c r="A23" s="1">
        <v>5</v>
      </c>
      <c r="B23" s="29" t="str">
        <f>_xll.qlMakeDatedOIS(,E23,F23,OvernightIndex,0,,,,EvaluationDate)</f>
        <v>obj_0039f#0032</v>
      </c>
      <c r="C23" s="12" t="b">
        <f>_xll.qlInstrumentSetPricingEngine(B23,OisEngine)</f>
        <v>1</v>
      </c>
      <c r="D23" s="11" t="str">
        <f t="shared" si="10"/>
        <v>GBP5x11F_Quote</v>
      </c>
      <c r="E23" s="55">
        <f>_xll.qlCalendarAdvance(Calendar,SettlementDate,A23&amp;"M","mf")</f>
        <v>41921</v>
      </c>
      <c r="F23" s="56">
        <f>_xll.qlInterestRateIndexMaturity($A$17,E23)</f>
        <v>42103</v>
      </c>
      <c r="G23" s="27">
        <f>_xll.qlQuoteValue($D23,AllTriggers)</f>
        <v>8.3499999999999998E-3</v>
      </c>
      <c r="H23" s="15" t="e">
        <f>_xll.qlOvernightIndexedSwapFairRate(B23,_xll.ohTrigger(C23,InterestRatesTrigger))</f>
        <v>#NUM!</v>
      </c>
      <c r="I23" s="16" t="e">
        <f t="shared" si="11"/>
        <v>#NUM!</v>
      </c>
      <c r="J23" s="1" t="b">
        <f t="shared" si="12"/>
        <v>0</v>
      </c>
      <c r="K23" s="15" t="e">
        <f>(I23-_xll.ohFilter($I$15:$I$18,$J$15:$J$18))/(P23-_xll.ohFilter($P$15:$P$18,$J$15:$J$18))</f>
        <v>#NUM!</v>
      </c>
      <c r="L23" s="15" t="e">
        <f>_xll.ohFilter($I$15:$I$18,$J$15:$J$18)-K23*_xll.ohFilter($P$15:$P$18,$J$15:$J$18)</f>
        <v>#NUM!</v>
      </c>
      <c r="M23" s="5"/>
      <c r="N23" s="121">
        <f t="shared" si="2"/>
        <v>153</v>
      </c>
      <c r="O23" s="121">
        <f t="shared" si="3"/>
        <v>335</v>
      </c>
      <c r="P23" s="5">
        <f t="shared" si="7"/>
        <v>488</v>
      </c>
      <c r="R23" s="100">
        <f t="shared" si="8"/>
        <v>62296.333333333328</v>
      </c>
      <c r="S23" s="100">
        <f t="shared" si="9"/>
        <v>244</v>
      </c>
      <c r="T23" s="100">
        <v>1</v>
      </c>
      <c r="V23" s="100"/>
      <c r="W23" s="100"/>
      <c r="X23" s="100"/>
      <c r="AB23" s="66"/>
    </row>
    <row r="24" spans="1:34" x14ac:dyDescent="0.2">
      <c r="A24" s="1">
        <v>6</v>
      </c>
      <c r="B24" s="29" t="str">
        <f>_xll.qlMakeDatedOIS(,E24,F24,OvernightIndex,0,,,,EvaluationDate)</f>
        <v>obj_003a1#0032</v>
      </c>
      <c r="C24" s="12" t="b">
        <f>_xll.qlInstrumentSetPricingEngine(B24,OisEngine)</f>
        <v>1</v>
      </c>
      <c r="D24" s="11" t="str">
        <f t="shared" si="10"/>
        <v>GBP6x12F_Quote</v>
      </c>
      <c r="E24" s="55">
        <f>_xll.qlCalendarAdvance(Calendar,SettlementDate,A24&amp;"M","mf")</f>
        <v>41953</v>
      </c>
      <c r="F24" s="56">
        <f>_xll.qlInterestRateIndexMaturity($A$17,E24)</f>
        <v>42135</v>
      </c>
      <c r="G24" s="27">
        <f>_xll.qlQuoteValue($D24,AllTriggers)</f>
        <v>9.0500000000000008E-3</v>
      </c>
      <c r="H24" s="15" t="e">
        <f>_xll.qlOvernightIndexedSwapFairRate(B24,_xll.ohTrigger(C24,InterestRatesTrigger))</f>
        <v>#NUM!</v>
      </c>
      <c r="I24" s="16" t="e">
        <f t="shared" si="11"/>
        <v>#NUM!</v>
      </c>
      <c r="J24" s="1" t="b">
        <f t="shared" si="12"/>
        <v>0</v>
      </c>
      <c r="K24" s="15" t="e">
        <f>(I24-_xll.ohFilter($I$15:$I$18,$J$15:$J$18))/(P24-_xll.ohFilter($P$15:$P$18,$J$15:$J$18))</f>
        <v>#NUM!</v>
      </c>
      <c r="L24" s="15" t="e">
        <f>_xll.ohFilter($I$15:$I$18,$J$15:$J$18)-K24*_xll.ohFilter($P$15:$P$18,$J$15:$J$18)</f>
        <v>#NUM!</v>
      </c>
      <c r="M24" s="5"/>
      <c r="N24" s="121">
        <f t="shared" si="2"/>
        <v>185</v>
      </c>
      <c r="O24" s="121">
        <f t="shared" si="3"/>
        <v>367</v>
      </c>
      <c r="P24" s="5">
        <f t="shared" si="7"/>
        <v>552</v>
      </c>
      <c r="R24" s="100">
        <f t="shared" si="8"/>
        <v>78936.333333333328</v>
      </c>
      <c r="S24" s="100">
        <f t="shared" si="9"/>
        <v>276</v>
      </c>
      <c r="T24" s="100">
        <v>1</v>
      </c>
    </row>
    <row r="25" spans="1:34" x14ac:dyDescent="0.2">
      <c r="A25" s="1">
        <v>12</v>
      </c>
      <c r="B25" s="28" t="str">
        <f>_xll.qlMakeDatedOIS(,E25,F25,OvernightIndex,0,,,,EvaluationDate)</f>
        <v>obj_0039d#0032</v>
      </c>
      <c r="C25" s="8" t="b">
        <f>_xll.qlInstrumentSetPricingEngine(B25,OisEngine)</f>
        <v>1</v>
      </c>
      <c r="D25" s="111" t="str">
        <f>Currency&amp;A26&amp;"D_Quote"</f>
        <v>GBP1YD_Quote</v>
      </c>
      <c r="E25" s="112">
        <f>SettlementDate</f>
        <v>41768</v>
      </c>
      <c r="F25" s="113">
        <f>_xll.qlCalendarAdvance(Calendar,E25,A26,"mf")</f>
        <v>42135</v>
      </c>
      <c r="G25" s="114">
        <f>_xll.qlQuoteValue($D25,AllTriggers)</f>
        <v>9.4125000000000007E-3</v>
      </c>
      <c r="H25" s="115" t="e">
        <f>_xll.qlOvernightIndexedSwapFairRate(B25,_xll.ohTrigger(C25,InterestRatesTrigger))</f>
        <v>#NUM!</v>
      </c>
      <c r="I25" s="116" t="e">
        <f t="shared" si="1"/>
        <v>#NUM!</v>
      </c>
      <c r="J25" s="117" t="b">
        <v>0</v>
      </c>
      <c r="K25" s="117"/>
      <c r="L25" s="117"/>
      <c r="M25" s="118"/>
      <c r="N25" s="120">
        <f t="shared" si="2"/>
        <v>0</v>
      </c>
      <c r="O25" s="120">
        <f t="shared" si="3"/>
        <v>367</v>
      </c>
      <c r="P25" s="118">
        <f t="shared" si="7"/>
        <v>367</v>
      </c>
      <c r="Q25" s="117"/>
      <c r="R25" s="131">
        <f t="shared" si="8"/>
        <v>44896.333333333336</v>
      </c>
      <c r="S25" s="131">
        <f t="shared" si="9"/>
        <v>183.5</v>
      </c>
      <c r="T25" s="131">
        <v>1</v>
      </c>
    </row>
    <row r="26" spans="1:34" x14ac:dyDescent="0.2">
      <c r="A26" s="1" t="str">
        <f>_xll.qlPeriodEquivalent(A25&amp;"M")</f>
        <v>1Y</v>
      </c>
      <c r="B26" s="29" t="str">
        <f>_xll.qlMakeDatedOIS(,E26,F26,OvernightIndex,0,,,,EvaluationDate)</f>
        <v>obj_003a4#0032</v>
      </c>
      <c r="C26" s="12" t="b">
        <f>_xll.qlInstrumentSetPricingEngine(B26,OisEngine)</f>
        <v>1</v>
      </c>
      <c r="D26" s="104" t="str">
        <f>PROPER(Currency&amp;IborType)&amp;A26&amp;"LastFixing_Quote"</f>
        <v>Gbplibor1YLastFixing_Quote</v>
      </c>
      <c r="E26" s="105">
        <f>E25</f>
        <v>41768</v>
      </c>
      <c r="F26" s="106">
        <f>F25</f>
        <v>42135</v>
      </c>
      <c r="G26" s="107">
        <f>_xll.qlQuoteValue(D26,AllTriggers)</f>
        <v>9.4125000000000007E-3</v>
      </c>
      <c r="H26" s="108" t="e">
        <f>_xll.qlOvernightIndexedSwapFairRate(B26,_xll.ohTrigger(C26,InterestRatesTrigger))</f>
        <v>#NUM!</v>
      </c>
      <c r="I26" s="109" t="e">
        <f t="shared" si="1"/>
        <v>#NUM!</v>
      </c>
      <c r="J26" s="117" t="b">
        <f>NOT(ISERROR(I26))</f>
        <v>0</v>
      </c>
      <c r="K26" s="119" t="e">
        <f>K27</f>
        <v>#NUM!</v>
      </c>
      <c r="L26" s="108" t="e">
        <f>L27</f>
        <v>#NUM!</v>
      </c>
      <c r="M26" s="118"/>
      <c r="N26" s="120">
        <f t="shared" si="2"/>
        <v>0</v>
      </c>
      <c r="O26" s="120">
        <f t="shared" si="3"/>
        <v>367</v>
      </c>
      <c r="P26" s="118">
        <f t="shared" si="7"/>
        <v>367</v>
      </c>
      <c r="Q26" s="117"/>
      <c r="R26" s="131">
        <f t="shared" si="8"/>
        <v>44896.333333333336</v>
      </c>
      <c r="S26" s="131">
        <f t="shared" si="9"/>
        <v>183.5</v>
      </c>
      <c r="T26" s="131">
        <v>1</v>
      </c>
    </row>
    <row r="27" spans="1:34" x14ac:dyDescent="0.2">
      <c r="A27" s="1" t="str">
        <f>PROPER(Currency)&amp;IborType&amp;A26</f>
        <v>GbpLibor1Y</v>
      </c>
      <c r="B27" s="29" t="str">
        <f>_xll.qlMakeDatedOIS(,E27,F27,OvernightIndex,0,,,,EvaluationDate)</f>
        <v>obj_003b5#0024</v>
      </c>
      <c r="C27" s="12" t="b">
        <f>_xll.qlInstrumentSetPricingEngine(B27,OisEngine)</f>
        <v>1</v>
      </c>
      <c r="D27" s="11" t="str">
        <f>Currency&amp;"12x24F"&amp;QuoteSuffix</f>
        <v>GBP12x24F_Quote</v>
      </c>
      <c r="E27" s="55">
        <f>_xll.qlCalendarAdvance(Calendar,SettlementDate,"12M","mf")</f>
        <v>42135</v>
      </c>
      <c r="F27" s="56">
        <f>_xll.qlInterestRateIndexMaturity(A27,E27)</f>
        <v>42501</v>
      </c>
      <c r="G27" s="27">
        <f>_xll.qlQuoteValue($D27,AllTriggers)</f>
        <v>1.7850000000000001E-2</v>
      </c>
      <c r="H27" s="15" t="e">
        <f>_xll.qlOvernightIndexedSwapFairRate(B27,_xll.ohTrigger(C27,InterestRatesTrigger))</f>
        <v>#NUM!</v>
      </c>
      <c r="I27" s="16" t="e">
        <f t="shared" si="1"/>
        <v>#NUM!</v>
      </c>
      <c r="J27" s="1" t="b">
        <f>NOT(ISERROR(I27))</f>
        <v>0</v>
      </c>
      <c r="K27" s="15" t="e">
        <f>(I27-_xll.ohFilter($I$25:$I$26,$J$25:$J$26))/(P27-_xll.ohFilter($P$25:$P$26,$J$25:$J$26))</f>
        <v>#NUM!</v>
      </c>
      <c r="L27" s="15" t="e">
        <f>_xll.ohFilter($I$25:$I$26,$J$25:$J$26)-K27*_xll.ohFilter($P$25:$P$26,$J$25:$J$26)</f>
        <v>#NUM!</v>
      </c>
      <c r="M27" s="5"/>
      <c r="N27" s="121">
        <f t="shared" si="2"/>
        <v>367</v>
      </c>
      <c r="O27" s="121">
        <f t="shared" si="3"/>
        <v>733</v>
      </c>
      <c r="P27" s="5">
        <f t="shared" si="7"/>
        <v>1100</v>
      </c>
      <c r="R27" s="100">
        <f t="shared" si="8"/>
        <v>313663</v>
      </c>
      <c r="S27" s="100">
        <f t="shared" si="9"/>
        <v>550</v>
      </c>
      <c r="T27" s="100">
        <v>1</v>
      </c>
    </row>
    <row r="28" spans="1:34" x14ac:dyDescent="0.2">
      <c r="B28" s="7"/>
      <c r="C28" s="7"/>
      <c r="D28" s="68"/>
      <c r="E28" s="68"/>
      <c r="F28" s="68"/>
      <c r="G28" s="68"/>
      <c r="H28" s="68"/>
      <c r="I28" s="69"/>
      <c r="O28" s="70"/>
      <c r="S28" s="70"/>
      <c r="T28" s="70"/>
      <c r="U28" s="70"/>
      <c r="V28" s="70"/>
      <c r="W28" s="70"/>
      <c r="X28" s="70"/>
      <c r="AA28" s="70"/>
    </row>
    <row r="29" spans="1:34" x14ac:dyDescent="0.2">
      <c r="G29" s="67" t="s">
        <v>41</v>
      </c>
      <c r="H29" s="67" t="s">
        <v>41</v>
      </c>
      <c r="I29" s="67" t="s">
        <v>41</v>
      </c>
      <c r="J29" s="67" t="s">
        <v>41</v>
      </c>
    </row>
    <row r="30" spans="1:34" x14ac:dyDescent="0.2">
      <c r="A30" s="6"/>
      <c r="B30" s="6"/>
      <c r="C30" s="6"/>
      <c r="D30" s="6"/>
      <c r="E30" s="6"/>
      <c r="F30" s="6"/>
      <c r="G30" s="67" t="b">
        <v>0</v>
      </c>
      <c r="H30" s="67" t="b">
        <v>0</v>
      </c>
      <c r="I30" s="67" t="b">
        <v>0</v>
      </c>
      <c r="J30" s="67" t="b">
        <v>0</v>
      </c>
      <c r="M30" s="103" t="s">
        <v>49</v>
      </c>
      <c r="O30" s="67" t="b">
        <v>1</v>
      </c>
      <c r="P30" s="67" t="b">
        <v>1</v>
      </c>
      <c r="U30" s="125" t="s">
        <v>49</v>
      </c>
      <c r="V30" s="126" t="e">
        <f>Z9</f>
        <v>#NUM!</v>
      </c>
      <c r="W30" s="13" t="e">
        <f>Z18</f>
        <v>#NUM!</v>
      </c>
    </row>
    <row r="31" spans="1:34" x14ac:dyDescent="0.2">
      <c r="F31" s="45" t="s">
        <v>33</v>
      </c>
      <c r="G31" s="37">
        <f>_xll.ohFilter(I2:I3,J2:J3)</f>
        <v>0</v>
      </c>
      <c r="H31" s="38">
        <f>_xll.ohFilter(I6:I9,J6:J9)</f>
        <v>0</v>
      </c>
      <c r="I31" s="38">
        <f>_xll.ohFilter(I15:I18,J15:J18)</f>
        <v>0</v>
      </c>
      <c r="J31" s="39">
        <f>_xll.ohFilter(I25:I26,J25:J26)</f>
        <v>0</v>
      </c>
      <c r="M31" s="67" t="s">
        <v>46</v>
      </c>
      <c r="N31" s="66" t="e">
        <f>K4</f>
        <v>#NUM!</v>
      </c>
      <c r="O31" s="66">
        <f>K9</f>
        <v>0</v>
      </c>
      <c r="P31" s="66" t="e">
        <f>AVERAGE(K19:K21)</f>
        <v>#NUM!</v>
      </c>
      <c r="Q31" s="66" t="e">
        <f>K26</f>
        <v>#NUM!</v>
      </c>
      <c r="U31" s="127" t="s">
        <v>46</v>
      </c>
      <c r="V31" s="72" t="e">
        <f>Z10</f>
        <v>#NUM!</v>
      </c>
      <c r="W31" s="16" t="e">
        <f>Z19</f>
        <v>#NUM!</v>
      </c>
    </row>
    <row r="32" spans="1:34" x14ac:dyDescent="0.2">
      <c r="F32" s="45" t="s">
        <v>32</v>
      </c>
      <c r="G32" s="37">
        <f>IF(G31&lt;H31,G31,H31)</f>
        <v>0</v>
      </c>
      <c r="H32" s="38">
        <f>H31</f>
        <v>0</v>
      </c>
      <c r="I32" s="38">
        <f>IF(I31&lt;H31,H31,I31)</f>
        <v>0</v>
      </c>
      <c r="J32" s="39">
        <f>IF(J31&lt;I31,I31,J31)</f>
        <v>0</v>
      </c>
      <c r="M32" s="67" t="s">
        <v>45</v>
      </c>
      <c r="N32" s="66" t="e">
        <f>L4</f>
        <v>#NUM!</v>
      </c>
      <c r="O32" s="66">
        <f>L9</f>
        <v>0</v>
      </c>
      <c r="P32" s="66">
        <f>L18</f>
        <v>0</v>
      </c>
      <c r="Q32" s="66" t="e">
        <f>L26</f>
        <v>#NUM!</v>
      </c>
      <c r="U32" s="127" t="s">
        <v>45</v>
      </c>
      <c r="V32" s="72" t="e">
        <f>Z11</f>
        <v>#NUM!</v>
      </c>
      <c r="W32" s="16" t="e">
        <f>Z20</f>
        <v>#NUM!</v>
      </c>
    </row>
    <row r="33" spans="2:23" x14ac:dyDescent="0.2">
      <c r="B33" s="17" t="s">
        <v>26</v>
      </c>
      <c r="C33" s="18"/>
      <c r="D33" s="17" t="s">
        <v>11</v>
      </c>
      <c r="E33" s="18" t="s">
        <v>7</v>
      </c>
      <c r="F33" s="19" t="s">
        <v>6</v>
      </c>
      <c r="G33" s="17" t="s">
        <v>9</v>
      </c>
      <c r="H33" s="18" t="s">
        <v>3</v>
      </c>
      <c r="I33" s="18" t="s">
        <v>15</v>
      </c>
      <c r="J33" s="20" t="s">
        <v>24</v>
      </c>
      <c r="K33" s="17" t="s">
        <v>44</v>
      </c>
      <c r="L33" s="20" t="s">
        <v>37</v>
      </c>
      <c r="N33" s="17" t="s">
        <v>9</v>
      </c>
      <c r="O33" s="18" t="s">
        <v>3</v>
      </c>
      <c r="P33" s="18" t="s">
        <v>15</v>
      </c>
      <c r="Q33" s="20" t="s">
        <v>24</v>
      </c>
      <c r="U33" s="128"/>
      <c r="V33" s="18" t="s">
        <v>3</v>
      </c>
      <c r="W33" s="20" t="s">
        <v>15</v>
      </c>
    </row>
    <row r="34" spans="2:23" x14ac:dyDescent="0.2">
      <c r="B34" s="28" t="str">
        <f>_xll.qlMakeDatedOIS(,E34,F34,OvernightIndex,0,,,,EvaluationDate)</f>
        <v>obj_003a6#0032</v>
      </c>
      <c r="C34" s="7" t="b">
        <f>_xll.qlInstrumentSetPricingEngine(B34,OisEngine)</f>
        <v>1</v>
      </c>
      <c r="D34" s="21" t="s">
        <v>14</v>
      </c>
      <c r="E34" s="53">
        <f t="shared" ref="E34:E49" si="13">SettlementDate</f>
        <v>41768</v>
      </c>
      <c r="F34" s="22">
        <f>_xll.qlCalendarAdvance(Calendar,SettlementDate,D34,"Following")</f>
        <v>41771</v>
      </c>
      <c r="G34" s="32" t="e">
        <f t="shared" ref="G34:J38" si="14">$L34+IF(G$30,G$32,N34)</f>
        <v>#NUM!</v>
      </c>
      <c r="H34" s="32" t="e">
        <f t="shared" si="14"/>
        <v>#NUM!</v>
      </c>
      <c r="I34" s="32" t="e">
        <f t="shared" si="14"/>
        <v>#NUM!</v>
      </c>
      <c r="J34" s="32" t="e">
        <f t="shared" si="14"/>
        <v>#NUM!</v>
      </c>
      <c r="K34" s="255">
        <f>F34-$E$7</f>
        <v>3</v>
      </c>
      <c r="L34" s="2" t="e">
        <f>_xll.qlOvernightIndexedSwapFairRate(B34,_xll.ohTrigger(C34,InterestRatesTrigger))</f>
        <v>#NUM!</v>
      </c>
      <c r="N34" s="71" t="e">
        <f>N$31*$K34+N$32</f>
        <v>#NUM!</v>
      </c>
      <c r="O34" s="72" t="e">
        <f t="shared" ref="O34:P40" si="15">IF(O$30,V34,O$31*$K34+O$32)</f>
        <v>#NUM!</v>
      </c>
      <c r="P34" s="72" t="e">
        <f t="shared" si="15"/>
        <v>#NUM!</v>
      </c>
      <c r="Q34" s="16" t="e">
        <f t="shared" ref="Q34:Q49" si="16">Q$31*$K34+Q$32</f>
        <v>#NUM!</v>
      </c>
      <c r="U34" s="21" t="s">
        <v>14</v>
      </c>
      <c r="V34" s="72" t="e">
        <f t="shared" ref="V34:W40" si="17">$K34*$K34/3*V$30+$K34/2*V$31+V$32</f>
        <v>#NUM!</v>
      </c>
      <c r="W34" s="16" t="e">
        <f t="shared" si="17"/>
        <v>#NUM!</v>
      </c>
    </row>
    <row r="35" spans="2:23" x14ac:dyDescent="0.2">
      <c r="B35" s="29" t="str">
        <f>_xll.qlMakeDatedOIS(,E35,F35,OvernightIndex,0,,,,EvaluationDate)</f>
        <v>obj_003af#0024</v>
      </c>
      <c r="C35" s="5" t="b">
        <f>_xll.qlInstrumentSetPricingEngine(B35,OisEngine)</f>
        <v>1</v>
      </c>
      <c r="D35" s="23" t="s">
        <v>4</v>
      </c>
      <c r="E35" s="55">
        <f t="shared" si="13"/>
        <v>41768</v>
      </c>
      <c r="F35" s="24">
        <f>_xll.qlCalendarAdvance(Calendar,SettlementDate,D35,"Following")</f>
        <v>41775</v>
      </c>
      <c r="G35" s="32" t="e">
        <f t="shared" si="14"/>
        <v>#NUM!</v>
      </c>
      <c r="H35" s="32" t="e">
        <f t="shared" si="14"/>
        <v>#NUM!</v>
      </c>
      <c r="I35" s="32" t="e">
        <f t="shared" si="14"/>
        <v>#NUM!</v>
      </c>
      <c r="J35" s="32" t="e">
        <f t="shared" si="14"/>
        <v>#NUM!</v>
      </c>
      <c r="K35" s="256">
        <f t="shared" ref="K35:K49" si="18">F35-$E$7</f>
        <v>7</v>
      </c>
      <c r="L35" s="3" t="e">
        <f>_xll.qlOvernightIndexedSwapFairRate(B35,_xll.ohTrigger(C35,InterestRatesTrigger))</f>
        <v>#NUM!</v>
      </c>
      <c r="N35" s="71" t="e">
        <f>N$31*$K35+N$32</f>
        <v>#NUM!</v>
      </c>
      <c r="O35" s="72" t="e">
        <f t="shared" si="15"/>
        <v>#NUM!</v>
      </c>
      <c r="P35" s="72" t="e">
        <f t="shared" si="15"/>
        <v>#NUM!</v>
      </c>
      <c r="Q35" s="16" t="e">
        <f t="shared" si="16"/>
        <v>#NUM!</v>
      </c>
      <c r="U35" s="23" t="s">
        <v>4</v>
      </c>
      <c r="V35" s="72" t="e">
        <f t="shared" si="17"/>
        <v>#NUM!</v>
      </c>
      <c r="W35" s="16" t="e">
        <f t="shared" si="17"/>
        <v>#NUM!</v>
      </c>
    </row>
    <row r="36" spans="2:23" x14ac:dyDescent="0.2">
      <c r="B36" s="29" t="str">
        <f>_xll.qlMakeDatedOIS(,E36,F36,OvernightIndex,0,,,,EvaluationDate)</f>
        <v>obj_003b1#0024</v>
      </c>
      <c r="C36" s="5" t="b">
        <f>_xll.qlInstrumentSetPricingEngine(B36,OisEngine)</f>
        <v>1</v>
      </c>
      <c r="D36" s="23" t="s">
        <v>5</v>
      </c>
      <c r="E36" s="55">
        <f t="shared" si="13"/>
        <v>41768</v>
      </c>
      <c r="F36" s="24">
        <f>_xll.qlCalendarAdvance(Calendar,SettlementDate,D36,"Following")</f>
        <v>41782</v>
      </c>
      <c r="G36" s="32" t="e">
        <f t="shared" si="14"/>
        <v>#NUM!</v>
      </c>
      <c r="H36" s="32" t="e">
        <f t="shared" si="14"/>
        <v>#NUM!</v>
      </c>
      <c r="I36" s="32" t="e">
        <f t="shared" si="14"/>
        <v>#NUM!</v>
      </c>
      <c r="J36" s="32" t="e">
        <f t="shared" si="14"/>
        <v>#NUM!</v>
      </c>
      <c r="K36" s="256">
        <f t="shared" si="18"/>
        <v>14</v>
      </c>
      <c r="L36" s="3" t="e">
        <f>_xll.qlOvernightIndexedSwapFairRate(B36,_xll.ohTrigger(C36,InterestRatesTrigger))</f>
        <v>#NUM!</v>
      </c>
      <c r="N36" s="71" t="e">
        <f>N$31*$K36+N$32</f>
        <v>#NUM!</v>
      </c>
      <c r="O36" s="72" t="e">
        <f t="shared" si="15"/>
        <v>#NUM!</v>
      </c>
      <c r="P36" s="72" t="e">
        <f t="shared" si="15"/>
        <v>#NUM!</v>
      </c>
      <c r="Q36" s="16" t="e">
        <f t="shared" si="16"/>
        <v>#NUM!</v>
      </c>
      <c r="U36" s="23" t="s">
        <v>5</v>
      </c>
      <c r="V36" s="72" t="e">
        <f t="shared" si="17"/>
        <v>#NUM!</v>
      </c>
      <c r="W36" s="16" t="e">
        <f t="shared" si="17"/>
        <v>#NUM!</v>
      </c>
    </row>
    <row r="37" spans="2:23" x14ac:dyDescent="0.2">
      <c r="B37" s="30" t="str">
        <f>_xll.qlMakeDatedOIS(,E37,F37,OvernightIndex,0,,,,EvaluationDate)</f>
        <v>obj_0039b#0032</v>
      </c>
      <c r="C37" s="10" t="b">
        <f>_xll.qlInstrumentSetPricingEngine(B37,OisEngine)</f>
        <v>1</v>
      </c>
      <c r="D37" s="31" t="s">
        <v>8</v>
      </c>
      <c r="E37" s="54">
        <f t="shared" si="13"/>
        <v>41768</v>
      </c>
      <c r="F37" s="26">
        <f>_xll.qlCalendarAdvance(Calendar,SettlementDate,D37,"Following")</f>
        <v>41789</v>
      </c>
      <c r="G37" s="35" t="e">
        <f t="shared" si="14"/>
        <v>#NUM!</v>
      </c>
      <c r="H37" s="35" t="e">
        <f t="shared" si="14"/>
        <v>#NUM!</v>
      </c>
      <c r="I37" s="35" t="e">
        <f t="shared" si="14"/>
        <v>#NUM!</v>
      </c>
      <c r="J37" s="35" t="e">
        <f t="shared" si="14"/>
        <v>#NUM!</v>
      </c>
      <c r="K37" s="257">
        <f t="shared" si="18"/>
        <v>21</v>
      </c>
      <c r="L37" s="4" t="e">
        <f>_xll.qlOvernightIndexedSwapFairRate(B37,_xll.ohTrigger(C37,InterestRatesTrigger))</f>
        <v>#NUM!</v>
      </c>
      <c r="N37" s="101" t="e">
        <f>N$31*$K37+N$32</f>
        <v>#NUM!</v>
      </c>
      <c r="O37" s="102" t="e">
        <f t="shared" si="15"/>
        <v>#NUM!</v>
      </c>
      <c r="P37" s="102" t="e">
        <f t="shared" si="15"/>
        <v>#NUM!</v>
      </c>
      <c r="Q37" s="14" t="e">
        <f t="shared" si="16"/>
        <v>#NUM!</v>
      </c>
      <c r="U37" s="31" t="s">
        <v>8</v>
      </c>
      <c r="V37" s="102" t="e">
        <f t="shared" si="17"/>
        <v>#NUM!</v>
      </c>
      <c r="W37" s="14" t="e">
        <f t="shared" si="17"/>
        <v>#NUM!</v>
      </c>
    </row>
    <row r="38" spans="2:23" x14ac:dyDescent="0.2">
      <c r="B38" s="29" t="str">
        <f>_xll.qlMakeDatedOIS(,E38,F38,OvernightIndex,0,,,,EvaluationDate)</f>
        <v>obj_003a8#0024</v>
      </c>
      <c r="C38" s="5" t="b">
        <f>_xll.qlInstrumentSetPricingEngine(B38,OisEngine)</f>
        <v>1</v>
      </c>
      <c r="D38" s="23" t="s">
        <v>9</v>
      </c>
      <c r="E38" s="55">
        <f t="shared" si="13"/>
        <v>41768</v>
      </c>
      <c r="F38" s="24">
        <f>_xll.qlCalendarAdvance(Calendar,SettlementDate,D38,"mf",TRUE)</f>
        <v>41799</v>
      </c>
      <c r="G38" s="34" t="e">
        <f t="shared" si="14"/>
        <v>#NUM!</v>
      </c>
      <c r="H38" s="34" t="e">
        <f t="shared" si="14"/>
        <v>#NUM!</v>
      </c>
      <c r="I38" s="34" t="e">
        <f t="shared" si="14"/>
        <v>#NUM!</v>
      </c>
      <c r="J38" s="34" t="e">
        <f t="shared" si="14"/>
        <v>#NUM!</v>
      </c>
      <c r="K38" s="255">
        <f t="shared" si="18"/>
        <v>31</v>
      </c>
      <c r="L38" s="3" t="e">
        <f>_xll.qlOvernightIndexedSwapFairRate(B38,_xll.ohTrigger(C38,InterestRatesTrigger))</f>
        <v>#NUM!</v>
      </c>
      <c r="N38" s="71" t="e">
        <f>N$31*$K38+N$32</f>
        <v>#NUM!</v>
      </c>
      <c r="O38" s="72" t="e">
        <f t="shared" si="15"/>
        <v>#NUM!</v>
      </c>
      <c r="P38" s="72" t="e">
        <f t="shared" si="15"/>
        <v>#NUM!</v>
      </c>
      <c r="Q38" s="16" t="e">
        <f t="shared" si="16"/>
        <v>#NUM!</v>
      </c>
      <c r="U38" s="23" t="s">
        <v>9</v>
      </c>
      <c r="V38" s="72" t="e">
        <f t="shared" si="17"/>
        <v>#NUM!</v>
      </c>
      <c r="W38" s="16" t="e">
        <f t="shared" si="17"/>
        <v>#NUM!</v>
      </c>
    </row>
    <row r="39" spans="2:23" x14ac:dyDescent="0.2">
      <c r="B39" s="29" t="str">
        <f>_xll.qlMakeDatedOIS(,E39,F39,OvernightIndex,0,,,,EvaluationDate)</f>
        <v>obj_0039c#0032</v>
      </c>
      <c r="C39" s="5" t="b">
        <f>_xll.qlInstrumentSetPricingEngine(B39,OisEngine)</f>
        <v>1</v>
      </c>
      <c r="D39" s="23" t="s">
        <v>10</v>
      </c>
      <c r="E39" s="55">
        <f t="shared" si="13"/>
        <v>41768</v>
      </c>
      <c r="F39" s="24">
        <f>_xll.qlCalendarAdvance(Calendar,SettlementDate,D39,"mf",TRUE)</f>
        <v>41829</v>
      </c>
      <c r="G39" s="49"/>
      <c r="H39" s="32" t="e">
        <f t="shared" ref="H39:J40" si="19">$L39+IF(H$30,H$32,O39)</f>
        <v>#NUM!</v>
      </c>
      <c r="I39" s="32" t="e">
        <f t="shared" si="19"/>
        <v>#NUM!</v>
      </c>
      <c r="J39" s="32" t="e">
        <f t="shared" si="19"/>
        <v>#NUM!</v>
      </c>
      <c r="K39" s="256">
        <f t="shared" si="18"/>
        <v>61</v>
      </c>
      <c r="L39" s="3" t="e">
        <f>_xll.qlOvernightIndexedSwapFairRate(B39,_xll.ohTrigger(C39,InterestRatesTrigger))</f>
        <v>#NUM!</v>
      </c>
      <c r="N39" s="49"/>
      <c r="O39" s="72" t="e">
        <f t="shared" si="15"/>
        <v>#NUM!</v>
      </c>
      <c r="P39" s="72" t="e">
        <f t="shared" si="15"/>
        <v>#NUM!</v>
      </c>
      <c r="Q39" s="16" t="e">
        <f t="shared" si="16"/>
        <v>#NUM!</v>
      </c>
      <c r="U39" s="23" t="s">
        <v>10</v>
      </c>
      <c r="V39" s="72" t="e">
        <f t="shared" si="17"/>
        <v>#NUM!</v>
      </c>
      <c r="W39" s="16" t="e">
        <f t="shared" si="17"/>
        <v>#NUM!</v>
      </c>
    </row>
    <row r="40" spans="2:23" x14ac:dyDescent="0.2">
      <c r="B40" s="29" t="str">
        <f>_xll.qlMakeDatedOIS(,E40,F40,OvernightIndex,0,,,,EvaluationDate)</f>
        <v>obj_003b0#0024</v>
      </c>
      <c r="C40" s="5" t="b">
        <f>_xll.qlInstrumentSetPricingEngine(B40,OisEngine)</f>
        <v>1</v>
      </c>
      <c r="D40" s="23" t="s">
        <v>3</v>
      </c>
      <c r="E40" s="55">
        <f t="shared" si="13"/>
        <v>41768</v>
      </c>
      <c r="F40" s="24">
        <f>_xll.qlCalendarAdvance(Calendar,SettlementDate,D40,"mf",TRUE)</f>
        <v>41862</v>
      </c>
      <c r="G40" s="47"/>
      <c r="H40" s="32" t="e">
        <f t="shared" si="19"/>
        <v>#NUM!</v>
      </c>
      <c r="I40" s="32" t="e">
        <f t="shared" si="19"/>
        <v>#NUM!</v>
      </c>
      <c r="J40" s="32" t="e">
        <f t="shared" si="19"/>
        <v>#NUM!</v>
      </c>
      <c r="K40" s="256">
        <f t="shared" si="18"/>
        <v>94</v>
      </c>
      <c r="L40" s="3" t="e">
        <f>_xll.qlOvernightIndexedSwapFairRate(B40,_xll.ohTrigger(C40,InterestRatesTrigger))</f>
        <v>#NUM!</v>
      </c>
      <c r="N40" s="47"/>
      <c r="O40" s="72" t="e">
        <f t="shared" si="15"/>
        <v>#NUM!</v>
      </c>
      <c r="P40" s="72" t="e">
        <f t="shared" si="15"/>
        <v>#NUM!</v>
      </c>
      <c r="Q40" s="16" t="e">
        <f t="shared" si="16"/>
        <v>#NUM!</v>
      </c>
      <c r="U40" s="23" t="s">
        <v>3</v>
      </c>
      <c r="V40" s="72" t="e">
        <f t="shared" si="17"/>
        <v>#NUM!</v>
      </c>
      <c r="W40" s="16" t="e">
        <f t="shared" si="17"/>
        <v>#NUM!</v>
      </c>
    </row>
    <row r="41" spans="2:23" x14ac:dyDescent="0.2">
      <c r="B41" s="29" t="str">
        <f>_xll.qlMakeDatedOIS(,E41,F41,OvernightIndex,0,,,,EvaluationDate)</f>
        <v>obj_003b7#0023</v>
      </c>
      <c r="C41" s="5" t="b">
        <f>_xll.qlInstrumentSetPricingEngine(B41,OisEngine)</f>
        <v>1</v>
      </c>
      <c r="D41" s="23" t="s">
        <v>12</v>
      </c>
      <c r="E41" s="55">
        <f t="shared" si="13"/>
        <v>41768</v>
      </c>
      <c r="F41" s="24">
        <f>_xll.qlCalendarAdvance(Calendar,SettlementDate,D41,"mf",TRUE)</f>
        <v>41891</v>
      </c>
      <c r="G41" s="36"/>
      <c r="H41" s="48"/>
      <c r="I41" s="32" t="e">
        <f t="shared" ref="I41:J43" si="20">$L41+IF(I$30,I$32,P41)</f>
        <v>#NUM!</v>
      </c>
      <c r="J41" s="32" t="e">
        <f t="shared" si="20"/>
        <v>#NUM!</v>
      </c>
      <c r="K41" s="256">
        <f t="shared" si="18"/>
        <v>123</v>
      </c>
      <c r="L41" s="3" t="e">
        <f>_xll.qlOvernightIndexedSwapFairRate(B41,_xll.ohTrigger(C41,InterestRatesTrigger))</f>
        <v>#NUM!</v>
      </c>
      <c r="N41" s="36"/>
      <c r="O41" s="48"/>
      <c r="P41" s="72" t="e">
        <f>IF(P$30,W41,P$31*$K41+P$32)</f>
        <v>#NUM!</v>
      </c>
      <c r="Q41" s="16" t="e">
        <f t="shared" si="16"/>
        <v>#NUM!</v>
      </c>
      <c r="U41" s="23" t="s">
        <v>12</v>
      </c>
      <c r="V41" s="72"/>
      <c r="W41" s="16" t="e">
        <f>$K41*$K41/3*W$30+$K41/2*W$31+W$32</f>
        <v>#NUM!</v>
      </c>
    </row>
    <row r="42" spans="2:23" x14ac:dyDescent="0.2">
      <c r="B42" s="29" t="str">
        <f>_xll.qlMakeDatedOIS(,E42,F42,OvernightIndex,0,,,,EvaluationDate)</f>
        <v>obj_003b4#0024</v>
      </c>
      <c r="C42" s="5" t="b">
        <f>_xll.qlInstrumentSetPricingEngine(B42,OisEngine)</f>
        <v>1</v>
      </c>
      <c r="D42" s="23" t="s">
        <v>13</v>
      </c>
      <c r="E42" s="55">
        <f t="shared" si="13"/>
        <v>41768</v>
      </c>
      <c r="F42" s="24">
        <f>_xll.qlCalendarAdvance(Calendar,SettlementDate,D42,"mf",TRUE)</f>
        <v>41921</v>
      </c>
      <c r="G42" s="36"/>
      <c r="H42" s="46"/>
      <c r="I42" s="32" t="e">
        <f t="shared" si="20"/>
        <v>#NUM!</v>
      </c>
      <c r="J42" s="32" t="e">
        <f t="shared" si="20"/>
        <v>#NUM!</v>
      </c>
      <c r="K42" s="256">
        <f t="shared" si="18"/>
        <v>153</v>
      </c>
      <c r="L42" s="3" t="e">
        <f>_xll.qlOvernightIndexedSwapFairRate(B42,_xll.ohTrigger(C42,InterestRatesTrigger))</f>
        <v>#NUM!</v>
      </c>
      <c r="N42" s="36"/>
      <c r="O42" s="46"/>
      <c r="P42" s="72" t="e">
        <f>IF(P$30,W42,P$31*$K42+P$32)</f>
        <v>#NUM!</v>
      </c>
      <c r="Q42" s="16" t="e">
        <f t="shared" si="16"/>
        <v>#NUM!</v>
      </c>
      <c r="U42" s="23" t="s">
        <v>13</v>
      </c>
      <c r="V42" s="72"/>
      <c r="W42" s="16" t="e">
        <f>$K42*$K42/3*W$30+$K42/2*W$31+W$32</f>
        <v>#NUM!</v>
      </c>
    </row>
    <row r="43" spans="2:23" x14ac:dyDescent="0.2">
      <c r="B43" s="29" t="str">
        <f>_xll.qlMakeDatedOIS(,E43,F43,OvernightIndex,0,,,,EvaluationDate)</f>
        <v>obj_003b3#0024</v>
      </c>
      <c r="C43" s="5" t="b">
        <f>_xll.qlInstrumentSetPricingEngine(B43,OisEngine)</f>
        <v>1</v>
      </c>
      <c r="D43" s="25" t="s">
        <v>15</v>
      </c>
      <c r="E43" s="55">
        <f t="shared" si="13"/>
        <v>41768</v>
      </c>
      <c r="F43" s="24">
        <f>_xll.qlCalendarAdvance(Calendar,SettlementDate,D43,"mf",TRUE)</f>
        <v>41953</v>
      </c>
      <c r="G43" s="36"/>
      <c r="H43" s="46"/>
      <c r="I43" s="32" t="e">
        <f t="shared" si="20"/>
        <v>#NUM!</v>
      </c>
      <c r="J43" s="32" t="e">
        <f t="shared" si="20"/>
        <v>#NUM!</v>
      </c>
      <c r="K43" s="256">
        <f t="shared" si="18"/>
        <v>185</v>
      </c>
      <c r="L43" s="3" t="e">
        <f>_xll.qlOvernightIndexedSwapFairRate(B43,_xll.ohTrigger(C43,InterestRatesTrigger))</f>
        <v>#NUM!</v>
      </c>
      <c r="N43" s="36"/>
      <c r="O43" s="46"/>
      <c r="P43" s="72" t="e">
        <f>IF(P$30,W43,P$31*$K43+P$32)</f>
        <v>#NUM!</v>
      </c>
      <c r="Q43" s="16" t="e">
        <f t="shared" si="16"/>
        <v>#NUM!</v>
      </c>
      <c r="U43" s="129" t="s">
        <v>15</v>
      </c>
      <c r="V43" s="102"/>
      <c r="W43" s="14" t="e">
        <f>$K43*$K43/3*W$30+$K43/2*W$31+W$32</f>
        <v>#NUM!</v>
      </c>
    </row>
    <row r="44" spans="2:23" x14ac:dyDescent="0.2">
      <c r="B44" s="29" t="str">
        <f>_xll.qlMakeDatedOIS(,E44,F44,OvernightIndex,0,,,,EvaluationDate)</f>
        <v>obj_003b9#0023</v>
      </c>
      <c r="C44" s="5" t="b">
        <f>_xll.qlInstrumentSetPricingEngine(B44,OisEngine)</f>
        <v>1</v>
      </c>
      <c r="D44" s="25" t="s">
        <v>18</v>
      </c>
      <c r="E44" s="55">
        <f t="shared" si="13"/>
        <v>41768</v>
      </c>
      <c r="F44" s="24">
        <f>_xll.qlCalendarAdvance(Calendar,SettlementDate,D44,"mf",TRUE)</f>
        <v>41982</v>
      </c>
      <c r="G44" s="36"/>
      <c r="H44" s="33"/>
      <c r="I44" s="48"/>
      <c r="J44" s="32" t="e">
        <f t="shared" ref="J44:J49" si="21">$L44+IF(J$30,J$32,Q44)</f>
        <v>#NUM!</v>
      </c>
      <c r="K44" s="256">
        <f t="shared" si="18"/>
        <v>214</v>
      </c>
      <c r="L44" s="3" t="e">
        <f>_xll.qlOvernightIndexedSwapFairRate(B44,_xll.ohTrigger(C44,InterestRatesTrigger))</f>
        <v>#NUM!</v>
      </c>
      <c r="N44" s="36"/>
      <c r="O44" s="33"/>
      <c r="P44" s="48"/>
      <c r="Q44" s="16" t="e">
        <f t="shared" si="16"/>
        <v>#NUM!</v>
      </c>
    </row>
    <row r="45" spans="2:23" x14ac:dyDescent="0.2">
      <c r="B45" s="29" t="str">
        <f>_xll.qlMakeDatedOIS(,E45,F45,OvernightIndex,0,,,,EvaluationDate)</f>
        <v>obj_003ab#0024</v>
      </c>
      <c r="C45" s="5" t="b">
        <f>_xll.qlInstrumentSetPricingEngine(B45,OisEngine)</f>
        <v>1</v>
      </c>
      <c r="D45" s="25" t="s">
        <v>19</v>
      </c>
      <c r="E45" s="55">
        <f t="shared" si="13"/>
        <v>41768</v>
      </c>
      <c r="F45" s="24">
        <f>_xll.qlCalendarAdvance(Calendar,SettlementDate,D45,"mf",TRUE)</f>
        <v>42013</v>
      </c>
      <c r="G45" s="36"/>
      <c r="H45" s="33"/>
      <c r="I45" s="46"/>
      <c r="J45" s="32" t="e">
        <f t="shared" si="21"/>
        <v>#NUM!</v>
      </c>
      <c r="K45" s="256">
        <f t="shared" si="18"/>
        <v>245</v>
      </c>
      <c r="L45" s="3" t="e">
        <f>_xll.qlOvernightIndexedSwapFairRate(B45,_xll.ohTrigger(C45,InterestRatesTrigger))</f>
        <v>#NUM!</v>
      </c>
      <c r="N45" s="36"/>
      <c r="O45" s="33"/>
      <c r="P45" s="46"/>
      <c r="Q45" s="16" t="e">
        <f t="shared" si="16"/>
        <v>#NUM!</v>
      </c>
    </row>
    <row r="46" spans="2:23" x14ac:dyDescent="0.2">
      <c r="B46" s="29" t="str">
        <f>_xll.qlMakeDatedOIS(,E46,F46,OvernightIndex,0,,,,EvaluationDate)</f>
        <v>obj_003b2#0024</v>
      </c>
      <c r="C46" s="5" t="b">
        <f>_xll.qlInstrumentSetPricingEngine(B46,OisEngine)</f>
        <v>1</v>
      </c>
      <c r="D46" s="25" t="s">
        <v>20</v>
      </c>
      <c r="E46" s="55">
        <f t="shared" si="13"/>
        <v>41768</v>
      </c>
      <c r="F46" s="24">
        <f>_xll.qlCalendarAdvance(Calendar,SettlementDate,D46,"mf",TRUE)</f>
        <v>42044</v>
      </c>
      <c r="G46" s="36"/>
      <c r="H46" s="33"/>
      <c r="I46" s="46"/>
      <c r="J46" s="32" t="e">
        <f t="shared" si="21"/>
        <v>#NUM!</v>
      </c>
      <c r="K46" s="256">
        <f t="shared" si="18"/>
        <v>276</v>
      </c>
      <c r="L46" s="3" t="e">
        <f>_xll.qlOvernightIndexedSwapFairRate(B46,_xll.ohTrigger(C46,InterestRatesTrigger))</f>
        <v>#NUM!</v>
      </c>
      <c r="N46" s="36"/>
      <c r="O46" s="33"/>
      <c r="P46" s="46"/>
      <c r="Q46" s="16" t="e">
        <f t="shared" si="16"/>
        <v>#NUM!</v>
      </c>
    </row>
    <row r="47" spans="2:23" x14ac:dyDescent="0.2">
      <c r="B47" s="29" t="str">
        <f>_xll.qlMakeDatedOIS(,E47,F47,OvernightIndex,0,,,,EvaluationDate)</f>
        <v>obj_003a2#0032</v>
      </c>
      <c r="C47" s="5" t="b">
        <f>_xll.qlInstrumentSetPricingEngine(B47,OisEngine)</f>
        <v>1</v>
      </c>
      <c r="D47" s="25" t="s">
        <v>21</v>
      </c>
      <c r="E47" s="55">
        <f t="shared" si="13"/>
        <v>41768</v>
      </c>
      <c r="F47" s="24">
        <f>_xll.qlCalendarAdvance(Calendar,SettlementDate,D47,"mf",TRUE)</f>
        <v>42072</v>
      </c>
      <c r="G47" s="36"/>
      <c r="H47" s="33"/>
      <c r="I47" s="46"/>
      <c r="J47" s="32" t="e">
        <f t="shared" si="21"/>
        <v>#NUM!</v>
      </c>
      <c r="K47" s="256">
        <f t="shared" si="18"/>
        <v>304</v>
      </c>
      <c r="L47" s="3" t="e">
        <f>_xll.qlOvernightIndexedSwapFairRate(B47,_xll.ohTrigger(C47,InterestRatesTrigger))</f>
        <v>#NUM!</v>
      </c>
      <c r="N47" s="36"/>
      <c r="O47" s="33"/>
      <c r="P47" s="46"/>
      <c r="Q47" s="16" t="e">
        <f t="shared" si="16"/>
        <v>#NUM!</v>
      </c>
    </row>
    <row r="48" spans="2:23" x14ac:dyDescent="0.2">
      <c r="B48" s="29" t="str">
        <f>_xll.qlMakeDatedOIS(,E48,F48,OvernightIndex,0,,,,EvaluationDate)</f>
        <v>obj_003a7#0032</v>
      </c>
      <c r="C48" s="5" t="b">
        <f>_xll.qlInstrumentSetPricingEngine(B48,OisEngine)</f>
        <v>1</v>
      </c>
      <c r="D48" s="25" t="s">
        <v>22</v>
      </c>
      <c r="E48" s="55">
        <f t="shared" si="13"/>
        <v>41768</v>
      </c>
      <c r="F48" s="24">
        <f>_xll.qlCalendarAdvance(Calendar,SettlementDate,D48,"mf",TRUE)</f>
        <v>42103</v>
      </c>
      <c r="G48" s="36"/>
      <c r="H48" s="33"/>
      <c r="I48" s="46"/>
      <c r="J48" s="32" t="e">
        <f t="shared" si="21"/>
        <v>#NUM!</v>
      </c>
      <c r="K48" s="256">
        <f t="shared" si="18"/>
        <v>335</v>
      </c>
      <c r="L48" s="3" t="e">
        <f>_xll.qlOvernightIndexedSwapFairRate(B48,_xll.ohTrigger(C48,InterestRatesTrigger))</f>
        <v>#NUM!</v>
      </c>
      <c r="N48" s="36"/>
      <c r="O48" s="33"/>
      <c r="P48" s="46"/>
      <c r="Q48" s="16" t="e">
        <f t="shared" si="16"/>
        <v>#NUM!</v>
      </c>
    </row>
    <row r="49" spans="2:17" x14ac:dyDescent="0.2">
      <c r="B49" s="30" t="str">
        <f>_xll.qlMakeDatedOIS(,E49,F49,OvernightIndex,0,,,,EvaluationDate)</f>
        <v>obj_003ba#0023</v>
      </c>
      <c r="C49" s="10" t="b">
        <f>_xll.qlInstrumentSetPricingEngine(B49,OisEngine)</f>
        <v>1</v>
      </c>
      <c r="D49" s="25" t="s">
        <v>23</v>
      </c>
      <c r="E49" s="55">
        <f t="shared" si="13"/>
        <v>41768</v>
      </c>
      <c r="F49" s="24">
        <f>_xll.qlCalendarAdvance(Calendar,SettlementDate,D49,"mf",TRUE)</f>
        <v>42135</v>
      </c>
      <c r="G49" s="36"/>
      <c r="H49" s="33"/>
      <c r="I49" s="46"/>
      <c r="J49" s="32" t="e">
        <f t="shared" si="21"/>
        <v>#NUM!</v>
      </c>
      <c r="K49" s="256">
        <f t="shared" si="18"/>
        <v>367</v>
      </c>
      <c r="L49" s="3" t="e">
        <f>_xll.qlOvernightIndexedSwapFairRate(B49,_xll.ohTrigger(C49,InterestRatesTrigger))</f>
        <v>#NUM!</v>
      </c>
      <c r="N49" s="73"/>
      <c r="O49" s="74"/>
      <c r="P49" s="75"/>
      <c r="Q49" s="14" t="e">
        <f t="shared" si="16"/>
        <v>#NUM!</v>
      </c>
    </row>
    <row r="50" spans="2:17" x14ac:dyDescent="0.2">
      <c r="D50" s="7"/>
      <c r="E50" s="7"/>
      <c r="F50" s="7"/>
      <c r="G50" s="7"/>
      <c r="H50" s="7"/>
      <c r="I50" s="7"/>
      <c r="J50" s="7"/>
      <c r="K50" s="7"/>
      <c r="L50" s="7"/>
    </row>
  </sheetData>
  <phoneticPr fontId="2" type="noConversion"/>
  <dataValidations disablePrompts="1" count="1">
    <dataValidation type="list" allowBlank="1" showInputMessage="1" showErrorMessage="1" sqref="G30:J30 O30:P30">
      <formula1>"TRUE,FALSE"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P85"/>
  <sheetViews>
    <sheetView workbookViewId="0">
      <selection activeCell="K43" sqref="K43"/>
    </sheetView>
  </sheetViews>
  <sheetFormatPr defaultRowHeight="11.25" x14ac:dyDescent="0.2"/>
  <cols>
    <col min="1" max="1" width="4.33203125" style="1" customWidth="1"/>
    <col min="2" max="2" width="7.83203125" style="1" customWidth="1"/>
    <col min="3" max="4" width="35.83203125" style="1" customWidth="1"/>
    <col min="5" max="5" width="25.83203125" style="1" customWidth="1"/>
    <col min="6" max="8" width="2.83203125" style="1" customWidth="1"/>
    <col min="9" max="9" width="6.5" style="1" customWidth="1"/>
    <col min="10" max="10" width="9.33203125" style="1"/>
    <col min="11" max="11" width="2.83203125" style="1" customWidth="1"/>
    <col min="12" max="12" width="9.33203125" style="1"/>
    <col min="13" max="13" width="2.83203125" style="1" customWidth="1"/>
    <col min="14" max="14" width="12.83203125" style="1" customWidth="1"/>
    <col min="15" max="15" width="9.33203125" style="1"/>
    <col min="16" max="16" width="5.83203125" style="1" customWidth="1"/>
    <col min="17" max="16384" width="9.33203125" style="1"/>
  </cols>
  <sheetData>
    <row r="1" spans="1:16" ht="12" thickBot="1" x14ac:dyDescent="0.25">
      <c r="A1" s="146"/>
      <c r="B1" s="147"/>
      <c r="C1" s="147"/>
      <c r="D1" s="148"/>
      <c r="E1" s="148"/>
      <c r="F1" s="149"/>
      <c r="G1" s="147"/>
      <c r="H1" s="150"/>
      <c r="I1" s="151"/>
      <c r="J1" s="151"/>
      <c r="K1" s="152"/>
      <c r="L1" s="152"/>
      <c r="M1" s="152"/>
      <c r="N1" s="151"/>
      <c r="O1" s="147"/>
      <c r="P1" s="153"/>
    </row>
    <row r="2" spans="1:16" ht="12.75" thickBot="1" x14ac:dyDescent="0.3">
      <c r="A2" s="154"/>
      <c r="B2" s="155"/>
      <c r="C2" s="156" t="str">
        <f>Currency&amp;"_015_SyntheticQuotes"&amp;".xml"</f>
        <v>GBP_015_SyntheticQuotes.xml</v>
      </c>
      <c r="D2" s="157" t="str">
        <f>IF(Serialize,_xll.ohObjectSave(D3:D40,SerializationPath&amp;C2,FileOverwrite,Serialize),"---")</f>
        <v>---</v>
      </c>
      <c r="E2" s="230"/>
      <c r="F2" s="158"/>
      <c r="G2" s="147"/>
      <c r="H2" s="159"/>
      <c r="I2" s="160"/>
      <c r="J2" s="161" t="s">
        <v>86</v>
      </c>
      <c r="K2" s="162"/>
      <c r="L2" s="163" t="s">
        <v>87</v>
      </c>
      <c r="M2" s="162"/>
      <c r="N2" s="160" t="s">
        <v>88</v>
      </c>
      <c r="O2" s="164" t="s">
        <v>89</v>
      </c>
      <c r="P2" s="165"/>
    </row>
    <row r="3" spans="1:16" x14ac:dyDescent="0.2">
      <c r="A3" s="166">
        <v>1</v>
      </c>
      <c r="B3" s="167" t="s">
        <v>59</v>
      </c>
      <c r="C3" s="168" t="str">
        <f>Currency&amp;$B3&amp;"_SYNTH"&amp;Tenor1M&amp;QuoteSuffix</f>
        <v>GBPSND_SYNTH1M_Quote</v>
      </c>
      <c r="D3" s="169" t="str">
        <f>_xll.qlSimpleQuote(C3,,RateTickValue,Permanent,EvaluationDate,ObjectOverwrite)</f>
        <v>GBPSND_SYNTH1M_Quote#0033</v>
      </c>
      <c r="E3" s="180" t="str">
        <f>_xll.ohRangeRetrieveError($D3)</f>
        <v/>
      </c>
      <c r="F3" s="158"/>
      <c r="G3" s="147"/>
      <c r="H3" s="159"/>
      <c r="I3" s="233" t="s">
        <v>59</v>
      </c>
      <c r="J3" s="170" t="e">
        <f>SynthDepo!G34</f>
        <v>#NUM!</v>
      </c>
      <c r="K3" s="171"/>
      <c r="L3" s="172">
        <v>4.9130976385395788E-3</v>
      </c>
      <c r="M3" s="162"/>
      <c r="N3" s="246" t="e">
        <f t="array" ref="N3:N40">QuoteLive</f>
        <v>#NUM!</v>
      </c>
      <c r="O3" s="174" t="e">
        <f>_xll.qlSimpleQuoteSetValue(D3,ROUND(N3,6),EvaluationDate)</f>
        <v>#NUM!</v>
      </c>
      <c r="P3" s="175"/>
    </row>
    <row r="4" spans="1:16" x14ac:dyDescent="0.2">
      <c r="A4" s="176" t="str">
        <f>_xll.qlPeriodEquivalent(Months1M&amp;"M")</f>
        <v>1M</v>
      </c>
      <c r="B4" s="177" t="s">
        <v>60</v>
      </c>
      <c r="C4" s="178" t="str">
        <f>Currency&amp;$B4&amp;"_SYNTH"&amp;Tenor1M&amp;QuoteSuffix</f>
        <v>GBPSWD_SYNTH1M_Quote</v>
      </c>
      <c r="D4" s="179" t="str">
        <f>_xll.qlSimpleQuote(C4,,RateTickValue,Permanent,EvaluationDate,ObjectOverwrite)</f>
        <v>GBPSWD_SYNTH1M_Quote#0033</v>
      </c>
      <c r="E4" s="180" t="str">
        <f>_xll.ohRangeRetrieveError($D4)</f>
        <v/>
      </c>
      <c r="F4" s="158"/>
      <c r="G4" s="147"/>
      <c r="H4" s="159"/>
      <c r="I4" s="201" t="s">
        <v>60</v>
      </c>
      <c r="J4" s="170" t="e">
        <f>SynthDepo!G35</f>
        <v>#NUM!</v>
      </c>
      <c r="K4" s="171"/>
      <c r="L4" s="172">
        <v>4.9233981743148506E-3</v>
      </c>
      <c r="M4" s="162"/>
      <c r="N4" s="173" t="e">
        <v>#NUM!</v>
      </c>
      <c r="O4" s="174" t="e">
        <f>_xll.qlSimpleQuoteSetValue(D4,ROUND(N4,6),EvaluationDate)</f>
        <v>#NUM!</v>
      </c>
      <c r="P4" s="175"/>
    </row>
    <row r="5" spans="1:16" x14ac:dyDescent="0.2">
      <c r="A5" s="181"/>
      <c r="B5" s="177" t="s">
        <v>61</v>
      </c>
      <c r="C5" s="178" t="str">
        <f>Currency&amp;$B5&amp;"_SYNTH"&amp;Tenor1M&amp;QuoteSuffix</f>
        <v>GBP2WD_SYNTH1M_Quote</v>
      </c>
      <c r="D5" s="179" t="str">
        <f>_xll.qlSimpleQuote(C5,,RateTickValue,Permanent,EvaluationDate,ObjectOverwrite)</f>
        <v>GBP2WD_SYNTH1M_Quote#0033</v>
      </c>
      <c r="E5" s="180" t="str">
        <f>_xll.ohRangeRetrieveError($D5)</f>
        <v/>
      </c>
      <c r="F5" s="158"/>
      <c r="G5" s="147"/>
      <c r="H5" s="159"/>
      <c r="I5" s="201" t="s">
        <v>61</v>
      </c>
      <c r="J5" s="170" t="e">
        <f>SynthDepo!G36</f>
        <v>#NUM!</v>
      </c>
      <c r="K5" s="171"/>
      <c r="L5" s="172">
        <v>4.9289783450644714E-3</v>
      </c>
      <c r="M5" s="162"/>
      <c r="N5" s="173" t="e">
        <v>#NUM!</v>
      </c>
      <c r="O5" s="174" t="e">
        <f>_xll.qlSimpleQuoteSetValue(D5,ROUND(N5,6),EvaluationDate)</f>
        <v>#NUM!</v>
      </c>
      <c r="P5" s="175"/>
    </row>
    <row r="6" spans="1:16" x14ac:dyDescent="0.2">
      <c r="A6" s="181"/>
      <c r="B6" s="177" t="s">
        <v>62</v>
      </c>
      <c r="C6" s="178" t="str">
        <f>Currency&amp;$B6&amp;"_SYNTH"&amp;Tenor1M&amp;QuoteSuffix</f>
        <v>GBP3WD_SYNTH1M_Quote</v>
      </c>
      <c r="D6" s="179" t="str">
        <f>_xll.qlSimpleQuote(C6,,RateTickValue,Permanent,EvaluationDate,ObjectOverwrite)</f>
        <v>GBP3WD_SYNTH1M_Quote#0033</v>
      </c>
      <c r="E6" s="180" t="str">
        <f>_xll.ohRangeRetrieveError($D6)</f>
        <v/>
      </c>
      <c r="F6" s="158"/>
      <c r="G6" s="147"/>
      <c r="H6" s="159"/>
      <c r="I6" s="202" t="s">
        <v>62</v>
      </c>
      <c r="J6" s="170" t="e">
        <f>SynthDepo!G37</f>
        <v>#NUM!</v>
      </c>
      <c r="K6" s="171"/>
      <c r="L6" s="182">
        <v>4.9221427692346768E-3</v>
      </c>
      <c r="M6" s="162"/>
      <c r="N6" s="183" t="e">
        <v>#NUM!</v>
      </c>
      <c r="O6" s="174" t="e">
        <f>_xll.qlSimpleQuoteSetValue(D6,ROUND(N6,6),EvaluationDate)</f>
        <v>#NUM!</v>
      </c>
      <c r="P6" s="175"/>
    </row>
    <row r="7" spans="1:16" ht="12" thickBot="1" x14ac:dyDescent="0.25">
      <c r="A7" s="181"/>
      <c r="B7" s="185" t="s">
        <v>63</v>
      </c>
      <c r="C7" s="178" t="str">
        <f>Currency&amp;$B7&amp;"_SYNTH"&amp;Tenor1M&amp;QuoteSuffix</f>
        <v>GBP1MD_SYNTH1M_Quote</v>
      </c>
      <c r="D7" s="186" t="str">
        <f>_xll.qlSimpleQuote(C7,,RateTickValue,Permanent,EvaluationDate,ObjectOverwrite)</f>
        <v>GBP1MD_SYNTH1M_Quote#0033</v>
      </c>
      <c r="E7" s="236" t="str">
        <f>_xll.ohRangeRetrieveError($D7)</f>
        <v/>
      </c>
      <c r="F7" s="158"/>
      <c r="G7" s="147"/>
      <c r="H7" s="159"/>
      <c r="I7" s="205" t="s">
        <v>63</v>
      </c>
      <c r="J7" s="234" t="e">
        <f>SynthDepo!G38</f>
        <v>#NUM!</v>
      </c>
      <c r="K7" s="171"/>
      <c r="L7" s="172">
        <v>4.931984807440502E-3</v>
      </c>
      <c r="M7" s="162"/>
      <c r="N7" s="173" t="e">
        <v>#NUM!</v>
      </c>
      <c r="O7" s="240" t="e">
        <f>_xll.qlSimpleQuoteSetValue(D7,ROUND(N7,6),EvaluationDate)</f>
        <v>#NUM!</v>
      </c>
      <c r="P7" s="175"/>
    </row>
    <row r="8" spans="1:16" x14ac:dyDescent="0.2">
      <c r="A8" s="190">
        <v>3</v>
      </c>
      <c r="B8" s="167" t="s">
        <v>59</v>
      </c>
      <c r="C8" s="168" t="str">
        <f t="shared" ref="C8:C14" si="0">Currency&amp;$B8&amp;"_SYNTH"&amp;Tenor3M&amp;QuoteSuffix</f>
        <v>GBPSND_SYNTH3M_Quote</v>
      </c>
      <c r="D8" s="203" t="str">
        <f>_xll.qlSimpleQuote(C8,,RateTickValue,Permanent,EvaluationDate,ObjectOverwrite)</f>
        <v>GBPSND_SYNTH3M_Quote#0033</v>
      </c>
      <c r="E8" s="238" t="str">
        <f>_xll.ohRangeRetrieveError($D8)</f>
        <v/>
      </c>
      <c r="F8" s="158"/>
      <c r="G8" s="147"/>
      <c r="H8" s="191"/>
      <c r="I8" s="192" t="s">
        <v>59</v>
      </c>
      <c r="J8" s="170" t="e">
        <f>SynthDepo!H34</f>
        <v>#NUM!</v>
      </c>
      <c r="K8" s="194"/>
      <c r="L8" s="195">
        <v>4.4808281284740847E-3</v>
      </c>
      <c r="M8" s="196"/>
      <c r="N8" s="197" t="e">
        <v>#NUM!</v>
      </c>
      <c r="O8" s="174" t="e">
        <f>_xll.qlSimpleQuoteSetValue(D8,ROUND(N8,6),EvaluationDate)</f>
        <v>#NUM!</v>
      </c>
      <c r="P8" s="199"/>
    </row>
    <row r="9" spans="1:16" x14ac:dyDescent="0.2">
      <c r="A9" s="200" t="s">
        <v>3</v>
      </c>
      <c r="B9" s="177" t="s">
        <v>60</v>
      </c>
      <c r="C9" s="178" t="str">
        <f t="shared" si="0"/>
        <v>GBPSWD_SYNTH3M_Quote</v>
      </c>
      <c r="D9" s="203" t="str">
        <f>_xll.qlSimpleQuote(C9,,RateTickValue,Permanent,EvaluationDate,ObjectOverwrite)</f>
        <v>GBPSWD_SYNTH3M_Quote#0034</v>
      </c>
      <c r="E9" s="236" t="str">
        <f>_xll.ohRangeRetrieveError($D9)</f>
        <v/>
      </c>
      <c r="F9" s="158"/>
      <c r="G9" s="147"/>
      <c r="H9" s="191"/>
      <c r="I9" s="201" t="s">
        <v>60</v>
      </c>
      <c r="J9" s="170" t="e">
        <f>SynthDepo!H35</f>
        <v>#NUM!</v>
      </c>
      <c r="K9" s="194"/>
      <c r="L9" s="172">
        <v>4.533023267438375E-3</v>
      </c>
      <c r="M9" s="196"/>
      <c r="N9" s="173" t="e">
        <v>#NUM!</v>
      </c>
      <c r="O9" s="174" t="e">
        <f>_xll.qlSimpleQuoteSetValue(D9,ROUND(N9,6),EvaluationDate)</f>
        <v>#NUM!</v>
      </c>
      <c r="P9" s="175"/>
    </row>
    <row r="10" spans="1:16" x14ac:dyDescent="0.2">
      <c r="A10" s="242"/>
      <c r="B10" s="177" t="s">
        <v>61</v>
      </c>
      <c r="C10" s="178" t="str">
        <f t="shared" si="0"/>
        <v>GBP2WD_SYNTH3M_Quote</v>
      </c>
      <c r="D10" s="203" t="str">
        <f>_xll.qlSimpleQuote(C10,,RateTickValue,Permanent,EvaluationDate,ObjectOverwrite)</f>
        <v>GBP2WD_SYNTH3M_Quote#0034</v>
      </c>
      <c r="E10" s="236" t="str">
        <f>_xll.ohRangeRetrieveError($D10)</f>
        <v/>
      </c>
      <c r="F10" s="158"/>
      <c r="G10" s="147"/>
      <c r="H10" s="191"/>
      <c r="I10" s="201" t="s">
        <v>61</v>
      </c>
      <c r="J10" s="170" t="e">
        <f>SynthDepo!H36</f>
        <v>#NUM!</v>
      </c>
      <c r="K10" s="194"/>
      <c r="L10" s="172">
        <v>4.608402431546723E-3</v>
      </c>
      <c r="M10" s="196"/>
      <c r="N10" s="173" t="e">
        <v>#NUM!</v>
      </c>
      <c r="O10" s="174" t="e">
        <f>_xll.qlSimpleQuoteSetValue(D10,ROUND(N10,6),EvaluationDate)</f>
        <v>#NUM!</v>
      </c>
      <c r="P10" s="175"/>
    </row>
    <row r="11" spans="1:16" x14ac:dyDescent="0.2">
      <c r="A11" s="242"/>
      <c r="B11" s="177" t="s">
        <v>62</v>
      </c>
      <c r="C11" s="178" t="str">
        <f t="shared" si="0"/>
        <v>GBP3WD_SYNTH3M_Quote</v>
      </c>
      <c r="D11" s="203" t="str">
        <f>_xll.qlSimpleQuote(C11,,RateTickValue,Permanent,EvaluationDate,ObjectOverwrite)</f>
        <v>GBP3WD_SYNTH3M_Quote#0033</v>
      </c>
      <c r="E11" s="236" t="str">
        <f>_xll.ohRangeRetrieveError($D11)</f>
        <v/>
      </c>
      <c r="F11" s="158"/>
      <c r="G11" s="147"/>
      <c r="H11" s="191"/>
      <c r="I11" s="202" t="s">
        <v>62</v>
      </c>
      <c r="J11" s="170" t="e">
        <f>SynthDepo!H37</f>
        <v>#NUM!</v>
      </c>
      <c r="K11" s="194"/>
      <c r="L11" s="182">
        <v>4.6668902244294029E-3</v>
      </c>
      <c r="M11" s="196"/>
      <c r="N11" s="183" t="e">
        <v>#NUM!</v>
      </c>
      <c r="O11" s="174" t="e">
        <f>_xll.qlSimpleQuoteSetValue(D11,ROUND(N11,6),EvaluationDate)</f>
        <v>#NUM!</v>
      </c>
      <c r="P11" s="175"/>
    </row>
    <row r="12" spans="1:16" x14ac:dyDescent="0.2">
      <c r="A12" s="242"/>
      <c r="B12" s="177" t="s">
        <v>63</v>
      </c>
      <c r="C12" s="178" t="str">
        <f t="shared" si="0"/>
        <v>GBP1MD_SYNTH3M_Quote</v>
      </c>
      <c r="D12" s="203" t="str">
        <f>_xll.qlSimpleQuote(C12,,RateTickValue,Permanent,EvaluationDate,ObjectOverwrite)</f>
        <v>GBP1MD_SYNTH3M_Quote#0033</v>
      </c>
      <c r="E12" s="236" t="str">
        <f>_xll.ohRangeRetrieveError($D12)</f>
        <v/>
      </c>
      <c r="F12" s="158"/>
      <c r="G12" s="147"/>
      <c r="H12" s="191"/>
      <c r="I12" s="201" t="s">
        <v>63</v>
      </c>
      <c r="J12" s="239" t="e">
        <f>SynthDepo!H38</f>
        <v>#NUM!</v>
      </c>
      <c r="K12" s="194"/>
      <c r="L12" s="172">
        <v>4.7622875221238342E-3</v>
      </c>
      <c r="M12" s="196"/>
      <c r="N12" s="173" t="e">
        <v>#NUM!</v>
      </c>
      <c r="O12" s="241" t="e">
        <f>_xll.qlSimpleQuoteSetValue(D12,ROUND(N12,6),EvaluationDate)</f>
        <v>#NUM!</v>
      </c>
      <c r="P12" s="175"/>
    </row>
    <row r="13" spans="1:16" x14ac:dyDescent="0.2">
      <c r="A13" s="242"/>
      <c r="B13" s="177" t="s">
        <v>75</v>
      </c>
      <c r="C13" s="178" t="str">
        <f t="shared" si="0"/>
        <v>GBP2MD_SYNTH3M_Quote</v>
      </c>
      <c r="D13" s="203" t="str">
        <f>_xll.qlSimpleQuote(C13,,RateTickValue,Permanent,EvaluationDate,ObjectOverwrite)</f>
        <v>GBP2MD_SYNTH3M_Quote#0033</v>
      </c>
      <c r="E13" s="236" t="str">
        <f>_xll.ohRangeRetrieveError($D13)</f>
        <v/>
      </c>
      <c r="F13" s="158"/>
      <c r="G13" s="147"/>
      <c r="H13" s="191"/>
      <c r="I13" s="201" t="s">
        <v>75</v>
      </c>
      <c r="J13" s="170" t="e">
        <f>SynthDepo!H39</f>
        <v>#NUM!</v>
      </c>
      <c r="K13" s="194"/>
      <c r="L13" s="172">
        <v>4.9685175284728917E-3</v>
      </c>
      <c r="M13" s="196"/>
      <c r="N13" s="173" t="e">
        <v>#NUM!</v>
      </c>
      <c r="O13" s="174" t="e">
        <f>_xll.qlSimpleQuoteSetValue(D13,ROUND(N13,6),EvaluationDate)</f>
        <v>#NUM!</v>
      </c>
      <c r="P13" s="175"/>
    </row>
    <row r="14" spans="1:16" ht="12" thickBot="1" x14ac:dyDescent="0.25">
      <c r="A14" s="242"/>
      <c r="B14" s="204" t="s">
        <v>76</v>
      </c>
      <c r="C14" s="178" t="str">
        <f t="shared" si="0"/>
        <v>GBP3MD_SYNTH3M_Quote</v>
      </c>
      <c r="D14" s="203" t="str">
        <f>_xll.qlSimpleQuote(C14,,RateTickValue,Permanent,EvaluationDate,ObjectOverwrite)</f>
        <v>GBP3MD_SYNTH3M_Quote#0033</v>
      </c>
      <c r="E14" s="236" t="str">
        <f>_xll.ohRangeRetrieveError($D14)</f>
        <v/>
      </c>
      <c r="F14" s="158"/>
      <c r="G14" s="147"/>
      <c r="H14" s="191"/>
      <c r="I14" s="205" t="s">
        <v>76</v>
      </c>
      <c r="J14" s="187" t="e">
        <f>SynthDepo!H40</f>
        <v>#NUM!</v>
      </c>
      <c r="K14" s="194"/>
      <c r="L14" s="188">
        <v>5.1176547868636265E-3</v>
      </c>
      <c r="M14" s="196"/>
      <c r="N14" s="189" t="e">
        <v>#NUM!</v>
      </c>
      <c r="O14" s="174" t="e">
        <f>_xll.qlSimpleQuoteSetValue(D14,ROUND(N14,6),EvaluationDate)</f>
        <v>#NUM!</v>
      </c>
      <c r="P14" s="175"/>
    </row>
    <row r="15" spans="1:16" x14ac:dyDescent="0.2">
      <c r="A15" s="166">
        <v>6</v>
      </c>
      <c r="B15" s="206" t="s">
        <v>59</v>
      </c>
      <c r="C15" s="168" t="str">
        <f t="shared" ref="C15:C24" si="1">Currency&amp;$B15&amp;"_SYNTH"&amp;Tenor6M&amp;QuoteSuffix</f>
        <v>GBPSND_SYNTH6M_Quote</v>
      </c>
      <c r="D15" s="235" t="str">
        <f>_xll.qlSimpleQuote(C15,,RateTickValue,Permanent,EvaluationDate,ObjectOverwrite)</f>
        <v>GBPSND_SYNTH6M_Quote#0034</v>
      </c>
      <c r="E15" s="238" t="str">
        <f>_xll.ohRangeRetrieveError($D15)</f>
        <v/>
      </c>
      <c r="F15" s="158"/>
      <c r="G15" s="147"/>
      <c r="H15" s="191"/>
      <c r="I15" s="192" t="s">
        <v>59</v>
      </c>
      <c r="J15" s="193" t="e">
        <f>SynthDepo!I34</f>
        <v>#NUM!</v>
      </c>
      <c r="K15" s="194"/>
      <c r="L15" s="195">
        <v>5.7277972063652996E-3</v>
      </c>
      <c r="M15" s="196"/>
      <c r="N15" s="197" t="e">
        <v>#NUM!</v>
      </c>
      <c r="O15" s="198" t="e">
        <f>_xll.qlSimpleQuoteSetValue(D15,ROUND(N15,6),EvaluationDate)</f>
        <v>#NUM!</v>
      </c>
      <c r="P15" s="207"/>
    </row>
    <row r="16" spans="1:16" x14ac:dyDescent="0.2">
      <c r="A16" s="176" t="s">
        <v>15</v>
      </c>
      <c r="B16" s="208" t="s">
        <v>60</v>
      </c>
      <c r="C16" s="178" t="str">
        <f t="shared" si="1"/>
        <v>GBPSWD_SYNTH6M_Quote</v>
      </c>
      <c r="D16" s="203" t="str">
        <f>_xll.qlSimpleQuote(C16,,RateTickValue,Permanent,EvaluationDate,ObjectOverwrite)</f>
        <v>GBPSWD_SYNTH6M_Quote#0033</v>
      </c>
      <c r="E16" s="236" t="str">
        <f>_xll.ohRangeRetrieveError($D16)</f>
        <v/>
      </c>
      <c r="F16" s="158"/>
      <c r="G16" s="147"/>
      <c r="H16" s="191"/>
      <c r="I16" s="201" t="s">
        <v>60</v>
      </c>
      <c r="J16" s="170" t="e">
        <f>SynthDepo!I35</f>
        <v>#NUM!</v>
      </c>
      <c r="K16" s="194"/>
      <c r="L16" s="172">
        <v>5.7402968787803599E-3</v>
      </c>
      <c r="M16" s="196"/>
      <c r="N16" s="173" t="e">
        <v>#NUM!</v>
      </c>
      <c r="O16" s="174" t="e">
        <f>_xll.qlSimpleQuoteSetValue(D16,ROUND(N16,6),EvaluationDate)</f>
        <v>#NUM!</v>
      </c>
      <c r="P16" s="209"/>
    </row>
    <row r="17" spans="1:16" x14ac:dyDescent="0.2">
      <c r="A17" s="243"/>
      <c r="B17" s="208" t="s">
        <v>61</v>
      </c>
      <c r="C17" s="178" t="str">
        <f t="shared" si="1"/>
        <v>GBP2WD_SYNTH6M_Quote</v>
      </c>
      <c r="D17" s="203" t="str">
        <f>_xll.qlSimpleQuote(C17,,RateTickValue,Permanent,EvaluationDate,ObjectOverwrite)</f>
        <v>GBP2WD_SYNTH6M_Quote#0033</v>
      </c>
      <c r="E17" s="236" t="str">
        <f>_xll.ohRangeRetrieveError($D17)</f>
        <v/>
      </c>
      <c r="F17" s="158"/>
      <c r="G17" s="147"/>
      <c r="H17" s="210"/>
      <c r="I17" s="201" t="s">
        <v>61</v>
      </c>
      <c r="J17" s="170" t="e">
        <f>SynthDepo!I36</f>
        <v>#NUM!</v>
      </c>
      <c r="K17" s="194"/>
      <c r="L17" s="172">
        <v>5.7496117586981355E-3</v>
      </c>
      <c r="M17" s="196"/>
      <c r="N17" s="173" t="e">
        <v>#NUM!</v>
      </c>
      <c r="O17" s="174" t="e">
        <f>_xll.qlSimpleQuoteSetValue(D17,ROUND(N17,6),EvaluationDate)</f>
        <v>#NUM!</v>
      </c>
      <c r="P17" s="209"/>
    </row>
    <row r="18" spans="1:16" x14ac:dyDescent="0.2">
      <c r="A18" s="181"/>
      <c r="B18" s="208" t="s">
        <v>62</v>
      </c>
      <c r="C18" s="178" t="str">
        <f t="shared" si="1"/>
        <v>GBP3WD_SYNTH6M_Quote</v>
      </c>
      <c r="D18" s="203" t="str">
        <f>_xll.qlSimpleQuote(C18,,RateTickValue,Permanent,EvaluationDate,ObjectOverwrite)</f>
        <v>GBP3WD_SYNTH6M_Quote#0034</v>
      </c>
      <c r="E18" s="236" t="str">
        <f>_xll.ohRangeRetrieveError($D18)</f>
        <v/>
      </c>
      <c r="F18" s="158"/>
      <c r="G18" s="147"/>
      <c r="H18" s="210"/>
      <c r="I18" s="201" t="s">
        <v>62</v>
      </c>
      <c r="J18" s="170" t="e">
        <f>SynthDepo!I37</f>
        <v>#NUM!</v>
      </c>
      <c r="K18" s="194"/>
      <c r="L18" s="172">
        <v>5.746366081189164E-3</v>
      </c>
      <c r="M18" s="196"/>
      <c r="N18" s="173" t="e">
        <v>#NUM!</v>
      </c>
      <c r="O18" s="174" t="e">
        <f>_xll.qlSimpleQuoteSetValue(D18,ROUND(N18,6),EvaluationDate)</f>
        <v>#NUM!</v>
      </c>
      <c r="P18" s="209"/>
    </row>
    <row r="19" spans="1:16" x14ac:dyDescent="0.2">
      <c r="A19" s="181"/>
      <c r="B19" s="208" t="s">
        <v>63</v>
      </c>
      <c r="C19" s="178" t="str">
        <f t="shared" si="1"/>
        <v>GBP1MD_SYNTH6M_Quote</v>
      </c>
      <c r="D19" s="203" t="str">
        <f>_xll.qlSimpleQuote(C19,,RateTickValue,Permanent,EvaluationDate,ObjectOverwrite)</f>
        <v>GBP1MD_SYNTH6M_Quote#0034</v>
      </c>
      <c r="E19" s="236" t="str">
        <f>_xll.ohRangeRetrieveError($D19)</f>
        <v/>
      </c>
      <c r="F19" s="158"/>
      <c r="G19" s="147"/>
      <c r="H19" s="210"/>
      <c r="I19" s="201" t="s">
        <v>63</v>
      </c>
      <c r="J19" s="170" t="e">
        <f>SynthDepo!I38</f>
        <v>#NUM!</v>
      </c>
      <c r="K19" s="194"/>
      <c r="L19" s="172">
        <v>5.7610853430773209E-3</v>
      </c>
      <c r="M19" s="196"/>
      <c r="N19" s="173" t="e">
        <v>#NUM!</v>
      </c>
      <c r="O19" s="174" t="e">
        <f>_xll.qlSimpleQuoteSetValue(D19,ROUND(N19,6),EvaluationDate)</f>
        <v>#NUM!</v>
      </c>
      <c r="P19" s="209"/>
    </row>
    <row r="20" spans="1:16" x14ac:dyDescent="0.2">
      <c r="A20" s="181"/>
      <c r="B20" s="208" t="s">
        <v>75</v>
      </c>
      <c r="C20" s="178" t="str">
        <f t="shared" si="1"/>
        <v>GBP2MD_SYNTH6M_Quote</v>
      </c>
      <c r="D20" s="203" t="str">
        <f>_xll.qlSimpleQuote(C20,,RateTickValue,Permanent,EvaluationDate,ObjectOverwrite)</f>
        <v>GBP2MD_SYNTH6M_Quote#0034</v>
      </c>
      <c r="E20" s="236" t="str">
        <f>_xll.ohRangeRetrieveError($D20)</f>
        <v/>
      </c>
      <c r="F20" s="158"/>
      <c r="G20" s="147"/>
      <c r="H20" s="210"/>
      <c r="I20" s="201" t="s">
        <v>75</v>
      </c>
      <c r="J20" s="170" t="e">
        <f>SynthDepo!I39</f>
        <v>#NUM!</v>
      </c>
      <c r="K20" s="194"/>
      <c r="L20" s="172">
        <v>5.7733814418802756E-3</v>
      </c>
      <c r="M20" s="196"/>
      <c r="N20" s="173" t="e">
        <v>#NUM!</v>
      </c>
      <c r="O20" s="174" t="e">
        <f>_xll.qlSimpleQuoteSetValue(D20,ROUND(N20,6),EvaluationDate)</f>
        <v>#NUM!</v>
      </c>
      <c r="P20" s="209"/>
    </row>
    <row r="21" spans="1:16" x14ac:dyDescent="0.2">
      <c r="A21" s="181"/>
      <c r="B21" s="208" t="s">
        <v>76</v>
      </c>
      <c r="C21" s="178" t="str">
        <f t="shared" si="1"/>
        <v>GBP3MD_SYNTH6M_Quote</v>
      </c>
      <c r="D21" s="203" t="str">
        <f>_xll.qlSimpleQuote(C21,,RateTickValue,Permanent,EvaluationDate,ObjectOverwrite)</f>
        <v>GBP3MD_SYNTH6M_Quote#0034</v>
      </c>
      <c r="E21" s="236" t="str">
        <f>_xll.ohRangeRetrieveError($D21)</f>
        <v/>
      </c>
      <c r="F21" s="158"/>
      <c r="G21" s="147"/>
      <c r="H21" s="210"/>
      <c r="I21" s="201" t="s">
        <v>76</v>
      </c>
      <c r="J21" s="170" t="e">
        <f>SynthDepo!I40</f>
        <v>#NUM!</v>
      </c>
      <c r="K21" s="194"/>
      <c r="L21" s="172">
        <v>5.8114198869440668E-3</v>
      </c>
      <c r="M21" s="196"/>
      <c r="N21" s="173" t="e">
        <v>#NUM!</v>
      </c>
      <c r="O21" s="174" t="e">
        <f>_xll.qlSimpleQuoteSetValue(D21,ROUND(N21,6),EvaluationDate)</f>
        <v>#NUM!</v>
      </c>
      <c r="P21" s="209"/>
    </row>
    <row r="22" spans="1:16" x14ac:dyDescent="0.2">
      <c r="A22" s="181"/>
      <c r="B22" s="208" t="s">
        <v>77</v>
      </c>
      <c r="C22" s="178" t="str">
        <f t="shared" si="1"/>
        <v>GBP4MD_SYNTH6M_Quote</v>
      </c>
      <c r="D22" s="203" t="str">
        <f>_xll.qlSimpleQuote(C22,,RateTickValue,Permanent,EvaluationDate,ObjectOverwrite)</f>
        <v>GBP4MD_SYNTH6M_Quote#0033</v>
      </c>
      <c r="E22" s="236" t="str">
        <f>_xll.ohRangeRetrieveError($D22)</f>
        <v/>
      </c>
      <c r="F22" s="158"/>
      <c r="G22" s="147"/>
      <c r="H22" s="210"/>
      <c r="I22" s="201" t="s">
        <v>77</v>
      </c>
      <c r="J22" s="170" t="e">
        <f>SynthDepo!I41</f>
        <v>#NUM!</v>
      </c>
      <c r="K22" s="194"/>
      <c r="L22" s="172">
        <v>5.8387151355629857E-3</v>
      </c>
      <c r="M22" s="196"/>
      <c r="N22" s="173" t="e">
        <v>#NUM!</v>
      </c>
      <c r="O22" s="174" t="e">
        <f>_xll.qlSimpleQuoteSetValue(D22,ROUND(N22,6),EvaluationDate)</f>
        <v>#NUM!</v>
      </c>
      <c r="P22" s="209"/>
    </row>
    <row r="23" spans="1:16" x14ac:dyDescent="0.2">
      <c r="A23" s="181"/>
      <c r="B23" s="208" t="s">
        <v>78</v>
      </c>
      <c r="C23" s="178" t="str">
        <f t="shared" si="1"/>
        <v>GBP5MD_SYNTH6M_Quote</v>
      </c>
      <c r="D23" s="203" t="str">
        <f>_xll.qlSimpleQuote(C23,,RateTickValue,Permanent,EvaluationDate,ObjectOverwrite)</f>
        <v>GBP5MD_SYNTH6M_Quote#0034</v>
      </c>
      <c r="E23" s="236" t="str">
        <f>_xll.ohRangeRetrieveError($D23)</f>
        <v/>
      </c>
      <c r="F23" s="158"/>
      <c r="G23" s="147"/>
      <c r="H23" s="210"/>
      <c r="I23" s="201" t="s">
        <v>78</v>
      </c>
      <c r="J23" s="170" t="e">
        <f>SynthDepo!I42</f>
        <v>#NUM!</v>
      </c>
      <c r="K23" s="194"/>
      <c r="L23" s="172">
        <v>5.8709770939639879E-3</v>
      </c>
      <c r="M23" s="196"/>
      <c r="N23" s="173" t="e">
        <v>#NUM!</v>
      </c>
      <c r="O23" s="174" t="e">
        <f>_xll.qlSimpleQuoteSetValue(D23,ROUND(N23,6),EvaluationDate)</f>
        <v>#NUM!</v>
      </c>
      <c r="P23" s="209"/>
    </row>
    <row r="24" spans="1:16" ht="12" thickBot="1" x14ac:dyDescent="0.25">
      <c r="A24" s="184"/>
      <c r="B24" s="185" t="s">
        <v>79</v>
      </c>
      <c r="C24" s="178" t="str">
        <f t="shared" si="1"/>
        <v>GBP6MD_SYNTH6M_Quote</v>
      </c>
      <c r="D24" s="186" t="str">
        <f>_xll.qlSimpleQuote(C24,,RateTickValue,Permanent,EvaluationDate,ObjectOverwrite)</f>
        <v>GBP6MD_SYNTH6M_Quote#0033</v>
      </c>
      <c r="E24" s="236" t="str">
        <f>_xll.ohRangeRetrieveError($D24)</f>
        <v/>
      </c>
      <c r="F24" s="158"/>
      <c r="G24" s="147"/>
      <c r="H24" s="210"/>
      <c r="I24" s="205" t="s">
        <v>79</v>
      </c>
      <c r="J24" s="187" t="e">
        <f>SynthDepo!I43</f>
        <v>#NUM!</v>
      </c>
      <c r="K24" s="194"/>
      <c r="L24" s="188">
        <v>5.9285663793761569E-3</v>
      </c>
      <c r="M24" s="196"/>
      <c r="N24" s="189" t="e">
        <v>#NUM!</v>
      </c>
      <c r="O24" s="174" t="e">
        <f>_xll.qlSimpleQuoteSetValue(D24,ROUND(N24,6),EvaluationDate)</f>
        <v>#NUM!</v>
      </c>
      <c r="P24" s="209"/>
    </row>
    <row r="25" spans="1:16" x14ac:dyDescent="0.2">
      <c r="A25" s="166">
        <v>12</v>
      </c>
      <c r="B25" s="167" t="s">
        <v>59</v>
      </c>
      <c r="C25" s="168" t="str">
        <f t="shared" ref="C25:C40" si="2">Currency&amp;$B25&amp;"_SYNTH"&amp;Tenor1Y&amp;QuoteSuffix</f>
        <v>GBPSND_SYNTH1Y_Quote</v>
      </c>
      <c r="D25" s="235" t="str">
        <f>_xll.qlSimpleQuote(C25,,RateTickValue,Permanent,EvaluationDate,ObjectOverwrite)</f>
        <v>GBPSND_SYNTH1Y_Quote#0033</v>
      </c>
      <c r="E25" s="238" t="str">
        <f>_xll.ohRangeRetrieveError($D25)</f>
        <v/>
      </c>
      <c r="F25" s="158"/>
      <c r="G25" s="147"/>
      <c r="H25" s="191"/>
      <c r="I25" s="211" t="s">
        <v>59</v>
      </c>
      <c r="J25" s="193" t="e">
        <f>SynthDepo!J34</f>
        <v>#NUM!</v>
      </c>
      <c r="K25" s="194"/>
      <c r="L25" s="195">
        <v>7.9104124366847495E-3</v>
      </c>
      <c r="M25" s="196"/>
      <c r="N25" s="197" t="e">
        <v>#NUM!</v>
      </c>
      <c r="O25" s="198" t="e">
        <f>_xll.qlSimpleQuoteSetValue(D25,ROUND(N25,6),EvaluationDate)</f>
        <v>#NUM!</v>
      </c>
      <c r="P25" s="207"/>
    </row>
    <row r="26" spans="1:16" x14ac:dyDescent="0.2">
      <c r="A26" s="176" t="s">
        <v>24</v>
      </c>
      <c r="B26" s="177" t="s">
        <v>60</v>
      </c>
      <c r="C26" s="178" t="str">
        <f t="shared" si="2"/>
        <v>GBPSWD_SYNTH1Y_Quote</v>
      </c>
      <c r="D26" s="203" t="str">
        <f>_xll.qlSimpleQuote(C26,,RateTickValue,Permanent,EvaluationDate,ObjectOverwrite)</f>
        <v>GBPSWD_SYNTH1Y_Quote#0033</v>
      </c>
      <c r="E26" s="236" t="str">
        <f>_xll.ohRangeRetrieveError($D26)</f>
        <v/>
      </c>
      <c r="F26" s="158"/>
      <c r="G26" s="147"/>
      <c r="H26" s="191"/>
      <c r="I26" s="212" t="s">
        <v>60</v>
      </c>
      <c r="J26" s="170" t="e">
        <f>SynthDepo!J35</f>
        <v>#NUM!</v>
      </c>
      <c r="K26" s="194"/>
      <c r="L26" s="172">
        <v>7.5096375571243219E-3</v>
      </c>
      <c r="M26" s="196"/>
      <c r="N26" s="173" t="e">
        <v>#NUM!</v>
      </c>
      <c r="O26" s="174" t="e">
        <f>_xll.qlSimpleQuoteSetValue(D26,ROUND(N26,6),EvaluationDate)</f>
        <v>#NUM!</v>
      </c>
      <c r="P26" s="209"/>
    </row>
    <row r="27" spans="1:16" x14ac:dyDescent="0.2">
      <c r="A27" s="181"/>
      <c r="B27" s="177" t="s">
        <v>61</v>
      </c>
      <c r="C27" s="178" t="str">
        <f t="shared" si="2"/>
        <v>GBP2WD_SYNTH1Y_Quote</v>
      </c>
      <c r="D27" s="203" t="str">
        <f>_xll.qlSimpleQuote(C27,,RateTickValue,Permanent,EvaluationDate,ObjectOverwrite)</f>
        <v>GBP2WD_SYNTH1Y_Quote#0033</v>
      </c>
      <c r="E27" s="236" t="str">
        <f>_xll.ohRangeRetrieveError($D27)</f>
        <v/>
      </c>
      <c r="F27" s="158"/>
      <c r="G27" s="147"/>
      <c r="H27" s="210"/>
      <c r="I27" s="212" t="s">
        <v>61</v>
      </c>
      <c r="J27" s="170" t="e">
        <f>SynthDepo!J36</f>
        <v>#NUM!</v>
      </c>
      <c r="K27" s="194"/>
      <c r="L27" s="172">
        <v>7.5202677925424134E-3</v>
      </c>
      <c r="M27" s="196"/>
      <c r="N27" s="173" t="e">
        <v>#NUM!</v>
      </c>
      <c r="O27" s="174" t="e">
        <f>_xll.qlSimpleQuoteSetValue(D27,ROUND(N27,6),EvaluationDate)</f>
        <v>#NUM!</v>
      </c>
      <c r="P27" s="209"/>
    </row>
    <row r="28" spans="1:16" x14ac:dyDescent="0.2">
      <c r="A28" s="181"/>
      <c r="B28" s="177" t="s">
        <v>62</v>
      </c>
      <c r="C28" s="178" t="str">
        <f t="shared" si="2"/>
        <v>GBP3WD_SYNTH1Y_Quote</v>
      </c>
      <c r="D28" s="203" t="str">
        <f>_xll.qlSimpleQuote(C28,,RateTickValue,Permanent,EvaluationDate,ObjectOverwrite)</f>
        <v>GBP3WD_SYNTH1Y_Quote#0033</v>
      </c>
      <c r="E28" s="236" t="str">
        <f>_xll.ohRangeRetrieveError($D28)</f>
        <v/>
      </c>
      <c r="F28" s="158"/>
      <c r="G28" s="147"/>
      <c r="H28" s="210"/>
      <c r="I28" s="212" t="s">
        <v>62</v>
      </c>
      <c r="J28" s="170" t="e">
        <f>SynthDepo!J37</f>
        <v>#NUM!</v>
      </c>
      <c r="K28" s="194"/>
      <c r="L28" s="172">
        <v>7.5402287300115091E-3</v>
      </c>
      <c r="M28" s="196"/>
      <c r="N28" s="173" t="e">
        <v>#NUM!</v>
      </c>
      <c r="O28" s="174" t="e">
        <f>_xll.qlSimpleQuoteSetValue(D28,ROUND(N28,6),EvaluationDate)</f>
        <v>#NUM!</v>
      </c>
      <c r="P28" s="209"/>
    </row>
    <row r="29" spans="1:16" x14ac:dyDescent="0.2">
      <c r="A29" s="181"/>
      <c r="B29" s="177" t="s">
        <v>63</v>
      </c>
      <c r="C29" s="178" t="str">
        <f t="shared" si="2"/>
        <v>GBP1MD_SYNTH1Y_Quote</v>
      </c>
      <c r="D29" s="203" t="str">
        <f>_xll.qlSimpleQuote(C29,,RateTickValue,Permanent,EvaluationDate,ObjectOverwrite)</f>
        <v>GBP1MD_SYNTH1Y_Quote#0034</v>
      </c>
      <c r="E29" s="236" t="str">
        <f>_xll.ohRangeRetrieveError($D29)</f>
        <v/>
      </c>
      <c r="F29" s="158"/>
      <c r="G29" s="147"/>
      <c r="H29" s="210"/>
      <c r="I29" s="213" t="s">
        <v>63</v>
      </c>
      <c r="J29" s="170" t="e">
        <f>SynthDepo!J38</f>
        <v>#NUM!</v>
      </c>
      <c r="K29" s="194"/>
      <c r="L29" s="182">
        <v>7.546084083391782E-3</v>
      </c>
      <c r="M29" s="196"/>
      <c r="N29" s="183" t="e">
        <v>#NUM!</v>
      </c>
      <c r="O29" s="174" t="e">
        <f>_xll.qlSimpleQuoteSetValue(D29,ROUND(N29,6),EvaluationDate)</f>
        <v>#NUM!</v>
      </c>
      <c r="P29" s="209"/>
    </row>
    <row r="30" spans="1:16" x14ac:dyDescent="0.2">
      <c r="A30" s="181"/>
      <c r="B30" s="177" t="s">
        <v>75</v>
      </c>
      <c r="C30" s="178" t="str">
        <f t="shared" si="2"/>
        <v>GBP2MD_SYNTH1Y_Quote</v>
      </c>
      <c r="D30" s="203" t="str">
        <f>_xll.qlSimpleQuote(C30,,RateTickValue,Permanent,EvaluationDate,ObjectOverwrite)</f>
        <v>GBP2MD_SYNTH1Y_Quote#0033</v>
      </c>
      <c r="E30" s="236" t="str">
        <f>_xll.ohRangeRetrieveError($D30)</f>
        <v/>
      </c>
      <c r="F30" s="158"/>
      <c r="G30" s="147"/>
      <c r="H30" s="210"/>
      <c r="I30" s="212" t="s">
        <v>75</v>
      </c>
      <c r="J30" s="239" t="e">
        <f>SynthDepo!J39</f>
        <v>#NUM!</v>
      </c>
      <c r="K30" s="194"/>
      <c r="L30" s="172">
        <v>7.5916422562532747E-3</v>
      </c>
      <c r="M30" s="196"/>
      <c r="N30" s="173" t="e">
        <v>#NUM!</v>
      </c>
      <c r="O30" s="241" t="e">
        <f>_xll.qlSimpleQuoteSetValue(D30,ROUND(N30,6),EvaluationDate)</f>
        <v>#NUM!</v>
      </c>
      <c r="P30" s="207"/>
    </row>
    <row r="31" spans="1:16" x14ac:dyDescent="0.2">
      <c r="A31" s="181"/>
      <c r="B31" s="177" t="s">
        <v>76</v>
      </c>
      <c r="C31" s="178" t="str">
        <f t="shared" si="2"/>
        <v>GBP3MD_SYNTH1Y_Quote</v>
      </c>
      <c r="D31" s="203" t="str">
        <f>_xll.qlSimpleQuote(C31,,RateTickValue,Permanent,EvaluationDate,ObjectOverwrite)</f>
        <v>GBP3MD_SYNTH1Y_Quote#0034</v>
      </c>
      <c r="E31" s="236" t="str">
        <f>_xll.ohRangeRetrieveError($D31)</f>
        <v/>
      </c>
      <c r="F31" s="158"/>
      <c r="G31" s="147"/>
      <c r="H31" s="210"/>
      <c r="I31" s="212" t="s">
        <v>76</v>
      </c>
      <c r="J31" s="170" t="e">
        <f>SynthDepo!J40</f>
        <v>#NUM!</v>
      </c>
      <c r="K31" s="194"/>
      <c r="L31" s="172">
        <v>7.6664137801752529E-3</v>
      </c>
      <c r="M31" s="196"/>
      <c r="N31" s="173" t="e">
        <v>#NUM!</v>
      </c>
      <c r="O31" s="174" t="e">
        <f>_xll.qlSimpleQuoteSetValue(D31,ROUND(N31,6),EvaluationDate)</f>
        <v>#NUM!</v>
      </c>
      <c r="P31" s="209"/>
    </row>
    <row r="32" spans="1:16" x14ac:dyDescent="0.2">
      <c r="A32" s="181"/>
      <c r="B32" s="177" t="s">
        <v>77</v>
      </c>
      <c r="C32" s="178" t="str">
        <f t="shared" si="2"/>
        <v>GBP4MD_SYNTH1Y_Quote</v>
      </c>
      <c r="D32" s="203" t="str">
        <f>_xll.qlSimpleQuote(C32,,RateTickValue,Permanent,EvaluationDate,ObjectOverwrite)</f>
        <v>GBP4MD_SYNTH1Y_Quote#0034</v>
      </c>
      <c r="E32" s="236" t="str">
        <f>_xll.ohRangeRetrieveError($D32)</f>
        <v/>
      </c>
      <c r="F32" s="158"/>
      <c r="G32" s="147"/>
      <c r="H32" s="210"/>
      <c r="I32" s="212" t="s">
        <v>77</v>
      </c>
      <c r="J32" s="170" t="e">
        <f>SynthDepo!J41</f>
        <v>#NUM!</v>
      </c>
      <c r="K32" s="194"/>
      <c r="L32" s="172">
        <v>7.7720971824397512E-3</v>
      </c>
      <c r="M32" s="196"/>
      <c r="N32" s="173" t="e">
        <v>#NUM!</v>
      </c>
      <c r="O32" s="174" t="e">
        <f>_xll.qlSimpleQuoteSetValue(D32,ROUND(N32,6),EvaluationDate)</f>
        <v>#NUM!</v>
      </c>
      <c r="P32" s="209"/>
    </row>
    <row r="33" spans="1:16" x14ac:dyDescent="0.2">
      <c r="A33" s="181"/>
      <c r="B33" s="177" t="s">
        <v>78</v>
      </c>
      <c r="C33" s="178" t="str">
        <f t="shared" si="2"/>
        <v>GBP5MD_SYNTH1Y_Quote</v>
      </c>
      <c r="D33" s="203" t="str">
        <f>_xll.qlSimpleQuote(C33,,RateTickValue,Permanent,EvaluationDate,ObjectOverwrite)</f>
        <v>GBP5MD_SYNTH1Y_Quote#0033</v>
      </c>
      <c r="E33" s="236" t="str">
        <f>_xll.ohRangeRetrieveError($D33)</f>
        <v/>
      </c>
      <c r="F33" s="158"/>
      <c r="G33" s="147"/>
      <c r="H33" s="191"/>
      <c r="I33" s="212" t="s">
        <v>78</v>
      </c>
      <c r="J33" s="170" t="e">
        <f>SynthDepo!J42</f>
        <v>#NUM!</v>
      </c>
      <c r="K33" s="194"/>
      <c r="L33" s="172">
        <v>7.8669704235091731E-3</v>
      </c>
      <c r="M33" s="196"/>
      <c r="N33" s="173" t="e">
        <v>#NUM!</v>
      </c>
      <c r="O33" s="174" t="e">
        <f>_xll.qlSimpleQuoteSetValue(D33,ROUND(N33,6),EvaluationDate)</f>
        <v>#NUM!</v>
      </c>
      <c r="P33" s="209"/>
    </row>
    <row r="34" spans="1:16" x14ac:dyDescent="0.2">
      <c r="A34" s="181"/>
      <c r="B34" s="177" t="s">
        <v>79</v>
      </c>
      <c r="C34" s="178" t="str">
        <f t="shared" si="2"/>
        <v>GBP6MD_SYNTH1Y_Quote</v>
      </c>
      <c r="D34" s="203" t="str">
        <f>_xll.qlSimpleQuote(C34,,RateTickValue,Permanent,EvaluationDate,ObjectOverwrite)</f>
        <v>GBP6MD_SYNTH1Y_Quote#0033</v>
      </c>
      <c r="E34" s="236" t="str">
        <f>_xll.ohRangeRetrieveError($D34)</f>
        <v/>
      </c>
      <c r="F34" s="158"/>
      <c r="G34" s="147"/>
      <c r="H34" s="191"/>
      <c r="I34" s="212" t="s">
        <v>79</v>
      </c>
      <c r="J34" s="170" t="e">
        <f>SynthDepo!J43</f>
        <v>#NUM!</v>
      </c>
      <c r="K34" s="194"/>
      <c r="L34" s="172">
        <v>8.0018671774900463E-3</v>
      </c>
      <c r="M34" s="196"/>
      <c r="N34" s="173" t="e">
        <v>#NUM!</v>
      </c>
      <c r="O34" s="174" t="e">
        <f>_xll.qlSimpleQuoteSetValue(D34,ROUND(N34,6),EvaluationDate)</f>
        <v>#NUM!</v>
      </c>
      <c r="P34" s="209"/>
    </row>
    <row r="35" spans="1:16" x14ac:dyDescent="0.2">
      <c r="A35" s="181"/>
      <c r="B35" s="177" t="s">
        <v>80</v>
      </c>
      <c r="C35" s="178" t="str">
        <f t="shared" si="2"/>
        <v>GBP7MD_SYNTH1Y_Quote</v>
      </c>
      <c r="D35" s="203" t="str">
        <f>_xll.qlSimpleQuote(C35,,RateTickValue,Permanent,EvaluationDate,ObjectOverwrite)</f>
        <v>GBP7MD_SYNTH1Y_Quote#0034</v>
      </c>
      <c r="E35" s="236" t="str">
        <f>_xll.ohRangeRetrieveError($D35)</f>
        <v/>
      </c>
      <c r="F35" s="158"/>
      <c r="G35" s="147"/>
      <c r="H35" s="191"/>
      <c r="I35" s="212" t="s">
        <v>80</v>
      </c>
      <c r="J35" s="170" t="e">
        <f>SynthDepo!J44</f>
        <v>#NUM!</v>
      </c>
      <c r="K35" s="194"/>
      <c r="L35" s="172">
        <v>8.1938519497774497E-3</v>
      </c>
      <c r="M35" s="196"/>
      <c r="N35" s="173" t="e">
        <v>#NUM!</v>
      </c>
      <c r="O35" s="174" t="e">
        <f>_xll.qlSimpleQuoteSetValue(D35,ROUND(N35,6),EvaluationDate)</f>
        <v>#NUM!</v>
      </c>
      <c r="P35" s="209"/>
    </row>
    <row r="36" spans="1:16" x14ac:dyDescent="0.2">
      <c r="A36" s="181"/>
      <c r="B36" s="177" t="s">
        <v>81</v>
      </c>
      <c r="C36" s="178" t="str">
        <f t="shared" si="2"/>
        <v>GBP8MD_SYNTH1Y_Quote</v>
      </c>
      <c r="D36" s="203" t="str">
        <f>_xll.qlSimpleQuote(C36,,RateTickValue,Permanent,EvaluationDate,ObjectOverwrite)</f>
        <v>GBP8MD_SYNTH1Y_Quote#0033</v>
      </c>
      <c r="E36" s="236" t="str">
        <f>_xll.ohRangeRetrieveError($D36)</f>
        <v/>
      </c>
      <c r="F36" s="158"/>
      <c r="G36" s="147"/>
      <c r="H36" s="191"/>
      <c r="I36" s="212" t="s">
        <v>81</v>
      </c>
      <c r="J36" s="170" t="e">
        <f>SynthDepo!J45</f>
        <v>#NUM!</v>
      </c>
      <c r="K36" s="194"/>
      <c r="L36" s="172">
        <v>8.3888739336080674E-3</v>
      </c>
      <c r="M36" s="196"/>
      <c r="N36" s="173" t="e">
        <v>#NUM!</v>
      </c>
      <c r="O36" s="174" t="e">
        <f>_xll.qlSimpleQuoteSetValue(D36,ROUND(N36,6),EvaluationDate)</f>
        <v>#NUM!</v>
      </c>
      <c r="P36" s="209"/>
    </row>
    <row r="37" spans="1:16" x14ac:dyDescent="0.2">
      <c r="A37" s="244"/>
      <c r="B37" s="177" t="s">
        <v>82</v>
      </c>
      <c r="C37" s="178" t="str">
        <f t="shared" si="2"/>
        <v>GBP9MD_SYNTH1Y_Quote</v>
      </c>
      <c r="D37" s="203" t="str">
        <f>_xll.qlSimpleQuote(C37,,RateTickValue,Permanent,EvaluationDate,ObjectOverwrite)</f>
        <v>GBP9MD_SYNTH1Y_Quote#0034</v>
      </c>
      <c r="E37" s="236" t="str">
        <f>_xll.ohRangeRetrieveError($D37)</f>
        <v/>
      </c>
      <c r="F37" s="158"/>
      <c r="G37" s="147"/>
      <c r="H37" s="191"/>
      <c r="I37" s="212" t="s">
        <v>82</v>
      </c>
      <c r="J37" s="170" t="e">
        <f>SynthDepo!J46</f>
        <v>#NUM!</v>
      </c>
      <c r="K37" s="194"/>
      <c r="L37" s="172">
        <v>8.5962246845813876E-3</v>
      </c>
      <c r="M37" s="196"/>
      <c r="N37" s="173" t="e">
        <v>#NUM!</v>
      </c>
      <c r="O37" s="174" t="e">
        <f>_xll.qlSimpleQuoteSetValue(D37,ROUND(N37,6),EvaluationDate)</f>
        <v>#NUM!</v>
      </c>
      <c r="P37" s="209"/>
    </row>
    <row r="38" spans="1:16" x14ac:dyDescent="0.2">
      <c r="A38" s="244"/>
      <c r="B38" s="177" t="s">
        <v>83</v>
      </c>
      <c r="C38" s="178" t="str">
        <f t="shared" si="2"/>
        <v>GBP10MD_SYNTH1Y_Quote</v>
      </c>
      <c r="D38" s="203" t="str">
        <f>_xll.qlSimpleQuote(C38,,RateTickValue,Permanent,EvaluationDate,ObjectOverwrite)</f>
        <v>GBP10MD_SYNTH1Y_Quote#0034</v>
      </c>
      <c r="E38" s="236" t="str">
        <f>_xll.ohRangeRetrieveError($D38)</f>
        <v/>
      </c>
      <c r="F38" s="158"/>
      <c r="G38" s="147"/>
      <c r="H38" s="191"/>
      <c r="I38" s="212" t="s">
        <v>83</v>
      </c>
      <c r="J38" s="170" t="e">
        <f>SynthDepo!J47</f>
        <v>#NUM!</v>
      </c>
      <c r="K38" s="194"/>
      <c r="L38" s="172">
        <v>8.872992221020292E-3</v>
      </c>
      <c r="M38" s="196"/>
      <c r="N38" s="173" t="e">
        <v>#NUM!</v>
      </c>
      <c r="O38" s="174" t="e">
        <f>_xll.qlSimpleQuoteSetValue(D38,ROUND(N38,6),EvaluationDate)</f>
        <v>#NUM!</v>
      </c>
      <c r="P38" s="209"/>
    </row>
    <row r="39" spans="1:16" x14ac:dyDescent="0.2">
      <c r="A39" s="181"/>
      <c r="B39" s="177" t="s">
        <v>84</v>
      </c>
      <c r="C39" s="178" t="str">
        <f t="shared" si="2"/>
        <v>GBP11MD_SYNTH1Y_Quote</v>
      </c>
      <c r="D39" s="203" t="str">
        <f>_xll.qlSimpleQuote(C39,,RateTickValue,Permanent,EvaluationDate,ObjectOverwrite)</f>
        <v>GBP11MD_SYNTH1Y_Quote#0033</v>
      </c>
      <c r="E39" s="236" t="str">
        <f>_xll.ohRangeRetrieveError($D39)</f>
        <v/>
      </c>
      <c r="F39" s="158"/>
      <c r="G39" s="147"/>
      <c r="H39" s="191"/>
      <c r="I39" s="212" t="s">
        <v>84</v>
      </c>
      <c r="J39" s="170" t="e">
        <f>SynthDepo!J48</f>
        <v>#NUM!</v>
      </c>
      <c r="K39" s="194"/>
      <c r="L39" s="172">
        <v>9.1296580405170191E-3</v>
      </c>
      <c r="M39" s="196"/>
      <c r="N39" s="173" t="e">
        <v>#NUM!</v>
      </c>
      <c r="O39" s="174" t="e">
        <f>_xll.qlSimpleQuoteSetValue(D39,ROUND(N39,6),EvaluationDate)</f>
        <v>#NUM!</v>
      </c>
      <c r="P39" s="209"/>
    </row>
    <row r="40" spans="1:16" ht="12" thickBot="1" x14ac:dyDescent="0.25">
      <c r="A40" s="181"/>
      <c r="B40" s="185" t="s">
        <v>85</v>
      </c>
      <c r="C40" s="178" t="str">
        <f t="shared" si="2"/>
        <v>GBP1YD_SYNTH1Y_Quote</v>
      </c>
      <c r="D40" s="203" t="str">
        <f>_xll.qlSimpleQuote(C40,,RateTickValue,Permanent,EvaluationDate,ObjectOverwrite)</f>
        <v>GBP1YD_SYNTH1Y_Quote#0034</v>
      </c>
      <c r="E40" s="236" t="str">
        <f>_xll.ohRangeRetrieveError($D40)</f>
        <v/>
      </c>
      <c r="F40" s="158"/>
      <c r="G40" s="147"/>
      <c r="H40" s="191"/>
      <c r="I40" s="212" t="s">
        <v>85</v>
      </c>
      <c r="J40" s="187" t="e">
        <f>SynthDepo!J49</f>
        <v>#NUM!</v>
      </c>
      <c r="K40" s="194"/>
      <c r="L40" s="172">
        <v>9.4125000000000007E-3</v>
      </c>
      <c r="M40" s="196"/>
      <c r="N40" s="173" t="e">
        <v>#NUM!</v>
      </c>
      <c r="O40" s="174" t="e">
        <f>_xll.qlSimpleQuoteSetValue(D40,ROUND(N40,6),EvaluationDate)</f>
        <v>#NUM!</v>
      </c>
      <c r="P40" s="207"/>
    </row>
    <row r="41" spans="1:16" x14ac:dyDescent="0.2">
      <c r="A41" s="247">
        <v>1</v>
      </c>
      <c r="B41" s="167" t="str">
        <f t="shared" ref="B41:B84" si="3">A41&amp;"x"&amp;A41+Months12M&amp;"F"</f>
        <v>1x13F</v>
      </c>
      <c r="C41" s="168" t="str">
        <f t="shared" ref="C41:C84" si="4">Currency&amp;$B41&amp;"_SYNTH"&amp;Tenor1Y&amp;QuoteSuffix</f>
        <v>GBP1x13F_SYNTH1Y_Quote</v>
      </c>
      <c r="D41" s="235" t="str">
        <f>_xll.qlSimpleQuote(C41,,RateTickValue,Permanent,Trigger,ObjectOverwrite)</f>
        <v>GBP1x13F_SYNTH1Y_Quote#0041</v>
      </c>
      <c r="E41" s="238" t="str">
        <f>_xll.ohRangeRetrieveError($D41)</f>
        <v/>
      </c>
      <c r="F41" s="249"/>
      <c r="H41" s="245"/>
      <c r="I41" s="245"/>
      <c r="J41" s="245"/>
      <c r="K41" s="245"/>
      <c r="L41" s="245"/>
      <c r="M41" s="245"/>
      <c r="N41" s="245"/>
      <c r="O41" s="245"/>
      <c r="P41" s="245"/>
    </row>
    <row r="42" spans="1:16" x14ac:dyDescent="0.2">
      <c r="A42" s="181">
        <v>2</v>
      </c>
      <c r="B42" s="248" t="str">
        <f t="shared" si="3"/>
        <v>2x14F</v>
      </c>
      <c r="C42" s="178" t="str">
        <f t="shared" si="4"/>
        <v>GBP2x14F_SYNTH1Y_Quote</v>
      </c>
      <c r="D42" s="203" t="str">
        <f>_xll.qlSimpleQuote(C42,,RateTickValue,Permanent,Trigger,ObjectOverwrite)</f>
        <v>GBP2x14F_SYNTH1Y_Quote#0041</v>
      </c>
      <c r="E42" s="236" t="str">
        <f>_xll.ohRangeRetrieveError($D42)</f>
        <v/>
      </c>
      <c r="F42" s="158"/>
    </row>
    <row r="43" spans="1:16" x14ac:dyDescent="0.2">
      <c r="A43" s="181">
        <v>3</v>
      </c>
      <c r="B43" s="248" t="str">
        <f t="shared" si="3"/>
        <v>3x15F</v>
      </c>
      <c r="C43" s="178" t="str">
        <f t="shared" si="4"/>
        <v>GBP3x15F_SYNTH1Y_Quote</v>
      </c>
      <c r="D43" s="203" t="str">
        <f>_xll.qlSimpleQuote(C43,,RateTickValue,Permanent,Trigger,ObjectOverwrite)</f>
        <v>GBP3x15F_SYNTH1Y_Quote#0041</v>
      </c>
      <c r="E43" s="236" t="str">
        <f>_xll.ohRangeRetrieveError($D43)</f>
        <v/>
      </c>
      <c r="F43" s="158"/>
    </row>
    <row r="44" spans="1:16" x14ac:dyDescent="0.2">
      <c r="A44" s="181">
        <v>4</v>
      </c>
      <c r="B44" s="248" t="str">
        <f t="shared" si="3"/>
        <v>4x16F</v>
      </c>
      <c r="C44" s="178" t="str">
        <f t="shared" si="4"/>
        <v>GBP4x16F_SYNTH1Y_Quote</v>
      </c>
      <c r="D44" s="203" t="str">
        <f>_xll.qlSimpleQuote(C44,,RateTickValue,Permanent,Trigger,ObjectOverwrite)</f>
        <v>GBP4x16F_SYNTH1Y_Quote#0041</v>
      </c>
      <c r="E44" s="236" t="str">
        <f>_xll.ohRangeRetrieveError($D44)</f>
        <v/>
      </c>
      <c r="F44" s="158"/>
    </row>
    <row r="45" spans="1:16" x14ac:dyDescent="0.2">
      <c r="A45" s="181">
        <v>5</v>
      </c>
      <c r="B45" s="248" t="str">
        <f t="shared" si="3"/>
        <v>5x17F</v>
      </c>
      <c r="C45" s="178" t="str">
        <f t="shared" si="4"/>
        <v>GBP5x17F_SYNTH1Y_Quote</v>
      </c>
      <c r="D45" s="203" t="str">
        <f>_xll.qlSimpleQuote(C45,,RateTickValue,Permanent,Trigger,ObjectOverwrite)</f>
        <v>GBP5x17F_SYNTH1Y_Quote#0041</v>
      </c>
      <c r="E45" s="236" t="str">
        <f>_xll.ohRangeRetrieveError($D45)</f>
        <v/>
      </c>
      <c r="F45" s="158"/>
    </row>
    <row r="46" spans="1:16" x14ac:dyDescent="0.2">
      <c r="A46" s="181">
        <v>6</v>
      </c>
      <c r="B46" s="248" t="str">
        <f t="shared" si="3"/>
        <v>6x18F</v>
      </c>
      <c r="C46" s="178" t="str">
        <f t="shared" si="4"/>
        <v>GBP6x18F_SYNTH1Y_Quote</v>
      </c>
      <c r="D46" s="203" t="str">
        <f>_xll.qlSimpleQuote(C46,,RateTickValue,Permanent,Trigger,ObjectOverwrite)</f>
        <v>GBP6x18F_SYNTH1Y_Quote#0041</v>
      </c>
      <c r="E46" s="236" t="str">
        <f>_xll.ohRangeRetrieveError($D46)</f>
        <v/>
      </c>
      <c r="F46" s="158"/>
    </row>
    <row r="47" spans="1:16" x14ac:dyDescent="0.2">
      <c r="A47" s="181">
        <v>7</v>
      </c>
      <c r="B47" s="248" t="str">
        <f t="shared" si="3"/>
        <v>7x19F</v>
      </c>
      <c r="C47" s="178" t="str">
        <f t="shared" si="4"/>
        <v>GBP7x19F_SYNTH1Y_Quote</v>
      </c>
      <c r="D47" s="203" t="str">
        <f>_xll.qlSimpleQuote(C47,,RateTickValue,Permanent,Trigger,ObjectOverwrite)</f>
        <v>GBP7x19F_SYNTH1Y_Quote#0041</v>
      </c>
      <c r="E47" s="236" t="str">
        <f>_xll.ohRangeRetrieveError($D47)</f>
        <v/>
      </c>
      <c r="F47" s="158"/>
    </row>
    <row r="48" spans="1:16" x14ac:dyDescent="0.2">
      <c r="A48" s="181">
        <v>8</v>
      </c>
      <c r="B48" s="248" t="str">
        <f t="shared" si="3"/>
        <v>8x20F</v>
      </c>
      <c r="C48" s="178" t="str">
        <f t="shared" si="4"/>
        <v>GBP8x20F_SYNTH1Y_Quote</v>
      </c>
      <c r="D48" s="203" t="str">
        <f>_xll.qlSimpleQuote(C48,,RateTickValue,Permanent,Trigger,ObjectOverwrite)</f>
        <v>GBP8x20F_SYNTH1Y_Quote#0041</v>
      </c>
      <c r="E48" s="236" t="str">
        <f>_xll.ohRangeRetrieveError($D48)</f>
        <v/>
      </c>
      <c r="F48" s="158"/>
    </row>
    <row r="49" spans="1:6" x14ac:dyDescent="0.2">
      <c r="A49" s="181">
        <v>9</v>
      </c>
      <c r="B49" s="248" t="str">
        <f t="shared" si="3"/>
        <v>9x21F</v>
      </c>
      <c r="C49" s="178" t="str">
        <f t="shared" si="4"/>
        <v>GBP9x21F_SYNTH1Y_Quote</v>
      </c>
      <c r="D49" s="203" t="str">
        <f>_xll.qlSimpleQuote(C49,,RateTickValue,Permanent,Trigger,ObjectOverwrite)</f>
        <v>GBP9x21F_SYNTH1Y_Quote#0041</v>
      </c>
      <c r="E49" s="236" t="str">
        <f>_xll.ohRangeRetrieveError($D49)</f>
        <v/>
      </c>
      <c r="F49" s="158"/>
    </row>
    <row r="50" spans="1:6" x14ac:dyDescent="0.2">
      <c r="A50" s="181">
        <v>10</v>
      </c>
      <c r="B50" s="248" t="str">
        <f t="shared" si="3"/>
        <v>10x22F</v>
      </c>
      <c r="C50" s="178" t="str">
        <f t="shared" si="4"/>
        <v>GBP10x22F_SYNTH1Y_Quote</v>
      </c>
      <c r="D50" s="203" t="str">
        <f>_xll.qlSimpleQuote(C50,,RateTickValue,Permanent,Trigger,ObjectOverwrite)</f>
        <v>GBP10x22F_SYNTH1Y_Quote#0041</v>
      </c>
      <c r="E50" s="236" t="str">
        <f>_xll.ohRangeRetrieveError($D50)</f>
        <v/>
      </c>
      <c r="F50" s="158"/>
    </row>
    <row r="51" spans="1:6" x14ac:dyDescent="0.2">
      <c r="A51" s="181">
        <v>11</v>
      </c>
      <c r="B51" s="248" t="str">
        <f t="shared" si="3"/>
        <v>11x23F</v>
      </c>
      <c r="C51" s="178" t="str">
        <f t="shared" si="4"/>
        <v>GBP11x23F_SYNTH1Y_Quote</v>
      </c>
      <c r="D51" s="203" t="str">
        <f>_xll.qlSimpleQuote(C51,,RateTickValue,Permanent,Trigger,ObjectOverwrite)</f>
        <v>GBP11x23F_SYNTH1Y_Quote#0041</v>
      </c>
      <c r="E51" s="236" t="str">
        <f>_xll.ohRangeRetrieveError($D51)</f>
        <v/>
      </c>
      <c r="F51" s="158"/>
    </row>
    <row r="52" spans="1:6" x14ac:dyDescent="0.2">
      <c r="A52" s="181">
        <v>13</v>
      </c>
      <c r="B52" s="248" t="str">
        <f t="shared" si="3"/>
        <v>13x25F</v>
      </c>
      <c r="C52" s="178" t="str">
        <f t="shared" si="4"/>
        <v>GBP13x25F_SYNTH1Y_Quote</v>
      </c>
      <c r="D52" s="203" t="str">
        <f>_xll.qlSimpleQuote(C52,,RateTickValue,Permanent,Trigger,ObjectOverwrite)</f>
        <v>GBP13x25F_SYNTH1Y_Quote#0041</v>
      </c>
      <c r="E52" s="236" t="str">
        <f>_xll.ohRangeRetrieveError($D52)</f>
        <v/>
      </c>
      <c r="F52" s="158"/>
    </row>
    <row r="53" spans="1:6" x14ac:dyDescent="0.2">
      <c r="A53" s="181">
        <v>14</v>
      </c>
      <c r="B53" s="248" t="str">
        <f t="shared" si="3"/>
        <v>14x26F</v>
      </c>
      <c r="C53" s="178" t="str">
        <f t="shared" si="4"/>
        <v>GBP14x26F_SYNTH1Y_Quote</v>
      </c>
      <c r="D53" s="203" t="str">
        <f>_xll.qlSimpleQuote(C53,,RateTickValue,Permanent,Trigger,ObjectOverwrite)</f>
        <v>GBP14x26F_SYNTH1Y_Quote#0041</v>
      </c>
      <c r="E53" s="236" t="str">
        <f>_xll.ohRangeRetrieveError($D53)</f>
        <v/>
      </c>
      <c r="F53" s="158"/>
    </row>
    <row r="54" spans="1:6" x14ac:dyDescent="0.2">
      <c r="A54" s="181">
        <v>15</v>
      </c>
      <c r="B54" s="248" t="str">
        <f t="shared" si="3"/>
        <v>15x27F</v>
      </c>
      <c r="C54" s="178" t="str">
        <f t="shared" si="4"/>
        <v>GBP15x27F_SYNTH1Y_Quote</v>
      </c>
      <c r="D54" s="203" t="str">
        <f>_xll.qlSimpleQuote(C54,,RateTickValue,Permanent,Trigger,ObjectOverwrite)</f>
        <v>GBP15x27F_SYNTH1Y_Quote#0041</v>
      </c>
      <c r="E54" s="236" t="str">
        <f>_xll.ohRangeRetrieveError($D54)</f>
        <v/>
      </c>
      <c r="F54" s="158"/>
    </row>
    <row r="55" spans="1:6" x14ac:dyDescent="0.2">
      <c r="A55" s="181">
        <v>16</v>
      </c>
      <c r="B55" s="248" t="str">
        <f t="shared" si="3"/>
        <v>16x28F</v>
      </c>
      <c r="C55" s="178" t="str">
        <f t="shared" si="4"/>
        <v>GBP16x28F_SYNTH1Y_Quote</v>
      </c>
      <c r="D55" s="203" t="str">
        <f>_xll.qlSimpleQuote(C55,,RateTickValue,Permanent,Trigger,ObjectOverwrite)</f>
        <v>GBP16x28F_SYNTH1Y_Quote#0041</v>
      </c>
      <c r="E55" s="236" t="str">
        <f>_xll.ohRangeRetrieveError($D55)</f>
        <v/>
      </c>
      <c r="F55" s="158"/>
    </row>
    <row r="56" spans="1:6" x14ac:dyDescent="0.2">
      <c r="A56" s="181">
        <v>17</v>
      </c>
      <c r="B56" s="248" t="str">
        <f t="shared" si="3"/>
        <v>17x29F</v>
      </c>
      <c r="C56" s="178" t="str">
        <f t="shared" si="4"/>
        <v>GBP17x29F_SYNTH1Y_Quote</v>
      </c>
      <c r="D56" s="203" t="str">
        <f>_xll.qlSimpleQuote(C56,,RateTickValue,Permanent,Trigger,ObjectOverwrite)</f>
        <v>GBP17x29F_SYNTH1Y_Quote#0041</v>
      </c>
      <c r="E56" s="236" t="str">
        <f>_xll.ohRangeRetrieveError($D56)</f>
        <v/>
      </c>
      <c r="F56" s="158"/>
    </row>
    <row r="57" spans="1:6" x14ac:dyDescent="0.2">
      <c r="A57" s="181">
        <v>18</v>
      </c>
      <c r="B57" s="248" t="str">
        <f t="shared" si="3"/>
        <v>18x30F</v>
      </c>
      <c r="C57" s="178" t="str">
        <f t="shared" si="4"/>
        <v>GBP18x30F_SYNTH1Y_Quote</v>
      </c>
      <c r="D57" s="203" t="str">
        <f>_xll.qlSimpleQuote(C57,,RateTickValue,Permanent,Trigger,ObjectOverwrite)</f>
        <v>GBP18x30F_SYNTH1Y_Quote#0041</v>
      </c>
      <c r="E57" s="236" t="str">
        <f>_xll.ohRangeRetrieveError($D57)</f>
        <v/>
      </c>
      <c r="F57" s="158"/>
    </row>
    <row r="58" spans="1:6" x14ac:dyDescent="0.2">
      <c r="A58" s="181">
        <v>19</v>
      </c>
      <c r="B58" s="248" t="str">
        <f t="shared" si="3"/>
        <v>19x31F</v>
      </c>
      <c r="C58" s="178" t="str">
        <f t="shared" si="4"/>
        <v>GBP19x31F_SYNTH1Y_Quote</v>
      </c>
      <c r="D58" s="203" t="str">
        <f>_xll.qlSimpleQuote(C58,,RateTickValue,Permanent,Trigger,ObjectOverwrite)</f>
        <v>GBP19x31F_SYNTH1Y_Quote#0041</v>
      </c>
      <c r="E58" s="236" t="str">
        <f>_xll.ohRangeRetrieveError($D58)</f>
        <v/>
      </c>
      <c r="F58" s="158"/>
    </row>
    <row r="59" spans="1:6" x14ac:dyDescent="0.2">
      <c r="A59" s="181">
        <v>20</v>
      </c>
      <c r="B59" s="248" t="str">
        <f t="shared" si="3"/>
        <v>20x32F</v>
      </c>
      <c r="C59" s="178" t="str">
        <f t="shared" si="4"/>
        <v>GBP20x32F_SYNTH1Y_Quote</v>
      </c>
      <c r="D59" s="203" t="str">
        <f>_xll.qlSimpleQuote(C59,,RateTickValue,Permanent,Trigger,ObjectOverwrite)</f>
        <v>GBP20x32F_SYNTH1Y_Quote#0041</v>
      </c>
      <c r="E59" s="236" t="str">
        <f>_xll.ohRangeRetrieveError($D59)</f>
        <v/>
      </c>
      <c r="F59" s="158"/>
    </row>
    <row r="60" spans="1:6" x14ac:dyDescent="0.2">
      <c r="A60" s="181">
        <v>21</v>
      </c>
      <c r="B60" s="248" t="str">
        <f t="shared" si="3"/>
        <v>21x33F</v>
      </c>
      <c r="C60" s="178" t="str">
        <f t="shared" si="4"/>
        <v>GBP21x33F_SYNTH1Y_Quote</v>
      </c>
      <c r="D60" s="203" t="str">
        <f>_xll.qlSimpleQuote(C60,,RateTickValue,Permanent,Trigger,ObjectOverwrite)</f>
        <v>GBP21x33F_SYNTH1Y_Quote#0041</v>
      </c>
      <c r="E60" s="236" t="str">
        <f>_xll.ohRangeRetrieveError($D60)</f>
        <v/>
      </c>
      <c r="F60" s="158"/>
    </row>
    <row r="61" spans="1:6" x14ac:dyDescent="0.2">
      <c r="A61" s="181">
        <v>22</v>
      </c>
      <c r="B61" s="248" t="str">
        <f t="shared" si="3"/>
        <v>22x34F</v>
      </c>
      <c r="C61" s="178" t="str">
        <f t="shared" si="4"/>
        <v>GBP22x34F_SYNTH1Y_Quote</v>
      </c>
      <c r="D61" s="203" t="str">
        <f>_xll.qlSimpleQuote(C61,,RateTickValue,Permanent,Trigger,ObjectOverwrite)</f>
        <v>GBP22x34F_SYNTH1Y_Quote#0041</v>
      </c>
      <c r="E61" s="236" t="str">
        <f>_xll.ohRangeRetrieveError($D61)</f>
        <v/>
      </c>
      <c r="F61" s="158"/>
    </row>
    <row r="62" spans="1:6" x14ac:dyDescent="0.2">
      <c r="A62" s="181">
        <v>23</v>
      </c>
      <c r="B62" s="248" t="str">
        <f t="shared" si="3"/>
        <v>23x35F</v>
      </c>
      <c r="C62" s="178" t="str">
        <f t="shared" si="4"/>
        <v>GBP23x35F_SYNTH1Y_Quote</v>
      </c>
      <c r="D62" s="203" t="str">
        <f>_xll.qlSimpleQuote(C62,,RateTickValue,Permanent,Trigger,ObjectOverwrite)</f>
        <v>GBP23x35F_SYNTH1Y_Quote#0041</v>
      </c>
      <c r="E62" s="236" t="str">
        <f>_xll.ohRangeRetrieveError($D62)</f>
        <v/>
      </c>
      <c r="F62" s="158"/>
    </row>
    <row r="63" spans="1:6" x14ac:dyDescent="0.2">
      <c r="A63" s="181">
        <v>25</v>
      </c>
      <c r="B63" s="248" t="str">
        <f t="shared" si="3"/>
        <v>25x37F</v>
      </c>
      <c r="C63" s="178" t="str">
        <f t="shared" si="4"/>
        <v>GBP25x37F_SYNTH1Y_Quote</v>
      </c>
      <c r="D63" s="203" t="str">
        <f>_xll.qlSimpleQuote(C63,,RateTickValue,Permanent,Trigger,ObjectOverwrite)</f>
        <v>GBP25x37F_SYNTH1Y_Quote#0041</v>
      </c>
      <c r="E63" s="236" t="str">
        <f>_xll.ohRangeRetrieveError($D63)</f>
        <v/>
      </c>
      <c r="F63" s="158"/>
    </row>
    <row r="64" spans="1:6" x14ac:dyDescent="0.2">
      <c r="A64" s="181">
        <v>26</v>
      </c>
      <c r="B64" s="248" t="str">
        <f t="shared" si="3"/>
        <v>26x38F</v>
      </c>
      <c r="C64" s="178" t="str">
        <f t="shared" si="4"/>
        <v>GBP26x38F_SYNTH1Y_Quote</v>
      </c>
      <c r="D64" s="203" t="str">
        <f>_xll.qlSimpleQuote(C64,,RateTickValue,Permanent,Trigger,ObjectOverwrite)</f>
        <v>GBP26x38F_SYNTH1Y_Quote#0041</v>
      </c>
      <c r="E64" s="236" t="str">
        <f>_xll.ohRangeRetrieveError($D64)</f>
        <v/>
      </c>
      <c r="F64" s="158"/>
    </row>
    <row r="65" spans="1:6" x14ac:dyDescent="0.2">
      <c r="A65" s="181">
        <v>27</v>
      </c>
      <c r="B65" s="248" t="str">
        <f t="shared" si="3"/>
        <v>27x39F</v>
      </c>
      <c r="C65" s="178" t="str">
        <f t="shared" si="4"/>
        <v>GBP27x39F_SYNTH1Y_Quote</v>
      </c>
      <c r="D65" s="203" t="str">
        <f>_xll.qlSimpleQuote(C65,,RateTickValue,Permanent,Trigger,ObjectOverwrite)</f>
        <v>GBP27x39F_SYNTH1Y_Quote#0041</v>
      </c>
      <c r="E65" s="236" t="str">
        <f>_xll.ohRangeRetrieveError($D65)</f>
        <v/>
      </c>
      <c r="F65" s="158"/>
    </row>
    <row r="66" spans="1:6" x14ac:dyDescent="0.2">
      <c r="A66" s="181">
        <v>28</v>
      </c>
      <c r="B66" s="248" t="str">
        <f t="shared" si="3"/>
        <v>28x40F</v>
      </c>
      <c r="C66" s="178" t="str">
        <f t="shared" si="4"/>
        <v>GBP28x40F_SYNTH1Y_Quote</v>
      </c>
      <c r="D66" s="203" t="str">
        <f>_xll.qlSimpleQuote(C66,,RateTickValue,Permanent,Trigger,ObjectOverwrite)</f>
        <v>GBP28x40F_SYNTH1Y_Quote#0041</v>
      </c>
      <c r="E66" s="236" t="str">
        <f>_xll.ohRangeRetrieveError($D66)</f>
        <v/>
      </c>
      <c r="F66" s="158"/>
    </row>
    <row r="67" spans="1:6" x14ac:dyDescent="0.2">
      <c r="A67" s="181">
        <v>29</v>
      </c>
      <c r="B67" s="248" t="str">
        <f t="shared" si="3"/>
        <v>29x41F</v>
      </c>
      <c r="C67" s="178" t="str">
        <f t="shared" si="4"/>
        <v>GBP29x41F_SYNTH1Y_Quote</v>
      </c>
      <c r="D67" s="203" t="str">
        <f>_xll.qlSimpleQuote(C67,,RateTickValue,Permanent,Trigger,ObjectOverwrite)</f>
        <v>GBP29x41F_SYNTH1Y_Quote#0041</v>
      </c>
      <c r="E67" s="236" t="str">
        <f>_xll.ohRangeRetrieveError($D67)</f>
        <v/>
      </c>
      <c r="F67" s="158"/>
    </row>
    <row r="68" spans="1:6" x14ac:dyDescent="0.2">
      <c r="A68" s="181">
        <v>30</v>
      </c>
      <c r="B68" s="248" t="str">
        <f t="shared" si="3"/>
        <v>30x42F</v>
      </c>
      <c r="C68" s="178" t="str">
        <f t="shared" si="4"/>
        <v>GBP30x42F_SYNTH1Y_Quote</v>
      </c>
      <c r="D68" s="203" t="str">
        <f>_xll.qlSimpleQuote(C68,,RateTickValue,Permanent,Trigger,ObjectOverwrite)</f>
        <v>GBP30x42F_SYNTH1Y_Quote#0041</v>
      </c>
      <c r="E68" s="236" t="str">
        <f>_xll.ohRangeRetrieveError($D68)</f>
        <v/>
      </c>
      <c r="F68" s="158"/>
    </row>
    <row r="69" spans="1:6" x14ac:dyDescent="0.2">
      <c r="A69" s="181">
        <v>31</v>
      </c>
      <c r="B69" s="248" t="str">
        <f t="shared" si="3"/>
        <v>31x43F</v>
      </c>
      <c r="C69" s="178" t="str">
        <f t="shared" si="4"/>
        <v>GBP31x43F_SYNTH1Y_Quote</v>
      </c>
      <c r="D69" s="203" t="str">
        <f>_xll.qlSimpleQuote(C69,,RateTickValue,Permanent,Trigger,ObjectOverwrite)</f>
        <v>GBP31x43F_SYNTH1Y_Quote#0041</v>
      </c>
      <c r="E69" s="236" t="str">
        <f>_xll.ohRangeRetrieveError($D69)</f>
        <v/>
      </c>
      <c r="F69" s="158"/>
    </row>
    <row r="70" spans="1:6" x14ac:dyDescent="0.2">
      <c r="A70" s="181">
        <v>32</v>
      </c>
      <c r="B70" s="248" t="str">
        <f t="shared" si="3"/>
        <v>32x44F</v>
      </c>
      <c r="C70" s="178" t="str">
        <f t="shared" si="4"/>
        <v>GBP32x44F_SYNTH1Y_Quote</v>
      </c>
      <c r="D70" s="203" t="str">
        <f>_xll.qlSimpleQuote(C70,,RateTickValue,Permanent,Trigger,ObjectOverwrite)</f>
        <v>GBP32x44F_SYNTH1Y_Quote#0041</v>
      </c>
      <c r="E70" s="236" t="str">
        <f>_xll.ohRangeRetrieveError($D70)</f>
        <v/>
      </c>
      <c r="F70" s="158"/>
    </row>
    <row r="71" spans="1:6" x14ac:dyDescent="0.2">
      <c r="A71" s="181">
        <v>33</v>
      </c>
      <c r="B71" s="248" t="str">
        <f t="shared" si="3"/>
        <v>33x45F</v>
      </c>
      <c r="C71" s="178" t="str">
        <f t="shared" si="4"/>
        <v>GBP33x45F_SYNTH1Y_Quote</v>
      </c>
      <c r="D71" s="203" t="str">
        <f>_xll.qlSimpleQuote(C71,,RateTickValue,Permanent,Trigger,ObjectOverwrite)</f>
        <v>GBP33x45F_SYNTH1Y_Quote#0041</v>
      </c>
      <c r="E71" s="236" t="str">
        <f>_xll.ohRangeRetrieveError($D71)</f>
        <v/>
      </c>
      <c r="F71" s="158"/>
    </row>
    <row r="72" spans="1:6" x14ac:dyDescent="0.2">
      <c r="A72" s="181">
        <v>34</v>
      </c>
      <c r="B72" s="248" t="str">
        <f t="shared" si="3"/>
        <v>34x46F</v>
      </c>
      <c r="C72" s="178" t="str">
        <f t="shared" si="4"/>
        <v>GBP34x46F_SYNTH1Y_Quote</v>
      </c>
      <c r="D72" s="203" t="str">
        <f>_xll.qlSimpleQuote(C72,,RateTickValue,Permanent,Trigger,ObjectOverwrite)</f>
        <v>GBP34x46F_SYNTH1Y_Quote#0041</v>
      </c>
      <c r="E72" s="236" t="str">
        <f>_xll.ohRangeRetrieveError($D72)</f>
        <v/>
      </c>
      <c r="F72" s="158"/>
    </row>
    <row r="73" spans="1:6" x14ac:dyDescent="0.2">
      <c r="A73" s="181">
        <v>35</v>
      </c>
      <c r="B73" s="248" t="str">
        <f t="shared" si="3"/>
        <v>35x47F</v>
      </c>
      <c r="C73" s="178" t="str">
        <f t="shared" si="4"/>
        <v>GBP35x47F_SYNTH1Y_Quote</v>
      </c>
      <c r="D73" s="203" t="str">
        <f>_xll.qlSimpleQuote(C73,,RateTickValue,Permanent,Trigger,ObjectOverwrite)</f>
        <v>GBP35x47F_SYNTH1Y_Quote#0041</v>
      </c>
      <c r="E73" s="236" t="str">
        <f>_xll.ohRangeRetrieveError($D73)</f>
        <v/>
      </c>
      <c r="F73" s="158"/>
    </row>
    <row r="74" spans="1:6" x14ac:dyDescent="0.2">
      <c r="A74" s="181">
        <v>37</v>
      </c>
      <c r="B74" s="248" t="str">
        <f t="shared" si="3"/>
        <v>37x49F</v>
      </c>
      <c r="C74" s="178" t="str">
        <f t="shared" si="4"/>
        <v>GBP37x49F_SYNTH1Y_Quote</v>
      </c>
      <c r="D74" s="203" t="str">
        <f>_xll.qlSimpleQuote(C74,,RateTickValue,Permanent,Trigger,ObjectOverwrite)</f>
        <v>GBP37x49F_SYNTH1Y_Quote#0041</v>
      </c>
      <c r="E74" s="236" t="str">
        <f>_xll.ohRangeRetrieveError($D74)</f>
        <v/>
      </c>
      <c r="F74" s="158"/>
    </row>
    <row r="75" spans="1:6" x14ac:dyDescent="0.2">
      <c r="A75" s="181">
        <v>38</v>
      </c>
      <c r="B75" s="248" t="str">
        <f t="shared" si="3"/>
        <v>38x50F</v>
      </c>
      <c r="C75" s="178" t="str">
        <f t="shared" si="4"/>
        <v>GBP38x50F_SYNTH1Y_Quote</v>
      </c>
      <c r="D75" s="203" t="str">
        <f>_xll.qlSimpleQuote(C75,,RateTickValue,Permanent,Trigger,ObjectOverwrite)</f>
        <v>GBP38x50F_SYNTH1Y_Quote#0041</v>
      </c>
      <c r="E75" s="236" t="str">
        <f>_xll.ohRangeRetrieveError($D75)</f>
        <v/>
      </c>
      <c r="F75" s="158"/>
    </row>
    <row r="76" spans="1:6" x14ac:dyDescent="0.2">
      <c r="A76" s="181">
        <v>39</v>
      </c>
      <c r="B76" s="248" t="str">
        <f t="shared" si="3"/>
        <v>39x51F</v>
      </c>
      <c r="C76" s="178" t="str">
        <f t="shared" si="4"/>
        <v>GBP39x51F_SYNTH1Y_Quote</v>
      </c>
      <c r="D76" s="203" t="str">
        <f>_xll.qlSimpleQuote(C76,,RateTickValue,Permanent,Trigger,ObjectOverwrite)</f>
        <v>GBP39x51F_SYNTH1Y_Quote#0041</v>
      </c>
      <c r="E76" s="236" t="str">
        <f>_xll.ohRangeRetrieveError($D76)</f>
        <v/>
      </c>
      <c r="F76" s="158"/>
    </row>
    <row r="77" spans="1:6" x14ac:dyDescent="0.2">
      <c r="A77" s="181">
        <v>40</v>
      </c>
      <c r="B77" s="248" t="str">
        <f t="shared" si="3"/>
        <v>40x52F</v>
      </c>
      <c r="C77" s="178" t="str">
        <f t="shared" si="4"/>
        <v>GBP40x52F_SYNTH1Y_Quote</v>
      </c>
      <c r="D77" s="203" t="str">
        <f>_xll.qlSimpleQuote(C77,,RateTickValue,Permanent,Trigger,ObjectOverwrite)</f>
        <v>GBP40x52F_SYNTH1Y_Quote#0041</v>
      </c>
      <c r="E77" s="236" t="str">
        <f>_xll.ohRangeRetrieveError($D77)</f>
        <v/>
      </c>
      <c r="F77" s="158"/>
    </row>
    <row r="78" spans="1:6" x14ac:dyDescent="0.2">
      <c r="A78" s="181">
        <v>41</v>
      </c>
      <c r="B78" s="248" t="str">
        <f t="shared" si="3"/>
        <v>41x53F</v>
      </c>
      <c r="C78" s="178" t="str">
        <f t="shared" si="4"/>
        <v>GBP41x53F_SYNTH1Y_Quote</v>
      </c>
      <c r="D78" s="203" t="str">
        <f>_xll.qlSimpleQuote(C78,,RateTickValue,Permanent,Trigger,ObjectOverwrite)</f>
        <v>GBP41x53F_SYNTH1Y_Quote#0041</v>
      </c>
      <c r="E78" s="236" t="str">
        <f>_xll.ohRangeRetrieveError($D78)</f>
        <v/>
      </c>
      <c r="F78" s="158"/>
    </row>
    <row r="79" spans="1:6" x14ac:dyDescent="0.2">
      <c r="A79" s="181">
        <v>42</v>
      </c>
      <c r="B79" s="248" t="str">
        <f t="shared" si="3"/>
        <v>42x54F</v>
      </c>
      <c r="C79" s="178" t="str">
        <f t="shared" si="4"/>
        <v>GBP42x54F_SYNTH1Y_Quote</v>
      </c>
      <c r="D79" s="203" t="str">
        <f>_xll.qlSimpleQuote(C79,,RateTickValue,Permanent,Trigger,ObjectOverwrite)</f>
        <v>GBP42x54F_SYNTH1Y_Quote#0041</v>
      </c>
      <c r="E79" s="236" t="str">
        <f>_xll.ohRangeRetrieveError($D79)</f>
        <v/>
      </c>
      <c r="F79" s="158"/>
    </row>
    <row r="80" spans="1:6" x14ac:dyDescent="0.2">
      <c r="A80" s="181">
        <v>43</v>
      </c>
      <c r="B80" s="248" t="str">
        <f t="shared" si="3"/>
        <v>43x55F</v>
      </c>
      <c r="C80" s="178" t="str">
        <f t="shared" si="4"/>
        <v>GBP43x55F_SYNTH1Y_Quote</v>
      </c>
      <c r="D80" s="203" t="str">
        <f>_xll.qlSimpleQuote(C80,,RateTickValue,Permanent,Trigger,ObjectOverwrite)</f>
        <v>GBP43x55F_SYNTH1Y_Quote#0041</v>
      </c>
      <c r="E80" s="236" t="str">
        <f>_xll.ohRangeRetrieveError($D80)</f>
        <v/>
      </c>
      <c r="F80" s="158"/>
    </row>
    <row r="81" spans="1:6" x14ac:dyDescent="0.2">
      <c r="A81" s="181">
        <v>44</v>
      </c>
      <c r="B81" s="248" t="str">
        <f t="shared" si="3"/>
        <v>44x56F</v>
      </c>
      <c r="C81" s="178" t="str">
        <f t="shared" si="4"/>
        <v>GBP44x56F_SYNTH1Y_Quote</v>
      </c>
      <c r="D81" s="203" t="str">
        <f>_xll.qlSimpleQuote(C81,,RateTickValue,Permanent,Trigger,ObjectOverwrite)</f>
        <v>GBP44x56F_SYNTH1Y_Quote#0041</v>
      </c>
      <c r="E81" s="236" t="str">
        <f>_xll.ohRangeRetrieveError($D81)</f>
        <v/>
      </c>
      <c r="F81" s="158"/>
    </row>
    <row r="82" spans="1:6" x14ac:dyDescent="0.2">
      <c r="A82" s="181">
        <v>45</v>
      </c>
      <c r="B82" s="248" t="str">
        <f t="shared" si="3"/>
        <v>45x57F</v>
      </c>
      <c r="C82" s="178" t="str">
        <f t="shared" si="4"/>
        <v>GBP45x57F_SYNTH1Y_Quote</v>
      </c>
      <c r="D82" s="203" t="str">
        <f>_xll.qlSimpleQuote(C82,,RateTickValue,Permanent,Trigger,ObjectOverwrite)</f>
        <v>GBP45x57F_SYNTH1Y_Quote#0041</v>
      </c>
      <c r="E82" s="236" t="str">
        <f>_xll.ohRangeRetrieveError($D82)</f>
        <v/>
      </c>
      <c r="F82" s="158"/>
    </row>
    <row r="83" spans="1:6" x14ac:dyDescent="0.2">
      <c r="A83" s="181">
        <v>46</v>
      </c>
      <c r="B83" s="248" t="str">
        <f t="shared" si="3"/>
        <v>46x58F</v>
      </c>
      <c r="C83" s="178" t="str">
        <f t="shared" si="4"/>
        <v>GBP46x58F_SYNTH1Y_Quote</v>
      </c>
      <c r="D83" s="203" t="str">
        <f>_xll.qlSimpleQuote(C83,,RateTickValue,Permanent,Trigger,ObjectOverwrite)</f>
        <v>GBP46x58F_SYNTH1Y_Quote#0041</v>
      </c>
      <c r="E83" s="236" t="str">
        <f>_xll.ohRangeRetrieveError($D83)</f>
        <v/>
      </c>
      <c r="F83" s="158"/>
    </row>
    <row r="84" spans="1:6" ht="12" thickBot="1" x14ac:dyDescent="0.25">
      <c r="A84" s="184">
        <v>47</v>
      </c>
      <c r="B84" s="250" t="str">
        <f t="shared" si="3"/>
        <v>47x59F</v>
      </c>
      <c r="C84" s="251" t="str">
        <f t="shared" si="4"/>
        <v>GBP47x59F_SYNTH1Y_Quote</v>
      </c>
      <c r="D84" s="186" t="str">
        <f>_xll.qlSimpleQuote(C84,,RateTickValue,Permanent,Trigger,ObjectOverwrite)</f>
        <v>GBP47x59F_SYNTH1Y_Quote#0041</v>
      </c>
      <c r="E84" s="237" t="str">
        <f>_xll.ohRangeRetrieveError($D84)</f>
        <v/>
      </c>
      <c r="F84" s="252"/>
    </row>
    <row r="85" spans="1:6" x14ac:dyDescent="0.2">
      <c r="A8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43</vt:i4>
      </vt:variant>
    </vt:vector>
  </HeadingPairs>
  <TitlesOfParts>
    <vt:vector size="49" baseType="lpstr">
      <vt:lpstr>General Settings</vt:lpstr>
      <vt:lpstr>Triggers</vt:lpstr>
      <vt:lpstr>SynthDepo</vt:lpstr>
      <vt:lpstr>RateHelpersFra</vt:lpstr>
      <vt:lpstr>SynthFra</vt:lpstr>
      <vt:lpstr>Contribution</vt:lpstr>
      <vt:lpstr>Accuracy</vt:lpstr>
      <vt:lpstr>AllTriggers</vt:lpstr>
      <vt:lpstr>BasisInterpolation</vt:lpstr>
      <vt:lpstr>BasisInterpolator</vt:lpstr>
      <vt:lpstr>Calendar</vt:lpstr>
      <vt:lpstr>Currency</vt:lpstr>
      <vt:lpstr>DayCounter</vt:lpstr>
      <vt:lpstr>EvaluationDate</vt:lpstr>
      <vt:lpstr>FileOverwrite</vt:lpstr>
      <vt:lpstr>IborIndex</vt:lpstr>
      <vt:lpstr>IborTenor</vt:lpstr>
      <vt:lpstr>IborType</vt:lpstr>
      <vt:lpstr>InterestRatesTrigger</vt:lpstr>
      <vt:lpstr>InterpolationID</vt:lpstr>
      <vt:lpstr>LastDayInNextYear</vt:lpstr>
      <vt:lpstr>LastDayInYear</vt:lpstr>
      <vt:lpstr>LastFixingsTrigger</vt:lpstr>
      <vt:lpstr>LastUpdate</vt:lpstr>
      <vt:lpstr>LiveDataFeed</vt:lpstr>
      <vt:lpstr>Months12M</vt:lpstr>
      <vt:lpstr>Contribution!Months1M</vt:lpstr>
      <vt:lpstr>Months3M</vt:lpstr>
      <vt:lpstr>Months6M</vt:lpstr>
      <vt:lpstr>NDays</vt:lpstr>
      <vt:lpstr>ObjectOverwrite</vt:lpstr>
      <vt:lpstr>OisCurve</vt:lpstr>
      <vt:lpstr>OisEngine</vt:lpstr>
      <vt:lpstr>OvernightIndex</vt:lpstr>
      <vt:lpstr>Permanent</vt:lpstr>
      <vt:lpstr>QuoteLive</vt:lpstr>
      <vt:lpstr>QuoteStatic</vt:lpstr>
      <vt:lpstr>QuoteSuffix</vt:lpstr>
      <vt:lpstr>RateTickValue</vt:lpstr>
      <vt:lpstr>SerializationPath</vt:lpstr>
      <vt:lpstr>Serialize</vt:lpstr>
      <vt:lpstr>SettlementDate</vt:lpstr>
      <vt:lpstr>Contribution!Tenor1M</vt:lpstr>
      <vt:lpstr>Tenor1Y</vt:lpstr>
      <vt:lpstr>Tenor3M</vt:lpstr>
      <vt:lpstr>Tenor6M</vt:lpstr>
      <vt:lpstr>TraitsID</vt:lpstr>
      <vt:lpstr>Trigger</vt:lpstr>
      <vt:lpstr>YieldCurve</vt:lpstr>
    </vt:vector>
  </TitlesOfParts>
  <Company>Banca Caboto s.p.a.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AMETRANO FERDINANDO MARIA</cp:lastModifiedBy>
  <cp:lastPrinted>2008-10-02T09:42:40Z</cp:lastPrinted>
  <dcterms:created xsi:type="dcterms:W3CDTF">2007-10-30T15:41:10Z</dcterms:created>
  <dcterms:modified xsi:type="dcterms:W3CDTF">2014-05-09T16:10:38Z</dcterms:modified>
</cp:coreProperties>
</file>