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85" windowHeight="7665" activeTab="3"/>
  </bookViews>
  <sheets>
    <sheet name="Triggers" sheetId="2" r:id="rId1"/>
    <sheet name="Indexes" sheetId="4" r:id="rId2"/>
    <sheet name="Pricing" sheetId="1" r:id="rId3"/>
    <sheet name="Contribution" sheetId="7" r:id="rId4"/>
    <sheet name="Contribution (2)" sheetId="9" r:id="rId5"/>
  </sheets>
  <externalReferences>
    <externalReference r:id="rId6"/>
  </externalReferences>
  <definedNames>
    <definedName name="Calendar">Triggers!$D$11</definedName>
    <definedName name="Contribute" localSheetId="3">Contribution!$C$1</definedName>
    <definedName name="Contribute" localSheetId="4">'Contribution (2)'!$C$1</definedName>
    <definedName name="Currency">Triggers!$D$4</definedName>
    <definedName name="EffectiveDate">Pricing!$AB$82</definedName>
    <definedName name="EvaluationDate">Triggers!$D$17</definedName>
    <definedName name="Fields" localSheetId="3">Contribution!$B$2:$C$2</definedName>
    <definedName name="Fields" localSheetId="4">'Contribution (2)'!$B$2:$C$2</definedName>
    <definedName name="FixingDate">Pricing!$AB$83</definedName>
    <definedName name="FuturesRollDays">Indexes!$M$23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Triggers!$D$21</definedName>
    <definedName name="JoinCalendar">Triggers!$D$10</definedName>
    <definedName name="LiborCalendar">Triggers!$D$6</definedName>
    <definedName name="LiveData">Pricing!$B$5:$G$138</definedName>
    <definedName name="LocalCalendar">Triggers!$D$7</definedName>
    <definedName name="SettlementDate">Triggers!$D$20</definedName>
    <definedName name="SettlementDays">Triggers!$D$19</definedName>
    <definedName name="SourceAlias" localSheetId="3">Contribution!$D$2</definedName>
    <definedName name="SourceAlias" localSheetId="4">'Contribution (2)'!$D$2</definedName>
    <definedName name="Start">Pricing!$AB$81</definedName>
    <definedName name="StaticData">Pricing!$P$5:$U$138</definedName>
    <definedName name="Tomorrow">Triggers!$D$18</definedName>
    <definedName name="Trigger">Triggers!$D$16</definedName>
  </definedNames>
  <calcPr calcId="145621"/>
</workbook>
</file>

<file path=xl/calcChain.xml><?xml version="1.0" encoding="utf-8"?>
<calcChain xmlns="http://schemas.openxmlformats.org/spreadsheetml/2006/main">
  <c r="D10" i="2" l="1"/>
  <c r="E4" i="1" l="1"/>
  <c r="D4" i="1"/>
  <c r="C4" i="1"/>
  <c r="B4" i="1"/>
  <c r="R31" i="4"/>
  <c r="C2" i="4" l="1"/>
  <c r="E2" i="4"/>
  <c r="D2" i="4"/>
  <c r="B2" i="4"/>
  <c r="F2" i="4"/>
  <c r="F1" i="4"/>
  <c r="G2" i="4"/>
  <c r="G1" i="4"/>
  <c r="C1" i="4"/>
  <c r="D17" i="2"/>
  <c r="G74" i="4"/>
  <c r="G125" i="4"/>
  <c r="G101" i="4"/>
  <c r="G75" i="4"/>
  <c r="G104" i="4"/>
  <c r="G126" i="4"/>
  <c r="G86" i="4"/>
  <c r="G105" i="4"/>
  <c r="G99" i="4"/>
  <c r="G91" i="4"/>
  <c r="G82" i="4"/>
  <c r="G78" i="4"/>
  <c r="G113" i="4"/>
  <c r="G108" i="4"/>
  <c r="G138" i="4"/>
  <c r="G112" i="4"/>
  <c r="G96" i="4"/>
  <c r="G110" i="4"/>
  <c r="G129" i="4"/>
  <c r="G106" i="4"/>
  <c r="G87" i="4"/>
  <c r="G116" i="4"/>
  <c r="G131" i="4"/>
  <c r="G124" i="4"/>
  <c r="G134" i="4"/>
  <c r="G93" i="4"/>
  <c r="G102" i="4"/>
  <c r="G100" i="4"/>
  <c r="G77" i="4"/>
  <c r="G85" i="4"/>
  <c r="G79" i="4"/>
  <c r="G135" i="4"/>
  <c r="G120" i="4"/>
  <c r="G128" i="4"/>
  <c r="G84" i="4"/>
  <c r="G137" i="4"/>
  <c r="G107" i="4"/>
  <c r="G136" i="4"/>
  <c r="G119" i="4"/>
  <c r="G90" i="4"/>
  <c r="G76" i="4"/>
  <c r="G94" i="4"/>
  <c r="G111" i="4"/>
  <c r="G109" i="4"/>
  <c r="G127" i="4"/>
  <c r="G133" i="4"/>
  <c r="G130" i="4"/>
  <c r="G121" i="4"/>
  <c r="G95" i="4"/>
  <c r="G122" i="4"/>
  <c r="G81" i="4"/>
  <c r="G103" i="4"/>
  <c r="G117" i="4"/>
  <c r="G83" i="4"/>
  <c r="G115" i="4"/>
  <c r="G114" i="4"/>
  <c r="G89" i="4"/>
  <c r="G80" i="4"/>
  <c r="G97" i="4"/>
  <c r="G98" i="4"/>
  <c r="G88" i="4"/>
  <c r="G92" i="4"/>
  <c r="G123" i="4"/>
  <c r="G118" i="4"/>
  <c r="G132" i="4"/>
  <c r="C1" i="9" l="1"/>
  <c r="D5" i="2"/>
  <c r="F4" i="1"/>
  <c r="R4" i="9" s="1"/>
  <c r="G4" i="1"/>
  <c r="V4" i="9" s="1"/>
  <c r="A5" i="1"/>
  <c r="A5" i="7"/>
  <c r="A6" i="1"/>
  <c r="A7" i="1"/>
  <c r="A7" i="9"/>
  <c r="V7" i="9"/>
  <c r="A8" i="1"/>
  <c r="A8" i="7"/>
  <c r="V8" i="9"/>
  <c r="A9" i="1"/>
  <c r="A9" i="7"/>
  <c r="A9" i="9"/>
  <c r="V9" i="9"/>
  <c r="A10" i="1"/>
  <c r="A10" i="9"/>
  <c r="V10" i="9"/>
  <c r="A11" i="1"/>
  <c r="A12" i="1"/>
  <c r="A12" i="9"/>
  <c r="V12" i="9"/>
  <c r="A13" i="1"/>
  <c r="A13" i="7"/>
  <c r="A14" i="1"/>
  <c r="A14" i="9"/>
  <c r="V14" i="9"/>
  <c r="A15" i="1"/>
  <c r="A15" i="7"/>
  <c r="A15" i="9"/>
  <c r="V15" i="9" s="1"/>
  <c r="A16" i="1"/>
  <c r="A16" i="9"/>
  <c r="V16" i="9"/>
  <c r="A17" i="1"/>
  <c r="A17" i="9"/>
  <c r="V17" i="9"/>
  <c r="A18" i="1"/>
  <c r="A18" i="9"/>
  <c r="V18" i="9" s="1"/>
  <c r="A19" i="1"/>
  <c r="A19" i="9"/>
  <c r="V19" i="9" s="1"/>
  <c r="A20" i="1"/>
  <c r="A20" i="9"/>
  <c r="V20" i="9"/>
  <c r="A21" i="1"/>
  <c r="A21" i="9"/>
  <c r="V21" i="9" s="1"/>
  <c r="A22" i="1"/>
  <c r="A22" i="7"/>
  <c r="G2" i="1"/>
  <c r="A53" i="9"/>
  <c r="A54" i="9"/>
  <c r="A55" i="9"/>
  <c r="K55" i="4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1"/>
  <c r="A73" i="9"/>
  <c r="R73" i="9"/>
  <c r="E1" i="4"/>
  <c r="A74" i="1"/>
  <c r="A74" i="9"/>
  <c r="R74" i="9"/>
  <c r="A75" i="1"/>
  <c r="A75" i="9"/>
  <c r="R75" i="9" s="1"/>
  <c r="A76" i="1"/>
  <c r="A77" i="1"/>
  <c r="A77" i="9"/>
  <c r="R77" i="9"/>
  <c r="A78" i="1"/>
  <c r="A78" i="7"/>
  <c r="A78" i="9"/>
  <c r="R78" i="9" s="1"/>
  <c r="A79" i="1"/>
  <c r="A79" i="9"/>
  <c r="R79" i="9" s="1"/>
  <c r="A80" i="1"/>
  <c r="A81" i="1"/>
  <c r="A81" i="9"/>
  <c r="R81" i="9"/>
  <c r="A82" i="1"/>
  <c r="A83" i="1"/>
  <c r="A83" i="9"/>
  <c r="R83" i="9"/>
  <c r="A84" i="1"/>
  <c r="A84" i="7"/>
  <c r="A84" i="9"/>
  <c r="R84" i="9"/>
  <c r="A85" i="1"/>
  <c r="A85" i="9"/>
  <c r="R85" i="9"/>
  <c r="A86" i="1"/>
  <c r="A86" i="9"/>
  <c r="R86" i="9"/>
  <c r="A87" i="1"/>
  <c r="A87" i="9"/>
  <c r="R87" i="9"/>
  <c r="A88" i="1"/>
  <c r="A88" i="9"/>
  <c r="R88" i="9"/>
  <c r="A89" i="1"/>
  <c r="A89" i="9"/>
  <c r="R89" i="9" s="1"/>
  <c r="A90" i="1"/>
  <c r="A91" i="1"/>
  <c r="A91" i="9"/>
  <c r="R91" i="9" s="1"/>
  <c r="A92" i="1"/>
  <c r="A92" i="7"/>
  <c r="A92" i="9"/>
  <c r="R92" i="9"/>
  <c r="A93" i="1"/>
  <c r="A93" i="9"/>
  <c r="R93" i="9"/>
  <c r="A94" i="1"/>
  <c r="A94" i="7"/>
  <c r="A95" i="1"/>
  <c r="A95" i="9"/>
  <c r="R95" i="9" s="1"/>
  <c r="A96" i="1"/>
  <c r="A96" i="9"/>
  <c r="R96" i="9" s="1"/>
  <c r="A97" i="1"/>
  <c r="A97" i="9"/>
  <c r="R97" i="9" s="1"/>
  <c r="A98" i="1"/>
  <c r="A98" i="9"/>
  <c r="R98" i="9"/>
  <c r="A99" i="1"/>
  <c r="A99" i="9"/>
  <c r="R99" i="9" s="1"/>
  <c r="A100" i="1"/>
  <c r="A100" i="7"/>
  <c r="A101" i="1"/>
  <c r="A101" i="9"/>
  <c r="R101" i="9" s="1"/>
  <c r="A102" i="1"/>
  <c r="A102" i="7"/>
  <c r="A103" i="1"/>
  <c r="A103" i="9"/>
  <c r="R103" i="9"/>
  <c r="A104" i="1"/>
  <c r="A104" i="9"/>
  <c r="R104" i="9" s="1"/>
  <c r="A105" i="1"/>
  <c r="A105" i="9"/>
  <c r="R105" i="9" s="1"/>
  <c r="A106" i="1"/>
  <c r="A106" i="9"/>
  <c r="R106" i="9"/>
  <c r="A107" i="1"/>
  <c r="A107" i="9"/>
  <c r="R107" i="9" s="1"/>
  <c r="A108" i="1"/>
  <c r="A109" i="1"/>
  <c r="A109" i="9"/>
  <c r="R109" i="9"/>
  <c r="A110" i="1"/>
  <c r="A111" i="1"/>
  <c r="A111" i="9"/>
  <c r="R111" i="9" s="1"/>
  <c r="A112" i="1"/>
  <c r="A112" i="7"/>
  <c r="A112" i="9"/>
  <c r="R112" i="9"/>
  <c r="A113" i="1"/>
  <c r="A113" i="9"/>
  <c r="R113" i="9" s="1"/>
  <c r="A114" i="1"/>
  <c r="A115" i="1"/>
  <c r="A115" i="9"/>
  <c r="R115" i="9"/>
  <c r="A116" i="1"/>
  <c r="A116" i="9"/>
  <c r="R116" i="9"/>
  <c r="A117" i="1"/>
  <c r="A117" i="9"/>
  <c r="R117" i="9"/>
  <c r="A118" i="1"/>
  <c r="A118" i="9"/>
  <c r="R118" i="9"/>
  <c r="A119" i="1"/>
  <c r="A119" i="9"/>
  <c r="R119" i="9" s="1"/>
  <c r="A120" i="1"/>
  <c r="A120" i="9"/>
  <c r="R120" i="9" s="1"/>
  <c r="A121" i="1"/>
  <c r="A121" i="9"/>
  <c r="R121" i="9"/>
  <c r="A122" i="1"/>
  <c r="A122" i="9"/>
  <c r="R122" i="9" s="1"/>
  <c r="A123" i="1"/>
  <c r="A123" i="9"/>
  <c r="R123" i="9"/>
  <c r="A124" i="1"/>
  <c r="A125" i="1"/>
  <c r="A125" i="9"/>
  <c r="R125" i="9"/>
  <c r="A126" i="1"/>
  <c r="A126" i="7"/>
  <c r="A127" i="1"/>
  <c r="A127" i="9"/>
  <c r="R127" i="9"/>
  <c r="A128" i="1"/>
  <c r="A128" i="9"/>
  <c r="R128" i="9"/>
  <c r="A129" i="1"/>
  <c r="A129" i="9"/>
  <c r="R129" i="9" s="1"/>
  <c r="A130" i="1"/>
  <c r="A130" i="9"/>
  <c r="R130" i="9" s="1"/>
  <c r="A131" i="1"/>
  <c r="A131" i="9"/>
  <c r="R131" i="9"/>
  <c r="A132" i="1"/>
  <c r="A132" i="7"/>
  <c r="A132" i="9"/>
  <c r="R132" i="9"/>
  <c r="A133" i="1"/>
  <c r="A133" i="9"/>
  <c r="R133" i="9"/>
  <c r="A134" i="1"/>
  <c r="A134" i="9"/>
  <c r="R134" i="9" s="1"/>
  <c r="A135" i="1"/>
  <c r="A135" i="9"/>
  <c r="R135" i="9" s="1"/>
  <c r="A136" i="1"/>
  <c r="A136" i="7"/>
  <c r="A136" i="9"/>
  <c r="R136" i="9"/>
  <c r="A137" i="1"/>
  <c r="A137" i="9"/>
  <c r="R137" i="9" s="1"/>
  <c r="A138" i="1"/>
  <c r="A138" i="7"/>
  <c r="A138" i="9"/>
  <c r="R138" i="9"/>
  <c r="A14" i="7"/>
  <c r="A137" i="7"/>
  <c r="A135" i="7"/>
  <c r="A134" i="7"/>
  <c r="A133" i="7"/>
  <c r="A131" i="7"/>
  <c r="A130" i="7"/>
  <c r="A129" i="7"/>
  <c r="A128" i="7"/>
  <c r="A127" i="7"/>
  <c r="A125" i="7"/>
  <c r="A123" i="7"/>
  <c r="A122" i="7"/>
  <c r="A121" i="7"/>
  <c r="A120" i="7"/>
  <c r="A119" i="7"/>
  <c r="A118" i="7"/>
  <c r="A117" i="7"/>
  <c r="A116" i="7"/>
  <c r="A115" i="7"/>
  <c r="A113" i="7"/>
  <c r="A111" i="7"/>
  <c r="A109" i="7"/>
  <c r="A107" i="7"/>
  <c r="A106" i="7"/>
  <c r="A105" i="7"/>
  <c r="A104" i="7"/>
  <c r="A103" i="7"/>
  <c r="A101" i="7"/>
  <c r="A99" i="7"/>
  <c r="A98" i="7"/>
  <c r="A97" i="7"/>
  <c r="A96" i="7"/>
  <c r="A95" i="7"/>
  <c r="A93" i="7"/>
  <c r="A91" i="7"/>
  <c r="A89" i="7"/>
  <c r="A88" i="7"/>
  <c r="A87" i="7"/>
  <c r="A86" i="7"/>
  <c r="A85" i="7"/>
  <c r="A83" i="7"/>
  <c r="A81" i="7"/>
  <c r="A79" i="7"/>
  <c r="A77" i="7"/>
  <c r="A75" i="7"/>
  <c r="A74" i="7"/>
  <c r="A73" i="7"/>
  <c r="A7" i="7"/>
  <c r="A10" i="7"/>
  <c r="A12" i="7"/>
  <c r="A16" i="7"/>
  <c r="A17" i="7"/>
  <c r="A18" i="7"/>
  <c r="A19" i="7"/>
  <c r="A20" i="7"/>
  <c r="A21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56" i="4"/>
  <c r="A54" i="1"/>
  <c r="A5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76" i="7"/>
  <c r="A76" i="9"/>
  <c r="R76" i="9"/>
  <c r="A114" i="9"/>
  <c r="R114" i="9" s="1"/>
  <c r="A114" i="7"/>
  <c r="A110" i="7"/>
  <c r="A110" i="9"/>
  <c r="R110" i="9" s="1"/>
  <c r="A80" i="9"/>
  <c r="R80" i="9" s="1"/>
  <c r="A80" i="7"/>
  <c r="A8" i="9"/>
  <c r="A13" i="9"/>
  <c r="V13" i="9"/>
  <c r="A102" i="9"/>
  <c r="R102" i="9" s="1"/>
  <c r="A11" i="7"/>
  <c r="A11" i="9"/>
  <c r="V11" i="9"/>
  <c r="A94" i="9"/>
  <c r="R94" i="9"/>
  <c r="A126" i="9"/>
  <c r="R126" i="9"/>
  <c r="A90" i="7"/>
  <c r="A90" i="9"/>
  <c r="R90" i="9"/>
  <c r="A82" i="7"/>
  <c r="A82" i="9"/>
  <c r="R82" i="9"/>
  <c r="A5" i="9"/>
  <c r="V5" i="9"/>
  <c r="A108" i="7"/>
  <c r="A108" i="9"/>
  <c r="R108" i="9"/>
  <c r="A100" i="9"/>
  <c r="R100" i="9" s="1"/>
  <c r="A22" i="9"/>
  <c r="V22" i="9"/>
  <c r="A124" i="7"/>
  <c r="A124" i="9"/>
  <c r="R124" i="9"/>
  <c r="A6" i="9"/>
  <c r="V6" i="9"/>
  <c r="A6" i="7"/>
  <c r="E89" i="7"/>
  <c r="Y77" i="7"/>
  <c r="E85" i="7"/>
  <c r="M106" i="7"/>
  <c r="M96" i="7"/>
  <c r="Y22" i="7"/>
  <c r="Q67" i="7"/>
  <c r="Y121" i="7"/>
  <c r="M87" i="7"/>
  <c r="Q19" i="7"/>
  <c r="E15" i="7"/>
  <c r="Y137" i="7"/>
  <c r="Q127" i="7"/>
  <c r="Q118" i="7"/>
  <c r="I73" i="7"/>
  <c r="E127" i="7"/>
  <c r="M124" i="7"/>
  <c r="Q114" i="7"/>
  <c r="E87" i="7"/>
  <c r="E109" i="7"/>
  <c r="Q58" i="7"/>
  <c r="M86" i="7"/>
  <c r="Y10" i="7"/>
  <c r="E136" i="7"/>
  <c r="M136" i="7"/>
  <c r="E126" i="7"/>
  <c r="E99" i="7"/>
  <c r="Y93" i="7"/>
  <c r="M125" i="7"/>
  <c r="Y109" i="7"/>
  <c r="Y94" i="7"/>
  <c r="E81" i="7"/>
  <c r="M103" i="7"/>
  <c r="Q88" i="7"/>
  <c r="E8" i="7"/>
  <c r="I104" i="7"/>
  <c r="M88" i="7"/>
  <c r="Q93" i="7"/>
  <c r="M77" i="7"/>
  <c r="Y103" i="7"/>
  <c r="Y117" i="7"/>
  <c r="Y122" i="7"/>
  <c r="E131" i="7"/>
  <c r="Y99" i="7"/>
  <c r="M126" i="7"/>
  <c r="E96" i="7"/>
  <c r="I91" i="7"/>
  <c r="E97" i="7"/>
  <c r="M98" i="7"/>
  <c r="M118" i="7"/>
  <c r="Q126" i="7"/>
  <c r="E119" i="7"/>
  <c r="E105" i="7"/>
  <c r="M110" i="7"/>
  <c r="E112" i="7"/>
  <c r="I97" i="7"/>
  <c r="Q100" i="7"/>
  <c r="M100" i="7"/>
  <c r="Q96" i="7"/>
  <c r="E12" i="7"/>
  <c r="Y125" i="7"/>
  <c r="I112" i="7"/>
  <c r="I12" i="7"/>
  <c r="I108" i="7"/>
  <c r="Y73" i="7"/>
  <c r="Y95" i="7"/>
  <c r="M84" i="7"/>
  <c r="Y17" i="7"/>
  <c r="E9" i="7"/>
  <c r="E92" i="7"/>
  <c r="E104" i="7"/>
  <c r="Y107" i="7"/>
  <c r="M138" i="7"/>
  <c r="I10" i="7"/>
  <c r="I122" i="7"/>
  <c r="I83" i="7"/>
  <c r="E130" i="7"/>
  <c r="Q87" i="7"/>
  <c r="Q64" i="7"/>
  <c r="Y97" i="7"/>
  <c r="Q69" i="7"/>
  <c r="E80" i="7"/>
  <c r="E123" i="7"/>
  <c r="Q133" i="7"/>
  <c r="I131" i="7"/>
  <c r="M132" i="7"/>
  <c r="Y9" i="7"/>
  <c r="Y130" i="7"/>
  <c r="M12" i="7"/>
  <c r="I79" i="7"/>
  <c r="I8" i="7"/>
  <c r="M114" i="7"/>
  <c r="Q92" i="7"/>
  <c r="E111" i="7"/>
  <c r="I90" i="7"/>
  <c r="I86" i="7"/>
  <c r="M14" i="7"/>
  <c r="I100" i="7"/>
  <c r="Y111" i="7"/>
  <c r="M105" i="7"/>
  <c r="M11" i="7"/>
  <c r="Q77" i="7"/>
  <c r="I111" i="7"/>
  <c r="Y19" i="7"/>
  <c r="Y108" i="7"/>
  <c r="M71" i="7"/>
  <c r="E100" i="7"/>
  <c r="E91" i="7"/>
  <c r="Q98" i="7"/>
  <c r="M112" i="7"/>
  <c r="Y74" i="7"/>
  <c r="M108" i="7"/>
  <c r="M115" i="7"/>
  <c r="Y21" i="7"/>
  <c r="Y113" i="7"/>
  <c r="Y88" i="7"/>
  <c r="Y104" i="7"/>
  <c r="I82" i="7"/>
  <c r="Y96" i="7"/>
  <c r="I96" i="7"/>
  <c r="I17" i="7"/>
  <c r="Q83" i="7"/>
  <c r="I11" i="7"/>
  <c r="Q12" i="7"/>
  <c r="Y20" i="7"/>
  <c r="Q86" i="7"/>
  <c r="M89" i="7"/>
  <c r="M90" i="7"/>
  <c r="Q81" i="7"/>
  <c r="M119" i="7"/>
  <c r="I103" i="7"/>
  <c r="Q108" i="7"/>
  <c r="Y129" i="7"/>
  <c r="Y135" i="7"/>
  <c r="E120" i="7"/>
  <c r="I124" i="7"/>
  <c r="M83" i="7"/>
  <c r="I120" i="7"/>
  <c r="I119" i="7"/>
  <c r="M104" i="7"/>
  <c r="E98" i="7"/>
  <c r="E94" i="7"/>
  <c r="Y120" i="7"/>
  <c r="Y81" i="7"/>
  <c r="Y112" i="7"/>
  <c r="Q56" i="7"/>
  <c r="I59" i="7"/>
  <c r="M19" i="7"/>
  <c r="Q66" i="7"/>
  <c r="M16" i="7"/>
  <c r="I77" i="7"/>
  <c r="E93" i="7"/>
  <c r="I123" i="7"/>
  <c r="M134" i="7"/>
  <c r="Y131" i="7"/>
  <c r="I92" i="7"/>
  <c r="M57" i="7"/>
  <c r="Q138" i="7"/>
  <c r="Q82" i="7"/>
  <c r="Q130" i="7"/>
  <c r="M66" i="7"/>
  <c r="Y100" i="7"/>
  <c r="I16" i="7"/>
  <c r="Q10" i="7"/>
  <c r="Q9" i="7"/>
  <c r="Y16" i="7"/>
  <c r="E90" i="7"/>
  <c r="E77" i="7"/>
  <c r="Y115" i="7"/>
  <c r="M56" i="7"/>
  <c r="E19" i="7"/>
  <c r="Y106" i="7"/>
  <c r="I15" i="7"/>
  <c r="M91" i="7"/>
  <c r="I127" i="7"/>
  <c r="I134" i="7"/>
  <c r="E73" i="7"/>
  <c r="M120" i="7"/>
  <c r="Y8" i="7"/>
  <c r="I110" i="7"/>
  <c r="Q102" i="7"/>
  <c r="I130" i="7"/>
  <c r="Q62" i="7"/>
  <c r="M73" i="7"/>
  <c r="Q95" i="7"/>
  <c r="Y116" i="7"/>
  <c r="I98" i="7"/>
  <c r="I116" i="7"/>
  <c r="E95" i="7"/>
  <c r="Q109" i="7"/>
  <c r="Q105" i="7"/>
  <c r="Y89" i="7"/>
  <c r="Y136" i="7"/>
  <c r="E108" i="7"/>
  <c r="Q61" i="7"/>
  <c r="I56" i="7"/>
  <c r="Q111" i="7"/>
  <c r="M63" i="7"/>
  <c r="Q71" i="7"/>
  <c r="Q122" i="7"/>
  <c r="E134" i="7"/>
  <c r="Y14" i="7"/>
  <c r="Y11" i="7"/>
  <c r="M82" i="7"/>
  <c r="M101" i="7"/>
  <c r="M62" i="7"/>
  <c r="I135" i="7"/>
  <c r="Q89" i="7"/>
  <c r="I106" i="7"/>
  <c r="Q14" i="7"/>
  <c r="I102" i="7"/>
  <c r="I99" i="7"/>
  <c r="E10" i="7"/>
  <c r="E16" i="7"/>
  <c r="I94" i="7"/>
  <c r="M121" i="7"/>
  <c r="M17" i="7"/>
  <c r="Q101" i="7"/>
  <c r="E86" i="7"/>
  <c r="M107" i="7"/>
  <c r="I13" i="7"/>
  <c r="I9" i="7"/>
  <c r="Y119" i="7"/>
  <c r="Y12" i="7"/>
  <c r="I53" i="7"/>
  <c r="Q137" i="7"/>
  <c r="Y76" i="7"/>
  <c r="E122" i="7"/>
  <c r="E118" i="7"/>
  <c r="Q107" i="7"/>
  <c r="Y133" i="7"/>
  <c r="I19" i="7"/>
  <c r="M117" i="7"/>
  <c r="M9" i="7"/>
  <c r="Y13" i="7"/>
  <c r="M18" i="7"/>
  <c r="E138" i="7"/>
  <c r="Y132" i="7"/>
  <c r="M128" i="7"/>
  <c r="E84" i="7"/>
  <c r="M93" i="7"/>
  <c r="E101" i="7"/>
  <c r="M133" i="7"/>
  <c r="I129" i="7"/>
  <c r="I114" i="7"/>
  <c r="Q125" i="7"/>
  <c r="M55" i="7"/>
  <c r="M95" i="7"/>
  <c r="U79" i="9"/>
  <c r="Q115" i="7"/>
  <c r="E20" i="9"/>
  <c r="Q115" i="9"/>
  <c r="U88" i="9"/>
  <c r="E113" i="9"/>
  <c r="E76" i="9"/>
  <c r="Y87" i="9"/>
  <c r="Y90" i="7"/>
  <c r="E79" i="7"/>
  <c r="M122" i="7"/>
  <c r="Q119" i="9"/>
  <c r="E12" i="9"/>
  <c r="M132" i="9"/>
  <c r="Y99" i="9"/>
  <c r="Q18" i="7"/>
  <c r="Y18" i="7"/>
  <c r="U81" i="9"/>
  <c r="I85" i="7"/>
  <c r="U112" i="9"/>
  <c r="E80" i="9"/>
  <c r="E112" i="9"/>
  <c r="Y31" i="9"/>
  <c r="Y111" i="9"/>
  <c r="M111" i="7"/>
  <c r="Q134" i="7"/>
  <c r="I57" i="7"/>
  <c r="I125" i="7"/>
  <c r="M109" i="7"/>
  <c r="Q11" i="7"/>
  <c r="E11" i="7"/>
  <c r="I113" i="7"/>
  <c r="Q110" i="7"/>
  <c r="Q94" i="7"/>
  <c r="M70" i="7"/>
  <c r="I136" i="7"/>
  <c r="I137" i="7"/>
  <c r="I138" i="7"/>
  <c r="I14" i="7"/>
  <c r="Q57" i="7"/>
  <c r="M61" i="7"/>
  <c r="Q70" i="7"/>
  <c r="E103" i="7"/>
  <c r="M135" i="7"/>
  <c r="I126" i="7"/>
  <c r="M19" i="9"/>
  <c r="E121" i="9"/>
  <c r="Y12" i="9"/>
  <c r="Q58" i="9"/>
  <c r="Y109" i="9"/>
  <c r="Q90" i="7"/>
  <c r="Y35" i="9"/>
  <c r="I16" i="9"/>
  <c r="E138" i="9"/>
  <c r="M127" i="9"/>
  <c r="Q103" i="9"/>
  <c r="U134" i="9"/>
  <c r="Q101" i="9"/>
  <c r="Y95" i="9"/>
  <c r="M69" i="7"/>
  <c r="E83" i="7"/>
  <c r="Y64" i="9"/>
  <c r="U87" i="9"/>
  <c r="E117" i="9"/>
  <c r="M136" i="9"/>
  <c r="M138" i="9"/>
  <c r="Y127" i="9"/>
  <c r="Y84" i="7"/>
  <c r="M130" i="7"/>
  <c r="Y15" i="7"/>
  <c r="E133" i="7"/>
  <c r="I117" i="7"/>
  <c r="Y102" i="7"/>
  <c r="Y87" i="7"/>
  <c r="E121" i="7"/>
  <c r="M75" i="7"/>
  <c r="M85" i="7"/>
  <c r="I105" i="7"/>
  <c r="Q129" i="7"/>
  <c r="Y98" i="7"/>
  <c r="Y101" i="7"/>
  <c r="E114" i="7"/>
  <c r="I121" i="7"/>
  <c r="Y123" i="7"/>
  <c r="E76" i="7"/>
  <c r="Q119" i="7"/>
  <c r="Q68" i="7"/>
  <c r="E129" i="7"/>
  <c r="Y92" i="7"/>
  <c r="Q99" i="7"/>
  <c r="M97" i="7"/>
  <c r="M94" i="7"/>
  <c r="Q88" i="9"/>
  <c r="U80" i="9"/>
  <c r="E97" i="9"/>
  <c r="U111" i="9"/>
  <c r="M115" i="9"/>
  <c r="Y66" i="9"/>
  <c r="M137" i="7"/>
  <c r="M99" i="7"/>
  <c r="E107" i="7"/>
  <c r="I103" i="9"/>
  <c r="I112" i="9"/>
  <c r="E22" i="9"/>
  <c r="I113" i="9"/>
  <c r="U90" i="9"/>
  <c r="M54" i="7"/>
  <c r="Y93" i="9"/>
  <c r="Q63" i="7"/>
  <c r="U131" i="9"/>
  <c r="Q106" i="9"/>
  <c r="Q16" i="9"/>
  <c r="I7" i="9"/>
  <c r="E88" i="7"/>
  <c r="E115" i="7"/>
  <c r="E102" i="7"/>
  <c r="M60" i="7"/>
  <c r="E125" i="7"/>
  <c r="E17" i="7"/>
  <c r="Y91" i="7"/>
  <c r="Q132" i="7"/>
  <c r="Q116" i="7"/>
  <c r="I93" i="7"/>
  <c r="I75" i="7"/>
  <c r="Q103" i="7"/>
  <c r="E106" i="7"/>
  <c r="Q13" i="7"/>
  <c r="I80" i="7"/>
  <c r="Q136" i="7"/>
  <c r="M67" i="7"/>
  <c r="Q16" i="7"/>
  <c r="Y127" i="7"/>
  <c r="E113" i="7"/>
  <c r="I115" i="7"/>
  <c r="Q65" i="7"/>
  <c r="I132" i="7"/>
  <c r="Q104" i="7"/>
  <c r="M8" i="7"/>
  <c r="M123" i="7"/>
  <c r="Q17" i="7"/>
  <c r="Q113" i="7"/>
  <c r="Y126" i="7"/>
  <c r="Y85" i="7"/>
  <c r="I84" i="7"/>
  <c r="I54" i="7"/>
  <c r="Y128" i="7"/>
  <c r="Q91" i="7"/>
  <c r="I18" i="7"/>
  <c r="I101" i="7"/>
  <c r="I89" i="7"/>
  <c r="I118" i="7"/>
  <c r="E137" i="7"/>
  <c r="E14" i="7"/>
  <c r="Q117" i="7"/>
  <c r="I133" i="7"/>
  <c r="M92" i="7"/>
  <c r="E78" i="7"/>
  <c r="I95" i="7"/>
  <c r="Q73" i="7"/>
  <c r="I109" i="7"/>
  <c r="I87" i="7"/>
  <c r="Q112" i="7"/>
  <c r="I60" i="7"/>
  <c r="E82" i="7"/>
  <c r="E110" i="7"/>
  <c r="M129" i="7"/>
  <c r="Q60" i="7"/>
  <c r="M13" i="7"/>
  <c r="M58" i="7"/>
  <c r="M72" i="7"/>
  <c r="E128" i="7"/>
  <c r="E117" i="7"/>
  <c r="Y114" i="7"/>
  <c r="M81" i="7"/>
  <c r="I128" i="7"/>
  <c r="M127" i="7"/>
  <c r="Q72" i="7"/>
  <c r="E18" i="7"/>
  <c r="Q121" i="7"/>
  <c r="Q55" i="7"/>
  <c r="E75" i="7"/>
  <c r="M113" i="7"/>
  <c r="M53" i="7"/>
  <c r="Y83" i="7"/>
  <c r="Y138" i="7"/>
  <c r="Q128" i="7"/>
  <c r="Q120" i="7"/>
  <c r="Q124" i="7"/>
  <c r="Q131" i="7"/>
  <c r="M65" i="7"/>
  <c r="E116" i="7"/>
  <c r="I55" i="7"/>
  <c r="Q85" i="7"/>
  <c r="M129" i="9"/>
  <c r="M137" i="9"/>
  <c r="Y125" i="9"/>
  <c r="M68" i="7"/>
  <c r="M59" i="7"/>
  <c r="Q106" i="7"/>
  <c r="Y43" i="9"/>
  <c r="Q86" i="9"/>
  <c r="Y41" i="9"/>
  <c r="Q61" i="9"/>
  <c r="Y126" i="9"/>
  <c r="I78" i="7"/>
  <c r="Q135" i="7"/>
  <c r="I76" i="7"/>
  <c r="Y32" i="9"/>
  <c r="M97" i="9"/>
  <c r="E84" i="9"/>
  <c r="Y118" i="9"/>
  <c r="E75" i="9"/>
  <c r="Y56" i="9"/>
  <c r="E85" i="9"/>
  <c r="M54" i="9"/>
  <c r="U82" i="9"/>
  <c r="Q107" i="9"/>
  <c r="M15" i="7"/>
  <c r="E101" i="9"/>
  <c r="M102" i="7"/>
  <c r="Y75" i="7"/>
  <c r="E135" i="7"/>
  <c r="I116" i="9"/>
  <c r="Q11" i="9"/>
  <c r="I130" i="9"/>
  <c r="Q123" i="7"/>
  <c r="M66" i="9"/>
  <c r="M134" i="9"/>
  <c r="I81" i="7"/>
  <c r="E111" i="9"/>
  <c r="Y134" i="7"/>
  <c r="Y138" i="9"/>
  <c r="U136" i="9"/>
  <c r="Q17" i="9"/>
  <c r="E93" i="9"/>
  <c r="Y118" i="7"/>
  <c r="M71" i="9"/>
  <c r="M64" i="7"/>
  <c r="I58" i="7"/>
  <c r="I107" i="7"/>
  <c r="Q130" i="9"/>
  <c r="Y40" i="9"/>
  <c r="Q136" i="9"/>
  <c r="Y13" i="9"/>
  <c r="M121" i="9"/>
  <c r="Y101" i="9"/>
  <c r="M10" i="7"/>
  <c r="Y82" i="7"/>
  <c r="Y137" i="9"/>
  <c r="Q102" i="9"/>
  <c r="M56" i="9"/>
  <c r="U99" i="9"/>
  <c r="E124" i="7"/>
  <c r="Q15" i="7"/>
  <c r="Y86" i="7"/>
  <c r="I21" i="9"/>
  <c r="U115" i="9"/>
  <c r="Q100" i="9"/>
  <c r="Y7" i="9"/>
  <c r="Q84" i="7"/>
  <c r="E132" i="7"/>
  <c r="Q97" i="9"/>
  <c r="Q110" i="9"/>
  <c r="U126" i="9"/>
  <c r="Q89" i="9"/>
  <c r="M60" i="9"/>
  <c r="Y110" i="7"/>
  <c r="I104" i="9"/>
  <c r="U73" i="9"/>
  <c r="Q113" i="9"/>
  <c r="Y39" i="9"/>
  <c r="E18" i="9"/>
  <c r="I74" i="7"/>
  <c r="M104" i="9"/>
  <c r="M131" i="7"/>
  <c r="U123" i="9"/>
  <c r="M116" i="9"/>
  <c r="U130" i="9"/>
  <c r="Y105" i="7"/>
  <c r="M116" i="7"/>
  <c r="Q55" i="9"/>
  <c r="M53" i="9"/>
  <c r="Y44" i="9"/>
  <c r="Y81" i="9"/>
  <c r="Q97" i="7"/>
  <c r="Y96" i="9"/>
  <c r="Q70" i="9"/>
  <c r="Y15" i="9"/>
  <c r="E21" i="9"/>
  <c r="Y68" i="9"/>
  <c r="E74" i="7"/>
  <c r="M125" i="9"/>
  <c r="I102" i="9"/>
  <c r="I88" i="7"/>
  <c r="U93" i="9"/>
  <c r="Y124" i="7"/>
  <c r="M15" i="9"/>
  <c r="E13" i="7"/>
  <c r="Q59" i="7"/>
  <c r="Y61" i="9"/>
  <c r="M79" i="7"/>
  <c r="Y131" i="9"/>
  <c r="Q133" i="9"/>
  <c r="U117" i="9"/>
  <c r="Q66" i="9"/>
  <c r="Q111" i="9"/>
  <c r="E127" i="9"/>
  <c r="Q99" i="9"/>
  <c r="I18" i="9"/>
  <c r="I117" i="9"/>
  <c r="M75" i="9"/>
  <c r="Q129" i="9"/>
  <c r="Y20" i="9"/>
  <c r="E108" i="9"/>
  <c r="E79" i="9"/>
  <c r="U84" i="9"/>
  <c r="I111" i="9"/>
  <c r="M79" i="9"/>
  <c r="I78" i="9"/>
  <c r="I73" i="9"/>
  <c r="M22" i="9"/>
  <c r="U125" i="9"/>
  <c r="I80" i="9"/>
  <c r="E81" i="9"/>
  <c r="Q69" i="9"/>
  <c r="Q18" i="9"/>
  <c r="I119" i="9"/>
  <c r="Q21" i="9"/>
  <c r="E7" i="9"/>
  <c r="I56" i="9"/>
  <c r="E115" i="9"/>
  <c r="M112" i="9"/>
  <c r="Q72" i="9"/>
  <c r="M101" i="9"/>
  <c r="I122" i="9"/>
  <c r="Y9" i="9"/>
  <c r="Q56" i="9"/>
  <c r="Q60" i="9"/>
  <c r="M69" i="9"/>
  <c r="Q14" i="9"/>
  <c r="Q8" i="9"/>
  <c r="E116" i="9"/>
  <c r="Q20" i="9"/>
  <c r="I135" i="9"/>
  <c r="Y8" i="9"/>
  <c r="M83" i="9"/>
  <c r="Y37" i="9"/>
  <c r="I134" i="9"/>
  <c r="M98" i="9"/>
  <c r="E124" i="9"/>
  <c r="U107" i="9"/>
  <c r="M130" i="9"/>
  <c r="E129" i="9"/>
  <c r="Q10" i="9"/>
  <c r="I90" i="9"/>
  <c r="M102" i="9"/>
  <c r="Q9" i="9"/>
  <c r="M103" i="9"/>
  <c r="Q109" i="9"/>
  <c r="U75" i="9"/>
  <c r="I97" i="9"/>
  <c r="M58" i="9"/>
  <c r="U116" i="9"/>
  <c r="U94" i="9"/>
  <c r="I133" i="9"/>
  <c r="U97" i="9"/>
  <c r="Y5" i="9"/>
  <c r="Q67" i="9"/>
  <c r="Q138" i="9"/>
  <c r="U127" i="9"/>
  <c r="Q19" i="9"/>
  <c r="U74" i="9"/>
  <c r="M61" i="9"/>
  <c r="E98" i="9"/>
  <c r="Q135" i="9"/>
  <c r="I77" i="9"/>
  <c r="I94" i="9"/>
  <c r="E126" i="9"/>
  <c r="E19" i="9"/>
  <c r="M62" i="9"/>
  <c r="Y18" i="9"/>
  <c r="I110" i="9"/>
  <c r="U98" i="9"/>
  <c r="I10" i="9"/>
  <c r="Y42" i="9"/>
  <c r="U106" i="9"/>
  <c r="E94" i="9"/>
  <c r="I60" i="9"/>
  <c r="Q137" i="9"/>
  <c r="E74" i="9"/>
  <c r="I87" i="9"/>
  <c r="U85" i="9"/>
  <c r="U103" i="9"/>
  <c r="E109" i="9"/>
  <c r="U114" i="9"/>
  <c r="I105" i="9"/>
  <c r="Y46" i="9"/>
  <c r="U96" i="9"/>
  <c r="U100" i="9"/>
  <c r="M6" i="9"/>
  <c r="M106" i="9"/>
  <c r="I131" i="9"/>
  <c r="I57" i="9"/>
  <c r="U76" i="9"/>
  <c r="Q127" i="9"/>
  <c r="M86" i="9"/>
  <c r="M118" i="9"/>
  <c r="Y45" i="9"/>
  <c r="E90" i="9"/>
  <c r="I53" i="9"/>
  <c r="U108" i="9"/>
  <c r="Q77" i="9"/>
  <c r="Y36" i="9"/>
  <c r="E83" i="9"/>
  <c r="Q73" i="9"/>
  <c r="U92" i="9"/>
  <c r="Q65" i="9"/>
  <c r="Q122" i="9"/>
  <c r="U78" i="9"/>
  <c r="E131" i="9"/>
  <c r="I120" i="9"/>
  <c r="M10" i="9"/>
  <c r="I124" i="9"/>
  <c r="E136" i="9"/>
  <c r="Q105" i="9"/>
  <c r="E87" i="9"/>
  <c r="E89" i="9"/>
  <c r="U129" i="9"/>
  <c r="I92" i="9"/>
  <c r="I138" i="9"/>
  <c r="E137" i="9"/>
  <c r="I123" i="9"/>
  <c r="M111" i="9"/>
  <c r="M93" i="9"/>
  <c r="M119" i="9"/>
  <c r="M128" i="9"/>
  <c r="I128" i="9"/>
  <c r="E119" i="9"/>
  <c r="I88" i="9"/>
  <c r="E17" i="9"/>
  <c r="M8" i="9"/>
  <c r="E86" i="9"/>
  <c r="I54" i="9"/>
  <c r="M95" i="9"/>
  <c r="I136" i="9"/>
  <c r="M100" i="9"/>
  <c r="Q22" i="9"/>
  <c r="U138" i="9"/>
  <c r="E120" i="9"/>
  <c r="E104" i="9"/>
  <c r="Y19" i="9"/>
  <c r="M16" i="9"/>
  <c r="Y6" i="9"/>
  <c r="Q132" i="9"/>
  <c r="E123" i="9"/>
  <c r="U83" i="9"/>
  <c r="Q96" i="9"/>
  <c r="U91" i="9"/>
  <c r="I13" i="9"/>
  <c r="M84" i="9"/>
  <c r="E11" i="9"/>
  <c r="U132" i="9"/>
  <c r="I95" i="9"/>
  <c r="M70" i="9"/>
  <c r="I109" i="9"/>
  <c r="M11" i="9"/>
  <c r="U89" i="9"/>
  <c r="Q62" i="9"/>
  <c r="Y14" i="9"/>
  <c r="I82" i="9"/>
  <c r="Q114" i="9"/>
  <c r="M73" i="9"/>
  <c r="Q125" i="9"/>
  <c r="I132" i="9"/>
  <c r="Q85" i="9"/>
  <c r="Y38" i="9"/>
  <c r="I114" i="9"/>
  <c r="M96" i="9"/>
  <c r="Y34" i="9"/>
  <c r="I19" i="9"/>
  <c r="Q13" i="9"/>
  <c r="Q7" i="9"/>
  <c r="I86" i="9"/>
  <c r="Y25" i="9"/>
  <c r="E114" i="9"/>
  <c r="M17" i="9"/>
  <c r="Y33" i="9"/>
  <c r="M123" i="9"/>
  <c r="Q63" i="9"/>
  <c r="Q126" i="9"/>
  <c r="M131" i="9"/>
  <c r="E105" i="9"/>
  <c r="M68" i="9"/>
  <c r="I127" i="9"/>
  <c r="E14" i="9"/>
  <c r="Q57" i="9"/>
  <c r="M94" i="9"/>
  <c r="I98" i="9"/>
  <c r="Q90" i="9"/>
  <c r="U110" i="9"/>
  <c r="I84" i="9"/>
  <c r="M18" i="9"/>
  <c r="I76" i="9"/>
  <c r="M90" i="9"/>
  <c r="M110" i="9"/>
  <c r="M126" i="9"/>
  <c r="I129" i="9"/>
  <c r="Q64" i="9"/>
  <c r="I108" i="9"/>
  <c r="U133" i="9"/>
  <c r="Q93" i="9"/>
  <c r="M64" i="9"/>
  <c r="I118" i="9"/>
  <c r="M82" i="9"/>
  <c r="Q116" i="9"/>
  <c r="M120" i="9"/>
  <c r="I75" i="9"/>
  <c r="I6" i="9"/>
  <c r="I125" i="9"/>
  <c r="Q117" i="9"/>
  <c r="Q120" i="9"/>
  <c r="Q112" i="9"/>
  <c r="Y16" i="9"/>
  <c r="M7" i="9"/>
  <c r="E10" i="9"/>
  <c r="I83" i="9"/>
  <c r="M72" i="9"/>
  <c r="Q131" i="9"/>
  <c r="E91" i="9"/>
  <c r="M63" i="9"/>
  <c r="U95" i="9"/>
  <c r="U104" i="9"/>
  <c r="E103" i="9"/>
  <c r="I59" i="9"/>
  <c r="Q95" i="9"/>
  <c r="Y29" i="9"/>
  <c r="M89" i="9"/>
  <c r="M122" i="9"/>
  <c r="Y22" i="9"/>
  <c r="Q71" i="9"/>
  <c r="Y21" i="9"/>
  <c r="Q98" i="9"/>
  <c r="M92" i="9"/>
  <c r="U122" i="9"/>
  <c r="I14" i="9"/>
  <c r="M9" i="9"/>
  <c r="M85" i="9"/>
  <c r="M81" i="9"/>
  <c r="I121" i="9"/>
  <c r="M109" i="9"/>
  <c r="Y17" i="9"/>
  <c r="M105" i="9"/>
  <c r="E132" i="9"/>
  <c r="M20" i="9"/>
  <c r="Q15" i="9"/>
  <c r="I55" i="9"/>
  <c r="U135" i="9"/>
  <c r="M99" i="9"/>
  <c r="Y27" i="9"/>
  <c r="I89" i="9"/>
  <c r="U113" i="9"/>
  <c r="M13" i="9"/>
  <c r="Q59" i="9"/>
  <c r="Y26" i="9"/>
  <c r="E77" i="9"/>
  <c r="I20" i="9"/>
  <c r="Q82" i="9"/>
  <c r="M107" i="9"/>
  <c r="E122" i="9"/>
  <c r="Q118" i="9"/>
  <c r="Y30" i="9"/>
  <c r="E5" i="9"/>
  <c r="Y48" i="9"/>
  <c r="I9" i="9"/>
  <c r="M87" i="9"/>
  <c r="E130" i="9"/>
  <c r="U102" i="9"/>
  <c r="I85" i="9"/>
  <c r="I22" i="9"/>
  <c r="E13" i="9"/>
  <c r="I99" i="9"/>
  <c r="M59" i="9"/>
  <c r="Y10" i="9"/>
  <c r="I115" i="9"/>
  <c r="I17" i="9"/>
  <c r="E96" i="9"/>
  <c r="I15" i="9"/>
  <c r="Q134" i="9"/>
  <c r="M14" i="9"/>
  <c r="I100" i="9"/>
  <c r="E125" i="9"/>
  <c r="E16" i="9"/>
  <c r="M12" i="9"/>
  <c r="E128" i="9"/>
  <c r="Q121" i="9"/>
  <c r="M124" i="9"/>
  <c r="E88" i="9"/>
  <c r="U118" i="9"/>
  <c r="E135" i="9"/>
  <c r="Q104" i="9"/>
  <c r="Q87" i="9"/>
  <c r="M67" i="9"/>
  <c r="Q81" i="9"/>
  <c r="Q123" i="9"/>
  <c r="Y23" i="9"/>
  <c r="M135" i="9"/>
  <c r="M117" i="9"/>
  <c r="Q68" i="9"/>
  <c r="M88" i="9"/>
  <c r="I93" i="9"/>
  <c r="E95" i="9"/>
  <c r="M21" i="9"/>
  <c r="E9" i="9"/>
  <c r="I81" i="9"/>
  <c r="Q94" i="9"/>
  <c r="E73" i="9"/>
  <c r="U121" i="9"/>
  <c r="E107" i="9"/>
  <c r="I96" i="9"/>
  <c r="Y47" i="9"/>
  <c r="U109" i="9"/>
  <c r="U120" i="9"/>
  <c r="U86" i="9"/>
  <c r="I126" i="9"/>
  <c r="U124" i="9"/>
  <c r="Q128" i="9"/>
  <c r="Q12" i="9"/>
  <c r="E92" i="9"/>
  <c r="I5" i="9"/>
  <c r="Q124" i="9"/>
  <c r="M133" i="9"/>
  <c r="E100" i="9"/>
  <c r="M114" i="9"/>
  <c r="E99" i="9"/>
  <c r="M65" i="9"/>
  <c r="I11" i="9"/>
  <c r="Q84" i="9"/>
  <c r="M55" i="9"/>
  <c r="E110" i="9"/>
  <c r="Q91" i="9"/>
  <c r="E82" i="9"/>
  <c r="M113" i="9"/>
  <c r="Q83" i="9"/>
  <c r="I12" i="9"/>
  <c r="M57" i="9"/>
  <c r="E102" i="9"/>
  <c r="U101" i="9"/>
  <c r="I58" i="9"/>
  <c r="M108" i="9"/>
  <c r="I91" i="9"/>
  <c r="Q6" i="9"/>
  <c r="U137" i="9"/>
  <c r="E8" i="9"/>
  <c r="U77" i="9"/>
  <c r="Q5" i="9"/>
  <c r="Q92" i="9"/>
  <c r="M91" i="9"/>
  <c r="E134" i="9"/>
  <c r="Y24" i="9"/>
  <c r="U119" i="9"/>
  <c r="M77" i="9"/>
  <c r="I8" i="9"/>
  <c r="E78" i="9"/>
  <c r="I107" i="9"/>
  <c r="E106" i="9"/>
  <c r="I101" i="9"/>
  <c r="E118" i="9"/>
  <c r="Q108" i="9"/>
  <c r="Y11" i="9"/>
  <c r="I79" i="9"/>
  <c r="E133" i="9"/>
  <c r="I137" i="9"/>
  <c r="Y28" i="9"/>
  <c r="U105" i="9"/>
  <c r="U128" i="9"/>
  <c r="E15" i="9"/>
  <c r="I74" i="9"/>
  <c r="M5" i="9"/>
  <c r="I106" i="9"/>
  <c r="E6" i="9"/>
  <c r="Y69" i="9"/>
  <c r="Y102" i="9"/>
  <c r="Y115" i="9"/>
  <c r="Y79" i="9"/>
  <c r="Y85" i="9"/>
  <c r="Y67" i="9"/>
  <c r="Y70" i="9"/>
  <c r="Y133" i="9"/>
  <c r="Y136" i="9"/>
  <c r="Y117" i="9"/>
  <c r="Y91" i="9"/>
  <c r="Y104" i="9"/>
  <c r="Y77" i="9"/>
  <c r="Y90" i="9"/>
  <c r="Y98" i="9"/>
  <c r="Y119" i="9"/>
  <c r="Y110" i="9"/>
  <c r="Y73" i="9"/>
  <c r="Y71" i="9"/>
  <c r="Y105" i="9"/>
  <c r="Y114" i="9"/>
  <c r="Y135" i="9"/>
  <c r="Y58" i="9"/>
  <c r="Y62" i="9"/>
  <c r="Y107" i="9"/>
  <c r="Y100" i="9"/>
  <c r="Y129" i="9"/>
  <c r="Y53" i="9"/>
  <c r="Y128" i="9"/>
  <c r="Y106" i="9"/>
  <c r="Y89" i="9"/>
  <c r="Y82" i="9"/>
  <c r="Y54" i="9"/>
  <c r="Y57" i="9"/>
  <c r="Y122" i="9"/>
  <c r="Y60" i="9"/>
  <c r="Y84" i="9"/>
  <c r="Y83" i="9"/>
  <c r="Y75" i="9"/>
  <c r="Y120" i="9"/>
  <c r="Y55" i="9"/>
  <c r="Y65" i="9"/>
  <c r="Y92" i="9"/>
  <c r="Y123" i="9"/>
  <c r="Y88" i="9"/>
  <c r="Y121" i="9"/>
  <c r="Y130" i="9"/>
  <c r="Y116" i="9"/>
  <c r="Y134" i="9"/>
  <c r="Y94" i="9"/>
  <c r="Y132" i="9"/>
  <c r="Y59" i="9"/>
  <c r="Y112" i="9"/>
  <c r="Y86" i="9"/>
  <c r="Y108" i="9"/>
  <c r="Y103" i="9"/>
  <c r="Y63" i="9"/>
  <c r="Y97" i="9"/>
  <c r="Y72" i="9"/>
  <c r="Y113" i="9"/>
  <c r="Y124" i="9"/>
  <c r="E26" i="7"/>
  <c r="Q45" i="7"/>
  <c r="I40" i="7"/>
  <c r="I39" i="9"/>
  <c r="E35" i="9"/>
  <c r="M51" i="9"/>
  <c r="I47" i="9"/>
  <c r="M35" i="9"/>
  <c r="M41" i="7"/>
  <c r="E36" i="7"/>
  <c r="E49" i="7"/>
  <c r="I36" i="7"/>
  <c r="M38" i="7"/>
  <c r="M49" i="7"/>
  <c r="Q38" i="7"/>
  <c r="M34" i="9"/>
  <c r="I45" i="9"/>
  <c r="M36" i="9"/>
  <c r="E45" i="9"/>
  <c r="I35" i="7"/>
  <c r="M45" i="9"/>
  <c r="E35" i="7"/>
  <c r="E37" i="7"/>
  <c r="M52" i="7"/>
  <c r="E45" i="7"/>
  <c r="M43" i="7"/>
  <c r="M26" i="7"/>
  <c r="M45" i="7"/>
  <c r="Q40" i="7"/>
  <c r="E39" i="9"/>
  <c r="E52" i="9"/>
  <c r="E43" i="9"/>
  <c r="Q41" i="7"/>
  <c r="I52" i="9"/>
  <c r="I51" i="9"/>
  <c r="I44" i="9"/>
  <c r="I34" i="7"/>
  <c r="E47" i="9"/>
  <c r="M44" i="7"/>
  <c r="M34" i="7"/>
  <c r="E44" i="7"/>
  <c r="I23" i="9"/>
  <c r="I36" i="9"/>
  <c r="M23" i="9"/>
  <c r="E37" i="9"/>
  <c r="M39" i="7"/>
  <c r="I40" i="9"/>
  <c r="Q51" i="7"/>
  <c r="M26" i="9"/>
  <c r="E39" i="7"/>
  <c r="I43" i="7"/>
  <c r="E51" i="7"/>
  <c r="M51" i="7"/>
  <c r="E41" i="7"/>
  <c r="E44" i="9"/>
  <c r="M47" i="9"/>
  <c r="M52" i="9"/>
  <c r="I35" i="9"/>
  <c r="M43" i="9"/>
  <c r="E51" i="9"/>
  <c r="I38" i="7"/>
  <c r="I23" i="7"/>
  <c r="M44" i="9"/>
  <c r="E34" i="7"/>
  <c r="Q23" i="7"/>
  <c r="E47" i="7"/>
  <c r="Q36" i="7"/>
  <c r="I49" i="7"/>
  <c r="M23" i="7"/>
  <c r="E36" i="9"/>
  <c r="E40" i="9"/>
  <c r="E38" i="9"/>
  <c r="I49" i="9"/>
  <c r="M38" i="9"/>
  <c r="Q37" i="7"/>
  <c r="Q39" i="7"/>
  <c r="Q43" i="7"/>
  <c r="M40" i="9"/>
  <c r="E43" i="7"/>
  <c r="E26" i="9"/>
  <c r="M39" i="9"/>
  <c r="M37" i="7"/>
  <c r="E52" i="7"/>
  <c r="I43" i="9"/>
  <c r="I41" i="7"/>
  <c r="I41" i="9"/>
  <c r="E28" i="7"/>
  <c r="M41" i="9"/>
  <c r="I44" i="7"/>
  <c r="M47" i="7"/>
  <c r="M36" i="7"/>
  <c r="E38" i="7"/>
  <c r="Q34" i="7"/>
  <c r="Q49" i="7"/>
  <c r="I28" i="7"/>
  <c r="E41" i="9"/>
  <c r="M37" i="9"/>
  <c r="Q44" i="7"/>
  <c r="I47" i="7"/>
  <c r="I38" i="9"/>
  <c r="E34" i="9"/>
  <c r="M49" i="9"/>
  <c r="E23" i="9"/>
  <c r="M28" i="7"/>
  <c r="Q47" i="7"/>
  <c r="I37" i="9"/>
  <c r="I39" i="7"/>
  <c r="I34" i="9"/>
  <c r="E49" i="9"/>
  <c r="I26" i="9"/>
  <c r="I52" i="7"/>
  <c r="Q23" i="9"/>
  <c r="I37" i="7"/>
  <c r="Q52" i="7"/>
  <c r="I51" i="7"/>
  <c r="I45" i="7"/>
  <c r="M40" i="7"/>
  <c r="M35" i="7"/>
  <c r="I26" i="7"/>
  <c r="E40" i="7"/>
  <c r="Q35" i="7"/>
  <c r="E23" i="7"/>
  <c r="E28" i="9"/>
  <c r="E25" i="9"/>
  <c r="I42" i="7"/>
  <c r="E48" i="9"/>
  <c r="E42" i="9"/>
  <c r="M50" i="7"/>
  <c r="Q50" i="7"/>
  <c r="E48" i="7"/>
  <c r="I33" i="9"/>
  <c r="E46" i="7"/>
  <c r="Q46" i="7"/>
  <c r="M28" i="9"/>
  <c r="E27" i="7"/>
  <c r="I30" i="9"/>
  <c r="E46" i="9"/>
  <c r="E33" i="7"/>
  <c r="I50" i="9"/>
  <c r="I48" i="9"/>
  <c r="M25" i="9"/>
  <c r="E42" i="7"/>
  <c r="M48" i="9"/>
  <c r="E50" i="9"/>
  <c r="I27" i="9"/>
  <c r="I42" i="9"/>
  <c r="M42" i="9"/>
  <c r="M25" i="7"/>
  <c r="M30" i="7"/>
  <c r="E30" i="9"/>
  <c r="M33" i="7"/>
  <c r="I46" i="9"/>
  <c r="M50" i="9"/>
  <c r="I28" i="9"/>
  <c r="Q48" i="7"/>
  <c r="E50" i="7"/>
  <c r="I48" i="7"/>
  <c r="M27" i="9"/>
  <c r="M48" i="7"/>
  <c r="I50" i="7"/>
  <c r="M24" i="9"/>
  <c r="M30" i="9"/>
  <c r="I33" i="7"/>
  <c r="Q24" i="7"/>
  <c r="M27" i="7"/>
  <c r="M24" i="7"/>
  <c r="E24" i="7"/>
  <c r="I25" i="9"/>
  <c r="E27" i="9"/>
  <c r="I24" i="9"/>
  <c r="I25" i="7"/>
  <c r="Q24" i="9"/>
  <c r="M46" i="7"/>
  <c r="E25" i="7"/>
  <c r="E24" i="9"/>
  <c r="E33" i="9"/>
  <c r="I46" i="7"/>
  <c r="M33" i="9"/>
  <c r="M46" i="9"/>
  <c r="Q33" i="7"/>
  <c r="I24" i="7"/>
  <c r="I27" i="7"/>
  <c r="M42" i="7"/>
  <c r="Q42" i="7"/>
  <c r="E30" i="7"/>
  <c r="M29" i="7"/>
  <c r="M31" i="9"/>
  <c r="I32" i="9"/>
  <c r="M32" i="7"/>
  <c r="M29" i="9"/>
  <c r="I29" i="7"/>
  <c r="I31" i="9"/>
  <c r="M32" i="9"/>
  <c r="E32" i="7"/>
  <c r="I29" i="9"/>
  <c r="I31" i="7"/>
  <c r="E29" i="7"/>
  <c r="E31" i="9"/>
  <c r="I30" i="7"/>
  <c r="E32" i="9"/>
  <c r="E29" i="9"/>
  <c r="E31" i="7"/>
  <c r="I32" i="7"/>
  <c r="M31" i="7"/>
  <c r="B1" i="2"/>
  <c r="F4" i="7"/>
  <c r="B4" i="7"/>
  <c r="N4" i="7"/>
  <c r="J4" i="7"/>
  <c r="B4" i="9"/>
  <c r="F4" i="9"/>
  <c r="J4" i="9"/>
  <c r="N4" i="9"/>
  <c r="G73" i="4"/>
  <c r="G5" i="4"/>
  <c r="C18" i="4"/>
  <c r="E18" i="4"/>
  <c r="E13" i="4"/>
  <c r="C20" i="4"/>
  <c r="F19" i="4"/>
  <c r="E9" i="4"/>
  <c r="E19" i="4"/>
  <c r="G20" i="4"/>
  <c r="F10" i="4"/>
  <c r="F21" i="4"/>
  <c r="E20" i="4"/>
  <c r="G16" i="4"/>
  <c r="A33" i="4" a="1"/>
  <c r="C21" i="4"/>
  <c r="G13" i="4"/>
  <c r="G15" i="4"/>
  <c r="E12" i="4"/>
  <c r="F8" i="4"/>
  <c r="C12" i="4"/>
  <c r="E14" i="4"/>
  <c r="F22" i="4"/>
  <c r="E22" i="4"/>
  <c r="C9" i="4"/>
  <c r="G17" i="4"/>
  <c r="C17" i="4"/>
  <c r="G10" i="4"/>
  <c r="F11" i="4"/>
  <c r="G21" i="4"/>
  <c r="E17" i="4"/>
  <c r="G11" i="4"/>
  <c r="F20" i="4"/>
  <c r="C11" i="4"/>
  <c r="E11" i="4"/>
  <c r="E16" i="4"/>
  <c r="E21" i="4"/>
  <c r="C15" i="4"/>
  <c r="F7" i="4"/>
  <c r="F12" i="4"/>
  <c r="G19" i="4"/>
  <c r="G14" i="4"/>
  <c r="C14" i="4"/>
  <c r="C22" i="4"/>
  <c r="F15" i="4"/>
  <c r="E15" i="4"/>
  <c r="E8" i="4"/>
  <c r="G6" i="4"/>
  <c r="C7" i="4"/>
  <c r="F18" i="4"/>
  <c r="F16" i="4"/>
  <c r="C10" i="4"/>
  <c r="C8" i="4"/>
  <c r="G22" i="4"/>
  <c r="F14" i="4"/>
  <c r="F9" i="4"/>
  <c r="G7" i="4"/>
  <c r="C16" i="4"/>
  <c r="G18" i="4"/>
  <c r="C19" i="4"/>
  <c r="E7" i="4"/>
  <c r="F5" i="4"/>
  <c r="G8" i="4"/>
  <c r="G12" i="4"/>
  <c r="F17" i="4"/>
  <c r="G9" i="4"/>
  <c r="E10" i="4"/>
  <c r="F6" i="4"/>
  <c r="C13" i="4"/>
  <c r="F13" i="4"/>
  <c r="M59" i="4"/>
  <c r="M69" i="4"/>
  <c r="M72" i="4"/>
  <c r="M67" i="4"/>
  <c r="M55" i="4"/>
  <c r="M64" i="4"/>
  <c r="M70" i="4"/>
  <c r="J25" i="4"/>
  <c r="M54" i="4"/>
  <c r="J24" i="4"/>
  <c r="J32" i="4"/>
  <c r="J23" i="4"/>
  <c r="J26" i="4"/>
  <c r="M61" i="4"/>
  <c r="J28" i="4"/>
  <c r="J27" i="4"/>
  <c r="M60" i="4"/>
  <c r="J30" i="4"/>
  <c r="M53" i="4"/>
  <c r="M65" i="4"/>
  <c r="J31" i="4"/>
  <c r="M68" i="4"/>
  <c r="J29" i="4"/>
  <c r="M63" i="4"/>
  <c r="M66" i="4"/>
  <c r="M57" i="4"/>
  <c r="M71" i="4"/>
  <c r="M62" i="4"/>
  <c r="M56" i="4"/>
  <c r="M58" i="4"/>
  <c r="V4" i="7" l="1"/>
  <c r="R4" i="7"/>
  <c r="B1" i="4"/>
  <c r="D1" i="4"/>
  <c r="F4" i="4"/>
  <c r="F1" i="1"/>
  <c r="E4" i="4"/>
  <c r="E1" i="1"/>
  <c r="C4" i="4"/>
  <c r="C1" i="1"/>
  <c r="G1" i="1"/>
  <c r="A43" i="4"/>
  <c r="A47" i="4"/>
  <c r="A49" i="4"/>
  <c r="A41" i="4"/>
  <c r="A39" i="4"/>
  <c r="A52" i="4"/>
  <c r="A51" i="4"/>
  <c r="A45" i="4"/>
  <c r="A42" i="4"/>
  <c r="A50" i="4"/>
  <c r="A46" i="4"/>
  <c r="A36" i="4"/>
  <c r="A33" i="4"/>
  <c r="A35" i="4"/>
  <c r="A34" i="4"/>
  <c r="A48" i="4"/>
  <c r="A37" i="4"/>
  <c r="A44" i="4"/>
  <c r="A38" i="4"/>
  <c r="A40" i="4"/>
  <c r="D19" i="2"/>
  <c r="S35" i="4"/>
  <c r="S47" i="4"/>
  <c r="S40" i="4"/>
  <c r="S51" i="4"/>
  <c r="S50" i="4"/>
  <c r="S39" i="4"/>
  <c r="S34" i="4"/>
  <c r="S44" i="4"/>
  <c r="S33" i="4"/>
  <c r="S45" i="4"/>
  <c r="S49" i="4"/>
  <c r="S48" i="4"/>
  <c r="S46" i="4"/>
  <c r="D8" i="2"/>
  <c r="S43" i="4"/>
  <c r="S38" i="4"/>
  <c r="S42" i="4"/>
  <c r="S41" i="4"/>
  <c r="S52" i="4"/>
  <c r="S37" i="4"/>
  <c r="S36" i="4"/>
  <c r="D11" i="2" l="1"/>
  <c r="A38" i="1"/>
  <c r="A40" i="1"/>
  <c r="A41" i="1"/>
  <c r="A49" i="1"/>
  <c r="A44" i="1"/>
  <c r="A47" i="1"/>
  <c r="A33" i="1"/>
  <c r="A34" i="1"/>
  <c r="A35" i="1"/>
  <c r="C2" i="1"/>
  <c r="A37" i="1"/>
  <c r="A43" i="1"/>
  <c r="A36" i="1"/>
  <c r="A48" i="1"/>
  <c r="A46" i="1"/>
  <c r="A50" i="1"/>
  <c r="A42" i="1"/>
  <c r="E2" i="1"/>
  <c r="A45" i="1"/>
  <c r="A51" i="1"/>
  <c r="F2" i="1"/>
  <c r="A52" i="1"/>
  <c r="A39" i="1"/>
  <c r="R36" i="4"/>
  <c r="R48" i="4"/>
  <c r="R51" i="4"/>
  <c r="C115" i="4"/>
  <c r="F91" i="4"/>
  <c r="E110" i="4"/>
  <c r="E76" i="4"/>
  <c r="E125" i="4"/>
  <c r="F132" i="4"/>
  <c r="E90" i="4"/>
  <c r="C131" i="4"/>
  <c r="F130" i="4"/>
  <c r="B15" i="4"/>
  <c r="C128" i="4"/>
  <c r="F97" i="4"/>
  <c r="F84" i="4"/>
  <c r="P48" i="4"/>
  <c r="P45" i="4"/>
  <c r="E132" i="4"/>
  <c r="F74" i="4"/>
  <c r="C92" i="4"/>
  <c r="E103" i="4"/>
  <c r="C81" i="4"/>
  <c r="C106" i="4"/>
  <c r="F95" i="4"/>
  <c r="C126" i="4"/>
  <c r="C125" i="4"/>
  <c r="E94" i="4"/>
  <c r="F78" i="4"/>
  <c r="P51" i="4"/>
  <c r="E73" i="4"/>
  <c r="E96" i="4"/>
  <c r="C93" i="4"/>
  <c r="C74" i="4"/>
  <c r="C108" i="4"/>
  <c r="C132" i="4"/>
  <c r="C120" i="4"/>
  <c r="E121" i="4"/>
  <c r="B14" i="4"/>
  <c r="E101" i="4"/>
  <c r="E74" i="4"/>
  <c r="F75" i="4"/>
  <c r="F121" i="4"/>
  <c r="B12" i="4"/>
  <c r="P46" i="4"/>
  <c r="B13" i="4"/>
  <c r="F76" i="4"/>
  <c r="F79" i="4"/>
  <c r="R37" i="4"/>
  <c r="R49" i="4"/>
  <c r="R40" i="4"/>
  <c r="C84" i="4"/>
  <c r="C109" i="4"/>
  <c r="F85" i="4"/>
  <c r="D14" i="4"/>
  <c r="E128" i="4"/>
  <c r="P40" i="4"/>
  <c r="E81" i="4"/>
  <c r="F93" i="4"/>
  <c r="L40" i="4"/>
  <c r="E86" i="4"/>
  <c r="F119" i="4"/>
  <c r="C83" i="4"/>
  <c r="B8" i="4"/>
  <c r="C114" i="4"/>
  <c r="E78" i="4"/>
  <c r="F90" i="4"/>
  <c r="D16" i="4"/>
  <c r="C111" i="4"/>
  <c r="E93" i="4"/>
  <c r="F125" i="4"/>
  <c r="F137" i="4"/>
  <c r="C87" i="4"/>
  <c r="E133" i="4"/>
  <c r="F110" i="4"/>
  <c r="D21" i="4"/>
  <c r="C97" i="4"/>
  <c r="B22" i="4"/>
  <c r="E84" i="4"/>
  <c r="F73" i="4"/>
  <c r="P39" i="4"/>
  <c r="R52" i="4"/>
  <c r="R45" i="4"/>
  <c r="R47" i="4"/>
  <c r="C133" i="4"/>
  <c r="C112" i="4"/>
  <c r="C91" i="4"/>
  <c r="B10" i="4"/>
  <c r="C138" i="4"/>
  <c r="C102" i="4"/>
  <c r="B19" i="4"/>
  <c r="D20" i="2"/>
  <c r="F101" i="4"/>
  <c r="F123" i="4"/>
  <c r="C94" i="4"/>
  <c r="F96" i="4"/>
  <c r="C86" i="4"/>
  <c r="F122" i="4"/>
  <c r="C89" i="4"/>
  <c r="F120" i="4"/>
  <c r="C95" i="4"/>
  <c r="E120" i="4"/>
  <c r="P37" i="4"/>
  <c r="E115" i="4"/>
  <c r="E137" i="4"/>
  <c r="D8" i="4"/>
  <c r="D19" i="4"/>
  <c r="E100" i="4"/>
  <c r="F107" i="4"/>
  <c r="C73" i="4"/>
  <c r="D13" i="4"/>
  <c r="C105" i="4"/>
  <c r="F80" i="4"/>
  <c r="C136" i="4"/>
  <c r="E127" i="4"/>
  <c r="R41" i="4"/>
  <c r="R33" i="4"/>
  <c r="R35" i="4"/>
  <c r="F115" i="4"/>
  <c r="F105" i="4"/>
  <c r="F111" i="4"/>
  <c r="E99" i="4"/>
  <c r="E105" i="4"/>
  <c r="C78" i="4"/>
  <c r="B17" i="4"/>
  <c r="C75" i="4"/>
  <c r="E87" i="4"/>
  <c r="E89" i="4"/>
  <c r="C96" i="4"/>
  <c r="F113" i="4"/>
  <c r="F126" i="4"/>
  <c r="E131" i="4"/>
  <c r="F103" i="4"/>
  <c r="E83" i="4"/>
  <c r="D18" i="4"/>
  <c r="E135" i="4"/>
  <c r="E80" i="4"/>
  <c r="F77" i="4"/>
  <c r="F100" i="4"/>
  <c r="C98" i="4"/>
  <c r="C124" i="4"/>
  <c r="E123" i="4"/>
  <c r="F131" i="4"/>
  <c r="E109" i="4"/>
  <c r="F124" i="4"/>
  <c r="A23" i="4"/>
  <c r="C121" i="4"/>
  <c r="F82" i="4"/>
  <c r="E104" i="4"/>
  <c r="R42" i="4"/>
  <c r="R44" i="4"/>
  <c r="Q53" i="4"/>
  <c r="B11" i="4"/>
  <c r="F87" i="4"/>
  <c r="C99" i="4"/>
  <c r="C104" i="4"/>
  <c r="P67" i="4"/>
  <c r="C110" i="4"/>
  <c r="P38" i="4"/>
  <c r="D15" i="4"/>
  <c r="P65" i="4"/>
  <c r="E92" i="4"/>
  <c r="E102" i="4"/>
  <c r="C103" i="4"/>
  <c r="E79" i="4"/>
  <c r="D18" i="2"/>
  <c r="P35" i="4"/>
  <c r="C77" i="4"/>
  <c r="P44" i="4"/>
  <c r="C82" i="4"/>
  <c r="E117" i="4"/>
  <c r="C113" i="4"/>
  <c r="C100" i="4"/>
  <c r="F116" i="4"/>
  <c r="C107" i="4"/>
  <c r="F89" i="4"/>
  <c r="E138" i="4"/>
  <c r="F86" i="4"/>
  <c r="C118" i="4"/>
  <c r="E122" i="4"/>
  <c r="C123" i="4"/>
  <c r="P42" i="4"/>
  <c r="E118" i="4"/>
  <c r="F112" i="4"/>
  <c r="C80" i="4"/>
  <c r="B21" i="4"/>
  <c r="S70" i="4"/>
  <c r="S66" i="4"/>
  <c r="S63" i="4"/>
  <c r="C101" i="4"/>
  <c r="E126" i="4"/>
  <c r="F128" i="4"/>
  <c r="R38" i="4"/>
  <c r="R34" i="4"/>
  <c r="C116" i="4"/>
  <c r="C129" i="4"/>
  <c r="F138" i="4"/>
  <c r="C135" i="4"/>
  <c r="F99" i="4"/>
  <c r="F88" i="4"/>
  <c r="F109" i="4"/>
  <c r="F104" i="4"/>
  <c r="E107" i="4"/>
  <c r="E134" i="4"/>
  <c r="B16" i="4"/>
  <c r="D12" i="4"/>
  <c r="C127" i="4"/>
  <c r="P58" i="4"/>
  <c r="L58" i="4" s="1"/>
  <c r="P36" i="4"/>
  <c r="L36" i="4" s="1"/>
  <c r="P55" i="4"/>
  <c r="L55" i="4" s="1"/>
  <c r="C117" i="4"/>
  <c r="E112" i="4"/>
  <c r="E108" i="4"/>
  <c r="P53" i="4"/>
  <c r="L53" i="4" s="1"/>
  <c r="F94" i="4"/>
  <c r="L65" i="4"/>
  <c r="F136" i="4"/>
  <c r="R43" i="4"/>
  <c r="R39" i="4"/>
  <c r="P69" i="4"/>
  <c r="L69" i="4" s="1"/>
  <c r="P34" i="4"/>
  <c r="L34" i="4" s="1"/>
  <c r="F127" i="4"/>
  <c r="B18" i="4"/>
  <c r="P47" i="4"/>
  <c r="L47" i="4" s="1"/>
  <c r="F83" i="4"/>
  <c r="C119" i="4"/>
  <c r="E77" i="4"/>
  <c r="E136" i="4"/>
  <c r="F133" i="4"/>
  <c r="C90" i="4"/>
  <c r="E97" i="4"/>
  <c r="F117" i="4"/>
  <c r="D17" i="4"/>
  <c r="E106" i="4"/>
  <c r="E119" i="4"/>
  <c r="P41" i="4"/>
  <c r="P72" i="4"/>
  <c r="C88" i="4"/>
  <c r="D22" i="4"/>
  <c r="B9" i="4"/>
  <c r="C79" i="4"/>
  <c r="F81" i="4"/>
  <c r="P33" i="4"/>
  <c r="E116" i="4"/>
  <c r="F92" i="4"/>
  <c r="F106" i="4"/>
  <c r="E98" i="4"/>
  <c r="E124" i="4"/>
  <c r="L48" i="4"/>
  <c r="L44" i="4"/>
  <c r="B7" i="4"/>
  <c r="F102" i="4"/>
  <c r="P43" i="4"/>
  <c r="P50" i="4"/>
  <c r="S69" i="4"/>
  <c r="S65" i="4"/>
  <c r="P52" i="4"/>
  <c r="S62" i="4"/>
  <c r="S58" i="4"/>
  <c r="R46" i="4"/>
  <c r="R50" i="4"/>
  <c r="E91" i="4"/>
  <c r="D10" i="4"/>
  <c r="D7" i="4"/>
  <c r="E113" i="4"/>
  <c r="E95" i="4"/>
  <c r="F98" i="4"/>
  <c r="L67" i="4"/>
  <c r="P60" i="4"/>
  <c r="L60" i="4" s="1"/>
  <c r="C134" i="4"/>
  <c r="E129" i="4"/>
  <c r="F134" i="4"/>
  <c r="C137" i="4"/>
  <c r="E82" i="4"/>
  <c r="D20" i="4"/>
  <c r="P59" i="4"/>
  <c r="F108" i="4"/>
  <c r="L45" i="4"/>
  <c r="F118" i="4"/>
  <c r="L59" i="4"/>
  <c r="P71" i="4"/>
  <c r="F114" i="4"/>
  <c r="E111" i="4"/>
  <c r="C130" i="4"/>
  <c r="E88" i="4"/>
  <c r="C76" i="4"/>
  <c r="F135" i="4"/>
  <c r="F129" i="4"/>
  <c r="D11" i="4"/>
  <c r="E85" i="4"/>
  <c r="E75" i="4"/>
  <c r="P49" i="4"/>
  <c r="C122" i="4"/>
  <c r="B20" i="4"/>
  <c r="A24" i="4"/>
  <c r="D9" i="4"/>
  <c r="C85" i="4"/>
  <c r="S61" i="4"/>
  <c r="S57" i="4"/>
  <c r="S53" i="4"/>
  <c r="E130" i="4"/>
  <c r="P56" i="4"/>
  <c r="L56" i="4" s="1"/>
  <c r="E114" i="4"/>
  <c r="S55" i="4"/>
  <c r="P70" i="4"/>
  <c r="P61" i="4"/>
  <c r="P57" i="4"/>
  <c r="L57" i="4" s="1"/>
  <c r="P68" i="4"/>
  <c r="S71" i="4"/>
  <c r="P64" i="4"/>
  <c r="L64" i="4" s="1"/>
  <c r="S59" i="4"/>
  <c r="S60" i="4"/>
  <c r="P62" i="4"/>
  <c r="S54" i="4"/>
  <c r="S56" i="4"/>
  <c r="S67" i="4"/>
  <c r="S64" i="4"/>
  <c r="S72" i="4"/>
  <c r="S68" i="4"/>
  <c r="P63" i="4"/>
  <c r="P66" i="4"/>
  <c r="L66" i="4" s="1"/>
  <c r="D4" i="4" l="1"/>
  <c r="B1" i="1"/>
  <c r="D1" i="1"/>
  <c r="A23" i="1"/>
  <c r="A23" i="7" s="1"/>
  <c r="B4" i="4"/>
  <c r="A24" i="1"/>
  <c r="A24" i="9" s="1"/>
  <c r="A35" i="7"/>
  <c r="A35" i="9"/>
  <c r="A47" i="7"/>
  <c r="A47" i="9"/>
  <c r="A45" i="7"/>
  <c r="A45" i="9"/>
  <c r="A44" i="7"/>
  <c r="A44" i="9"/>
  <c r="A49" i="9"/>
  <c r="A49" i="7"/>
  <c r="A52" i="9"/>
  <c r="A52" i="7"/>
  <c r="A40" i="7"/>
  <c r="A40" i="9"/>
  <c r="A51" i="9"/>
  <c r="A51" i="7"/>
  <c r="A42" i="9"/>
  <c r="A42" i="7"/>
  <c r="A46" i="9"/>
  <c r="A46" i="7"/>
  <c r="A48" i="7"/>
  <c r="A48" i="9"/>
  <c r="A36" i="9"/>
  <c r="A36" i="7"/>
  <c r="A39" i="9"/>
  <c r="A39" i="7"/>
  <c r="A50" i="9"/>
  <c r="A50" i="7"/>
  <c r="A43" i="7"/>
  <c r="A43" i="9"/>
  <c r="A34" i="9"/>
  <c r="A34" i="7"/>
  <c r="A33" i="7"/>
  <c r="A33" i="9"/>
  <c r="A41" i="9"/>
  <c r="A41" i="7"/>
  <c r="A38" i="9"/>
  <c r="A38" i="7"/>
  <c r="A37" i="7"/>
  <c r="A37" i="9"/>
  <c r="L63" i="4"/>
  <c r="R60" i="4"/>
  <c r="R57" i="4"/>
  <c r="R69" i="4"/>
  <c r="R70" i="4"/>
  <c r="L46" i="4"/>
  <c r="D85" i="4"/>
  <c r="B75" i="4"/>
  <c r="D107" i="4"/>
  <c r="B86" i="4"/>
  <c r="D103" i="4"/>
  <c r="B80" i="4"/>
  <c r="D112" i="4"/>
  <c r="B81" i="4"/>
  <c r="B93" i="4"/>
  <c r="B123" i="4"/>
  <c r="D128" i="4"/>
  <c r="D119" i="4"/>
  <c r="B108" i="4"/>
  <c r="D94" i="4"/>
  <c r="B136" i="4"/>
  <c r="B77" i="4"/>
  <c r="R68" i="4"/>
  <c r="R59" i="4"/>
  <c r="R61" i="4"/>
  <c r="L50" i="4"/>
  <c r="L42" i="4"/>
  <c r="L51" i="4"/>
  <c r="D129" i="4"/>
  <c r="B90" i="4"/>
  <c r="D92" i="4"/>
  <c r="B122" i="4"/>
  <c r="D118" i="4"/>
  <c r="B84" i="4"/>
  <c r="D79" i="4"/>
  <c r="B78" i="4"/>
  <c r="B133" i="4"/>
  <c r="D137" i="4"/>
  <c r="B73" i="4"/>
  <c r="D117" i="4"/>
  <c r="D80" i="4"/>
  <c r="A26" i="4"/>
  <c r="B113" i="4"/>
  <c r="B76" i="4"/>
  <c r="A25" i="4"/>
  <c r="L71" i="4"/>
  <c r="D115" i="4"/>
  <c r="D96" i="4"/>
  <c r="B106" i="4"/>
  <c r="B91" i="4"/>
  <c r="B79" i="4"/>
  <c r="D74" i="4"/>
  <c r="B117" i="4"/>
  <c r="B95" i="4"/>
  <c r="D108" i="4"/>
  <c r="L61" i="4"/>
  <c r="L72" i="4"/>
  <c r="D77" i="4"/>
  <c r="D111" i="4"/>
  <c r="D91" i="4"/>
  <c r="K24" i="4"/>
  <c r="D90" i="4"/>
  <c r="B99" i="4"/>
  <c r="B89" i="4"/>
  <c r="D88" i="4"/>
  <c r="B74" i="4"/>
  <c r="R72" i="4"/>
  <c r="R71" i="4"/>
  <c r="L49" i="4"/>
  <c r="L43" i="4"/>
  <c r="L35" i="4"/>
  <c r="D93" i="4"/>
  <c r="D126" i="4"/>
  <c r="B126" i="4"/>
  <c r="D127" i="4"/>
  <c r="B116" i="4"/>
  <c r="D83" i="4"/>
  <c r="B107" i="4"/>
  <c r="D86" i="4"/>
  <c r="B82" i="4"/>
  <c r="B102" i="4"/>
  <c r="D113" i="4"/>
  <c r="D122" i="4"/>
  <c r="B96" i="4"/>
  <c r="B101" i="4"/>
  <c r="B134" i="4"/>
  <c r="B111" i="4"/>
  <c r="D89" i="4"/>
  <c r="K26" i="4"/>
  <c r="R64" i="4"/>
  <c r="L68" i="4"/>
  <c r="L33" i="4"/>
  <c r="L38" i="4"/>
  <c r="B88" i="4"/>
  <c r="D99" i="4"/>
  <c r="D110" i="4"/>
  <c r="D104" i="4"/>
  <c r="D87" i="4"/>
  <c r="B125" i="4"/>
  <c r="D114" i="4"/>
  <c r="D76" i="4"/>
  <c r="R67" i="4"/>
  <c r="R58" i="4"/>
  <c r="P54" i="4"/>
  <c r="L54" i="4" s="1"/>
  <c r="B119" i="4"/>
  <c r="B85" i="4"/>
  <c r="K23" i="4"/>
  <c r="B103" i="4"/>
  <c r="D78" i="4"/>
  <c r="B114" i="4"/>
  <c r="D135" i="4"/>
  <c r="B92" i="4"/>
  <c r="D120" i="4"/>
  <c r="D134" i="4"/>
  <c r="B130" i="4"/>
  <c r="R56" i="4"/>
  <c r="R62" i="4"/>
  <c r="L41" i="4"/>
  <c r="L37" i="4"/>
  <c r="D136" i="4"/>
  <c r="D95" i="4"/>
  <c r="B98" i="4"/>
  <c r="D102" i="4"/>
  <c r="L70" i="4"/>
  <c r="D97" i="4"/>
  <c r="D121" i="4"/>
  <c r="D73" i="4"/>
  <c r="B105" i="4"/>
  <c r="D132" i="4"/>
  <c r="D84" i="4"/>
  <c r="B118" i="4"/>
  <c r="B83" i="4"/>
  <c r="D125" i="4"/>
  <c r="D138" i="4"/>
  <c r="B121" i="4"/>
  <c r="B100" i="4"/>
  <c r="R54" i="4"/>
  <c r="R55" i="4"/>
  <c r="L52" i="4"/>
  <c r="R63" i="4"/>
  <c r="AB82" i="1"/>
  <c r="D130" i="4"/>
  <c r="B110" i="4"/>
  <c r="D109" i="4"/>
  <c r="B120" i="4"/>
  <c r="D124" i="4"/>
  <c r="B109" i="4"/>
  <c r="D81" i="4"/>
  <c r="B137" i="4"/>
  <c r="D123" i="4"/>
  <c r="B104" i="4"/>
  <c r="B132" i="4"/>
  <c r="B87" i="4"/>
  <c r="D106" i="4"/>
  <c r="B135" i="4"/>
  <c r="D116" i="4"/>
  <c r="B127" i="4"/>
  <c r="B138" i="4"/>
  <c r="B129" i="4"/>
  <c r="D105" i="4"/>
  <c r="L62" i="4"/>
  <c r="R53" i="4"/>
  <c r="R65" i="4"/>
  <c r="R66" i="4"/>
  <c r="L39" i="4"/>
  <c r="D75" i="4"/>
  <c r="B124" i="4"/>
  <c r="D131" i="4"/>
  <c r="B97" i="4"/>
  <c r="D100" i="4"/>
  <c r="B112" i="4"/>
  <c r="D133" i="4"/>
  <c r="B131" i="4"/>
  <c r="D101" i="4"/>
  <c r="B115" i="4"/>
  <c r="D82" i="4"/>
  <c r="B128" i="4"/>
  <c r="D98" i="4"/>
  <c r="B94" i="4"/>
  <c r="A23" i="9" l="1"/>
  <c r="B2" i="1"/>
  <c r="D2" i="1"/>
  <c r="A24" i="7"/>
  <c r="J24" i="7" s="1"/>
  <c r="A25" i="1"/>
  <c r="A26" i="1"/>
  <c r="N41" i="9"/>
  <c r="F41" i="9"/>
  <c r="B41" i="9"/>
  <c r="J41" i="9"/>
  <c r="B50" i="7"/>
  <c r="J50" i="7"/>
  <c r="N50" i="7"/>
  <c r="F50" i="7"/>
  <c r="B40" i="9"/>
  <c r="N40" i="9"/>
  <c r="F40" i="9"/>
  <c r="J40" i="9"/>
  <c r="F50" i="9"/>
  <c r="J50" i="9"/>
  <c r="N50" i="9"/>
  <c r="B50" i="9"/>
  <c r="J40" i="7"/>
  <c r="F40" i="7"/>
  <c r="B40" i="7"/>
  <c r="N40" i="7"/>
  <c r="F38" i="7"/>
  <c r="B38" i="7"/>
  <c r="J38" i="7"/>
  <c r="N38" i="7"/>
  <c r="F39" i="7"/>
  <c r="J39" i="7"/>
  <c r="N39" i="7"/>
  <c r="B39" i="7"/>
  <c r="F52" i="7"/>
  <c r="N52" i="7"/>
  <c r="J52" i="7"/>
  <c r="B52" i="7"/>
  <c r="N38" i="9"/>
  <c r="B38" i="9"/>
  <c r="J38" i="9"/>
  <c r="F38" i="9"/>
  <c r="J39" i="9"/>
  <c r="N39" i="9"/>
  <c r="F39" i="9"/>
  <c r="B39" i="9"/>
  <c r="N52" i="9"/>
  <c r="B52" i="9"/>
  <c r="J52" i="9"/>
  <c r="F52" i="9"/>
  <c r="J41" i="7"/>
  <c r="F41" i="7"/>
  <c r="B41" i="7"/>
  <c r="N41" i="7"/>
  <c r="B36" i="7"/>
  <c r="J36" i="7"/>
  <c r="N36" i="7"/>
  <c r="F36" i="7"/>
  <c r="J34" i="9"/>
  <c r="F34" i="9"/>
  <c r="N34" i="9"/>
  <c r="B34" i="9"/>
  <c r="N33" i="9"/>
  <c r="J33" i="9"/>
  <c r="B33" i="9"/>
  <c r="F33" i="9"/>
  <c r="F48" i="7"/>
  <c r="N48" i="7"/>
  <c r="J48" i="7"/>
  <c r="B48" i="7"/>
  <c r="J46" i="7"/>
  <c r="N46" i="7"/>
  <c r="B46" i="7"/>
  <c r="F46" i="7"/>
  <c r="B46" i="9"/>
  <c r="F46" i="9"/>
  <c r="J46" i="9"/>
  <c r="N46" i="9"/>
  <c r="B42" i="9"/>
  <c r="N42" i="9"/>
  <c r="F42" i="9"/>
  <c r="J42" i="9"/>
  <c r="N47" i="9"/>
  <c r="B47" i="9"/>
  <c r="J47" i="9"/>
  <c r="F47" i="9"/>
  <c r="N37" i="7"/>
  <c r="F37" i="7"/>
  <c r="B37" i="7"/>
  <c r="J37" i="7"/>
  <c r="N24" i="9"/>
  <c r="B24" i="9"/>
  <c r="J24" i="9"/>
  <c r="R24" i="9"/>
  <c r="F24" i="9"/>
  <c r="J51" i="9"/>
  <c r="F51" i="9"/>
  <c r="B51" i="9"/>
  <c r="N51" i="9"/>
  <c r="N47" i="7"/>
  <c r="J47" i="7"/>
  <c r="B47" i="7"/>
  <c r="F47" i="7"/>
  <c r="B49" i="7"/>
  <c r="J49" i="7"/>
  <c r="F49" i="7"/>
  <c r="N49" i="7"/>
  <c r="J33" i="7"/>
  <c r="B33" i="7"/>
  <c r="F33" i="7"/>
  <c r="N33" i="7"/>
  <c r="F44" i="9"/>
  <c r="J44" i="9"/>
  <c r="N44" i="9"/>
  <c r="B44" i="9"/>
  <c r="N45" i="9"/>
  <c r="F45" i="9"/>
  <c r="B45" i="9"/>
  <c r="J45" i="9"/>
  <c r="N37" i="9"/>
  <c r="F37" i="9"/>
  <c r="B37" i="9"/>
  <c r="J37" i="9"/>
  <c r="N51" i="7"/>
  <c r="F51" i="7"/>
  <c r="B51" i="7"/>
  <c r="J51" i="7"/>
  <c r="J23" i="9"/>
  <c r="R23" i="9"/>
  <c r="N23" i="9"/>
  <c r="B23" i="9"/>
  <c r="F23" i="9"/>
  <c r="N43" i="9"/>
  <c r="B43" i="9"/>
  <c r="J43" i="9"/>
  <c r="F43" i="9"/>
  <c r="B35" i="9"/>
  <c r="F35" i="9"/>
  <c r="N35" i="9"/>
  <c r="J35" i="9"/>
  <c r="B36" i="9"/>
  <c r="F36" i="9"/>
  <c r="J36" i="9"/>
  <c r="N36" i="9"/>
  <c r="N48" i="9"/>
  <c r="F48" i="9"/>
  <c r="B48" i="9"/>
  <c r="J48" i="9"/>
  <c r="N49" i="9"/>
  <c r="F49" i="9"/>
  <c r="B49" i="9"/>
  <c r="J49" i="9"/>
  <c r="F34" i="7"/>
  <c r="B34" i="7"/>
  <c r="J34" i="7"/>
  <c r="N34" i="7"/>
  <c r="B44" i="7"/>
  <c r="J44" i="7"/>
  <c r="F44" i="7"/>
  <c r="N44" i="7"/>
  <c r="J42" i="7"/>
  <c r="N42" i="7"/>
  <c r="F42" i="7"/>
  <c r="B42" i="7"/>
  <c r="F45" i="7"/>
  <c r="B45" i="7"/>
  <c r="N45" i="7"/>
  <c r="J45" i="7"/>
  <c r="F23" i="7"/>
  <c r="B23" i="7"/>
  <c r="N23" i="7"/>
  <c r="J23" i="7"/>
  <c r="N43" i="7"/>
  <c r="B43" i="7"/>
  <c r="F43" i="7"/>
  <c r="J43" i="7"/>
  <c r="F35" i="7"/>
  <c r="B35" i="7"/>
  <c r="J35" i="7"/>
  <c r="N35" i="7"/>
  <c r="A27" i="4"/>
  <c r="K27" i="4" s="1"/>
  <c r="A28" i="4"/>
  <c r="AB83" i="1"/>
  <c r="K25" i="4"/>
  <c r="F24" i="7" l="1"/>
  <c r="N24" i="7"/>
  <c r="B24" i="7"/>
  <c r="A28" i="1"/>
  <c r="A27" i="1"/>
  <c r="A27" i="9" s="1"/>
  <c r="A28" i="9"/>
  <c r="A28" i="7"/>
  <c r="A25" i="9"/>
  <c r="A25" i="7"/>
  <c r="A26" i="7"/>
  <c r="A26" i="9"/>
  <c r="K28" i="4"/>
  <c r="A30" i="4"/>
  <c r="A31" i="4"/>
  <c r="K31" i="4"/>
  <c r="K30" i="4"/>
  <c r="A30" i="1" l="1"/>
  <c r="A30" i="7" s="1"/>
  <c r="A27" i="7"/>
  <c r="F27" i="7" s="1"/>
  <c r="A31" i="1"/>
  <c r="A31" i="7" s="1"/>
  <c r="J28" i="7"/>
  <c r="B28" i="7"/>
  <c r="F28" i="7"/>
  <c r="B28" i="9"/>
  <c r="F28" i="9"/>
  <c r="J28" i="9"/>
  <c r="F25" i="9"/>
  <c r="B25" i="9"/>
  <c r="J25" i="9"/>
  <c r="F26" i="9"/>
  <c r="J26" i="9"/>
  <c r="B26" i="9"/>
  <c r="F26" i="7"/>
  <c r="J26" i="7"/>
  <c r="B26" i="7"/>
  <c r="B25" i="7"/>
  <c r="F25" i="7"/>
  <c r="J25" i="7"/>
  <c r="F27" i="9"/>
  <c r="B27" i="9"/>
  <c r="J27" i="9"/>
  <c r="A32" i="4"/>
  <c r="A29" i="4"/>
  <c r="K32" i="4"/>
  <c r="K29" i="4"/>
  <c r="A32" i="1" l="1"/>
  <c r="A32" i="7" s="1"/>
  <c r="F32" i="7" s="1"/>
  <c r="A29" i="1"/>
  <c r="A31" i="9"/>
  <c r="B31" i="9" s="1"/>
  <c r="J27" i="7"/>
  <c r="B27" i="7"/>
  <c r="A30" i="9"/>
  <c r="F30" i="9" s="1"/>
  <c r="B31" i="7"/>
  <c r="J31" i="7"/>
  <c r="F31" i="7"/>
  <c r="F30" i="7"/>
  <c r="J30" i="7"/>
  <c r="B30" i="7"/>
  <c r="B32" i="7" l="1"/>
  <c r="J32" i="7"/>
  <c r="A32" i="9"/>
  <c r="J32" i="9" s="1"/>
  <c r="B32" i="9"/>
  <c r="F32" i="9"/>
  <c r="A29" i="9"/>
  <c r="A29" i="7"/>
  <c r="J31" i="9"/>
  <c r="F31" i="9"/>
  <c r="B30" i="9"/>
  <c r="J30" i="9"/>
  <c r="B29" i="9" l="1"/>
  <c r="J29" i="9"/>
  <c r="F29" i="9"/>
  <c r="B29" i="7"/>
  <c r="F29" i="7"/>
  <c r="J29" i="7"/>
  <c r="D21" i="2" l="1"/>
  <c r="G121" i="1"/>
  <c r="E29" i="1"/>
  <c r="G49" i="1"/>
  <c r="D40" i="1"/>
  <c r="G128" i="1"/>
  <c r="B95" i="1"/>
  <c r="D109" i="1"/>
  <c r="C11" i="1"/>
  <c r="D37" i="1"/>
  <c r="C38" i="1"/>
  <c r="E64" i="1"/>
  <c r="B118" i="1"/>
  <c r="D110" i="1"/>
  <c r="F72" i="1"/>
  <c r="E125" i="1"/>
  <c r="C23" i="1"/>
  <c r="F122" i="1"/>
  <c r="D39" i="1"/>
  <c r="C118" i="1"/>
  <c r="C22" i="1"/>
  <c r="E35" i="1"/>
  <c r="E23" i="1"/>
  <c r="B31" i="1"/>
  <c r="D8" i="1"/>
  <c r="F31" i="1"/>
  <c r="F30" i="1"/>
  <c r="B41" i="1"/>
  <c r="F98" i="1"/>
  <c r="B33" i="1"/>
  <c r="G76" i="1"/>
  <c r="C123" i="1"/>
  <c r="C98" i="1"/>
  <c r="G6" i="1"/>
  <c r="D103" i="1"/>
  <c r="F133" i="1"/>
  <c r="B63" i="1"/>
  <c r="D89" i="1"/>
  <c r="B42" i="1"/>
  <c r="D58" i="1"/>
  <c r="F12" i="1"/>
  <c r="F58" i="1"/>
  <c r="D36" i="1"/>
  <c r="D38" i="1"/>
  <c r="B47" i="1"/>
  <c r="E72" i="1"/>
  <c r="E84" i="1"/>
  <c r="G11" i="1"/>
  <c r="B126" i="1"/>
  <c r="B84" i="1"/>
  <c r="C81" i="1"/>
  <c r="B107" i="1"/>
  <c r="F132" i="1"/>
  <c r="C137" i="1"/>
  <c r="E93" i="1"/>
  <c r="C45" i="1"/>
  <c r="E26" i="1"/>
  <c r="E116" i="1"/>
  <c r="F85" i="1"/>
  <c r="E95" i="1"/>
  <c r="E98" i="1"/>
  <c r="G111" i="1"/>
  <c r="D15" i="1"/>
  <c r="C129" i="1"/>
  <c r="D42" i="1"/>
  <c r="E74" i="1"/>
  <c r="C70" i="1"/>
  <c r="D7" i="1"/>
  <c r="G81" i="1"/>
  <c r="E34" i="1"/>
  <c r="G96" i="1"/>
  <c r="C26" i="1"/>
  <c r="G43" i="1"/>
  <c r="G100" i="1"/>
  <c r="D136" i="1"/>
  <c r="C115" i="1"/>
  <c r="D100" i="1"/>
  <c r="B111" i="1"/>
  <c r="B73" i="1"/>
  <c r="C54" i="1"/>
  <c r="E19" i="1"/>
  <c r="C114" i="1"/>
  <c r="F69" i="1"/>
  <c r="C56" i="1"/>
  <c r="C10" i="1"/>
  <c r="G86" i="1"/>
  <c r="C46" i="1"/>
  <c r="G90" i="1"/>
  <c r="E106" i="1"/>
  <c r="D131" i="1"/>
  <c r="F79" i="1"/>
  <c r="B83" i="1"/>
  <c r="G137" i="1"/>
  <c r="B116" i="1"/>
  <c r="G102" i="1"/>
  <c r="E129" i="1"/>
  <c r="B16" i="1"/>
  <c r="C33" i="1"/>
  <c r="C16" i="1"/>
  <c r="D86" i="1"/>
  <c r="C130" i="1"/>
  <c r="F74" i="1"/>
  <c r="C133" i="1"/>
  <c r="E7" i="1"/>
  <c r="C122" i="1"/>
  <c r="F92" i="1"/>
  <c r="B7" i="1"/>
  <c r="B114" i="1"/>
  <c r="B77" i="1"/>
  <c r="B88" i="1"/>
  <c r="B30" i="1"/>
  <c r="G75" i="1"/>
  <c r="E103" i="1"/>
  <c r="D24" i="1"/>
  <c r="F82" i="1"/>
  <c r="F28" i="1"/>
  <c r="G15" i="1"/>
  <c r="C82" i="1"/>
  <c r="B69" i="1"/>
  <c r="C92" i="1"/>
  <c r="B39" i="1"/>
  <c r="C58" i="1"/>
  <c r="F112" i="1"/>
  <c r="E79" i="1"/>
  <c r="D60" i="1"/>
  <c r="D20" i="1"/>
  <c r="E118" i="1"/>
  <c r="D90" i="1"/>
  <c r="D32" i="1"/>
  <c r="E127" i="1"/>
  <c r="F26" i="1"/>
  <c r="G37" i="1"/>
  <c r="D35" i="1"/>
  <c r="D64" i="1"/>
  <c r="E87" i="1"/>
  <c r="C74" i="1"/>
  <c r="B10" i="1"/>
  <c r="E71" i="1"/>
  <c r="E21" i="1"/>
  <c r="G125" i="1"/>
  <c r="B56" i="1"/>
  <c r="D88" i="1"/>
  <c r="D52" i="1"/>
  <c r="F13" i="1"/>
  <c r="C25" i="1"/>
  <c r="F25" i="1"/>
  <c r="D72" i="1"/>
  <c r="G77" i="1"/>
  <c r="F37" i="1"/>
  <c r="E92" i="1"/>
  <c r="E88" i="1"/>
  <c r="B37" i="1"/>
  <c r="G32" i="1"/>
  <c r="C47" i="1"/>
  <c r="G31" i="1"/>
  <c r="G133" i="1"/>
  <c r="B64" i="1"/>
  <c r="G79" i="1"/>
  <c r="G24" i="1"/>
  <c r="D125" i="1"/>
  <c r="G106" i="1"/>
  <c r="C76" i="1"/>
  <c r="F100" i="1"/>
  <c r="C95" i="1"/>
  <c r="B121" i="1"/>
  <c r="G48" i="1"/>
  <c r="C99" i="1"/>
  <c r="B43" i="1"/>
  <c r="F77" i="1"/>
  <c r="G91" i="1"/>
  <c r="F63" i="1"/>
  <c r="B65" i="1"/>
  <c r="G74" i="1"/>
  <c r="E124" i="1"/>
  <c r="C135" i="1"/>
  <c r="B106" i="1"/>
  <c r="E8" i="1"/>
  <c r="D53" i="1"/>
  <c r="F33" i="1"/>
  <c r="C68" i="1"/>
  <c r="F89" i="1"/>
  <c r="G104" i="1"/>
  <c r="G52" i="1"/>
  <c r="E13" i="1"/>
  <c r="D48" i="1"/>
  <c r="C85" i="1"/>
  <c r="D59" i="1"/>
  <c r="D63" i="1"/>
  <c r="D93" i="1"/>
  <c r="E90" i="1"/>
  <c r="B32" i="1"/>
  <c r="F105" i="1"/>
  <c r="E120" i="1"/>
  <c r="E40" i="1"/>
  <c r="G28" i="1"/>
  <c r="F38" i="1"/>
  <c r="F102" i="1"/>
  <c r="D29" i="1"/>
  <c r="D54" i="1"/>
  <c r="F68" i="1"/>
  <c r="G123" i="1"/>
  <c r="D137" i="1"/>
  <c r="D92" i="1"/>
  <c r="G47" i="1"/>
  <c r="B20" i="1"/>
  <c r="F66" i="1"/>
  <c r="F125" i="1"/>
  <c r="E132" i="1"/>
  <c r="F32" i="1"/>
  <c r="E47" i="1"/>
  <c r="C128" i="1"/>
  <c r="F7" i="1"/>
  <c r="C44" i="1"/>
  <c r="E38" i="1"/>
  <c r="D130" i="1"/>
  <c r="B29" i="1"/>
  <c r="E65" i="1"/>
  <c r="C131" i="1"/>
  <c r="G38" i="1"/>
  <c r="B28" i="1"/>
  <c r="E117" i="1"/>
  <c r="B81" i="1"/>
  <c r="B110" i="1"/>
  <c r="F99" i="1"/>
  <c r="E49" i="1"/>
  <c r="F62" i="1"/>
  <c r="B134" i="1"/>
  <c r="E138" i="1"/>
  <c r="D16" i="1"/>
  <c r="B52" i="1"/>
  <c r="E113" i="1"/>
  <c r="G116" i="1"/>
  <c r="F67" i="1"/>
  <c r="F83" i="1"/>
  <c r="G113" i="1"/>
  <c r="E28" i="1"/>
  <c r="C62" i="1"/>
  <c r="C51" i="1"/>
  <c r="G108" i="1"/>
  <c r="C91" i="1"/>
  <c r="B46" i="1"/>
  <c r="E104" i="1"/>
  <c r="C73" i="1"/>
  <c r="G26" i="1"/>
  <c r="C138" i="1"/>
  <c r="G94" i="1"/>
  <c r="G21" i="1"/>
  <c r="C61" i="1"/>
  <c r="E17" i="1"/>
  <c r="B86" i="1"/>
  <c r="B62" i="1"/>
  <c r="C31" i="1"/>
  <c r="D135" i="1"/>
  <c r="G136" i="1"/>
  <c r="D21" i="1"/>
  <c r="E15" i="1"/>
  <c r="C104" i="1"/>
  <c r="B89" i="1"/>
  <c r="C37" i="1"/>
  <c r="G25" i="1"/>
  <c r="E69" i="1"/>
  <c r="E81" i="1"/>
  <c r="E51" i="1"/>
  <c r="F36" i="1"/>
  <c r="E14" i="1"/>
  <c r="F96" i="1"/>
  <c r="G89" i="1"/>
  <c r="B8" i="1"/>
  <c r="G88" i="1"/>
  <c r="E80" i="1"/>
  <c r="B102" i="1"/>
  <c r="B75" i="1"/>
  <c r="C87" i="1"/>
  <c r="B61" i="1"/>
  <c r="G30" i="1"/>
  <c r="C72" i="1"/>
  <c r="E75" i="1"/>
  <c r="D45" i="1"/>
  <c r="G20" i="1"/>
  <c r="G97" i="1"/>
  <c r="F94" i="1"/>
  <c r="D19" i="1"/>
  <c r="F64" i="1"/>
  <c r="F80" i="1"/>
  <c r="E27" i="1"/>
  <c r="G17" i="1"/>
  <c r="F41" i="1"/>
  <c r="F55" i="1"/>
  <c r="D33" i="1"/>
  <c r="F81" i="1"/>
  <c r="B136" i="1"/>
  <c r="C19" i="1"/>
  <c r="D138" i="1"/>
  <c r="C90" i="1"/>
  <c r="F59" i="1"/>
  <c r="C50" i="1"/>
  <c r="B131" i="1"/>
  <c r="F86" i="1"/>
  <c r="D17" i="1"/>
  <c r="E45" i="1"/>
  <c r="C109" i="1"/>
  <c r="E33" i="1"/>
  <c r="D47" i="1"/>
  <c r="C105" i="1"/>
  <c r="G51" i="1"/>
  <c r="F107" i="1"/>
  <c r="E97" i="1"/>
  <c r="B53" i="1"/>
  <c r="E105" i="1"/>
  <c r="B133" i="1"/>
  <c r="D119" i="1"/>
  <c r="B45" i="1"/>
  <c r="G78" i="1"/>
  <c r="D118" i="1"/>
  <c r="E82" i="1"/>
  <c r="G124" i="1"/>
  <c r="E67" i="1"/>
  <c r="F9" i="1"/>
  <c r="G109" i="1"/>
  <c r="F126" i="1"/>
  <c r="C78" i="1"/>
  <c r="F54" i="1"/>
  <c r="F109" i="1"/>
  <c r="F10" i="1"/>
  <c r="B127" i="1"/>
  <c r="B80" i="1"/>
  <c r="D117" i="1"/>
  <c r="B125" i="1"/>
  <c r="E20" i="1"/>
  <c r="F44" i="1"/>
  <c r="C102" i="1"/>
  <c r="D94" i="1"/>
  <c r="B124" i="1"/>
  <c r="B34" i="1"/>
  <c r="B74" i="1"/>
  <c r="F49" i="1"/>
  <c r="C106" i="1"/>
  <c r="B85" i="1"/>
  <c r="G16" i="1"/>
  <c r="G115" i="1"/>
  <c r="E128" i="1"/>
  <c r="B14" i="1"/>
  <c r="B49" i="1"/>
  <c r="C27" i="1"/>
  <c r="E134" i="1"/>
  <c r="F129" i="1"/>
  <c r="F76" i="1"/>
  <c r="C117" i="1"/>
  <c r="C55" i="1"/>
  <c r="B135" i="1"/>
  <c r="F108" i="1"/>
  <c r="B122" i="1"/>
  <c r="B12" i="1"/>
  <c r="D66" i="1"/>
  <c r="E42" i="1"/>
  <c r="D22" i="1"/>
  <c r="D70" i="1"/>
  <c r="E18" i="1"/>
  <c r="B79" i="1"/>
  <c r="D10" i="1"/>
  <c r="G80" i="1"/>
  <c r="E63" i="1"/>
  <c r="F29" i="1"/>
  <c r="D113" i="1"/>
  <c r="F60" i="1"/>
  <c r="F130" i="1"/>
  <c r="C96" i="1"/>
  <c r="D56" i="1"/>
  <c r="G95" i="1"/>
  <c r="G9" i="1"/>
  <c r="D126" i="1"/>
  <c r="C79" i="1"/>
  <c r="G12" i="1"/>
  <c r="F57" i="1"/>
  <c r="C43" i="1"/>
  <c r="G33" i="1"/>
  <c r="C17" i="1"/>
  <c r="B93" i="1"/>
  <c r="B96" i="1"/>
  <c r="B87" i="1"/>
  <c r="F73" i="1"/>
  <c r="B90" i="1"/>
  <c r="B44" i="1"/>
  <c r="C35" i="1"/>
  <c r="D50" i="1"/>
  <c r="C24" i="1"/>
  <c r="E66" i="1"/>
  <c r="D9" i="1"/>
  <c r="G60" i="1"/>
  <c r="E107" i="1"/>
  <c r="E11" i="1"/>
  <c r="D76" i="1"/>
  <c r="E86" i="1"/>
  <c r="F52" i="1"/>
  <c r="E85" i="1"/>
  <c r="G41" i="1"/>
  <c r="F137" i="1"/>
  <c r="F84" i="1"/>
  <c r="F138" i="1"/>
  <c r="G29" i="1"/>
  <c r="F111" i="1"/>
  <c r="B59" i="1"/>
  <c r="B109" i="1"/>
  <c r="D99" i="1"/>
  <c r="D62" i="1"/>
  <c r="E61" i="1"/>
  <c r="G36" i="1"/>
  <c r="D78" i="1"/>
  <c r="F51" i="1"/>
  <c r="D87" i="1"/>
  <c r="C57" i="1"/>
  <c r="B55" i="1"/>
  <c r="E111" i="1"/>
  <c r="C29" i="1"/>
  <c r="B40" i="1"/>
  <c r="E68" i="1"/>
  <c r="G8" i="1"/>
  <c r="C93" i="1"/>
  <c r="C119" i="1"/>
  <c r="E39" i="1"/>
  <c r="C108" i="1"/>
  <c r="B17" i="1"/>
  <c r="G129" i="1"/>
  <c r="B18" i="1"/>
  <c r="G131" i="1"/>
  <c r="D57" i="1"/>
  <c r="B97" i="1"/>
  <c r="E123" i="1"/>
  <c r="G93" i="1"/>
  <c r="E121" i="1"/>
  <c r="G83" i="1"/>
  <c r="G105" i="1"/>
  <c r="C7" i="1"/>
  <c r="E59" i="1"/>
  <c r="F135" i="1"/>
  <c r="C52" i="1"/>
  <c r="E43" i="1"/>
  <c r="G7" i="1"/>
  <c r="D71" i="1"/>
  <c r="G103" i="1"/>
  <c r="E52" i="1"/>
  <c r="D73" i="1"/>
  <c r="F46" i="1"/>
  <c r="C32" i="1"/>
  <c r="C59" i="1"/>
  <c r="F114" i="1"/>
  <c r="E131" i="1"/>
  <c r="G98" i="1"/>
  <c r="F21" i="1"/>
  <c r="D105" i="1"/>
  <c r="C94" i="1"/>
  <c r="D84" i="1"/>
  <c r="F103" i="1"/>
  <c r="C125" i="1"/>
  <c r="D28" i="1"/>
  <c r="F78" i="1"/>
  <c r="G45" i="1"/>
  <c r="E16" i="1"/>
  <c r="F95" i="1"/>
  <c r="F15" i="1"/>
  <c r="E22" i="1"/>
  <c r="D41" i="1"/>
  <c r="B51" i="1"/>
  <c r="B115" i="1"/>
  <c r="F136" i="1"/>
  <c r="G19" i="1"/>
  <c r="D116" i="1"/>
  <c r="F22" i="1"/>
  <c r="G23" i="1"/>
  <c r="D27" i="1"/>
  <c r="G134" i="1"/>
  <c r="B105" i="1"/>
  <c r="D44" i="1"/>
  <c r="E50" i="1"/>
  <c r="F118" i="1"/>
  <c r="G64" i="1"/>
  <c r="E30" i="1"/>
  <c r="B128" i="1"/>
  <c r="B113" i="1"/>
  <c r="B117" i="1"/>
  <c r="G68" i="1"/>
  <c r="G72" i="1"/>
  <c r="C107" i="1"/>
  <c r="G67" i="1"/>
  <c r="G56" i="1"/>
  <c r="F71" i="1"/>
  <c r="D128" i="1"/>
  <c r="E73" i="1"/>
  <c r="D127" i="1"/>
  <c r="F110" i="1"/>
  <c r="B98" i="1"/>
  <c r="B94" i="1"/>
  <c r="E91" i="1"/>
  <c r="E44" i="1"/>
  <c r="C67" i="1"/>
  <c r="G130" i="1"/>
  <c r="G92" i="1"/>
  <c r="G73" i="1"/>
  <c r="G59" i="1"/>
  <c r="G71" i="1"/>
  <c r="D25" i="1"/>
  <c r="E136" i="1"/>
  <c r="F121" i="1"/>
  <c r="C83" i="1"/>
  <c r="C88" i="1"/>
  <c r="E101" i="1"/>
  <c r="D12" i="1"/>
  <c r="D134" i="1"/>
  <c r="D14" i="1"/>
  <c r="D55" i="1"/>
  <c r="B54" i="1"/>
  <c r="B130" i="1"/>
  <c r="E89" i="1"/>
  <c r="E114" i="1"/>
  <c r="D81" i="1"/>
  <c r="E36" i="1"/>
  <c r="C71" i="1"/>
  <c r="B36" i="1"/>
  <c r="B123" i="1"/>
  <c r="F42" i="1"/>
  <c r="F106" i="1"/>
  <c r="C64" i="1"/>
  <c r="C110" i="1"/>
  <c r="F117" i="1"/>
  <c r="F119" i="1"/>
  <c r="C134" i="1"/>
  <c r="D31" i="1"/>
  <c r="B38" i="1"/>
  <c r="G70" i="1"/>
  <c r="G66" i="1"/>
  <c r="G63" i="1"/>
  <c r="G35" i="1"/>
  <c r="E62" i="1"/>
  <c r="F19" i="1"/>
  <c r="G27" i="1"/>
  <c r="F53" i="1"/>
  <c r="D65" i="1"/>
  <c r="C69" i="1"/>
  <c r="B57" i="1"/>
  <c r="G87" i="1"/>
  <c r="C30" i="1"/>
  <c r="F113" i="1"/>
  <c r="F65" i="1"/>
  <c r="D121" i="1"/>
  <c r="C111" i="1"/>
  <c r="B67" i="1"/>
  <c r="G44" i="1"/>
  <c r="G18" i="1"/>
  <c r="C13" i="1"/>
  <c r="F27" i="1"/>
  <c r="B19" i="1"/>
  <c r="D77" i="1"/>
  <c r="B104" i="1"/>
  <c r="D107" i="1"/>
  <c r="D96" i="1"/>
  <c r="F20" i="1"/>
  <c r="C113" i="1"/>
  <c r="D95" i="1"/>
  <c r="C49" i="1"/>
  <c r="G84" i="1"/>
  <c r="F123" i="1"/>
  <c r="F35" i="1"/>
  <c r="B22" i="1"/>
  <c r="D106" i="1"/>
  <c r="G10" i="1"/>
  <c r="C126" i="1"/>
  <c r="B58" i="1"/>
  <c r="B78" i="1"/>
  <c r="B35" i="1"/>
  <c r="E9" i="1"/>
  <c r="B76" i="1"/>
  <c r="B99" i="1"/>
  <c r="G120" i="1"/>
  <c r="D114" i="1"/>
  <c r="G50" i="1"/>
  <c r="B132" i="1"/>
  <c r="E77" i="1"/>
  <c r="D123" i="1"/>
  <c r="C36" i="1"/>
  <c r="F93" i="1"/>
  <c r="F50" i="1"/>
  <c r="D104" i="1"/>
  <c r="C86" i="1"/>
  <c r="F101" i="1"/>
  <c r="C28" i="1"/>
  <c r="B103" i="1"/>
  <c r="C34" i="1"/>
  <c r="B70" i="1"/>
  <c r="G138" i="1"/>
  <c r="C100" i="1"/>
  <c r="D18" i="1"/>
  <c r="G126" i="1"/>
  <c r="F90" i="1"/>
  <c r="G122" i="1"/>
  <c r="F120" i="1"/>
  <c r="D75" i="1"/>
  <c r="C66" i="1"/>
  <c r="G13" i="1"/>
  <c r="B137" i="1"/>
  <c r="C84" i="1"/>
  <c r="B129" i="1"/>
  <c r="E115" i="1"/>
  <c r="C15" i="1"/>
  <c r="G22" i="1"/>
  <c r="D23" i="1"/>
  <c r="F23" i="1"/>
  <c r="F14" i="1"/>
  <c r="E135" i="1"/>
  <c r="D108" i="1"/>
  <c r="B60" i="1"/>
  <c r="B108" i="1"/>
  <c r="B71" i="1"/>
  <c r="B82" i="1"/>
  <c r="C41" i="1"/>
  <c r="B25" i="1"/>
  <c r="D124" i="1"/>
  <c r="C77" i="1"/>
  <c r="B50" i="1"/>
  <c r="G40" i="1"/>
  <c r="D112" i="1"/>
  <c r="B48" i="1"/>
  <c r="C40" i="1"/>
  <c r="F8" i="1"/>
  <c r="F104" i="1"/>
  <c r="C127" i="1"/>
  <c r="C8" i="1"/>
  <c r="G118" i="1"/>
  <c r="G62" i="1"/>
  <c r="G58" i="1"/>
  <c r="G55" i="1"/>
  <c r="C12" i="1"/>
  <c r="F56" i="1"/>
  <c r="G54" i="1"/>
  <c r="F39" i="1"/>
  <c r="F45" i="1"/>
  <c r="C120" i="1"/>
  <c r="G34" i="1"/>
  <c r="D13" i="1"/>
  <c r="C39" i="1"/>
  <c r="B27" i="1"/>
  <c r="B120" i="1"/>
  <c r="B13" i="1"/>
  <c r="E32" i="1"/>
  <c r="B15" i="1"/>
  <c r="D85" i="1"/>
  <c r="B23" i="1"/>
  <c r="D83" i="1"/>
  <c r="G14" i="1"/>
  <c r="C65" i="1"/>
  <c r="C101" i="1"/>
  <c r="C80" i="1"/>
  <c r="G110" i="1"/>
  <c r="C75" i="1"/>
  <c r="E25" i="1"/>
  <c r="E57" i="1"/>
  <c r="C21" i="1"/>
  <c r="F124" i="1"/>
  <c r="E10" i="1"/>
  <c r="E108" i="1"/>
  <c r="D101" i="1"/>
  <c r="G46" i="1"/>
  <c r="F131" i="1"/>
  <c r="F134" i="1"/>
  <c r="C136" i="1"/>
  <c r="B91" i="1"/>
  <c r="B112" i="1"/>
  <c r="F115" i="1"/>
  <c r="G127" i="1"/>
  <c r="G69" i="1"/>
  <c r="G65" i="1"/>
  <c r="G5" i="1"/>
  <c r="F88" i="1"/>
  <c r="B119" i="1"/>
  <c r="D49" i="1"/>
  <c r="D30" i="1"/>
  <c r="D61" i="1"/>
  <c r="F6" i="1"/>
  <c r="E99" i="1"/>
  <c r="E126" i="1"/>
  <c r="F24" i="1"/>
  <c r="C53" i="1"/>
  <c r="F34" i="1"/>
  <c r="D80" i="1"/>
  <c r="B11" i="1"/>
  <c r="D82" i="1"/>
  <c r="E24" i="1"/>
  <c r="E48" i="1"/>
  <c r="D68" i="1"/>
  <c r="E137" i="1"/>
  <c r="C97" i="1"/>
  <c r="F47" i="1"/>
  <c r="E12" i="1"/>
  <c r="D34" i="1"/>
  <c r="D133" i="1"/>
  <c r="F75" i="1"/>
  <c r="E70" i="1"/>
  <c r="B100" i="1"/>
  <c r="C121" i="1"/>
  <c r="E56" i="1"/>
  <c r="E122" i="1"/>
  <c r="E96" i="1"/>
  <c r="D43" i="1"/>
  <c r="E109" i="1"/>
  <c r="D11" i="1"/>
  <c r="F128" i="1"/>
  <c r="C103" i="1"/>
  <c r="E119" i="1"/>
  <c r="G85" i="1"/>
  <c r="E37" i="1"/>
  <c r="D115" i="1"/>
  <c r="E60" i="1"/>
  <c r="C89" i="1"/>
  <c r="F70" i="1"/>
  <c r="G117" i="1"/>
  <c r="G112" i="1"/>
  <c r="E102" i="1"/>
  <c r="E110" i="1"/>
  <c r="F116" i="1"/>
  <c r="G42" i="1"/>
  <c r="E46" i="1"/>
  <c r="F87" i="1"/>
  <c r="D74" i="1"/>
  <c r="G107" i="1"/>
  <c r="F16" i="1"/>
  <c r="E112" i="1"/>
  <c r="E54" i="1"/>
  <c r="E94" i="1"/>
  <c r="D67" i="1"/>
  <c r="C124" i="1"/>
  <c r="D91" i="1"/>
  <c r="E53" i="1"/>
  <c r="B9" i="1"/>
  <c r="C48" i="1"/>
  <c r="D26" i="1"/>
  <c r="C20" i="1"/>
  <c r="F40" i="1"/>
  <c r="E83" i="1"/>
  <c r="G119" i="1"/>
  <c r="D97" i="1"/>
  <c r="E130" i="1"/>
  <c r="E76" i="1"/>
  <c r="F11" i="1"/>
  <c r="G114" i="1"/>
  <c r="D129" i="1"/>
  <c r="D122" i="1"/>
  <c r="G82" i="1"/>
  <c r="G39" i="1"/>
  <c r="F17" i="1"/>
  <c r="F127" i="1"/>
  <c r="D102" i="1"/>
  <c r="G135" i="1"/>
  <c r="D79" i="1"/>
  <c r="C42" i="1"/>
  <c r="E31" i="1"/>
  <c r="G53" i="1"/>
  <c r="F97" i="1"/>
  <c r="F61" i="1"/>
  <c r="F18" i="1"/>
  <c r="C116" i="1"/>
  <c r="E78" i="1"/>
  <c r="B24" i="1"/>
  <c r="C112" i="1"/>
  <c r="D120" i="1"/>
  <c r="F43" i="1"/>
  <c r="G101" i="1"/>
  <c r="B101" i="1"/>
  <c r="C63" i="1"/>
  <c r="F5" i="1"/>
  <c r="C14" i="1"/>
  <c r="B21" i="1"/>
  <c r="B68" i="1"/>
  <c r="C132" i="1"/>
  <c r="D46" i="1"/>
  <c r="E100" i="1"/>
  <c r="E58" i="1"/>
  <c r="E133" i="1"/>
  <c r="C9" i="1"/>
  <c r="F48" i="1"/>
  <c r="B66" i="1"/>
  <c r="C18" i="1"/>
  <c r="D98" i="1"/>
  <c r="B138" i="1"/>
  <c r="B26" i="1"/>
  <c r="B72" i="1"/>
  <c r="E41" i="1"/>
  <c r="D111" i="1"/>
  <c r="G99" i="1"/>
  <c r="C60" i="1"/>
  <c r="D69" i="1"/>
  <c r="G132" i="1"/>
  <c r="B92" i="1"/>
  <c r="D51" i="1"/>
  <c r="D132" i="1"/>
  <c r="E55" i="1"/>
  <c r="F91" i="1"/>
  <c r="G61" i="1"/>
  <c r="G57" i="1"/>
  <c r="X57" i="7" l="1"/>
  <c r="W57" i="9"/>
  <c r="N57" i="1"/>
  <c r="W57" i="7"/>
  <c r="X57" i="9"/>
  <c r="N61" i="1"/>
  <c r="W61" i="7"/>
  <c r="W61" i="9"/>
  <c r="X61" i="9"/>
  <c r="X61" i="7"/>
  <c r="T91" i="7"/>
  <c r="M91" i="1"/>
  <c r="T91" i="9"/>
  <c r="S91" i="9"/>
  <c r="S91" i="7"/>
  <c r="O55" i="7"/>
  <c r="P55" i="7"/>
  <c r="O55" i="9"/>
  <c r="L55" i="1"/>
  <c r="P55" i="9"/>
  <c r="K132" i="1"/>
  <c r="L132" i="9"/>
  <c r="K132" i="9"/>
  <c r="K132" i="7"/>
  <c r="L132" i="7"/>
  <c r="K51" i="9"/>
  <c r="L51" i="7"/>
  <c r="L51" i="9"/>
  <c r="K51" i="7"/>
  <c r="K51" i="1"/>
  <c r="I92" i="1"/>
  <c r="D92" i="9"/>
  <c r="C92" i="9"/>
  <c r="C92" i="7"/>
  <c r="D92" i="7"/>
  <c r="N132" i="1"/>
  <c r="X132" i="9"/>
  <c r="X132" i="7"/>
  <c r="W132" i="9"/>
  <c r="W132" i="7"/>
  <c r="K69" i="7"/>
  <c r="L69" i="9"/>
  <c r="L69" i="7"/>
  <c r="K69" i="9"/>
  <c r="K69" i="1"/>
  <c r="H60" i="7"/>
  <c r="G60" i="7"/>
  <c r="G60" i="9"/>
  <c r="H60" i="9"/>
  <c r="J60" i="1"/>
  <c r="X99" i="7"/>
  <c r="X99" i="9"/>
  <c r="W99" i="9"/>
  <c r="N99" i="1"/>
  <c r="W99" i="7"/>
  <c r="K111" i="7"/>
  <c r="L111" i="9"/>
  <c r="K111" i="9"/>
  <c r="K111" i="1"/>
  <c r="L111" i="7"/>
  <c r="P41" i="7"/>
  <c r="P41" i="9"/>
  <c r="O41" i="7"/>
  <c r="O41" i="9"/>
  <c r="L41" i="1"/>
  <c r="C72" i="7"/>
  <c r="I72" i="1"/>
  <c r="D72" i="7"/>
  <c r="D72" i="9"/>
  <c r="C72" i="9"/>
  <c r="D26" i="7"/>
  <c r="C26" i="9"/>
  <c r="I26" i="1"/>
  <c r="C26" i="7"/>
  <c r="D26" i="9"/>
  <c r="D138" i="9"/>
  <c r="C138" i="7"/>
  <c r="C138" i="9"/>
  <c r="I138" i="1"/>
  <c r="D138" i="7"/>
  <c r="K98" i="9"/>
  <c r="L98" i="7"/>
  <c r="K98" i="7"/>
  <c r="L98" i="9"/>
  <c r="K98" i="1"/>
  <c r="G18" i="7"/>
  <c r="J18" i="1"/>
  <c r="H18" i="9"/>
  <c r="H18" i="7"/>
  <c r="G18" i="9"/>
  <c r="C66" i="7"/>
  <c r="C66" i="9"/>
  <c r="D66" i="7"/>
  <c r="D66" i="9"/>
  <c r="I66" i="1"/>
  <c r="S48" i="9"/>
  <c r="T48" i="7"/>
  <c r="S48" i="7"/>
  <c r="M48" i="1"/>
  <c r="T48" i="9"/>
  <c r="J9" i="1"/>
  <c r="H9" i="7"/>
  <c r="G9" i="9"/>
  <c r="G9" i="7"/>
  <c r="H9" i="9"/>
  <c r="L133" i="1"/>
  <c r="O133" i="7"/>
  <c r="O133" i="9"/>
  <c r="P133" i="9"/>
  <c r="P133" i="7"/>
  <c r="O58" i="7"/>
  <c r="P58" i="9"/>
  <c r="O58" i="9"/>
  <c r="L58" i="1"/>
  <c r="P58" i="7"/>
  <c r="O100" i="9"/>
  <c r="O100" i="7"/>
  <c r="P100" i="7"/>
  <c r="L100" i="1"/>
  <c r="P100" i="9"/>
  <c r="K46" i="9"/>
  <c r="K46" i="7"/>
  <c r="L46" i="7"/>
  <c r="K46" i="1"/>
  <c r="L46" i="9"/>
  <c r="H132" i="9"/>
  <c r="G132" i="9"/>
  <c r="J132" i="1"/>
  <c r="G132" i="7"/>
  <c r="H132" i="7"/>
  <c r="I68" i="1"/>
  <c r="C68" i="9"/>
  <c r="C68" i="7"/>
  <c r="D68" i="9"/>
  <c r="D68" i="7"/>
  <c r="C21" i="9"/>
  <c r="D21" i="7"/>
  <c r="D21" i="9"/>
  <c r="C21" i="7"/>
  <c r="I21" i="1"/>
  <c r="G14" i="9"/>
  <c r="H14" i="7"/>
  <c r="J14" i="1"/>
  <c r="H14" i="9"/>
  <c r="G14" i="7"/>
  <c r="S5" i="7"/>
  <c r="T5" i="7"/>
  <c r="S5" i="9"/>
  <c r="M5" i="1"/>
  <c r="T5" i="9"/>
  <c r="J63" i="1"/>
  <c r="G63" i="9"/>
  <c r="H63" i="9"/>
  <c r="H63" i="7"/>
  <c r="G63" i="7"/>
  <c r="D101" i="7"/>
  <c r="C101" i="7"/>
  <c r="D101" i="9"/>
  <c r="I101" i="1"/>
  <c r="C101" i="9"/>
  <c r="W101" i="9"/>
  <c r="W101" i="7"/>
  <c r="X101" i="7"/>
  <c r="X101" i="9"/>
  <c r="N101" i="1"/>
  <c r="T43" i="7"/>
  <c r="M43" i="1"/>
  <c r="T43" i="9"/>
  <c r="S43" i="7"/>
  <c r="S43" i="9"/>
  <c r="L120" i="7"/>
  <c r="K120" i="1"/>
  <c r="L120" i="9"/>
  <c r="K120" i="9"/>
  <c r="K120" i="7"/>
  <c r="H112" i="9"/>
  <c r="H112" i="7"/>
  <c r="G112" i="7"/>
  <c r="G112" i="9"/>
  <c r="J112" i="1"/>
  <c r="I24" i="1"/>
  <c r="C24" i="9"/>
  <c r="D24" i="9"/>
  <c r="C24" i="7"/>
  <c r="D24" i="7"/>
  <c r="L78" i="1"/>
  <c r="P78" i="9"/>
  <c r="O78" i="9"/>
  <c r="P78" i="7"/>
  <c r="O78" i="7"/>
  <c r="H116" i="9"/>
  <c r="H116" i="7"/>
  <c r="G116" i="9"/>
  <c r="J116" i="1"/>
  <c r="G116" i="7"/>
  <c r="T18" i="9"/>
  <c r="M18" i="1"/>
  <c r="S18" i="7"/>
  <c r="T18" i="7"/>
  <c r="S18" i="9"/>
  <c r="S61" i="7"/>
  <c r="T61" i="9"/>
  <c r="S61" i="9"/>
  <c r="M61" i="1"/>
  <c r="T61" i="7"/>
  <c r="M97" i="1"/>
  <c r="S97" i="7"/>
  <c r="T97" i="9"/>
  <c r="T97" i="7"/>
  <c r="S97" i="9"/>
  <c r="X53" i="7"/>
  <c r="X53" i="9"/>
  <c r="N53" i="1"/>
  <c r="W53" i="9"/>
  <c r="W53" i="7"/>
  <c r="L31" i="1"/>
  <c r="P31" i="9"/>
  <c r="O31" i="7"/>
  <c r="O31" i="9"/>
  <c r="P31" i="7"/>
  <c r="H42" i="7"/>
  <c r="J42" i="1"/>
  <c r="H42" i="9"/>
  <c r="G42" i="9"/>
  <c r="G42" i="7"/>
  <c r="K79" i="7"/>
  <c r="L79" i="9"/>
  <c r="K79" i="9"/>
  <c r="L79" i="7"/>
  <c r="K79" i="1"/>
  <c r="W135" i="9"/>
  <c r="W135" i="7"/>
  <c r="X135" i="9"/>
  <c r="X135" i="7"/>
  <c r="N135" i="1"/>
  <c r="L102" i="7"/>
  <c r="K102" i="7"/>
  <c r="K102" i="9"/>
  <c r="K102" i="1"/>
  <c r="L102" i="9"/>
  <c r="S127" i="7"/>
  <c r="T127" i="9"/>
  <c r="S127" i="9"/>
  <c r="M127" i="1"/>
  <c r="T127" i="7"/>
  <c r="M17" i="1"/>
  <c r="S17" i="9"/>
  <c r="S17" i="7"/>
  <c r="T17" i="9"/>
  <c r="T17" i="7"/>
  <c r="N39" i="1"/>
  <c r="W39" i="7"/>
  <c r="X39" i="7"/>
  <c r="X39" i="9"/>
  <c r="W39" i="9"/>
  <c r="X82" i="7"/>
  <c r="W82" i="7"/>
  <c r="X82" i="9"/>
  <c r="W82" i="9"/>
  <c r="N82" i="1"/>
  <c r="K122" i="7"/>
  <c r="L122" i="7"/>
  <c r="K122" i="9"/>
  <c r="L122" i="9"/>
  <c r="K122" i="1"/>
  <c r="L129" i="7"/>
  <c r="K129" i="9"/>
  <c r="L129" i="9"/>
  <c r="K129" i="1"/>
  <c r="K129" i="7"/>
  <c r="W114" i="9"/>
  <c r="W114" i="7"/>
  <c r="X114" i="7"/>
  <c r="X114" i="9"/>
  <c r="N114" i="1"/>
  <c r="M11" i="1"/>
  <c r="T11" i="9"/>
  <c r="S11" i="9"/>
  <c r="T11" i="7"/>
  <c r="S11" i="7"/>
  <c r="O76" i="9"/>
  <c r="L76" i="1"/>
  <c r="P76" i="7"/>
  <c r="P76" i="9"/>
  <c r="O76" i="7"/>
  <c r="O130" i="9"/>
  <c r="P130" i="9"/>
  <c r="O130" i="7"/>
  <c r="L130" i="1"/>
  <c r="P130" i="7"/>
  <c r="K97" i="1"/>
  <c r="K97" i="9"/>
  <c r="K97" i="7"/>
  <c r="L97" i="7"/>
  <c r="L97" i="9"/>
  <c r="W119" i="7"/>
  <c r="X119" i="9"/>
  <c r="X119" i="7"/>
  <c r="N119" i="1"/>
  <c r="W119" i="9"/>
  <c r="P83" i="9"/>
  <c r="L83" i="1"/>
  <c r="O83" i="7"/>
  <c r="P83" i="7"/>
  <c r="O83" i="9"/>
  <c r="M40" i="1"/>
  <c r="S40" i="9"/>
  <c r="T40" i="7"/>
  <c r="T40" i="9"/>
  <c r="S40" i="7"/>
  <c r="G20" i="7"/>
  <c r="J20" i="1"/>
  <c r="H20" i="7"/>
  <c r="G20" i="9"/>
  <c r="H20" i="9"/>
  <c r="K26" i="9"/>
  <c r="L26" i="9"/>
  <c r="L26" i="7"/>
  <c r="K26" i="7"/>
  <c r="K26" i="1"/>
  <c r="H48" i="9"/>
  <c r="J48" i="1"/>
  <c r="G48" i="9"/>
  <c r="G48" i="7"/>
  <c r="H48" i="7"/>
  <c r="I9" i="1"/>
  <c r="D9" i="7"/>
  <c r="C9" i="9"/>
  <c r="D9" i="9"/>
  <c r="C9" i="7"/>
  <c r="P53" i="7"/>
  <c r="O53" i="7"/>
  <c r="P53" i="9"/>
  <c r="O53" i="9"/>
  <c r="L53" i="1"/>
  <c r="L91" i="9"/>
  <c r="K91" i="7"/>
  <c r="L91" i="7"/>
  <c r="K91" i="9"/>
  <c r="K91" i="1"/>
  <c r="H124" i="9"/>
  <c r="G124" i="9"/>
  <c r="J124" i="1"/>
  <c r="G124" i="7"/>
  <c r="H124" i="7"/>
  <c r="L67" i="9"/>
  <c r="K67" i="9"/>
  <c r="L67" i="7"/>
  <c r="K67" i="7"/>
  <c r="K67" i="1"/>
  <c r="O94" i="7"/>
  <c r="P94" i="7"/>
  <c r="L94" i="1"/>
  <c r="P94" i="9"/>
  <c r="O94" i="9"/>
  <c r="P54" i="7"/>
  <c r="P54" i="9"/>
  <c r="O54" i="9"/>
  <c r="O54" i="7"/>
  <c r="L54" i="1"/>
  <c r="L112" i="1"/>
  <c r="P112" i="9"/>
  <c r="O112" i="9"/>
  <c r="P112" i="7"/>
  <c r="O112" i="7"/>
  <c r="T16" i="7"/>
  <c r="S16" i="9"/>
  <c r="T16" i="9"/>
  <c r="M16" i="1"/>
  <c r="S16" i="7"/>
  <c r="W107" i="9"/>
  <c r="N107" i="1"/>
  <c r="W107" i="7"/>
  <c r="X107" i="7"/>
  <c r="X107" i="9"/>
  <c r="K74" i="7"/>
  <c r="K74" i="9"/>
  <c r="L74" i="9"/>
  <c r="K74" i="1"/>
  <c r="L74" i="7"/>
  <c r="S87" i="9"/>
  <c r="S87" i="7"/>
  <c r="T87" i="9"/>
  <c r="M87" i="1"/>
  <c r="T87" i="7"/>
  <c r="O46" i="9"/>
  <c r="L46" i="1"/>
  <c r="P46" i="9"/>
  <c r="O46" i="7"/>
  <c r="P46" i="7"/>
  <c r="W42" i="9"/>
  <c r="N42" i="1"/>
  <c r="X42" i="9"/>
  <c r="W42" i="7"/>
  <c r="X42" i="7"/>
  <c r="M116" i="1"/>
  <c r="T116" i="7"/>
  <c r="S116" i="9"/>
  <c r="T116" i="9"/>
  <c r="S116" i="7"/>
  <c r="P110" i="9"/>
  <c r="L110" i="1"/>
  <c r="O110" i="7"/>
  <c r="P110" i="7"/>
  <c r="O110" i="9"/>
  <c r="O102" i="9"/>
  <c r="P102" i="7"/>
  <c r="O102" i="7"/>
  <c r="P102" i="9"/>
  <c r="L102" i="1"/>
  <c r="X112" i="9"/>
  <c r="N112" i="1"/>
  <c r="W112" i="7"/>
  <c r="W112" i="9"/>
  <c r="X112" i="7"/>
  <c r="W117" i="9"/>
  <c r="X117" i="7"/>
  <c r="N117" i="1"/>
  <c r="X117" i="9"/>
  <c r="W117" i="7"/>
  <c r="T70" i="9"/>
  <c r="T70" i="7"/>
  <c r="S70" i="7"/>
  <c r="M70" i="1"/>
  <c r="S70" i="9"/>
  <c r="H89" i="7"/>
  <c r="G89" i="9"/>
  <c r="G89" i="7"/>
  <c r="J89" i="1"/>
  <c r="H89" i="9"/>
  <c r="L60" i="1"/>
  <c r="P60" i="9"/>
  <c r="O60" i="9"/>
  <c r="O60" i="7"/>
  <c r="P60" i="7"/>
  <c r="K115" i="9"/>
  <c r="K115" i="1"/>
  <c r="L115" i="9"/>
  <c r="K115" i="7"/>
  <c r="L115" i="7"/>
  <c r="O37" i="7"/>
  <c r="P37" i="9"/>
  <c r="L37" i="1"/>
  <c r="O37" i="9"/>
  <c r="P37" i="7"/>
  <c r="W85" i="7"/>
  <c r="N85" i="1"/>
  <c r="X85" i="7"/>
  <c r="W85" i="9"/>
  <c r="X85" i="9"/>
  <c r="P119" i="9"/>
  <c r="P119" i="7"/>
  <c r="L119" i="1"/>
  <c r="O119" i="7"/>
  <c r="O119" i="9"/>
  <c r="H103" i="7"/>
  <c r="H103" i="9"/>
  <c r="J103" i="1"/>
  <c r="G103" i="7"/>
  <c r="G103" i="9"/>
  <c r="S128" i="7"/>
  <c r="T128" i="9"/>
  <c r="T128" i="7"/>
  <c r="S128" i="9"/>
  <c r="M128" i="1"/>
  <c r="K11" i="9"/>
  <c r="L11" i="9"/>
  <c r="L11" i="7"/>
  <c r="K11" i="1"/>
  <c r="K11" i="7"/>
  <c r="P109" i="9"/>
  <c r="O109" i="7"/>
  <c r="L109" i="1"/>
  <c r="O109" i="9"/>
  <c r="P109" i="7"/>
  <c r="K43" i="9"/>
  <c r="L43" i="9"/>
  <c r="K43" i="7"/>
  <c r="K43" i="1"/>
  <c r="L43" i="7"/>
  <c r="L96" i="1"/>
  <c r="O96" i="7"/>
  <c r="P96" i="7"/>
  <c r="O96" i="9"/>
  <c r="P96" i="9"/>
  <c r="O122" i="7"/>
  <c r="O122" i="9"/>
  <c r="P122" i="9"/>
  <c r="L122" i="1"/>
  <c r="P122" i="7"/>
  <c r="O56" i="7"/>
  <c r="L56" i="1"/>
  <c r="P56" i="7"/>
  <c r="P56" i="9"/>
  <c r="O56" i="9"/>
  <c r="J121" i="1"/>
  <c r="G121" i="9"/>
  <c r="H121" i="7"/>
  <c r="H121" i="9"/>
  <c r="G121" i="7"/>
  <c r="C100" i="7"/>
  <c r="D100" i="7"/>
  <c r="C100" i="9"/>
  <c r="D100" i="9"/>
  <c r="I100" i="1"/>
  <c r="O70" i="7"/>
  <c r="P70" i="7"/>
  <c r="L70" i="1"/>
  <c r="P70" i="9"/>
  <c r="O70" i="9"/>
  <c r="M75" i="1"/>
  <c r="T75" i="7"/>
  <c r="S75" i="9"/>
  <c r="T75" i="9"/>
  <c r="S75" i="7"/>
  <c r="L133" i="7"/>
  <c r="L133" i="9"/>
  <c r="K133" i="1"/>
  <c r="K133" i="9"/>
  <c r="K133" i="7"/>
  <c r="L34" i="7"/>
  <c r="K34" i="7"/>
  <c r="K34" i="1"/>
  <c r="L34" i="9"/>
  <c r="K34" i="9"/>
  <c r="P12" i="7"/>
  <c r="P12" i="9"/>
  <c r="O12" i="7"/>
  <c r="L12" i="1"/>
  <c r="O12" i="9"/>
  <c r="M47" i="1"/>
  <c r="S47" i="7"/>
  <c r="S47" i="9"/>
  <c r="T47" i="7"/>
  <c r="T47" i="9"/>
  <c r="G97" i="7"/>
  <c r="G97" i="9"/>
  <c r="J97" i="1"/>
  <c r="H97" i="9"/>
  <c r="H97" i="7"/>
  <c r="O137" i="7"/>
  <c r="P137" i="9"/>
  <c r="P137" i="7"/>
  <c r="O137" i="9"/>
  <c r="L137" i="1"/>
  <c r="L68" i="7"/>
  <c r="K68" i="7"/>
  <c r="L68" i="9"/>
  <c r="K68" i="1"/>
  <c r="K68" i="9"/>
  <c r="P48" i="9"/>
  <c r="L48" i="1"/>
  <c r="O48" i="9"/>
  <c r="O48" i="7"/>
  <c r="P48" i="7"/>
  <c r="O24" i="9"/>
  <c r="P24" i="9"/>
  <c r="L24" i="1"/>
  <c r="O24" i="7"/>
  <c r="P24" i="7"/>
  <c r="K82" i="1"/>
  <c r="L82" i="7"/>
  <c r="K82" i="9"/>
  <c r="L82" i="9"/>
  <c r="K82" i="7"/>
  <c r="D11" i="9"/>
  <c r="C11" i="7"/>
  <c r="C11" i="9"/>
  <c r="D11" i="7"/>
  <c r="I11" i="1"/>
  <c r="L80" i="9"/>
  <c r="L80" i="7"/>
  <c r="K80" i="9"/>
  <c r="K80" i="1"/>
  <c r="K80" i="7"/>
  <c r="T34" i="7"/>
  <c r="S34" i="9"/>
  <c r="T34" i="9"/>
  <c r="S34" i="7"/>
  <c r="M34" i="1"/>
  <c r="J53" i="1"/>
  <c r="H53" i="7"/>
  <c r="H53" i="9"/>
  <c r="G53" i="9"/>
  <c r="G53" i="7"/>
  <c r="S24" i="9"/>
  <c r="T24" i="7"/>
  <c r="S24" i="7"/>
  <c r="T24" i="9"/>
  <c r="M24" i="1"/>
  <c r="O126" i="9"/>
  <c r="P126" i="9"/>
  <c r="P126" i="7"/>
  <c r="O126" i="7"/>
  <c r="L126" i="1"/>
  <c r="P99" i="9"/>
  <c r="L99" i="1"/>
  <c r="O99" i="9"/>
  <c r="P99" i="7"/>
  <c r="O99" i="7"/>
  <c r="S6" i="7"/>
  <c r="S6" i="9"/>
  <c r="T6" i="9"/>
  <c r="T6" i="7"/>
  <c r="M6" i="1"/>
  <c r="K61" i="1"/>
  <c r="L61" i="9"/>
  <c r="L61" i="7"/>
  <c r="K61" i="9"/>
  <c r="K61" i="7"/>
  <c r="K30" i="7"/>
  <c r="K30" i="1"/>
  <c r="L30" i="7"/>
  <c r="L30" i="9"/>
  <c r="K30" i="9"/>
  <c r="L49" i="9"/>
  <c r="K49" i="1"/>
  <c r="K49" i="7"/>
  <c r="K49" i="9"/>
  <c r="L49" i="7"/>
  <c r="I119" i="1"/>
  <c r="D119" i="7"/>
  <c r="D119" i="9"/>
  <c r="C119" i="9"/>
  <c r="C119" i="7"/>
  <c r="S88" i="9"/>
  <c r="T88" i="9"/>
  <c r="T88" i="7"/>
  <c r="S88" i="7"/>
  <c r="M88" i="1"/>
  <c r="W5" i="7"/>
  <c r="X5" i="9"/>
  <c r="X5" i="7"/>
  <c r="N5" i="1"/>
  <c r="W5" i="9"/>
  <c r="N65" i="1"/>
  <c r="X65" i="7"/>
  <c r="W65" i="9"/>
  <c r="X65" i="9"/>
  <c r="W65" i="7"/>
  <c r="X69" i="7"/>
  <c r="W69" i="9"/>
  <c r="X69" i="9"/>
  <c r="W69" i="7"/>
  <c r="N69" i="1"/>
  <c r="X127" i="7"/>
  <c r="X127" i="9"/>
  <c r="N127" i="1"/>
  <c r="W127" i="9"/>
  <c r="W127" i="7"/>
  <c r="S115" i="9"/>
  <c r="M115" i="1"/>
  <c r="T115" i="7"/>
  <c r="T115" i="9"/>
  <c r="S115" i="7"/>
  <c r="I112" i="1"/>
  <c r="C112" i="7"/>
  <c r="C112" i="9"/>
  <c r="D112" i="7"/>
  <c r="D112" i="9"/>
  <c r="C91" i="7"/>
  <c r="D91" i="7"/>
  <c r="I91" i="1"/>
  <c r="C91" i="9"/>
  <c r="D91" i="9"/>
  <c r="G136" i="9"/>
  <c r="J136" i="1"/>
  <c r="G136" i="7"/>
  <c r="H136" i="9"/>
  <c r="H136" i="7"/>
  <c r="S134" i="7"/>
  <c r="S134" i="9"/>
  <c r="T134" i="9"/>
  <c r="M134" i="1"/>
  <c r="T134" i="7"/>
  <c r="M131" i="1"/>
  <c r="S131" i="7"/>
  <c r="S131" i="9"/>
  <c r="T131" i="7"/>
  <c r="T131" i="9"/>
  <c r="X46" i="9"/>
  <c r="W46" i="7"/>
  <c r="X46" i="7"/>
  <c r="W46" i="9"/>
  <c r="N46" i="1"/>
  <c r="K101" i="9"/>
  <c r="K101" i="7"/>
  <c r="K101" i="1"/>
  <c r="L101" i="9"/>
  <c r="L101" i="7"/>
  <c r="L108" i="1"/>
  <c r="P108" i="7"/>
  <c r="O108" i="9"/>
  <c r="O108" i="7"/>
  <c r="P108" i="9"/>
  <c r="O10" i="9"/>
  <c r="L10" i="1"/>
  <c r="P10" i="9"/>
  <c r="P10" i="7"/>
  <c r="O10" i="7"/>
  <c r="S124" i="9"/>
  <c r="M124" i="1"/>
  <c r="T124" i="7"/>
  <c r="T124" i="9"/>
  <c r="S124" i="7"/>
  <c r="G21" i="9"/>
  <c r="H21" i="9"/>
  <c r="J21" i="1"/>
  <c r="G21" i="7"/>
  <c r="H21" i="7"/>
  <c r="P57" i="9"/>
  <c r="L57" i="1"/>
  <c r="P57" i="7"/>
  <c r="O57" i="7"/>
  <c r="O57" i="9"/>
  <c r="P25" i="9"/>
  <c r="O25" i="7"/>
  <c r="L25" i="1"/>
  <c r="P25" i="7"/>
  <c r="O25" i="9"/>
  <c r="J75" i="1"/>
  <c r="G75" i="9"/>
  <c r="H75" i="9"/>
  <c r="H75" i="7"/>
  <c r="G75" i="7"/>
  <c r="N110" i="1"/>
  <c r="W110" i="7"/>
  <c r="X110" i="7"/>
  <c r="W110" i="9"/>
  <c r="X110" i="9"/>
  <c r="H80" i="9"/>
  <c r="G80" i="7"/>
  <c r="J80" i="1"/>
  <c r="G80" i="9"/>
  <c r="H80" i="7"/>
  <c r="J101" i="1"/>
  <c r="H101" i="9"/>
  <c r="G101" i="7"/>
  <c r="G101" i="9"/>
  <c r="H101" i="7"/>
  <c r="J65" i="1"/>
  <c r="G65" i="7"/>
  <c r="H65" i="7"/>
  <c r="H65" i="9"/>
  <c r="G65" i="9"/>
  <c r="X14" i="9"/>
  <c r="W14" i="9"/>
  <c r="N14" i="1"/>
  <c r="X14" i="7"/>
  <c r="W14" i="7"/>
  <c r="L83" i="7"/>
  <c r="K83" i="9"/>
  <c r="K83" i="7"/>
  <c r="K83" i="1"/>
  <c r="L83" i="9"/>
  <c r="D23" i="9"/>
  <c r="C23" i="9"/>
  <c r="D23" i="7"/>
  <c r="I23" i="1"/>
  <c r="C23" i="7"/>
  <c r="L85" i="7"/>
  <c r="K85" i="7"/>
  <c r="K85" i="9"/>
  <c r="K85" i="1"/>
  <c r="L85" i="9"/>
  <c r="D15" i="9"/>
  <c r="C15" i="7"/>
  <c r="D15" i="7"/>
  <c r="C15" i="9"/>
  <c r="I15" i="1"/>
  <c r="O32" i="7"/>
  <c r="O32" i="9"/>
  <c r="L32" i="1"/>
  <c r="P32" i="9"/>
  <c r="P32" i="7"/>
  <c r="C13" i="9"/>
  <c r="D13" i="9"/>
  <c r="C13" i="7"/>
  <c r="D13" i="7"/>
  <c r="I13" i="1"/>
  <c r="C120" i="9"/>
  <c r="D120" i="7"/>
  <c r="C120" i="7"/>
  <c r="D120" i="9"/>
  <c r="I120" i="1"/>
  <c r="C27" i="7"/>
  <c r="C27" i="9"/>
  <c r="D27" i="7"/>
  <c r="D27" i="9"/>
  <c r="I27" i="1"/>
  <c r="H39" i="7"/>
  <c r="G39" i="9"/>
  <c r="H39" i="9"/>
  <c r="G39" i="7"/>
  <c r="J39" i="1"/>
  <c r="K13" i="7"/>
  <c r="K13" i="1"/>
  <c r="L13" i="9"/>
  <c r="K13" i="9"/>
  <c r="L13" i="7"/>
  <c r="X34" i="7"/>
  <c r="N34" i="1"/>
  <c r="X34" i="9"/>
  <c r="W34" i="9"/>
  <c r="W34" i="7"/>
  <c r="G120" i="9"/>
  <c r="H120" i="7"/>
  <c r="J120" i="1"/>
  <c r="H120" i="9"/>
  <c r="G120" i="7"/>
  <c r="T45" i="7"/>
  <c r="S45" i="7"/>
  <c r="M45" i="1"/>
  <c r="T45" i="9"/>
  <c r="S45" i="9"/>
  <c r="T39" i="7"/>
  <c r="T39" i="9"/>
  <c r="S39" i="9"/>
  <c r="S39" i="7"/>
  <c r="M39" i="1"/>
  <c r="W54" i="7"/>
  <c r="X54" i="9"/>
  <c r="W54" i="9"/>
  <c r="N54" i="1"/>
  <c r="X54" i="7"/>
  <c r="T56" i="7"/>
  <c r="T56" i="9"/>
  <c r="M56" i="1"/>
  <c r="S56" i="9"/>
  <c r="S56" i="7"/>
  <c r="J12" i="1"/>
  <c r="H12" i="7"/>
  <c r="G12" i="9"/>
  <c r="G12" i="7"/>
  <c r="H12" i="9"/>
  <c r="N55" i="1"/>
  <c r="X55" i="7"/>
  <c r="X55" i="9"/>
  <c r="W55" i="9"/>
  <c r="W55" i="7"/>
  <c r="N58" i="1"/>
  <c r="X58" i="9"/>
  <c r="W58" i="7"/>
  <c r="X58" i="7"/>
  <c r="W58" i="9"/>
  <c r="X62" i="7"/>
  <c r="W62" i="9"/>
  <c r="N62" i="1"/>
  <c r="W62" i="7"/>
  <c r="X62" i="9"/>
  <c r="X118" i="7"/>
  <c r="N118" i="1"/>
  <c r="X118" i="9"/>
  <c r="W118" i="9"/>
  <c r="W118" i="7"/>
  <c r="G8" i="7"/>
  <c r="G8" i="9"/>
  <c r="J8" i="1"/>
  <c r="H8" i="9"/>
  <c r="H8" i="7"/>
  <c r="H127" i="9"/>
  <c r="J127" i="1"/>
  <c r="H127" i="7"/>
  <c r="G127" i="7"/>
  <c r="G127" i="9"/>
  <c r="S104" i="9"/>
  <c r="T104" i="9"/>
  <c r="T104" i="7"/>
  <c r="S104" i="7"/>
  <c r="M104" i="1"/>
  <c r="M8" i="1"/>
  <c r="T8" i="9"/>
  <c r="S8" i="9"/>
  <c r="S8" i="7"/>
  <c r="T8" i="7"/>
  <c r="H40" i="7"/>
  <c r="G40" i="7"/>
  <c r="H40" i="9"/>
  <c r="G40" i="9"/>
  <c r="J40" i="1"/>
  <c r="C48" i="9"/>
  <c r="D48" i="9"/>
  <c r="C48" i="7"/>
  <c r="D48" i="7"/>
  <c r="I48" i="1"/>
  <c r="K112" i="1"/>
  <c r="L112" i="7"/>
  <c r="K112" i="7"/>
  <c r="L112" i="9"/>
  <c r="K112" i="9"/>
  <c r="N40" i="1"/>
  <c r="W40" i="9"/>
  <c r="W40" i="7"/>
  <c r="X40" i="7"/>
  <c r="X40" i="9"/>
  <c r="C50" i="7"/>
  <c r="C50" i="9"/>
  <c r="D50" i="9"/>
  <c r="D50" i="7"/>
  <c r="I50" i="1"/>
  <c r="H77" i="9"/>
  <c r="G77" i="9"/>
  <c r="G77" i="7"/>
  <c r="J77" i="1"/>
  <c r="H77" i="7"/>
  <c r="L124" i="7"/>
  <c r="K124" i="1"/>
  <c r="L124" i="9"/>
  <c r="K124" i="7"/>
  <c r="K124" i="9"/>
  <c r="C25" i="9"/>
  <c r="D25" i="9"/>
  <c r="D25" i="7"/>
  <c r="C25" i="7"/>
  <c r="I25" i="1"/>
  <c r="G41" i="7"/>
  <c r="H41" i="7"/>
  <c r="J41" i="1"/>
  <c r="H41" i="9"/>
  <c r="G41" i="9"/>
  <c r="C82" i="9"/>
  <c r="C82" i="7"/>
  <c r="D82" i="9"/>
  <c r="D82" i="7"/>
  <c r="I82" i="1"/>
  <c r="I71" i="1"/>
  <c r="C71" i="7"/>
  <c r="C71" i="9"/>
  <c r="D71" i="7"/>
  <c r="D71" i="9"/>
  <c r="D108" i="9"/>
  <c r="D108" i="7"/>
  <c r="I108" i="1"/>
  <c r="C108" i="9"/>
  <c r="C108" i="7"/>
  <c r="D60" i="9"/>
  <c r="C60" i="7"/>
  <c r="I60" i="1"/>
  <c r="C60" i="9"/>
  <c r="D60" i="7"/>
  <c r="K108" i="7"/>
  <c r="L108" i="7"/>
  <c r="K108" i="1"/>
  <c r="L108" i="9"/>
  <c r="K108" i="9"/>
  <c r="P135" i="7"/>
  <c r="L135" i="1"/>
  <c r="P135" i="9"/>
  <c r="O135" i="9"/>
  <c r="O135" i="7"/>
  <c r="S14" i="7"/>
  <c r="M14" i="1"/>
  <c r="T14" i="7"/>
  <c r="S14" i="9"/>
  <c r="T14" i="9"/>
  <c r="T23" i="9"/>
  <c r="S23" i="7"/>
  <c r="T23" i="7"/>
  <c r="S23" i="9"/>
  <c r="M23" i="1"/>
  <c r="L23" i="7"/>
  <c r="K23" i="1"/>
  <c r="K23" i="9"/>
  <c r="L23" i="9"/>
  <c r="K23" i="7"/>
  <c r="W22" i="9"/>
  <c r="X22" i="7"/>
  <c r="X22" i="9"/>
  <c r="W22" i="7"/>
  <c r="N22" i="1"/>
  <c r="H15" i="9"/>
  <c r="G15" i="9"/>
  <c r="G15" i="7"/>
  <c r="J15" i="1"/>
  <c r="H15" i="7"/>
  <c r="P115" i="7"/>
  <c r="O115" i="9"/>
  <c r="L115" i="1"/>
  <c r="P115" i="9"/>
  <c r="O115" i="7"/>
  <c r="C129" i="9"/>
  <c r="D129" i="7"/>
  <c r="C129" i="7"/>
  <c r="I129" i="1"/>
  <c r="D129" i="9"/>
  <c r="H84" i="9"/>
  <c r="J84" i="1"/>
  <c r="H84" i="7"/>
  <c r="G84" i="7"/>
  <c r="G84" i="9"/>
  <c r="D137" i="9"/>
  <c r="C137" i="9"/>
  <c r="C137" i="7"/>
  <c r="D137" i="7"/>
  <c r="I137" i="1"/>
  <c r="X13" i="9"/>
  <c r="N13" i="1"/>
  <c r="X13" i="7"/>
  <c r="W13" i="7"/>
  <c r="W13" i="9"/>
  <c r="H66" i="9"/>
  <c r="H66" i="7"/>
  <c r="G66" i="7"/>
  <c r="J66" i="1"/>
  <c r="G66" i="9"/>
  <c r="K75" i="9"/>
  <c r="K75" i="1"/>
  <c r="K75" i="7"/>
  <c r="L75" i="7"/>
  <c r="L75" i="9"/>
  <c r="M120" i="1"/>
  <c r="T120" i="9"/>
  <c r="S120" i="7"/>
  <c r="T120" i="7"/>
  <c r="S120" i="9"/>
  <c r="X122" i="7"/>
  <c r="W122" i="7"/>
  <c r="X122" i="9"/>
  <c r="W122" i="9"/>
  <c r="N122" i="1"/>
  <c r="S90" i="9"/>
  <c r="T90" i="9"/>
  <c r="T90" i="7"/>
  <c r="S90" i="7"/>
  <c r="M90" i="1"/>
  <c r="W126" i="7"/>
  <c r="W126" i="9"/>
  <c r="X126" i="9"/>
  <c r="N126" i="1"/>
  <c r="X126" i="7"/>
  <c r="K18" i="7"/>
  <c r="K18" i="9"/>
  <c r="L18" i="7"/>
  <c r="K18" i="1"/>
  <c r="L18" i="9"/>
  <c r="J100" i="1"/>
  <c r="H100" i="7"/>
  <c r="H100" i="9"/>
  <c r="G100" i="9"/>
  <c r="G100" i="7"/>
  <c r="W138" i="9"/>
  <c r="N138" i="1"/>
  <c r="X138" i="7"/>
  <c r="W138" i="7"/>
  <c r="X138" i="9"/>
  <c r="I70" i="1"/>
  <c r="C70" i="9"/>
  <c r="C70" i="7"/>
  <c r="D70" i="9"/>
  <c r="D70" i="7"/>
  <c r="J34" i="1"/>
  <c r="G34" i="7"/>
  <c r="H34" i="7"/>
  <c r="H34" i="9"/>
  <c r="G34" i="9"/>
  <c r="I103" i="1"/>
  <c r="C103" i="7"/>
  <c r="C103" i="9"/>
  <c r="D103" i="9"/>
  <c r="D103" i="7"/>
  <c r="H28" i="9"/>
  <c r="H28" i="7"/>
  <c r="G28" i="7"/>
  <c r="G28" i="9"/>
  <c r="J28" i="1"/>
  <c r="S101" i="7"/>
  <c r="S101" i="9"/>
  <c r="T101" i="9"/>
  <c r="M101" i="1"/>
  <c r="T101" i="7"/>
  <c r="G86" i="7"/>
  <c r="G86" i="9"/>
  <c r="H86" i="7"/>
  <c r="H86" i="9"/>
  <c r="J86" i="1"/>
  <c r="L104" i="9"/>
  <c r="K104" i="7"/>
  <c r="K104" i="9"/>
  <c r="K104" i="1"/>
  <c r="L104" i="7"/>
  <c r="S50" i="7"/>
  <c r="T50" i="7"/>
  <c r="S50" i="9"/>
  <c r="T50" i="9"/>
  <c r="M50" i="1"/>
  <c r="T93" i="9"/>
  <c r="S93" i="9"/>
  <c r="M93" i="1"/>
  <c r="S93" i="7"/>
  <c r="T93" i="7"/>
  <c r="J36" i="1"/>
  <c r="G36" i="9"/>
  <c r="H36" i="7"/>
  <c r="G36" i="7"/>
  <c r="H36" i="9"/>
  <c r="K123" i="7"/>
  <c r="L123" i="9"/>
  <c r="L123" i="7"/>
  <c r="K123" i="9"/>
  <c r="K123" i="1"/>
  <c r="P77" i="9"/>
  <c r="O77" i="9"/>
  <c r="P77" i="7"/>
  <c r="O77" i="7"/>
  <c r="L77" i="1"/>
  <c r="I132" i="1"/>
  <c r="C132" i="7"/>
  <c r="D132" i="7"/>
  <c r="D132" i="9"/>
  <c r="C132" i="9"/>
  <c r="W50" i="7"/>
  <c r="X50" i="9"/>
  <c r="N50" i="1"/>
  <c r="X50" i="7"/>
  <c r="W50" i="9"/>
  <c r="K114" i="7"/>
  <c r="K114" i="9"/>
  <c r="K114" i="1"/>
  <c r="L114" i="9"/>
  <c r="L114" i="7"/>
  <c r="W120" i="9"/>
  <c r="W120" i="7"/>
  <c r="X120" i="9"/>
  <c r="N120" i="1"/>
  <c r="X120" i="7"/>
  <c r="C99" i="7"/>
  <c r="D99" i="9"/>
  <c r="I99" i="1"/>
  <c r="C99" i="9"/>
  <c r="D99" i="7"/>
  <c r="C76" i="7"/>
  <c r="D76" i="7"/>
  <c r="D76" i="9"/>
  <c r="C76" i="9"/>
  <c r="I76" i="1"/>
  <c r="P9" i="7"/>
  <c r="L9" i="1"/>
  <c r="P9" i="9"/>
  <c r="O9" i="7"/>
  <c r="O9" i="9"/>
  <c r="I35" i="1"/>
  <c r="D35" i="7"/>
  <c r="C35" i="9"/>
  <c r="C35" i="7"/>
  <c r="D35" i="9"/>
  <c r="D78" i="9"/>
  <c r="C78" i="9"/>
  <c r="D78" i="7"/>
  <c r="I78" i="1"/>
  <c r="C78" i="7"/>
  <c r="D58" i="9"/>
  <c r="C58" i="9"/>
  <c r="D58" i="7"/>
  <c r="C58" i="7"/>
  <c r="I58" i="1"/>
  <c r="H126" i="7"/>
  <c r="H126" i="9"/>
  <c r="J126" i="1"/>
  <c r="G126" i="7"/>
  <c r="G126" i="9"/>
  <c r="X10" i="9"/>
  <c r="W10" i="7"/>
  <c r="W10" i="9"/>
  <c r="N10" i="1"/>
  <c r="X10" i="7"/>
  <c r="K106" i="7"/>
  <c r="L106" i="7"/>
  <c r="K106" i="1"/>
  <c r="L106" i="9"/>
  <c r="K106" i="9"/>
  <c r="I22" i="1"/>
  <c r="C22" i="9"/>
  <c r="D22" i="9"/>
  <c r="D22" i="7"/>
  <c r="C22" i="7"/>
  <c r="T35" i="9"/>
  <c r="S35" i="9"/>
  <c r="S35" i="7"/>
  <c r="M35" i="1"/>
  <c r="T35" i="7"/>
  <c r="S123" i="7"/>
  <c r="T123" i="7"/>
  <c r="M123" i="1"/>
  <c r="T123" i="9"/>
  <c r="S123" i="9"/>
  <c r="X84" i="9"/>
  <c r="W84" i="7"/>
  <c r="X84" i="7"/>
  <c r="N84" i="1"/>
  <c r="W84" i="9"/>
  <c r="G49" i="9"/>
  <c r="G49" i="7"/>
  <c r="H49" i="9"/>
  <c r="J49" i="1"/>
  <c r="H49" i="7"/>
  <c r="K95" i="1"/>
  <c r="L95" i="7"/>
  <c r="K95" i="7"/>
  <c r="K95" i="9"/>
  <c r="L95" i="9"/>
  <c r="G113" i="7"/>
  <c r="G113" i="9"/>
  <c r="H113" i="7"/>
  <c r="J113" i="1"/>
  <c r="H113" i="9"/>
  <c r="T20" i="7"/>
  <c r="T20" i="9"/>
  <c r="S20" i="7"/>
  <c r="M20" i="1"/>
  <c r="S20" i="9"/>
  <c r="K96" i="1"/>
  <c r="L96" i="7"/>
  <c r="L96" i="9"/>
  <c r="K96" i="9"/>
  <c r="K96" i="7"/>
  <c r="K107" i="7"/>
  <c r="L107" i="7"/>
  <c r="K107" i="1"/>
  <c r="K107" i="9"/>
  <c r="L107" i="9"/>
  <c r="I104" i="1"/>
  <c r="D104" i="7"/>
  <c r="C104" i="9"/>
  <c r="C104" i="7"/>
  <c r="D104" i="9"/>
  <c r="K77" i="9"/>
  <c r="L77" i="9"/>
  <c r="K77" i="7"/>
  <c r="K77" i="1"/>
  <c r="L77" i="7"/>
  <c r="D19" i="7"/>
  <c r="C19" i="7"/>
  <c r="D19" i="9"/>
  <c r="C19" i="9"/>
  <c r="I19" i="1"/>
  <c r="S27" i="7"/>
  <c r="M27" i="1"/>
  <c r="T27" i="9"/>
  <c r="S27" i="9"/>
  <c r="T27" i="7"/>
  <c r="G13" i="9"/>
  <c r="H13" i="7"/>
  <c r="G13" i="7"/>
  <c r="H13" i="9"/>
  <c r="J13" i="1"/>
  <c r="W18" i="9"/>
  <c r="X18" i="9"/>
  <c r="N18" i="1"/>
  <c r="W18" i="7"/>
  <c r="X18" i="7"/>
  <c r="X44" i="7"/>
  <c r="W44" i="9"/>
  <c r="W44" i="7"/>
  <c r="X44" i="9"/>
  <c r="N44" i="1"/>
  <c r="D67" i="7"/>
  <c r="I67" i="1"/>
  <c r="C67" i="9"/>
  <c r="D67" i="9"/>
  <c r="C67" i="7"/>
  <c r="G111" i="9"/>
  <c r="G111" i="7"/>
  <c r="H111" i="7"/>
  <c r="H111" i="9"/>
  <c r="J111" i="1"/>
  <c r="L121" i="7"/>
  <c r="K121" i="7"/>
  <c r="L121" i="9"/>
  <c r="K121" i="1"/>
  <c r="K121" i="9"/>
  <c r="S65" i="7"/>
  <c r="S65" i="9"/>
  <c r="M65" i="1"/>
  <c r="T65" i="7"/>
  <c r="T65" i="9"/>
  <c r="M113" i="1"/>
  <c r="T113" i="9"/>
  <c r="S113" i="7"/>
  <c r="T113" i="7"/>
  <c r="S113" i="9"/>
  <c r="H30" i="7"/>
  <c r="J30" i="1"/>
  <c r="H30" i="9"/>
  <c r="G30" i="7"/>
  <c r="G30" i="9"/>
  <c r="W87" i="7"/>
  <c r="N87" i="1"/>
  <c r="X87" i="7"/>
  <c r="X87" i="9"/>
  <c r="W87" i="9"/>
  <c r="D57" i="9"/>
  <c r="C57" i="9"/>
  <c r="C57" i="7"/>
  <c r="I57" i="1"/>
  <c r="D57" i="7"/>
  <c r="G69" i="9"/>
  <c r="J69" i="1"/>
  <c r="G69" i="7"/>
  <c r="H69" i="9"/>
  <c r="H69" i="7"/>
  <c r="L65" i="7"/>
  <c r="K65" i="1"/>
  <c r="L65" i="9"/>
  <c r="K65" i="7"/>
  <c r="K65" i="9"/>
  <c r="S53" i="7"/>
  <c r="T53" i="9"/>
  <c r="M53" i="1"/>
  <c r="S53" i="9"/>
  <c r="T53" i="7"/>
  <c r="X27" i="9"/>
  <c r="X27" i="7"/>
  <c r="W27" i="9"/>
  <c r="N27" i="1"/>
  <c r="W27" i="7"/>
  <c r="M19" i="1"/>
  <c r="S19" i="9"/>
  <c r="S19" i="7"/>
  <c r="T19" i="7"/>
  <c r="T19" i="9"/>
  <c r="O62" i="9"/>
  <c r="O62" i="7"/>
  <c r="P62" i="9"/>
  <c r="P62" i="7"/>
  <c r="L62" i="1"/>
  <c r="W35" i="9"/>
  <c r="W35" i="7"/>
  <c r="N35" i="1"/>
  <c r="X35" i="9"/>
  <c r="X35" i="7"/>
  <c r="W63" i="9"/>
  <c r="X63" i="9"/>
  <c r="X63" i="7"/>
  <c r="N63" i="1"/>
  <c r="W63" i="7"/>
  <c r="N66" i="1"/>
  <c r="X66" i="9"/>
  <c r="W66" i="9"/>
  <c r="X66" i="7"/>
  <c r="W66" i="7"/>
  <c r="W70" i="9"/>
  <c r="N70" i="1"/>
  <c r="X70" i="7"/>
  <c r="X70" i="9"/>
  <c r="W70" i="7"/>
  <c r="C38" i="9"/>
  <c r="D38" i="7"/>
  <c r="D38" i="9"/>
  <c r="I38" i="1"/>
  <c r="C38" i="7"/>
  <c r="K31" i="9"/>
  <c r="L31" i="9"/>
  <c r="K31" i="7"/>
  <c r="K31" i="1"/>
  <c r="L31" i="7"/>
  <c r="G134" i="7"/>
  <c r="G134" i="9"/>
  <c r="H134" i="7"/>
  <c r="H134" i="9"/>
  <c r="J134" i="1"/>
  <c r="T119" i="9"/>
  <c r="S119" i="9"/>
  <c r="S119" i="7"/>
  <c r="M119" i="1"/>
  <c r="T119" i="7"/>
  <c r="T117" i="9"/>
  <c r="M117" i="1"/>
  <c r="S117" i="9"/>
  <c r="T117" i="7"/>
  <c r="S117" i="7"/>
  <c r="J110" i="1"/>
  <c r="G110" i="7"/>
  <c r="G110" i="9"/>
  <c r="H110" i="7"/>
  <c r="H110" i="9"/>
  <c r="J64" i="1"/>
  <c r="H64" i="7"/>
  <c r="G64" i="9"/>
  <c r="G64" i="7"/>
  <c r="H64" i="9"/>
  <c r="T106" i="9"/>
  <c r="S106" i="7"/>
  <c r="M106" i="1"/>
  <c r="T106" i="7"/>
  <c r="S106" i="9"/>
  <c r="M42" i="1"/>
  <c r="T42" i="7"/>
  <c r="S42" i="9"/>
  <c r="S42" i="7"/>
  <c r="T42" i="9"/>
  <c r="I123" i="1"/>
  <c r="D123" i="7"/>
  <c r="C123" i="7"/>
  <c r="C123" i="9"/>
  <c r="D123" i="9"/>
  <c r="C36" i="9"/>
  <c r="D36" i="9"/>
  <c r="D36" i="7"/>
  <c r="C36" i="7"/>
  <c r="I36" i="1"/>
  <c r="H71" i="7"/>
  <c r="G71" i="9"/>
  <c r="G71" i="7"/>
  <c r="J71" i="1"/>
  <c r="H71" i="9"/>
  <c r="O36" i="7"/>
  <c r="O36" i="9"/>
  <c r="P36" i="9"/>
  <c r="P36" i="7"/>
  <c r="L36" i="1"/>
  <c r="K81" i="9"/>
  <c r="L81" i="7"/>
  <c r="K81" i="7"/>
  <c r="K81" i="1"/>
  <c r="L81" i="9"/>
  <c r="O114" i="9"/>
  <c r="P114" i="9"/>
  <c r="L114" i="1"/>
  <c r="P114" i="7"/>
  <c r="O114" i="7"/>
  <c r="O89" i="9"/>
  <c r="O89" i="7"/>
  <c r="L89" i="1"/>
  <c r="P89" i="9"/>
  <c r="P89" i="7"/>
  <c r="C130" i="9"/>
  <c r="I130" i="1"/>
  <c r="D130" i="7"/>
  <c r="D130" i="9"/>
  <c r="C130" i="7"/>
  <c r="C54" i="7"/>
  <c r="D54" i="9"/>
  <c r="D54" i="7"/>
  <c r="C54" i="9"/>
  <c r="I54" i="1"/>
  <c r="K55" i="9"/>
  <c r="L55" i="9"/>
  <c r="K55" i="1"/>
  <c r="L55" i="7"/>
  <c r="K55" i="7"/>
  <c r="K14" i="9"/>
  <c r="K14" i="1"/>
  <c r="K14" i="7"/>
  <c r="L14" i="9"/>
  <c r="L14" i="7"/>
  <c r="K134" i="9"/>
  <c r="L134" i="7"/>
  <c r="K134" i="7"/>
  <c r="L134" i="9"/>
  <c r="K134" i="1"/>
  <c r="K12" i="9"/>
  <c r="L12" i="7"/>
  <c r="K12" i="1"/>
  <c r="K12" i="7"/>
  <c r="L12" i="9"/>
  <c r="P101" i="7"/>
  <c r="O101" i="7"/>
  <c r="O101" i="9"/>
  <c r="P101" i="9"/>
  <c r="L101" i="1"/>
  <c r="G88" i="7"/>
  <c r="H88" i="7"/>
  <c r="J88" i="1"/>
  <c r="G88" i="9"/>
  <c r="H88" i="9"/>
  <c r="J83" i="1"/>
  <c r="H83" i="9"/>
  <c r="H83" i="7"/>
  <c r="G83" i="9"/>
  <c r="G83" i="7"/>
  <c r="S121" i="7"/>
  <c r="M121" i="1"/>
  <c r="S121" i="9"/>
  <c r="T121" i="7"/>
  <c r="T121" i="9"/>
  <c r="O136" i="7"/>
  <c r="P136" i="9"/>
  <c r="O136" i="9"/>
  <c r="L136" i="1"/>
  <c r="P136" i="7"/>
  <c r="L25" i="7"/>
  <c r="K25" i="1"/>
  <c r="K25" i="9"/>
  <c r="L25" i="9"/>
  <c r="K25" i="7"/>
  <c r="W71" i="9"/>
  <c r="W71" i="7"/>
  <c r="N71" i="1"/>
  <c r="X71" i="7"/>
  <c r="X71" i="9"/>
  <c r="W59" i="7"/>
  <c r="W59" i="9"/>
  <c r="X59" i="9"/>
  <c r="X59" i="7"/>
  <c r="N59" i="1"/>
  <c r="W73" i="9"/>
  <c r="X73" i="9"/>
  <c r="W73" i="7"/>
  <c r="X73" i="7"/>
  <c r="N73" i="1"/>
  <c r="X92" i="7"/>
  <c r="N92" i="1"/>
  <c r="X92" i="9"/>
  <c r="W92" i="9"/>
  <c r="W92" i="7"/>
  <c r="N130" i="1"/>
  <c r="X130" i="7"/>
  <c r="W130" i="9"/>
  <c r="W130" i="7"/>
  <c r="X130" i="9"/>
  <c r="H67" i="7"/>
  <c r="G67" i="7"/>
  <c r="J67" i="1"/>
  <c r="H67" i="9"/>
  <c r="G67" i="9"/>
  <c r="O44" i="9"/>
  <c r="P44" i="9"/>
  <c r="L44" i="1"/>
  <c r="P44" i="7"/>
  <c r="O44" i="7"/>
  <c r="O91" i="7"/>
  <c r="O91" i="9"/>
  <c r="P91" i="9"/>
  <c r="P91" i="7"/>
  <c r="L91" i="1"/>
  <c r="D94" i="7"/>
  <c r="D94" i="9"/>
  <c r="I94" i="1"/>
  <c r="C94" i="9"/>
  <c r="C94" i="7"/>
  <c r="C98" i="9"/>
  <c r="C98" i="7"/>
  <c r="D98" i="7"/>
  <c r="I98" i="1"/>
  <c r="D98" i="9"/>
  <c r="T110" i="9"/>
  <c r="S110" i="7"/>
  <c r="M110" i="1"/>
  <c r="T110" i="7"/>
  <c r="S110" i="9"/>
  <c r="K127" i="9"/>
  <c r="K127" i="1"/>
  <c r="K127" i="7"/>
  <c r="L127" i="7"/>
  <c r="L127" i="9"/>
  <c r="P73" i="9"/>
  <c r="L73" i="1"/>
  <c r="P73" i="7"/>
  <c r="O73" i="7"/>
  <c r="O73" i="9"/>
  <c r="K128" i="9"/>
  <c r="K128" i="1"/>
  <c r="L128" i="9"/>
  <c r="K128" i="7"/>
  <c r="L128" i="7"/>
  <c r="S71" i="7"/>
  <c r="T71" i="9"/>
  <c r="M71" i="1"/>
  <c r="S71" i="9"/>
  <c r="T71" i="7"/>
  <c r="W56" i="9"/>
  <c r="N56" i="1"/>
  <c r="W56" i="7"/>
  <c r="X56" i="7"/>
  <c r="X56" i="9"/>
  <c r="X67" i="7"/>
  <c r="W67" i="9"/>
  <c r="N67" i="1"/>
  <c r="W67" i="7"/>
  <c r="X67" i="9"/>
  <c r="G107" i="9"/>
  <c r="H107" i="9"/>
  <c r="H107" i="7"/>
  <c r="G107" i="7"/>
  <c r="J107" i="1"/>
  <c r="N72" i="1"/>
  <c r="W72" i="9"/>
  <c r="X72" i="9"/>
  <c r="W72" i="7"/>
  <c r="X72" i="7"/>
  <c r="N68" i="1"/>
  <c r="X68" i="9"/>
  <c r="X68" i="7"/>
  <c r="W68" i="7"/>
  <c r="W68" i="9"/>
  <c r="I117" i="1"/>
  <c r="C117" i="9"/>
  <c r="D117" i="9"/>
  <c r="D117" i="7"/>
  <c r="C117" i="7"/>
  <c r="C113" i="7"/>
  <c r="D113" i="9"/>
  <c r="I113" i="1"/>
  <c r="C113" i="9"/>
  <c r="D113" i="7"/>
  <c r="C128" i="9"/>
  <c r="D128" i="9"/>
  <c r="C128" i="7"/>
  <c r="D128" i="7"/>
  <c r="I128" i="1"/>
  <c r="P30" i="9"/>
  <c r="P30" i="7"/>
  <c r="L30" i="1"/>
  <c r="O30" i="9"/>
  <c r="O30" i="7"/>
  <c r="N64" i="1"/>
  <c r="W64" i="9"/>
  <c r="X64" i="9"/>
  <c r="X64" i="7"/>
  <c r="W64" i="7"/>
  <c r="T118" i="7"/>
  <c r="M118" i="1"/>
  <c r="S118" i="9"/>
  <c r="T118" i="9"/>
  <c r="S118" i="7"/>
  <c r="P50" i="9"/>
  <c r="L50" i="1"/>
  <c r="O50" i="9"/>
  <c r="P50" i="7"/>
  <c r="O50" i="7"/>
  <c r="K44" i="9"/>
  <c r="K44" i="1"/>
  <c r="K44" i="7"/>
  <c r="L44" i="7"/>
  <c r="L44" i="9"/>
  <c r="D105" i="7"/>
  <c r="C105" i="7"/>
  <c r="C105" i="9"/>
  <c r="D105" i="9"/>
  <c r="I105" i="1"/>
  <c r="X134" i="7"/>
  <c r="X134" i="9"/>
  <c r="W134" i="7"/>
  <c r="W134" i="9"/>
  <c r="N134" i="1"/>
  <c r="L27" i="9"/>
  <c r="K27" i="7"/>
  <c r="L27" i="7"/>
  <c r="K27" i="9"/>
  <c r="K27" i="1"/>
  <c r="W23" i="9"/>
  <c r="X23" i="7"/>
  <c r="N23" i="1"/>
  <c r="W23" i="7"/>
  <c r="X23" i="9"/>
  <c r="T22" i="9"/>
  <c r="M22" i="1"/>
  <c r="T22" i="7"/>
  <c r="S22" i="9"/>
  <c r="S22" i="7"/>
  <c r="K116" i="9"/>
  <c r="L116" i="9"/>
  <c r="L116" i="7"/>
  <c r="K116" i="7"/>
  <c r="K116" i="1"/>
  <c r="W19" i="9"/>
  <c r="X19" i="9"/>
  <c r="X19" i="7"/>
  <c r="N19" i="1"/>
  <c r="W19" i="7"/>
  <c r="S136" i="9"/>
  <c r="T136" i="9"/>
  <c r="M136" i="1"/>
  <c r="T136" i="7"/>
  <c r="S136" i="7"/>
  <c r="D115" i="9"/>
  <c r="C115" i="7"/>
  <c r="I115" i="1"/>
  <c r="C115" i="9"/>
  <c r="D115" i="7"/>
  <c r="C51" i="9"/>
  <c r="C51" i="7"/>
  <c r="D51" i="7"/>
  <c r="D51" i="9"/>
  <c r="I51" i="1"/>
  <c r="L41" i="7"/>
  <c r="K41" i="7"/>
  <c r="L41" i="9"/>
  <c r="K41" i="9"/>
  <c r="K41" i="1"/>
  <c r="O22" i="9"/>
  <c r="O22" i="7"/>
  <c r="P22" i="9"/>
  <c r="P22" i="7"/>
  <c r="L22" i="1"/>
  <c r="S15" i="9"/>
  <c r="S15" i="7"/>
  <c r="M15" i="1"/>
  <c r="T15" i="7"/>
  <c r="T15" i="9"/>
  <c r="T95" i="7"/>
  <c r="S95" i="7"/>
  <c r="S95" i="9"/>
  <c r="M95" i="1"/>
  <c r="T95" i="9"/>
  <c r="L16" i="1"/>
  <c r="P16" i="7"/>
  <c r="P16" i="9"/>
  <c r="O16" i="7"/>
  <c r="O16" i="9"/>
  <c r="W45" i="9"/>
  <c r="X45" i="9"/>
  <c r="W45" i="7"/>
  <c r="N45" i="1"/>
  <c r="X45" i="7"/>
  <c r="T78" i="7"/>
  <c r="T78" i="9"/>
  <c r="S78" i="7"/>
  <c r="M78" i="1"/>
  <c r="S78" i="9"/>
  <c r="K28" i="1"/>
  <c r="K28" i="7"/>
  <c r="K28" i="9"/>
  <c r="L28" i="7"/>
  <c r="L28" i="9"/>
  <c r="G125" i="7"/>
  <c r="G125" i="9"/>
  <c r="H125" i="9"/>
  <c r="H125" i="7"/>
  <c r="J125" i="1"/>
  <c r="S103" i="9"/>
  <c r="T103" i="9"/>
  <c r="M103" i="1"/>
  <c r="S103" i="7"/>
  <c r="T103" i="7"/>
  <c r="L84" i="9"/>
  <c r="K84" i="9"/>
  <c r="K84" i="7"/>
  <c r="L84" i="7"/>
  <c r="K84" i="1"/>
  <c r="G94" i="7"/>
  <c r="H94" i="7"/>
  <c r="J94" i="1"/>
  <c r="G94" i="9"/>
  <c r="H94" i="9"/>
  <c r="L105" i="7"/>
  <c r="K105" i="9"/>
  <c r="L105" i="9"/>
  <c r="K105" i="1"/>
  <c r="K105" i="7"/>
  <c r="T21" i="9"/>
  <c r="S21" i="7"/>
  <c r="M21" i="1"/>
  <c r="T21" i="7"/>
  <c r="S21" i="9"/>
  <c r="N98" i="1"/>
  <c r="W98" i="9"/>
  <c r="X98" i="7"/>
  <c r="W98" i="7"/>
  <c r="X98" i="9"/>
  <c r="O131" i="9"/>
  <c r="O131" i="7"/>
  <c r="P131" i="7"/>
  <c r="P131" i="9"/>
  <c r="L131" i="1"/>
  <c r="S114" i="7"/>
  <c r="T114" i="9"/>
  <c r="M114" i="1"/>
  <c r="T114" i="7"/>
  <c r="S114" i="9"/>
  <c r="H59" i="7"/>
  <c r="G59" i="9"/>
  <c r="G59" i="7"/>
  <c r="J59" i="1"/>
  <c r="H59" i="9"/>
  <c r="G32" i="9"/>
  <c r="H32" i="7"/>
  <c r="H32" i="9"/>
  <c r="J32" i="1"/>
  <c r="G32" i="7"/>
  <c r="S46" i="9"/>
  <c r="M46" i="1"/>
  <c r="T46" i="9"/>
  <c r="T46" i="7"/>
  <c r="S46" i="7"/>
  <c r="K73" i="9"/>
  <c r="K73" i="1"/>
  <c r="K73" i="7"/>
  <c r="L73" i="9"/>
  <c r="L73" i="7"/>
  <c r="L52" i="1"/>
  <c r="P52" i="7"/>
  <c r="O52" i="7"/>
  <c r="P52" i="9"/>
  <c r="O52" i="9"/>
  <c r="N103" i="1"/>
  <c r="X103" i="9"/>
  <c r="W103" i="7"/>
  <c r="X103" i="7"/>
  <c r="W103" i="9"/>
  <c r="L71" i="7"/>
  <c r="K71" i="9"/>
  <c r="K71" i="1"/>
  <c r="K71" i="7"/>
  <c r="L71" i="9"/>
  <c r="W7" i="9"/>
  <c r="W7" i="7"/>
  <c r="X7" i="7"/>
  <c r="X7" i="9"/>
  <c r="N7" i="1"/>
  <c r="O43" i="7"/>
  <c r="O43" i="9"/>
  <c r="P43" i="7"/>
  <c r="P43" i="9"/>
  <c r="L43" i="1"/>
  <c r="H52" i="9"/>
  <c r="G52" i="9"/>
  <c r="J52" i="1"/>
  <c r="H52" i="7"/>
  <c r="G52" i="7"/>
  <c r="S135" i="7"/>
  <c r="T135" i="7"/>
  <c r="M135" i="1"/>
  <c r="S135" i="9"/>
  <c r="T135" i="9"/>
  <c r="O59" i="9"/>
  <c r="P59" i="9"/>
  <c r="P59" i="7"/>
  <c r="O59" i="7"/>
  <c r="L59" i="1"/>
  <c r="H7" i="9"/>
  <c r="H7" i="7"/>
  <c r="G7" i="7"/>
  <c r="J7" i="1"/>
  <c r="G7" i="9"/>
  <c r="N105" i="1"/>
  <c r="W105" i="9"/>
  <c r="W105" i="7"/>
  <c r="X105" i="7"/>
  <c r="X105" i="9"/>
  <c r="X83" i="7"/>
  <c r="W83" i="7"/>
  <c r="X83" i="9"/>
  <c r="W83" i="9"/>
  <c r="N83" i="1"/>
  <c r="P121" i="9"/>
  <c r="L121" i="1"/>
  <c r="O121" i="7"/>
  <c r="P121" i="7"/>
  <c r="O121" i="9"/>
  <c r="W93" i="7"/>
  <c r="X93" i="9"/>
  <c r="N93" i="1"/>
  <c r="W93" i="9"/>
  <c r="X93" i="7"/>
  <c r="P123" i="9"/>
  <c r="L123" i="1"/>
  <c r="O123" i="9"/>
  <c r="P123" i="7"/>
  <c r="O123" i="7"/>
  <c r="D97" i="7"/>
  <c r="C97" i="9"/>
  <c r="C97" i="7"/>
  <c r="I97" i="1"/>
  <c r="D97" i="9"/>
  <c r="K57" i="1"/>
  <c r="K57" i="9"/>
  <c r="L57" i="9"/>
  <c r="K57" i="7"/>
  <c r="L57" i="7"/>
  <c r="W131" i="7"/>
  <c r="X131" i="9"/>
  <c r="N131" i="1"/>
  <c r="W131" i="9"/>
  <c r="X131" i="7"/>
  <c r="C18" i="9"/>
  <c r="C18" i="7"/>
  <c r="D18" i="9"/>
  <c r="D18" i="7"/>
  <c r="I18" i="1"/>
  <c r="X129" i="7"/>
  <c r="X129" i="9"/>
  <c r="W129" i="7"/>
  <c r="W129" i="9"/>
  <c r="N129" i="1"/>
  <c r="D17" i="7"/>
  <c r="C17" i="7"/>
  <c r="D17" i="9"/>
  <c r="C17" i="9"/>
  <c r="I17" i="1"/>
  <c r="G108" i="9"/>
  <c r="H108" i="9"/>
  <c r="H108" i="7"/>
  <c r="J108" i="1"/>
  <c r="G108" i="7"/>
  <c r="P39" i="7"/>
  <c r="O39" i="9"/>
  <c r="O39" i="7"/>
  <c r="P39" i="9"/>
  <c r="L39" i="1"/>
  <c r="H119" i="7"/>
  <c r="G119" i="9"/>
  <c r="G119" i="7"/>
  <c r="J119" i="1"/>
  <c r="H119" i="9"/>
  <c r="G93" i="9"/>
  <c r="G93" i="7"/>
  <c r="J93" i="1"/>
  <c r="H93" i="7"/>
  <c r="H93" i="9"/>
  <c r="W8" i="9"/>
  <c r="X8" i="7"/>
  <c r="N8" i="1"/>
  <c r="W8" i="7"/>
  <c r="X8" i="9"/>
  <c r="P68" i="7"/>
  <c r="L68" i="1"/>
  <c r="P68" i="9"/>
  <c r="O68" i="7"/>
  <c r="O68" i="9"/>
  <c r="D40" i="9"/>
  <c r="C40" i="7"/>
  <c r="I40" i="1"/>
  <c r="C40" i="9"/>
  <c r="D40" i="7"/>
  <c r="G29" i="7"/>
  <c r="G29" i="9"/>
  <c r="H29" i="9"/>
  <c r="J29" i="1"/>
  <c r="H29" i="7"/>
  <c r="O111" i="7"/>
  <c r="L111" i="1"/>
  <c r="P111" i="7"/>
  <c r="P111" i="9"/>
  <c r="O111" i="9"/>
  <c r="D55" i="7"/>
  <c r="D55" i="9"/>
  <c r="I55" i="1"/>
  <c r="C55" i="7"/>
  <c r="C55" i="9"/>
  <c r="H57" i="9"/>
  <c r="H57" i="7"/>
  <c r="J57" i="1"/>
  <c r="G57" i="9"/>
  <c r="G57" i="7"/>
  <c r="K87" i="9"/>
  <c r="K87" i="1"/>
  <c r="K87" i="7"/>
  <c r="L87" i="9"/>
  <c r="L87" i="7"/>
  <c r="M51" i="1"/>
  <c r="S51" i="9"/>
  <c r="T51" i="9"/>
  <c r="T51" i="7"/>
  <c r="S51" i="7"/>
  <c r="L78" i="7"/>
  <c r="K78" i="1"/>
  <c r="K78" i="7"/>
  <c r="L78" i="9"/>
  <c r="K78" i="9"/>
  <c r="W36" i="7"/>
  <c r="N36" i="1"/>
  <c r="X36" i="7"/>
  <c r="X36" i="9"/>
  <c r="W36" i="9"/>
  <c r="P61" i="9"/>
  <c r="L61" i="1"/>
  <c r="P61" i="7"/>
  <c r="O61" i="9"/>
  <c r="O61" i="7"/>
  <c r="K62" i="9"/>
  <c r="L62" i="9"/>
  <c r="K62" i="7"/>
  <c r="K62" i="1"/>
  <c r="L62" i="7"/>
  <c r="L99" i="9"/>
  <c r="L99" i="7"/>
  <c r="K99" i="9"/>
  <c r="K99" i="7"/>
  <c r="K99" i="1"/>
  <c r="I109" i="1"/>
  <c r="D109" i="9"/>
  <c r="D109" i="7"/>
  <c r="C109" i="9"/>
  <c r="C109" i="7"/>
  <c r="D59" i="9"/>
  <c r="D59" i="7"/>
  <c r="I59" i="1"/>
  <c r="C59" i="7"/>
  <c r="C59" i="9"/>
  <c r="T111" i="7"/>
  <c r="M111" i="1"/>
  <c r="S111" i="9"/>
  <c r="T111" i="9"/>
  <c r="S111" i="7"/>
  <c r="W29" i="7"/>
  <c r="W29" i="9"/>
  <c r="X29" i="9"/>
  <c r="X29" i="7"/>
  <c r="N29" i="1"/>
  <c r="S138" i="7"/>
  <c r="M138" i="1"/>
  <c r="T138" i="7"/>
  <c r="T138" i="9"/>
  <c r="S138" i="9"/>
  <c r="S84" i="9"/>
  <c r="M84" i="1"/>
  <c r="T84" i="7"/>
  <c r="T84" i="9"/>
  <c r="S84" i="7"/>
  <c r="S137" i="9"/>
  <c r="T137" i="7"/>
  <c r="S137" i="7"/>
  <c r="M137" i="1"/>
  <c r="T137" i="9"/>
  <c r="X41" i="9"/>
  <c r="N41" i="1"/>
  <c r="X41" i="7"/>
  <c r="W41" i="7"/>
  <c r="W41" i="9"/>
  <c r="O85" i="9"/>
  <c r="P85" i="7"/>
  <c r="L85" i="1"/>
  <c r="P85" i="9"/>
  <c r="O85" i="7"/>
  <c r="T52" i="7"/>
  <c r="M52" i="1"/>
  <c r="S52" i="9"/>
  <c r="T52" i="9"/>
  <c r="S52" i="7"/>
  <c r="O86" i="9"/>
  <c r="L86" i="1"/>
  <c r="P86" i="7"/>
  <c r="O86" i="7"/>
  <c r="P86" i="9"/>
  <c r="K76" i="1"/>
  <c r="L76" i="9"/>
  <c r="K76" i="7"/>
  <c r="L76" i="7"/>
  <c r="K76" i="9"/>
  <c r="P11" i="7"/>
  <c r="O11" i="7"/>
  <c r="O11" i="9"/>
  <c r="P11" i="9"/>
  <c r="L11" i="1"/>
  <c r="P107" i="7"/>
  <c r="L107" i="1"/>
  <c r="P107" i="9"/>
  <c r="O107" i="7"/>
  <c r="O107" i="9"/>
  <c r="X60" i="9"/>
  <c r="W60" i="7"/>
  <c r="X60" i="7"/>
  <c r="W60" i="9"/>
  <c r="N60" i="1"/>
  <c r="K9" i="9"/>
  <c r="L9" i="7"/>
  <c r="K9" i="7"/>
  <c r="K9" i="1"/>
  <c r="L9" i="9"/>
  <c r="P66" i="9"/>
  <c r="P66" i="7"/>
  <c r="L66" i="1"/>
  <c r="O66" i="7"/>
  <c r="O66" i="9"/>
  <c r="G24" i="9"/>
  <c r="G24" i="7"/>
  <c r="J24" i="1"/>
  <c r="H24" i="7"/>
  <c r="H24" i="9"/>
  <c r="K50" i="1"/>
  <c r="K50" i="9"/>
  <c r="K50" i="7"/>
  <c r="L50" i="9"/>
  <c r="L50" i="7"/>
  <c r="J35" i="1"/>
  <c r="H35" i="7"/>
  <c r="H35" i="9"/>
  <c r="G35" i="7"/>
  <c r="G35" i="9"/>
  <c r="C44" i="7"/>
  <c r="I44" i="1"/>
  <c r="D44" i="9"/>
  <c r="C44" i="9"/>
  <c r="D44" i="7"/>
  <c r="D90" i="9"/>
  <c r="C90" i="7"/>
  <c r="C90" i="9"/>
  <c r="D90" i="7"/>
  <c r="I90" i="1"/>
  <c r="S73" i="9"/>
  <c r="T73" i="7"/>
  <c r="S73" i="7"/>
  <c r="T73" i="9"/>
  <c r="M73" i="1"/>
  <c r="C87" i="9"/>
  <c r="I87" i="1"/>
  <c r="D87" i="9"/>
  <c r="D87" i="7"/>
  <c r="C87" i="7"/>
  <c r="D96" i="9"/>
  <c r="C96" i="9"/>
  <c r="I96" i="1"/>
  <c r="D96" i="7"/>
  <c r="C96" i="7"/>
  <c r="D93" i="7"/>
  <c r="D93" i="9"/>
  <c r="C93" i="7"/>
  <c r="C93" i="9"/>
  <c r="I93" i="1"/>
  <c r="G17" i="9"/>
  <c r="H17" i="9"/>
  <c r="H17" i="7"/>
  <c r="J17" i="1"/>
  <c r="G17" i="7"/>
  <c r="N33" i="1"/>
  <c r="W33" i="7"/>
  <c r="X33" i="9"/>
  <c r="X33" i="7"/>
  <c r="W33" i="9"/>
  <c r="H43" i="7"/>
  <c r="H43" i="9"/>
  <c r="J43" i="1"/>
  <c r="G43" i="9"/>
  <c r="G43" i="7"/>
  <c r="S57" i="7"/>
  <c r="T57" i="7"/>
  <c r="T57" i="9"/>
  <c r="S57" i="9"/>
  <c r="M57" i="1"/>
  <c r="W12" i="9"/>
  <c r="X12" i="9"/>
  <c r="W12" i="7"/>
  <c r="N12" i="1"/>
  <c r="X12" i="7"/>
  <c r="J79" i="1"/>
  <c r="H79" i="7"/>
  <c r="G79" i="7"/>
  <c r="H79" i="9"/>
  <c r="G79" i="9"/>
  <c r="K126" i="7"/>
  <c r="L126" i="7"/>
  <c r="K126" i="1"/>
  <c r="K126" i="9"/>
  <c r="L126" i="9"/>
  <c r="W9" i="9"/>
  <c r="X9" i="7"/>
  <c r="N9" i="1"/>
  <c r="X9" i="9"/>
  <c r="W9" i="7"/>
  <c r="W95" i="9"/>
  <c r="N95" i="1"/>
  <c r="W95" i="7"/>
  <c r="X95" i="9"/>
  <c r="X95" i="7"/>
  <c r="K56" i="1"/>
  <c r="K56" i="7"/>
  <c r="L56" i="7"/>
  <c r="L56" i="9"/>
  <c r="K56" i="9"/>
  <c r="J96" i="1"/>
  <c r="H96" i="7"/>
  <c r="G96" i="9"/>
  <c r="H96" i="9"/>
  <c r="G96" i="7"/>
  <c r="M130" i="1"/>
  <c r="S130" i="9"/>
  <c r="T130" i="9"/>
  <c r="S130" i="7"/>
  <c r="T130" i="7"/>
  <c r="S60" i="7"/>
  <c r="T60" i="7"/>
  <c r="M60" i="1"/>
  <c r="T60" i="9"/>
  <c r="S60" i="9"/>
  <c r="L113" i="9"/>
  <c r="K113" i="7"/>
  <c r="K113" i="9"/>
  <c r="L113" i="7"/>
  <c r="K113" i="1"/>
  <c r="M29" i="1"/>
  <c r="T29" i="9"/>
  <c r="T29" i="7"/>
  <c r="S29" i="7"/>
  <c r="S29" i="9"/>
  <c r="L63" i="1"/>
  <c r="P63" i="7"/>
  <c r="O63" i="9"/>
  <c r="P63" i="9"/>
  <c r="O63" i="7"/>
  <c r="W80" i="7"/>
  <c r="X80" i="9"/>
  <c r="X80" i="7"/>
  <c r="N80" i="1"/>
  <c r="W80" i="9"/>
  <c r="K10" i="1"/>
  <c r="K10" i="9"/>
  <c r="K10" i="7"/>
  <c r="L10" i="7"/>
  <c r="L10" i="9"/>
  <c r="I79" i="1"/>
  <c r="C79" i="9"/>
  <c r="D79" i="7"/>
  <c r="D79" i="9"/>
  <c r="C79" i="7"/>
  <c r="L18" i="1"/>
  <c r="O18" i="7"/>
  <c r="O18" i="9"/>
  <c r="P18" i="7"/>
  <c r="P18" i="9"/>
  <c r="L70" i="9"/>
  <c r="K70" i="1"/>
  <c r="L70" i="7"/>
  <c r="K70" i="7"/>
  <c r="K70" i="9"/>
  <c r="L22" i="7"/>
  <c r="K22" i="1"/>
  <c r="K22" i="7"/>
  <c r="K22" i="9"/>
  <c r="L22" i="9"/>
  <c r="P42" i="9"/>
  <c r="O42" i="7"/>
  <c r="O42" i="9"/>
  <c r="L42" i="1"/>
  <c r="P42" i="7"/>
  <c r="K66" i="7"/>
  <c r="K66" i="1"/>
  <c r="K66" i="9"/>
  <c r="L66" i="7"/>
  <c r="L66" i="9"/>
  <c r="D12" i="9"/>
  <c r="D12" i="7"/>
  <c r="I12" i="1"/>
  <c r="C12" i="9"/>
  <c r="C12" i="7"/>
  <c r="C122" i="9"/>
  <c r="D122" i="7"/>
  <c r="D122" i="9"/>
  <c r="I122" i="1"/>
  <c r="C122" i="7"/>
  <c r="S108" i="9"/>
  <c r="T108" i="9"/>
  <c r="T108" i="7"/>
  <c r="M108" i="1"/>
  <c r="S108" i="7"/>
  <c r="D135" i="9"/>
  <c r="I135" i="1"/>
  <c r="D135" i="7"/>
  <c r="C135" i="9"/>
  <c r="C135" i="7"/>
  <c r="H55" i="7"/>
  <c r="J55" i="1"/>
  <c r="H55" i="9"/>
  <c r="G55" i="9"/>
  <c r="G55" i="7"/>
  <c r="J117" i="1"/>
  <c r="G117" i="7"/>
  <c r="H117" i="7"/>
  <c r="G117" i="9"/>
  <c r="H117" i="9"/>
  <c r="S76" i="7"/>
  <c r="S76" i="9"/>
  <c r="T76" i="7"/>
  <c r="M76" i="1"/>
  <c r="T76" i="9"/>
  <c r="M129" i="1"/>
  <c r="S129" i="7"/>
  <c r="T129" i="7"/>
  <c r="S129" i="9"/>
  <c r="T129" i="9"/>
  <c r="L134" i="1"/>
  <c r="P134" i="7"/>
  <c r="P134" i="9"/>
  <c r="O134" i="9"/>
  <c r="O134" i="7"/>
  <c r="H27" i="7"/>
  <c r="J27" i="1"/>
  <c r="H27" i="9"/>
  <c r="G27" i="9"/>
  <c r="G27" i="7"/>
  <c r="D49" i="9"/>
  <c r="C49" i="7"/>
  <c r="C49" i="9"/>
  <c r="I49" i="1"/>
  <c r="D49" i="7"/>
  <c r="I14" i="1"/>
  <c r="C14" i="9"/>
  <c r="D14" i="7"/>
  <c r="C14" i="7"/>
  <c r="D14" i="9"/>
  <c r="P128" i="9"/>
  <c r="O128" i="9"/>
  <c r="P128" i="7"/>
  <c r="L128" i="1"/>
  <c r="O128" i="7"/>
  <c r="W115" i="7"/>
  <c r="X115" i="7"/>
  <c r="W115" i="9"/>
  <c r="X115" i="9"/>
  <c r="N115" i="1"/>
  <c r="W16" i="7"/>
  <c r="X16" i="9"/>
  <c r="W16" i="9"/>
  <c r="N16" i="1"/>
  <c r="X16" i="7"/>
  <c r="C85" i="7"/>
  <c r="D85" i="7"/>
  <c r="I85" i="1"/>
  <c r="D85" i="9"/>
  <c r="C85" i="9"/>
  <c r="G106" i="7"/>
  <c r="H106" i="9"/>
  <c r="H106" i="7"/>
  <c r="G106" i="9"/>
  <c r="J106" i="1"/>
  <c r="T49" i="7"/>
  <c r="M49" i="1"/>
  <c r="T49" i="9"/>
  <c r="S49" i="9"/>
  <c r="S49" i="7"/>
  <c r="C74" i="7"/>
  <c r="I74" i="1"/>
  <c r="D74" i="7"/>
  <c r="C74" i="9"/>
  <c r="D74" i="9"/>
  <c r="I34" i="1"/>
  <c r="C34" i="7"/>
  <c r="D34" i="7"/>
  <c r="C34" i="9"/>
  <c r="D34" i="9"/>
  <c r="I124" i="1"/>
  <c r="C124" i="7"/>
  <c r="D124" i="9"/>
  <c r="D124" i="7"/>
  <c r="C124" i="9"/>
  <c r="L94" i="9"/>
  <c r="K94" i="7"/>
  <c r="K94" i="1"/>
  <c r="L94" i="7"/>
  <c r="K94" i="9"/>
  <c r="J102" i="1"/>
  <c r="G102" i="7"/>
  <c r="H102" i="9"/>
  <c r="G102" i="9"/>
  <c r="H102" i="7"/>
  <c r="S44" i="7"/>
  <c r="S44" i="9"/>
  <c r="T44" i="7"/>
  <c r="M44" i="1"/>
  <c r="T44" i="9"/>
  <c r="O20" i="9"/>
  <c r="P20" i="7"/>
  <c r="L20" i="1"/>
  <c r="P20" i="9"/>
  <c r="O20" i="7"/>
  <c r="I125" i="1"/>
  <c r="C125" i="7"/>
  <c r="D125" i="9"/>
  <c r="D125" i="7"/>
  <c r="C125" i="9"/>
  <c r="K117" i="9"/>
  <c r="K117" i="7"/>
  <c r="L117" i="9"/>
  <c r="K117" i="1"/>
  <c r="L117" i="7"/>
  <c r="D80" i="7"/>
  <c r="I80" i="1"/>
  <c r="C80" i="7"/>
  <c r="C80" i="9"/>
  <c r="D80" i="9"/>
  <c r="C127" i="7"/>
  <c r="D127" i="9"/>
  <c r="C127" i="9"/>
  <c r="D127" i="7"/>
  <c r="I127" i="1"/>
  <c r="T10" i="9"/>
  <c r="S10" i="7"/>
  <c r="T10" i="7"/>
  <c r="M10" i="1"/>
  <c r="S10" i="9"/>
  <c r="M109" i="1"/>
  <c r="T109" i="9"/>
  <c r="S109" i="7"/>
  <c r="S109" i="9"/>
  <c r="T109" i="7"/>
  <c r="T54" i="7"/>
  <c r="S54" i="7"/>
  <c r="S54" i="9"/>
  <c r="T54" i="9"/>
  <c r="M54" i="1"/>
  <c r="G78" i="7"/>
  <c r="H78" i="7"/>
  <c r="H78" i="9"/>
  <c r="J78" i="1"/>
  <c r="G78" i="9"/>
  <c r="T126" i="7"/>
  <c r="T126" i="9"/>
  <c r="M126" i="1"/>
  <c r="S126" i="9"/>
  <c r="S126" i="7"/>
  <c r="X109" i="7"/>
  <c r="X109" i="9"/>
  <c r="N109" i="1"/>
  <c r="W109" i="9"/>
  <c r="W109" i="7"/>
  <c r="T9" i="7"/>
  <c r="S9" i="7"/>
  <c r="M9" i="1"/>
  <c r="T9" i="9"/>
  <c r="S9" i="9"/>
  <c r="L67" i="1"/>
  <c r="P67" i="9"/>
  <c r="O67" i="7"/>
  <c r="O67" i="9"/>
  <c r="P67" i="7"/>
  <c r="W124" i="9"/>
  <c r="X124" i="9"/>
  <c r="W124" i="7"/>
  <c r="X124" i="7"/>
  <c r="N124" i="1"/>
  <c r="O82" i="7"/>
  <c r="O82" i="9"/>
  <c r="P82" i="9"/>
  <c r="L82" i="1"/>
  <c r="P82" i="7"/>
  <c r="K118" i="9"/>
  <c r="L118" i="7"/>
  <c r="K118" i="7"/>
  <c r="L118" i="9"/>
  <c r="K118" i="1"/>
  <c r="N78" i="1"/>
  <c r="W78" i="9"/>
  <c r="W78" i="7"/>
  <c r="X78" i="7"/>
  <c r="X78" i="9"/>
  <c r="D45" i="7"/>
  <c r="D45" i="9"/>
  <c r="I45" i="1"/>
  <c r="C45" i="9"/>
  <c r="C45" i="7"/>
  <c r="K119" i="1"/>
  <c r="K119" i="9"/>
  <c r="K119" i="7"/>
  <c r="L119" i="7"/>
  <c r="L119" i="9"/>
  <c r="D133" i="9"/>
  <c r="I133" i="1"/>
  <c r="D133" i="7"/>
  <c r="C133" i="7"/>
  <c r="C133" i="9"/>
  <c r="P105" i="9"/>
  <c r="O105" i="7"/>
  <c r="O105" i="9"/>
  <c r="L105" i="1"/>
  <c r="P105" i="7"/>
  <c r="D53" i="7"/>
  <c r="C53" i="9"/>
  <c r="I53" i="1"/>
  <c r="C53" i="7"/>
  <c r="D53" i="9"/>
  <c r="P97" i="9"/>
  <c r="O97" i="9"/>
  <c r="O97" i="7"/>
  <c r="P97" i="7"/>
  <c r="L97" i="1"/>
  <c r="M107" i="1"/>
  <c r="S107" i="7"/>
  <c r="S107" i="9"/>
  <c r="T107" i="9"/>
  <c r="T107" i="7"/>
  <c r="W51" i="7"/>
  <c r="N51" i="1"/>
  <c r="X51" i="7"/>
  <c r="X51" i="9"/>
  <c r="W51" i="9"/>
  <c r="H105" i="9"/>
  <c r="G105" i="9"/>
  <c r="H105" i="7"/>
  <c r="J105" i="1"/>
  <c r="G105" i="7"/>
  <c r="K47" i="7"/>
  <c r="K47" i="9"/>
  <c r="L47" i="7"/>
  <c r="L47" i="9"/>
  <c r="K47" i="1"/>
  <c r="L33" i="1"/>
  <c r="O33" i="9"/>
  <c r="P33" i="7"/>
  <c r="P33" i="9"/>
  <c r="O33" i="7"/>
  <c r="H109" i="7"/>
  <c r="H109" i="9"/>
  <c r="G109" i="7"/>
  <c r="G109" i="9"/>
  <c r="J109" i="1"/>
  <c r="P45" i="7"/>
  <c r="P45" i="9"/>
  <c r="L45" i="1"/>
  <c r="O45" i="7"/>
  <c r="O45" i="9"/>
  <c r="L17" i="7"/>
  <c r="K17" i="7"/>
  <c r="K17" i="9"/>
  <c r="L17" i="9"/>
  <c r="K17" i="1"/>
  <c r="T86" i="7"/>
  <c r="S86" i="7"/>
  <c r="T86" i="9"/>
  <c r="S86" i="9"/>
  <c r="M86" i="1"/>
  <c r="I131" i="1"/>
  <c r="C131" i="9"/>
  <c r="C131" i="7"/>
  <c r="D131" i="7"/>
  <c r="D131" i="9"/>
  <c r="G50" i="9"/>
  <c r="H50" i="9"/>
  <c r="G50" i="7"/>
  <c r="J50" i="1"/>
  <c r="H50" i="7"/>
  <c r="S59" i="9"/>
  <c r="M59" i="1"/>
  <c r="S59" i="7"/>
  <c r="T59" i="7"/>
  <c r="T59" i="9"/>
  <c r="J90" i="1"/>
  <c r="G90" i="7"/>
  <c r="G90" i="9"/>
  <c r="H90" i="7"/>
  <c r="H90" i="9"/>
  <c r="K138" i="7"/>
  <c r="L138" i="9"/>
  <c r="K138" i="1"/>
  <c r="K138" i="9"/>
  <c r="L138" i="7"/>
  <c r="J19" i="1"/>
  <c r="G19" i="9"/>
  <c r="G19" i="7"/>
  <c r="H19" i="7"/>
  <c r="H19" i="9"/>
  <c r="I136" i="1"/>
  <c r="D136" i="7"/>
  <c r="D136" i="9"/>
  <c r="C136" i="9"/>
  <c r="C136" i="7"/>
  <c r="T81" i="9"/>
  <c r="S81" i="7"/>
  <c r="T81" i="7"/>
  <c r="M81" i="1"/>
  <c r="S81" i="9"/>
  <c r="K33" i="9"/>
  <c r="L33" i="7"/>
  <c r="L33" i="9"/>
  <c r="K33" i="7"/>
  <c r="K33" i="1"/>
  <c r="S55" i="7"/>
  <c r="T55" i="7"/>
  <c r="S55" i="9"/>
  <c r="M55" i="1"/>
  <c r="T55" i="9"/>
  <c r="M41" i="1"/>
  <c r="S41" i="9"/>
  <c r="T41" i="7"/>
  <c r="T41" i="9"/>
  <c r="S41" i="7"/>
  <c r="N17" i="1"/>
  <c r="W17" i="9"/>
  <c r="X17" i="7"/>
  <c r="X17" i="9"/>
  <c r="W17" i="7"/>
  <c r="P27" i="9"/>
  <c r="O27" i="9"/>
  <c r="O27" i="7"/>
  <c r="P27" i="7"/>
  <c r="L27" i="1"/>
  <c r="T80" i="9"/>
  <c r="T80" i="7"/>
  <c r="M80" i="1"/>
  <c r="S80" i="9"/>
  <c r="S80" i="7"/>
  <c r="T64" i="9"/>
  <c r="M64" i="1"/>
  <c r="S64" i="7"/>
  <c r="T64" i="7"/>
  <c r="S64" i="9"/>
  <c r="L19" i="9"/>
  <c r="K19" i="7"/>
  <c r="K19" i="9"/>
  <c r="K19" i="1"/>
  <c r="L19" i="7"/>
  <c r="T94" i="7"/>
  <c r="M94" i="1"/>
  <c r="S94" i="9"/>
  <c r="S94" i="7"/>
  <c r="T94" i="9"/>
  <c r="W97" i="7"/>
  <c r="N97" i="1"/>
  <c r="X97" i="9"/>
  <c r="X97" i="7"/>
  <c r="W97" i="9"/>
  <c r="W20" i="7"/>
  <c r="X20" i="7"/>
  <c r="W20" i="9"/>
  <c r="N20" i="1"/>
  <c r="X20" i="9"/>
  <c r="L45" i="7"/>
  <c r="L45" i="9"/>
  <c r="K45" i="9"/>
  <c r="K45" i="1"/>
  <c r="K45" i="7"/>
  <c r="P75" i="7"/>
  <c r="O75" i="9"/>
  <c r="O75" i="7"/>
  <c r="P75" i="9"/>
  <c r="L75" i="1"/>
  <c r="G72" i="9"/>
  <c r="H72" i="7"/>
  <c r="J72" i="1"/>
  <c r="G72" i="7"/>
  <c r="H72" i="9"/>
  <c r="X30" i="9"/>
  <c r="N30" i="1"/>
  <c r="W30" i="7"/>
  <c r="X30" i="7"/>
  <c r="W30" i="9"/>
  <c r="I61" i="1"/>
  <c r="D61" i="9"/>
  <c r="D61" i="7"/>
  <c r="C61" i="9"/>
  <c r="C61" i="7"/>
  <c r="G87" i="7"/>
  <c r="H87" i="9"/>
  <c r="H87" i="7"/>
  <c r="J87" i="1"/>
  <c r="G87" i="9"/>
  <c r="C75" i="9"/>
  <c r="I75" i="1"/>
  <c r="D75" i="9"/>
  <c r="D75" i="7"/>
  <c r="C75" i="7"/>
  <c r="C102" i="9"/>
  <c r="C102" i="7"/>
  <c r="I102" i="1"/>
  <c r="D102" i="9"/>
  <c r="D102" i="7"/>
  <c r="P80" i="7"/>
  <c r="O80" i="9"/>
  <c r="L80" i="1"/>
  <c r="P80" i="9"/>
  <c r="O80" i="7"/>
  <c r="W88" i="9"/>
  <c r="W88" i="7"/>
  <c r="X88" i="7"/>
  <c r="N88" i="1"/>
  <c r="X88" i="9"/>
  <c r="D8" i="7"/>
  <c r="D8" i="9"/>
  <c r="I8" i="1"/>
  <c r="C8" i="9"/>
  <c r="C8" i="7"/>
  <c r="X89" i="9"/>
  <c r="X89" i="7"/>
  <c r="W89" i="7"/>
  <c r="W89" i="9"/>
  <c r="N89" i="1"/>
  <c r="M96" i="1"/>
  <c r="T96" i="7"/>
  <c r="S96" i="9"/>
  <c r="T96" i="9"/>
  <c r="S96" i="7"/>
  <c r="P14" i="9"/>
  <c r="L14" i="1"/>
  <c r="P14" i="7"/>
  <c r="O14" i="9"/>
  <c r="O14" i="7"/>
  <c r="M36" i="1"/>
  <c r="S36" i="7"/>
  <c r="T36" i="9"/>
  <c r="S36" i="9"/>
  <c r="T36" i="7"/>
  <c r="L51" i="1"/>
  <c r="P51" i="9"/>
  <c r="O51" i="9"/>
  <c r="P51" i="7"/>
  <c r="O51" i="7"/>
  <c r="P81" i="7"/>
  <c r="P81" i="9"/>
  <c r="L81" i="1"/>
  <c r="O81" i="7"/>
  <c r="O81" i="9"/>
  <c r="L69" i="1"/>
  <c r="O69" i="9"/>
  <c r="P69" i="9"/>
  <c r="P69" i="7"/>
  <c r="O69" i="7"/>
  <c r="X25" i="9"/>
  <c r="W25" i="7"/>
  <c r="N25" i="1"/>
  <c r="W25" i="9"/>
  <c r="X25" i="7"/>
  <c r="H37" i="7"/>
  <c r="H37" i="9"/>
  <c r="G37" i="9"/>
  <c r="J37" i="1"/>
  <c r="G37" i="7"/>
  <c r="D89" i="7"/>
  <c r="C89" i="9"/>
  <c r="I89" i="1"/>
  <c r="D89" i="9"/>
  <c r="C89" i="7"/>
  <c r="H104" i="7"/>
  <c r="G104" i="7"/>
  <c r="J104" i="1"/>
  <c r="G104" i="9"/>
  <c r="H104" i="9"/>
  <c r="P15" i="7"/>
  <c r="P15" i="9"/>
  <c r="O15" i="9"/>
  <c r="L15" i="1"/>
  <c r="O15" i="7"/>
  <c r="L21" i="7"/>
  <c r="L21" i="9"/>
  <c r="K21" i="9"/>
  <c r="K21" i="7"/>
  <c r="K21" i="1"/>
  <c r="W136" i="7"/>
  <c r="W136" i="9"/>
  <c r="X136" i="7"/>
  <c r="X136" i="9"/>
  <c r="N136" i="1"/>
  <c r="K135" i="7"/>
  <c r="L135" i="9"/>
  <c r="L135" i="7"/>
  <c r="K135" i="1"/>
  <c r="K135" i="9"/>
  <c r="H31" i="7"/>
  <c r="G31" i="9"/>
  <c r="H31" i="9"/>
  <c r="J31" i="1"/>
  <c r="G31" i="7"/>
  <c r="D62" i="9"/>
  <c r="C62" i="9"/>
  <c r="I62" i="1"/>
  <c r="D62" i="7"/>
  <c r="C62" i="7"/>
  <c r="D86" i="7"/>
  <c r="I86" i="1"/>
  <c r="C86" i="9"/>
  <c r="C86" i="7"/>
  <c r="D86" i="9"/>
  <c r="P17" i="9"/>
  <c r="P17" i="7"/>
  <c r="O17" i="9"/>
  <c r="O17" i="7"/>
  <c r="L17" i="1"/>
  <c r="G61" i="7"/>
  <c r="G61" i="9"/>
  <c r="J61" i="1"/>
  <c r="H61" i="9"/>
  <c r="H61" i="7"/>
  <c r="N21" i="1"/>
  <c r="W21" i="9"/>
  <c r="X21" i="7"/>
  <c r="W21" i="7"/>
  <c r="X21" i="9"/>
  <c r="W94" i="9"/>
  <c r="X94" i="9"/>
  <c r="W94" i="7"/>
  <c r="N94" i="1"/>
  <c r="X94" i="7"/>
  <c r="H138" i="7"/>
  <c r="J138" i="1"/>
  <c r="G138" i="9"/>
  <c r="G138" i="7"/>
  <c r="H138" i="9"/>
  <c r="W26" i="7"/>
  <c r="N26" i="1"/>
  <c r="W26" i="9"/>
  <c r="X26" i="7"/>
  <c r="X26" i="9"/>
  <c r="J73" i="1"/>
  <c r="H73" i="7"/>
  <c r="H73" i="9"/>
  <c r="G73" i="9"/>
  <c r="G73" i="7"/>
  <c r="P104" i="7"/>
  <c r="P104" i="9"/>
  <c r="L104" i="1"/>
  <c r="O104" i="7"/>
  <c r="O104" i="9"/>
  <c r="C46" i="9"/>
  <c r="D46" i="7"/>
  <c r="C46" i="7"/>
  <c r="D46" i="9"/>
  <c r="I46" i="1"/>
  <c r="H91" i="9"/>
  <c r="H91" i="7"/>
  <c r="G91" i="9"/>
  <c r="G91" i="7"/>
  <c r="J91" i="1"/>
  <c r="N108" i="1"/>
  <c r="W108" i="7"/>
  <c r="X108" i="7"/>
  <c r="W108" i="9"/>
  <c r="X108" i="9"/>
  <c r="J51" i="1"/>
  <c r="H51" i="7"/>
  <c r="G51" i="7"/>
  <c r="H51" i="9"/>
  <c r="G51" i="9"/>
  <c r="G62" i="9"/>
  <c r="J62" i="1"/>
  <c r="H62" i="9"/>
  <c r="H62" i="7"/>
  <c r="G62" i="7"/>
  <c r="O28" i="7"/>
  <c r="O28" i="9"/>
  <c r="P28" i="7"/>
  <c r="L28" i="1"/>
  <c r="P28" i="9"/>
  <c r="W113" i="9"/>
  <c r="X113" i="9"/>
  <c r="N113" i="1"/>
  <c r="X113" i="7"/>
  <c r="W113" i="7"/>
  <c r="M83" i="1"/>
  <c r="T83" i="9"/>
  <c r="S83" i="7"/>
  <c r="T83" i="7"/>
  <c r="S83" i="9"/>
  <c r="S67" i="9"/>
  <c r="T67" i="7"/>
  <c r="T67" i="9"/>
  <c r="S67" i="7"/>
  <c r="M67" i="1"/>
  <c r="X116" i="9"/>
  <c r="N116" i="1"/>
  <c r="W116" i="7"/>
  <c r="W116" i="9"/>
  <c r="X116" i="7"/>
  <c r="P113" i="9"/>
  <c r="O113" i="9"/>
  <c r="L113" i="1"/>
  <c r="P113" i="7"/>
  <c r="O113" i="7"/>
  <c r="D52" i="9"/>
  <c r="D52" i="7"/>
  <c r="C52" i="7"/>
  <c r="C52" i="9"/>
  <c r="I52" i="1"/>
  <c r="K16" i="1"/>
  <c r="K16" i="9"/>
  <c r="L16" i="7"/>
  <c r="L16" i="9"/>
  <c r="K16" i="7"/>
  <c r="L138" i="1"/>
  <c r="O138" i="7"/>
  <c r="P138" i="9"/>
  <c r="O138" i="9"/>
  <c r="P138" i="7"/>
  <c r="D134" i="9"/>
  <c r="C134" i="7"/>
  <c r="D134" i="7"/>
  <c r="C134" i="9"/>
  <c r="I134" i="1"/>
  <c r="S62" i="7"/>
  <c r="T62" i="9"/>
  <c r="S62" i="9"/>
  <c r="M62" i="1"/>
  <c r="T62" i="7"/>
  <c r="P49" i="7"/>
  <c r="P49" i="9"/>
  <c r="O49" i="9"/>
  <c r="L49" i="1"/>
  <c r="O49" i="7"/>
  <c r="T99" i="7"/>
  <c r="S99" i="9"/>
  <c r="M99" i="1"/>
  <c r="S99" i="7"/>
  <c r="T99" i="9"/>
  <c r="I110" i="1"/>
  <c r="D110" i="9"/>
  <c r="D110" i="7"/>
  <c r="C110" i="7"/>
  <c r="C110" i="9"/>
  <c r="D81" i="9"/>
  <c r="C81" i="7"/>
  <c r="D81" i="7"/>
  <c r="I81" i="1"/>
  <c r="C81" i="9"/>
  <c r="P117" i="9"/>
  <c r="O117" i="9"/>
  <c r="L117" i="1"/>
  <c r="O117" i="7"/>
  <c r="P117" i="7"/>
  <c r="C28" i="9"/>
  <c r="C28" i="7"/>
  <c r="I28" i="1"/>
  <c r="D28" i="7"/>
  <c r="D28" i="9"/>
  <c r="N38" i="1"/>
  <c r="W38" i="9"/>
  <c r="X38" i="7"/>
  <c r="W38" i="7"/>
  <c r="X38" i="9"/>
  <c r="H131" i="9"/>
  <c r="J131" i="1"/>
  <c r="H131" i="7"/>
  <c r="G131" i="9"/>
  <c r="G131" i="7"/>
  <c r="O65" i="7"/>
  <c r="P65" i="9"/>
  <c r="L65" i="1"/>
  <c r="P65" i="7"/>
  <c r="O65" i="9"/>
  <c r="I29" i="1"/>
  <c r="D29" i="9"/>
  <c r="D29" i="7"/>
  <c r="C29" i="7"/>
  <c r="C29" i="9"/>
  <c r="K130" i="7"/>
  <c r="K130" i="1"/>
  <c r="K130" i="9"/>
  <c r="L130" i="9"/>
  <c r="L130" i="7"/>
  <c r="O38" i="7"/>
  <c r="O38" i="9"/>
  <c r="P38" i="9"/>
  <c r="P38" i="7"/>
  <c r="L38" i="1"/>
  <c r="G44" i="7"/>
  <c r="H44" i="9"/>
  <c r="J44" i="1"/>
  <c r="H44" i="7"/>
  <c r="G44" i="9"/>
  <c r="M7" i="1"/>
  <c r="T7" i="7"/>
  <c r="S7" i="7"/>
  <c r="S7" i="9"/>
  <c r="T7" i="9"/>
  <c r="H128" i="9"/>
  <c r="G128" i="7"/>
  <c r="J128" i="1"/>
  <c r="G128" i="9"/>
  <c r="H128" i="7"/>
  <c r="O47" i="9"/>
  <c r="O47" i="7"/>
  <c r="P47" i="9"/>
  <c r="L47" i="1"/>
  <c r="P47" i="7"/>
  <c r="S32" i="7"/>
  <c r="T32" i="7"/>
  <c r="T32" i="9"/>
  <c r="M32" i="1"/>
  <c r="S32" i="9"/>
  <c r="O132" i="9"/>
  <c r="P132" i="9"/>
  <c r="O132" i="7"/>
  <c r="P132" i="7"/>
  <c r="L132" i="1"/>
  <c r="S125" i="9"/>
  <c r="T125" i="9"/>
  <c r="M125" i="1"/>
  <c r="S125" i="7"/>
  <c r="T125" i="7"/>
  <c r="S66" i="7"/>
  <c r="T66" i="7"/>
  <c r="T66" i="9"/>
  <c r="M66" i="1"/>
  <c r="S66" i="9"/>
  <c r="D20" i="9"/>
  <c r="C20" i="7"/>
  <c r="C20" i="9"/>
  <c r="D20" i="7"/>
  <c r="I20" i="1"/>
  <c r="W47" i="7"/>
  <c r="N47" i="1"/>
  <c r="W47" i="9"/>
  <c r="X47" i="7"/>
  <c r="X47" i="9"/>
  <c r="L92" i="9"/>
  <c r="L92" i="7"/>
  <c r="K92" i="9"/>
  <c r="K92" i="1"/>
  <c r="K92" i="7"/>
  <c r="K137" i="1"/>
  <c r="K137" i="9"/>
  <c r="L137" i="7"/>
  <c r="K137" i="7"/>
  <c r="L137" i="9"/>
  <c r="W123" i="7"/>
  <c r="N123" i="1"/>
  <c r="X123" i="9"/>
  <c r="X123" i="7"/>
  <c r="W123" i="9"/>
  <c r="T68" i="9"/>
  <c r="S68" i="9"/>
  <c r="T68" i="7"/>
  <c r="S68" i="7"/>
  <c r="M68" i="1"/>
  <c r="K54" i="1"/>
  <c r="L54" i="9"/>
  <c r="L54" i="7"/>
  <c r="K54" i="9"/>
  <c r="K54" i="7"/>
  <c r="K29" i="9"/>
  <c r="L29" i="9"/>
  <c r="L29" i="7"/>
  <c r="K29" i="1"/>
  <c r="K29" i="7"/>
  <c r="M102" i="1"/>
  <c r="S102" i="7"/>
  <c r="T102" i="7"/>
  <c r="T102" i="9"/>
  <c r="S102" i="9"/>
  <c r="M38" i="1"/>
  <c r="T38" i="9"/>
  <c r="T38" i="7"/>
  <c r="S38" i="9"/>
  <c r="S38" i="7"/>
  <c r="W28" i="9"/>
  <c r="X28" i="7"/>
  <c r="N28" i="1"/>
  <c r="X28" i="9"/>
  <c r="W28" i="7"/>
  <c r="O40" i="7"/>
  <c r="P40" i="9"/>
  <c r="O40" i="9"/>
  <c r="P40" i="7"/>
  <c r="L40" i="1"/>
  <c r="P120" i="9"/>
  <c r="O120" i="7"/>
  <c r="P120" i="7"/>
  <c r="O120" i="9"/>
  <c r="L120" i="1"/>
  <c r="M105" i="1"/>
  <c r="T105" i="7"/>
  <c r="S105" i="7"/>
  <c r="S105" i="9"/>
  <c r="T105" i="9"/>
  <c r="C32" i="7"/>
  <c r="D32" i="9"/>
  <c r="I32" i="1"/>
  <c r="D32" i="7"/>
  <c r="C32" i="9"/>
  <c r="P90" i="7"/>
  <c r="P90" i="9"/>
  <c r="O90" i="7"/>
  <c r="L90" i="1"/>
  <c r="O90" i="9"/>
  <c r="L93" i="7"/>
  <c r="K93" i="7"/>
  <c r="K93" i="9"/>
  <c r="L93" i="9"/>
  <c r="K93" i="1"/>
  <c r="K63" i="1"/>
  <c r="L63" i="9"/>
  <c r="K63" i="7"/>
  <c r="L63" i="7"/>
  <c r="K63" i="9"/>
  <c r="K59" i="7"/>
  <c r="L59" i="7"/>
  <c r="K59" i="1"/>
  <c r="K59" i="9"/>
  <c r="L59" i="9"/>
  <c r="G85" i="7"/>
  <c r="H85" i="9"/>
  <c r="H85" i="7"/>
  <c r="J85" i="1"/>
  <c r="G85" i="9"/>
  <c r="L48" i="7"/>
  <c r="L48" i="9"/>
  <c r="K48" i="7"/>
  <c r="K48" i="1"/>
  <c r="K48" i="9"/>
  <c r="P13" i="7"/>
  <c r="L13" i="1"/>
  <c r="P13" i="9"/>
  <c r="O13" i="9"/>
  <c r="O13" i="7"/>
  <c r="W52" i="9"/>
  <c r="X52" i="7"/>
  <c r="N52" i="1"/>
  <c r="X52" i="9"/>
  <c r="W52" i="7"/>
  <c r="N104" i="1"/>
  <c r="X104" i="9"/>
  <c r="X104" i="7"/>
  <c r="W104" i="9"/>
  <c r="W104" i="7"/>
  <c r="S89" i="9"/>
  <c r="T89" i="9"/>
  <c r="M89" i="1"/>
  <c r="S89" i="7"/>
  <c r="T89" i="7"/>
  <c r="H68" i="7"/>
  <c r="J68" i="1"/>
  <c r="G68" i="9"/>
  <c r="G68" i="7"/>
  <c r="H68" i="9"/>
  <c r="T33" i="9"/>
  <c r="S33" i="9"/>
  <c r="M33" i="1"/>
  <c r="S33" i="7"/>
  <c r="T33" i="7"/>
  <c r="K53" i="9"/>
  <c r="K53" i="1"/>
  <c r="K53" i="7"/>
  <c r="L53" i="7"/>
  <c r="L53" i="9"/>
  <c r="P8" i="7"/>
  <c r="L8" i="1"/>
  <c r="O8" i="9"/>
  <c r="O8" i="7"/>
  <c r="P8" i="9"/>
  <c r="C106" i="7"/>
  <c r="C106" i="9"/>
  <c r="D106" i="9"/>
  <c r="D106" i="7"/>
  <c r="I106" i="1"/>
  <c r="H135" i="7"/>
  <c r="J135" i="1"/>
  <c r="G135" i="7"/>
  <c r="H135" i="9"/>
  <c r="G135" i="9"/>
  <c r="O124" i="9"/>
  <c r="P124" i="9"/>
  <c r="L124" i="1"/>
  <c r="P124" i="7"/>
  <c r="O124" i="7"/>
  <c r="N74" i="1"/>
  <c r="X74" i="7"/>
  <c r="X74" i="9"/>
  <c r="W74" i="9"/>
  <c r="W74" i="7"/>
  <c r="D65" i="7"/>
  <c r="C65" i="9"/>
  <c r="C65" i="7"/>
  <c r="D65" i="9"/>
  <c r="I65" i="1"/>
  <c r="T63" i="9"/>
  <c r="S63" i="9"/>
  <c r="T63" i="7"/>
  <c r="S63" i="7"/>
  <c r="M63" i="1"/>
  <c r="X91" i="9"/>
  <c r="N91" i="1"/>
  <c r="X91" i="7"/>
  <c r="W91" i="7"/>
  <c r="W91" i="9"/>
  <c r="M77" i="1"/>
  <c r="T77" i="9"/>
  <c r="S77" i="7"/>
  <c r="T77" i="7"/>
  <c r="S77" i="9"/>
  <c r="C43" i="7"/>
  <c r="C43" i="9"/>
  <c r="I43" i="1"/>
  <c r="D43" i="9"/>
  <c r="D43" i="7"/>
  <c r="G99" i="9"/>
  <c r="H99" i="9"/>
  <c r="G99" i="7"/>
  <c r="J99" i="1"/>
  <c r="H99" i="7"/>
  <c r="X48" i="7"/>
  <c r="N48" i="1"/>
  <c r="W48" i="7"/>
  <c r="X48" i="9"/>
  <c r="W48" i="9"/>
  <c r="I121" i="1"/>
  <c r="D121" i="7"/>
  <c r="D121" i="9"/>
  <c r="C121" i="7"/>
  <c r="C121" i="9"/>
  <c r="H95" i="7"/>
  <c r="H95" i="9"/>
  <c r="G95" i="7"/>
  <c r="G95" i="9"/>
  <c r="J95" i="1"/>
  <c r="M100" i="1"/>
  <c r="T100" i="7"/>
  <c r="S100" i="7"/>
  <c r="T100" i="9"/>
  <c r="S100" i="9"/>
  <c r="G76" i="7"/>
  <c r="J76" i="1"/>
  <c r="H76" i="9"/>
  <c r="H76" i="7"/>
  <c r="G76" i="9"/>
  <c r="X106" i="7"/>
  <c r="W106" i="7"/>
  <c r="X106" i="9"/>
  <c r="W106" i="9"/>
  <c r="N106" i="1"/>
  <c r="K125" i="7"/>
  <c r="K125" i="9"/>
  <c r="L125" i="7"/>
  <c r="K125" i="1"/>
  <c r="L125" i="9"/>
  <c r="X24" i="9"/>
  <c r="W24" i="7"/>
  <c r="W24" i="9"/>
  <c r="N24" i="1"/>
  <c r="X24" i="7"/>
  <c r="W79" i="9"/>
  <c r="N79" i="1"/>
  <c r="X79" i="9"/>
  <c r="W79" i="7"/>
  <c r="X79" i="7"/>
  <c r="D64" i="7"/>
  <c r="C64" i="7"/>
  <c r="D64" i="9"/>
  <c r="C64" i="9"/>
  <c r="I64" i="1"/>
  <c r="X133" i="9"/>
  <c r="X133" i="7"/>
  <c r="W133" i="9"/>
  <c r="W133" i="7"/>
  <c r="N133" i="1"/>
  <c r="X31" i="7"/>
  <c r="W31" i="7"/>
  <c r="X31" i="9"/>
  <c r="W31" i="9"/>
  <c r="N31" i="1"/>
  <c r="G47" i="9"/>
  <c r="G47" i="7"/>
  <c r="H47" i="9"/>
  <c r="J47" i="1"/>
  <c r="H47" i="7"/>
  <c r="N32" i="1"/>
  <c r="X32" i="9"/>
  <c r="X32" i="7"/>
  <c r="W32" i="9"/>
  <c r="W32" i="7"/>
  <c r="I37" i="1"/>
  <c r="D37" i="7"/>
  <c r="D37" i="9"/>
  <c r="C37" i="9"/>
  <c r="C37" i="7"/>
  <c r="O88" i="7"/>
  <c r="L88" i="1"/>
  <c r="P88" i="7"/>
  <c r="P88" i="9"/>
  <c r="O88" i="9"/>
  <c r="O92" i="9"/>
  <c r="P92" i="9"/>
  <c r="L92" i="1"/>
  <c r="P92" i="7"/>
  <c r="O92" i="7"/>
  <c r="M37" i="1"/>
  <c r="S37" i="9"/>
  <c r="S37" i="7"/>
  <c r="T37" i="9"/>
  <c r="T37" i="7"/>
  <c r="X77" i="7"/>
  <c r="W77" i="9"/>
  <c r="X77" i="9"/>
  <c r="W77" i="7"/>
  <c r="N77" i="1"/>
  <c r="L72" i="7"/>
  <c r="L72" i="9"/>
  <c r="K72" i="9"/>
  <c r="K72" i="7"/>
  <c r="K72" i="1"/>
  <c r="S25" i="9"/>
  <c r="S25" i="7"/>
  <c r="T25" i="9"/>
  <c r="M25" i="1"/>
  <c r="T25" i="7"/>
  <c r="G25" i="9"/>
  <c r="G25" i="7"/>
  <c r="H25" i="7"/>
  <c r="H25" i="9"/>
  <c r="J25" i="1"/>
  <c r="T13" i="7"/>
  <c r="S13" i="7"/>
  <c r="T13" i="9"/>
  <c r="S13" i="9"/>
  <c r="M13" i="1"/>
  <c r="K52" i="1"/>
  <c r="L52" i="9"/>
  <c r="K52" i="7"/>
  <c r="L52" i="7"/>
  <c r="K52" i="9"/>
  <c r="K88" i="9"/>
  <c r="K88" i="1"/>
  <c r="L88" i="7"/>
  <c r="K88" i="7"/>
  <c r="L88" i="9"/>
  <c r="C56" i="9"/>
  <c r="D56" i="9"/>
  <c r="I56" i="1"/>
  <c r="D56" i="7"/>
  <c r="C56" i="7"/>
  <c r="X125" i="9"/>
  <c r="W125" i="7"/>
  <c r="X125" i="7"/>
  <c r="N125" i="1"/>
  <c r="W125" i="9"/>
  <c r="O21" i="9"/>
  <c r="P21" i="9"/>
  <c r="L21" i="1"/>
  <c r="P21" i="7"/>
  <c r="O21" i="7"/>
  <c r="P71" i="7"/>
  <c r="O71" i="9"/>
  <c r="O71" i="7"/>
  <c r="P71" i="9"/>
  <c r="L71" i="1"/>
  <c r="I10" i="1"/>
  <c r="C10" i="9"/>
  <c r="D10" i="9"/>
  <c r="D10" i="7"/>
  <c r="C10" i="7"/>
  <c r="H74" i="9"/>
  <c r="G74" i="7"/>
  <c r="H74" i="7"/>
  <c r="J74" i="1"/>
  <c r="G74" i="9"/>
  <c r="O87" i="9"/>
  <c r="L87" i="1"/>
  <c r="O87" i="7"/>
  <c r="P87" i="9"/>
  <c r="P87" i="7"/>
  <c r="K64" i="1"/>
  <c r="K64" i="9"/>
  <c r="K64" i="7"/>
  <c r="L64" i="9"/>
  <c r="L64" i="7"/>
  <c r="K35" i="7"/>
  <c r="L35" i="9"/>
  <c r="L35" i="7"/>
  <c r="K35" i="9"/>
  <c r="K35" i="1"/>
  <c r="W37" i="7"/>
  <c r="X37" i="7"/>
  <c r="W37" i="9"/>
  <c r="N37" i="1"/>
  <c r="X37" i="9"/>
  <c r="M26" i="1"/>
  <c r="T26" i="7"/>
  <c r="S26" i="9"/>
  <c r="S26" i="7"/>
  <c r="T26" i="9"/>
  <c r="P127" i="7"/>
  <c r="O127" i="7"/>
  <c r="P127" i="9"/>
  <c r="L127" i="1"/>
  <c r="O127" i="9"/>
  <c r="K32" i="1"/>
  <c r="L32" i="9"/>
  <c r="L32" i="7"/>
  <c r="K32" i="9"/>
  <c r="K32" i="7"/>
  <c r="L90" i="7"/>
  <c r="K90" i="7"/>
  <c r="K90" i="9"/>
  <c r="K90" i="1"/>
  <c r="L90" i="9"/>
  <c r="L118" i="1"/>
  <c r="O118" i="7"/>
  <c r="O118" i="9"/>
  <c r="P118" i="7"/>
  <c r="P118" i="9"/>
  <c r="L20" i="9"/>
  <c r="K20" i="1"/>
  <c r="K20" i="7"/>
  <c r="K20" i="9"/>
  <c r="L20" i="7"/>
  <c r="L60" i="9"/>
  <c r="K60" i="9"/>
  <c r="K60" i="7"/>
  <c r="K60" i="1"/>
  <c r="L60" i="7"/>
  <c r="P79" i="9"/>
  <c r="L79" i="1"/>
  <c r="P79" i="7"/>
  <c r="O79" i="9"/>
  <c r="O79" i="7"/>
  <c r="S112" i="9"/>
  <c r="T112" i="7"/>
  <c r="T112" i="9"/>
  <c r="M112" i="1"/>
  <c r="S112" i="7"/>
  <c r="H58" i="9"/>
  <c r="J58" i="1"/>
  <c r="G58" i="7"/>
  <c r="G58" i="9"/>
  <c r="H58" i="7"/>
  <c r="I39" i="1"/>
  <c r="C39" i="9"/>
  <c r="C39" i="7"/>
  <c r="D39" i="7"/>
  <c r="D39" i="9"/>
  <c r="G92" i="7"/>
  <c r="J92" i="1"/>
  <c r="G92" i="9"/>
  <c r="H92" i="9"/>
  <c r="H92" i="7"/>
  <c r="D69" i="9"/>
  <c r="C69" i="9"/>
  <c r="C69" i="7"/>
  <c r="D69" i="7"/>
  <c r="I69" i="1"/>
  <c r="G82" i="7"/>
  <c r="H82" i="7"/>
  <c r="J82" i="1"/>
  <c r="G82" i="9"/>
  <c r="H82" i="9"/>
  <c r="W15" i="9"/>
  <c r="N15" i="1"/>
  <c r="X15" i="7"/>
  <c r="X15" i="9"/>
  <c r="W15" i="7"/>
  <c r="M28" i="1"/>
  <c r="T28" i="9"/>
  <c r="S28" i="7"/>
  <c r="T28" i="7"/>
  <c r="S28" i="9"/>
  <c r="T82" i="9"/>
  <c r="S82" i="7"/>
  <c r="M82" i="1"/>
  <c r="T82" i="7"/>
  <c r="S82" i="9"/>
  <c r="L24" i="7"/>
  <c r="L24" i="9"/>
  <c r="K24" i="9"/>
  <c r="K24" i="1"/>
  <c r="K24" i="7"/>
  <c r="P103" i="7"/>
  <c r="O103" i="7"/>
  <c r="L103" i="1"/>
  <c r="O103" i="9"/>
  <c r="P103" i="9"/>
  <c r="X75" i="7"/>
  <c r="W75" i="9"/>
  <c r="N75" i="1"/>
  <c r="W75" i="7"/>
  <c r="X75" i="9"/>
  <c r="D30" i="9"/>
  <c r="C30" i="9"/>
  <c r="I30" i="1"/>
  <c r="D30" i="7"/>
  <c r="C30" i="7"/>
  <c r="I88" i="1"/>
  <c r="D88" i="7"/>
  <c r="C88" i="9"/>
  <c r="C88" i="7"/>
  <c r="D88" i="9"/>
  <c r="D77" i="7"/>
  <c r="D77" i="9"/>
  <c r="I77" i="1"/>
  <c r="C77" i="7"/>
  <c r="C77" i="9"/>
  <c r="C114" i="9"/>
  <c r="I114" i="1"/>
  <c r="D114" i="7"/>
  <c r="C114" i="7"/>
  <c r="D114" i="9"/>
  <c r="I7" i="1"/>
  <c r="D7" i="9"/>
  <c r="D7" i="7"/>
  <c r="C7" i="9"/>
  <c r="C7" i="7"/>
  <c r="M92" i="1"/>
  <c r="S92" i="9"/>
  <c r="S92" i="7"/>
  <c r="T92" i="7"/>
  <c r="T92" i="9"/>
  <c r="H122" i="7"/>
  <c r="J122" i="1"/>
  <c r="G122" i="9"/>
  <c r="H122" i="9"/>
  <c r="G122" i="7"/>
  <c r="O7" i="9"/>
  <c r="P7" i="7"/>
  <c r="P7" i="9"/>
  <c r="L7" i="1"/>
  <c r="O7" i="7"/>
  <c r="G133" i="7"/>
  <c r="H133" i="9"/>
  <c r="J133" i="1"/>
  <c r="H133" i="7"/>
  <c r="G133" i="9"/>
  <c r="T74" i="9"/>
  <c r="S74" i="9"/>
  <c r="T74" i="7"/>
  <c r="S74" i="7"/>
  <c r="M74" i="1"/>
  <c r="J130" i="1"/>
  <c r="H130" i="7"/>
  <c r="H130" i="9"/>
  <c r="G130" i="9"/>
  <c r="G130" i="7"/>
  <c r="L86" i="7"/>
  <c r="L86" i="9"/>
  <c r="K86" i="7"/>
  <c r="K86" i="9"/>
  <c r="K86" i="1"/>
  <c r="G16" i="7"/>
  <c r="J16" i="1"/>
  <c r="H16" i="9"/>
  <c r="H16" i="7"/>
  <c r="G16" i="9"/>
  <c r="G33" i="9"/>
  <c r="G33" i="7"/>
  <c r="H33" i="7"/>
  <c r="H33" i="9"/>
  <c r="J33" i="1"/>
  <c r="D16" i="7"/>
  <c r="C16" i="7"/>
  <c r="D16" i="9"/>
  <c r="C16" i="9"/>
  <c r="I16" i="1"/>
  <c r="O129" i="9"/>
  <c r="P129" i="7"/>
  <c r="L129" i="1"/>
  <c r="O129" i="7"/>
  <c r="P129" i="9"/>
  <c r="X102" i="7"/>
  <c r="W102" i="9"/>
  <c r="N102" i="1"/>
  <c r="W102" i="7"/>
  <c r="X102" i="9"/>
  <c r="D116" i="7"/>
  <c r="I116" i="1"/>
  <c r="D116" i="9"/>
  <c r="C116" i="7"/>
  <c r="C116" i="9"/>
  <c r="N137" i="1"/>
  <c r="W137" i="7"/>
  <c r="W137" i="9"/>
  <c r="X137" i="9"/>
  <c r="X137" i="7"/>
  <c r="C83" i="9"/>
  <c r="I83" i="1"/>
  <c r="C83" i="7"/>
  <c r="D83" i="7"/>
  <c r="D83" i="9"/>
  <c r="S79" i="7"/>
  <c r="T79" i="9"/>
  <c r="S79" i="9"/>
  <c r="M79" i="1"/>
  <c r="T79" i="7"/>
  <c r="K131" i="9"/>
  <c r="K131" i="7"/>
  <c r="K131" i="1"/>
  <c r="L131" i="7"/>
  <c r="L131" i="9"/>
  <c r="P106" i="9"/>
  <c r="P106" i="7"/>
  <c r="O106" i="9"/>
  <c r="L106" i="1"/>
  <c r="O106" i="7"/>
  <c r="X90" i="9"/>
  <c r="X90" i="7"/>
  <c r="W90" i="7"/>
  <c r="W90" i="9"/>
  <c r="N90" i="1"/>
  <c r="J46" i="1"/>
  <c r="H46" i="9"/>
  <c r="H46" i="7"/>
  <c r="G46" i="7"/>
  <c r="G46" i="9"/>
  <c r="N86" i="1"/>
  <c r="X86" i="7"/>
  <c r="W86" i="9"/>
  <c r="W86" i="7"/>
  <c r="X86" i="9"/>
  <c r="H10" i="9"/>
  <c r="G10" i="9"/>
  <c r="H10" i="7"/>
  <c r="J10" i="1"/>
  <c r="G10" i="7"/>
  <c r="H56" i="7"/>
  <c r="G56" i="7"/>
  <c r="H56" i="9"/>
  <c r="G56" i="9"/>
  <c r="J56" i="1"/>
  <c r="M69" i="1"/>
  <c r="T69" i="7"/>
  <c r="S69" i="9"/>
  <c r="T69" i="9"/>
  <c r="S69" i="7"/>
  <c r="J114" i="1"/>
  <c r="H114" i="7"/>
  <c r="G114" i="9"/>
  <c r="H114" i="9"/>
  <c r="G114" i="7"/>
  <c r="L19" i="1"/>
  <c r="O19" i="7"/>
  <c r="P19" i="7"/>
  <c r="O19" i="9"/>
  <c r="P19" i="9"/>
  <c r="H54" i="7"/>
  <c r="G54" i="9"/>
  <c r="H54" i="9"/>
  <c r="G54" i="7"/>
  <c r="J54" i="1"/>
  <c r="I73" i="1"/>
  <c r="D73" i="7"/>
  <c r="D73" i="9"/>
  <c r="C73" i="7"/>
  <c r="C73" i="9"/>
  <c r="C111" i="7"/>
  <c r="I111" i="1"/>
  <c r="D111" i="9"/>
  <c r="C111" i="9"/>
  <c r="D111" i="7"/>
  <c r="K100" i="7"/>
  <c r="L100" i="9"/>
  <c r="K100" i="9"/>
  <c r="L100" i="7"/>
  <c r="K100" i="1"/>
  <c r="H115" i="9"/>
  <c r="J115" i="1"/>
  <c r="G115" i="7"/>
  <c r="G115" i="9"/>
  <c r="H115" i="7"/>
  <c r="K136" i="1"/>
  <c r="K136" i="9"/>
  <c r="K136" i="7"/>
  <c r="L136" i="9"/>
  <c r="L136" i="7"/>
  <c r="W100" i="9"/>
  <c r="X100" i="9"/>
  <c r="X100" i="7"/>
  <c r="W100" i="7"/>
  <c r="N100" i="1"/>
  <c r="W43" i="7"/>
  <c r="X43" i="7"/>
  <c r="N43" i="1"/>
  <c r="X43" i="9"/>
  <c r="W43" i="9"/>
  <c r="J26" i="1"/>
  <c r="G26" i="7"/>
  <c r="H26" i="9"/>
  <c r="G26" i="9"/>
  <c r="H26" i="7"/>
  <c r="X96" i="7"/>
  <c r="W96" i="7"/>
  <c r="N96" i="1"/>
  <c r="W96" i="9"/>
  <c r="X96" i="9"/>
  <c r="O34" i="7"/>
  <c r="O34" i="9"/>
  <c r="P34" i="9"/>
  <c r="P34" i="7"/>
  <c r="L34" i="1"/>
  <c r="X81" i="7"/>
  <c r="W81" i="7"/>
  <c r="N81" i="1"/>
  <c r="X81" i="9"/>
  <c r="W81" i="9"/>
  <c r="K7" i="9"/>
  <c r="L7" i="7"/>
  <c r="L7" i="9"/>
  <c r="K7" i="7"/>
  <c r="K7" i="1"/>
  <c r="J70" i="1"/>
  <c r="G70" i="7"/>
  <c r="H70" i="7"/>
  <c r="G70" i="9"/>
  <c r="H70" i="9"/>
  <c r="L74" i="1"/>
  <c r="P74" i="9"/>
  <c r="P74" i="7"/>
  <c r="O74" i="7"/>
  <c r="O74" i="9"/>
  <c r="L42" i="7"/>
  <c r="K42" i="7"/>
  <c r="K42" i="9"/>
  <c r="L42" i="9"/>
  <c r="K42" i="1"/>
  <c r="G129" i="9"/>
  <c r="J129" i="1"/>
  <c r="G129" i="7"/>
  <c r="H129" i="9"/>
  <c r="H129" i="7"/>
  <c r="L15" i="7"/>
  <c r="K15" i="1"/>
  <c r="K15" i="7"/>
  <c r="L15" i="9"/>
  <c r="K15" i="9"/>
  <c r="W111" i="9"/>
  <c r="X111" i="9"/>
  <c r="W111" i="7"/>
  <c r="X111" i="7"/>
  <c r="N111" i="1"/>
  <c r="O98" i="7"/>
  <c r="P98" i="7"/>
  <c r="P98" i="9"/>
  <c r="L98" i="1"/>
  <c r="O98" i="9"/>
  <c r="O95" i="7"/>
  <c r="L95" i="1"/>
  <c r="O95" i="9"/>
  <c r="P95" i="7"/>
  <c r="P95" i="9"/>
  <c r="T85" i="7"/>
  <c r="M85" i="1"/>
  <c r="T85" i="9"/>
  <c r="S85" i="9"/>
  <c r="S85" i="7"/>
  <c r="L116" i="1"/>
  <c r="P116" i="9"/>
  <c r="O116" i="9"/>
  <c r="O116" i="7"/>
  <c r="P116" i="7"/>
  <c r="P26" i="9"/>
  <c r="P26" i="7"/>
  <c r="O26" i="9"/>
  <c r="L26" i="1"/>
  <c r="O26" i="7"/>
  <c r="H45" i="9"/>
  <c r="H45" i="7"/>
  <c r="J45" i="1"/>
  <c r="G45" i="9"/>
  <c r="G45" i="7"/>
  <c r="P93" i="9"/>
  <c r="O93" i="7"/>
  <c r="L93" i="1"/>
  <c r="P93" i="7"/>
  <c r="O93" i="9"/>
  <c r="H137" i="9"/>
  <c r="G137" i="9"/>
  <c r="H137" i="7"/>
  <c r="G137" i="7"/>
  <c r="J137" i="1"/>
  <c r="M132" i="1"/>
  <c r="T132" i="9"/>
  <c r="S132" i="7"/>
  <c r="T132" i="7"/>
  <c r="S132" i="9"/>
  <c r="D107" i="7"/>
  <c r="C107" i="7"/>
  <c r="I107" i="1"/>
  <c r="D107" i="9"/>
  <c r="C107" i="9"/>
  <c r="J81" i="1"/>
  <c r="G81" i="9"/>
  <c r="G81" i="7"/>
  <c r="H81" i="9"/>
  <c r="H81" i="7"/>
  <c r="C84" i="9"/>
  <c r="I84" i="1"/>
  <c r="D84" i="9"/>
  <c r="D84" i="7"/>
  <c r="C84" i="7"/>
  <c r="C126" i="7"/>
  <c r="C126" i="9"/>
  <c r="D126" i="9"/>
  <c r="I126" i="1"/>
  <c r="D126" i="7"/>
  <c r="W11" i="7"/>
  <c r="W11" i="9"/>
  <c r="X11" i="7"/>
  <c r="X11" i="9"/>
  <c r="N11" i="1"/>
  <c r="P84" i="9"/>
  <c r="O84" i="7"/>
  <c r="L84" i="1"/>
  <c r="O84" i="9"/>
  <c r="P84" i="7"/>
  <c r="O72" i="7"/>
  <c r="P72" i="7"/>
  <c r="O72" i="9"/>
  <c r="P72" i="9"/>
  <c r="L72" i="1"/>
  <c r="D47" i="9"/>
  <c r="C47" i="9"/>
  <c r="I47" i="1"/>
  <c r="D47" i="7"/>
  <c r="C47" i="7"/>
  <c r="L38" i="9"/>
  <c r="L38" i="7"/>
  <c r="K38" i="7"/>
  <c r="K38" i="9"/>
  <c r="K38" i="1"/>
  <c r="K36" i="9"/>
  <c r="K36" i="7"/>
  <c r="L36" i="9"/>
  <c r="L36" i="7"/>
  <c r="K36" i="1"/>
  <c r="M58" i="1"/>
  <c r="S58" i="9"/>
  <c r="T58" i="7"/>
  <c r="T58" i="9"/>
  <c r="S58" i="7"/>
  <c r="T12" i="7"/>
  <c r="S12" i="9"/>
  <c r="S12" i="7"/>
  <c r="M12" i="1"/>
  <c r="T12" i="9"/>
  <c r="K58" i="1"/>
  <c r="K58" i="9"/>
  <c r="K58" i="7"/>
  <c r="L58" i="9"/>
  <c r="L58" i="7"/>
  <c r="D42" i="7"/>
  <c r="C42" i="9"/>
  <c r="I42" i="1"/>
  <c r="D42" i="9"/>
  <c r="C42" i="7"/>
  <c r="K89" i="1"/>
  <c r="K89" i="9"/>
  <c r="K89" i="7"/>
  <c r="L89" i="9"/>
  <c r="L89" i="7"/>
  <c r="D63" i="9"/>
  <c r="D63" i="7"/>
  <c r="C63" i="9"/>
  <c r="I63" i="1"/>
  <c r="C63" i="7"/>
  <c r="S133" i="7"/>
  <c r="T133" i="9"/>
  <c r="M133" i="1"/>
  <c r="S133" i="9"/>
  <c r="T133" i="7"/>
  <c r="K103" i="1"/>
  <c r="K103" i="9"/>
  <c r="L103" i="7"/>
  <c r="L103" i="9"/>
  <c r="K103" i="7"/>
  <c r="X6" i="9"/>
  <c r="W6" i="9"/>
  <c r="W6" i="7"/>
  <c r="X6" i="7"/>
  <c r="N6" i="1"/>
  <c r="H98" i="7"/>
  <c r="J98" i="1"/>
  <c r="G98" i="9"/>
  <c r="H98" i="9"/>
  <c r="G98" i="7"/>
  <c r="G123" i="7"/>
  <c r="J123" i="1"/>
  <c r="G123" i="9"/>
  <c r="H123" i="7"/>
  <c r="H123" i="9"/>
  <c r="W76" i="7"/>
  <c r="X76" i="7"/>
  <c r="W76" i="9"/>
  <c r="X76" i="9"/>
  <c r="N76" i="1"/>
  <c r="C33" i="7"/>
  <c r="D33" i="9"/>
  <c r="C33" i="9"/>
  <c r="I33" i="1"/>
  <c r="D33" i="7"/>
  <c r="M98" i="1"/>
  <c r="S98" i="9"/>
  <c r="S98" i="7"/>
  <c r="T98" i="7"/>
  <c r="T98" i="9"/>
  <c r="C41" i="7"/>
  <c r="D41" i="9"/>
  <c r="I41" i="1"/>
  <c r="C41" i="9"/>
  <c r="D41" i="7"/>
  <c r="S30" i="7"/>
  <c r="T30" i="7"/>
  <c r="M30" i="1"/>
  <c r="T30" i="9"/>
  <c r="S30" i="9"/>
  <c r="S31" i="9"/>
  <c r="S31" i="7"/>
  <c r="M31" i="1"/>
  <c r="T31" i="9"/>
  <c r="T31" i="7"/>
  <c r="L8" i="9"/>
  <c r="L8" i="7"/>
  <c r="K8" i="7"/>
  <c r="K8" i="1"/>
  <c r="K8" i="9"/>
  <c r="C31" i="7"/>
  <c r="I31" i="1"/>
  <c r="D31" i="9"/>
  <c r="D31" i="7"/>
  <c r="C31" i="9"/>
  <c r="O23" i="7"/>
  <c r="P23" i="7"/>
  <c r="O23" i="9"/>
  <c r="P23" i="9"/>
  <c r="L23" i="1"/>
  <c r="O35" i="9"/>
  <c r="P35" i="7"/>
  <c r="O35" i="7"/>
  <c r="L35" i="1"/>
  <c r="P35" i="9"/>
  <c r="G22" i="9"/>
  <c r="G22" i="7"/>
  <c r="H22" i="7"/>
  <c r="H22" i="9"/>
  <c r="J22" i="1"/>
  <c r="H118" i="9"/>
  <c r="H118" i="7"/>
  <c r="G118" i="9"/>
  <c r="G118" i="7"/>
  <c r="J118" i="1"/>
  <c r="L39" i="9"/>
  <c r="K39" i="7"/>
  <c r="K39" i="9"/>
  <c r="K39" i="1"/>
  <c r="L39" i="7"/>
  <c r="S122" i="7"/>
  <c r="T122" i="9"/>
  <c r="S122" i="9"/>
  <c r="T122" i="7"/>
  <c r="M122" i="1"/>
  <c r="J23" i="1"/>
  <c r="G23" i="7"/>
  <c r="H23" i="7"/>
  <c r="H23" i="9"/>
  <c r="G23" i="9"/>
  <c r="L125" i="1"/>
  <c r="O125" i="7"/>
  <c r="P125" i="7"/>
  <c r="O125" i="9"/>
  <c r="P125" i="9"/>
  <c r="T72" i="7"/>
  <c r="S72" i="9"/>
  <c r="M72" i="1"/>
  <c r="T72" i="9"/>
  <c r="S72" i="7"/>
  <c r="L110" i="9"/>
  <c r="K110" i="7"/>
  <c r="K110" i="9"/>
  <c r="K110" i="1"/>
  <c r="L110" i="7"/>
  <c r="C118" i="7"/>
  <c r="I118" i="1"/>
  <c r="D118" i="7"/>
  <c r="D118" i="9"/>
  <c r="C118" i="9"/>
  <c r="L64" i="1"/>
  <c r="P64" i="9"/>
  <c r="O64" i="9"/>
  <c r="P64" i="7"/>
  <c r="O64" i="7"/>
  <c r="H38" i="9"/>
  <c r="G38" i="7"/>
  <c r="J38" i="1"/>
  <c r="G38" i="9"/>
  <c r="H38" i="7"/>
  <c r="K37" i="7"/>
  <c r="K37" i="1"/>
  <c r="L37" i="9"/>
  <c r="L37" i="7"/>
  <c r="K37" i="9"/>
  <c r="H11" i="7"/>
  <c r="G11" i="7"/>
  <c r="H11" i="9"/>
  <c r="G11" i="9"/>
  <c r="J11" i="1"/>
  <c r="L109" i="9"/>
  <c r="L109" i="7"/>
  <c r="K109" i="7"/>
  <c r="K109" i="1"/>
  <c r="K109" i="9"/>
  <c r="C95" i="7"/>
  <c r="C95" i="9"/>
  <c r="I95" i="1"/>
  <c r="D95" i="9"/>
  <c r="D95" i="7"/>
  <c r="N128" i="1"/>
  <c r="W128" i="7"/>
  <c r="X128" i="7"/>
  <c r="W128" i="9"/>
  <c r="X128" i="9"/>
  <c r="L40" i="9"/>
  <c r="K40" i="1"/>
  <c r="K40" i="7"/>
  <c r="L40" i="7"/>
  <c r="K40" i="9"/>
  <c r="W49" i="9"/>
  <c r="X49" i="9"/>
  <c r="N49" i="1"/>
  <c r="W49" i="7"/>
  <c r="X49" i="7"/>
  <c r="P29" i="7"/>
  <c r="L29" i="1"/>
  <c r="P29" i="9"/>
  <c r="O29" i="9"/>
  <c r="O29" i="7"/>
  <c r="X121" i="7"/>
  <c r="X121" i="9"/>
  <c r="N121" i="1"/>
  <c r="W121" i="9"/>
  <c r="W121" i="7"/>
  <c r="E6" i="4" l="1"/>
  <c r="E5" i="1"/>
  <c r="P5" i="7"/>
  <c r="O5" i="9"/>
  <c r="P5" i="9"/>
  <c r="L5" i="1"/>
  <c r="O5" i="7"/>
  <c r="D6" i="4"/>
  <c r="D6" i="1"/>
  <c r="K6" i="7"/>
  <c r="K6" i="9"/>
  <c r="L6" i="9"/>
  <c r="L6" i="7"/>
  <c r="K6" i="1"/>
  <c r="E6" i="1"/>
  <c r="P6" i="7"/>
  <c r="L6" i="1"/>
  <c r="O6" i="7"/>
  <c r="P6" i="9"/>
  <c r="O6" i="9"/>
  <c r="B6" i="4"/>
  <c r="B6" i="1"/>
  <c r="I6" i="1"/>
  <c r="C6" i="9"/>
  <c r="D6" i="9"/>
  <c r="C6" i="7"/>
  <c r="D6" i="7"/>
  <c r="B5" i="1"/>
  <c r="I5" i="1"/>
  <c r="D5" i="9"/>
  <c r="C5" i="9"/>
  <c r="C5" i="7"/>
  <c r="D5" i="7"/>
  <c r="C6" i="4"/>
  <c r="C6" i="1"/>
  <c r="H6" i="7"/>
  <c r="H6" i="9"/>
  <c r="G6" i="7"/>
  <c r="G6" i="9"/>
  <c r="J6" i="1"/>
  <c r="C5" i="1"/>
  <c r="J5" i="1"/>
  <c r="G5" i="7"/>
  <c r="H5" i="9"/>
  <c r="G5" i="9"/>
  <c r="H5" i="7"/>
  <c r="D5" i="1"/>
  <c r="L5" i="7"/>
  <c r="L5" i="9"/>
  <c r="K5" i="1"/>
  <c r="K5" i="9"/>
  <c r="K5" i="7"/>
</calcChain>
</file>

<file path=xl/comments1.xml><?xml version="1.0" encoding="utf-8"?>
<comments xmlns="http://schemas.openxmlformats.org/spreadsheetml/2006/main">
  <authors>
    <author>ametrf1a</author>
  </authors>
  <commentList>
    <comment ref="Q53" authorId="0">
      <text>
        <r>
          <rPr>
            <b/>
            <sz val="8"/>
            <color indexed="81"/>
            <rFont val="Tahoma"/>
            <family val="2"/>
          </rPr>
          <t>Mx wrong FRA configuration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comments3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<sst xmlns="http://schemas.openxmlformats.org/spreadsheetml/2006/main" count="1342" uniqueCount="677">
  <si>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</si>
  <si>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</si>
  <si>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</si>
  <si>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</si>
  <si>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</si>
  <si>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</si>
  <si>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</si>
  <si>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</si>
  <si>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</si>
  <si>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</si>
  <si>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</si>
  <si>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</si>
  <si>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</si>
  <si>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</si>
  <si>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</si>
  <si>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</si>
  <si>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</si>
  <si>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</si>
  <si>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</si>
  <si>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</si>
  <si>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</si>
  <si>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</si>
  <si>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</si>
  <si>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</si>
  <si>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</si>
  <si>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</si>
  <si>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</si>
  <si>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</si>
  <si>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</si>
  <si>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</si>
  <si>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</si>
  <si>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</si>
  <si>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</si>
  <si>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</si>
  <si>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</si>
  <si>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</si>
  <si>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</si>
  <si>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</si>
  <si>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</si>
  <si>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</si>
  <si>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</si>
  <si>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</si>
  <si>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</si>
  <si>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</si>
  <si>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</si>
  <si>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</si>
  <si>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</si>
  <si>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</si>
  <si>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</si>
  <si>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</si>
  <si>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</si>
  <si>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</si>
  <si>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</si>
  <si>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</si>
  <si>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</si>
  <si>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</si>
  <si>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</si>
  <si>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</si>
  <si>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</si>
  <si>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</si>
  <si>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</si>
  <si>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</si>
  <si>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</si>
  <si>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</si>
  <si>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</si>
  <si>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</si>
  <si>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</si>
  <si>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</si>
  <si>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</si>
  <si>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</si>
  <si>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</si>
  <si>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</si>
  <si>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</si>
  <si>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</si>
  <si>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</si>
  <si>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</si>
  <si>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</si>
  <si>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</si>
  <si>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Settlement days</t>
  </si>
  <si>
    <t>Currency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</si>
  <si>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</si>
  <si>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</si>
  <si>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</si>
  <si>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</si>
  <si>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</si>
  <si>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</si>
  <si>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</si>
  <si>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</si>
  <si>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</si>
  <si>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</si>
  <si>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</si>
  <si>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</si>
  <si>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</si>
  <si>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</si>
  <si>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</si>
  <si>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</si>
  <si>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</si>
  <si>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</si>
  <si>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</si>
  <si>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</si>
  <si>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</si>
  <si>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</si>
  <si>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</si>
  <si>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</si>
  <si>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</si>
  <si>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</si>
  <si>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</si>
  <si>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0/-1</t>
  </si>
  <si>
    <t>MonotonicCubicNaturalSpline</t>
  </si>
  <si>
    <t>0D</t>
  </si>
  <si>
    <t>1D</t>
  </si>
  <si>
    <t>T</t>
  </si>
  <si>
    <t>TOM</t>
  </si>
  <si>
    <t>Following</t>
  </si>
  <si>
    <t>DTSIMI1</t>
  </si>
  <si>
    <t>DDS</t>
  </si>
  <si>
    <t>SourceAlias</t>
  </si>
  <si>
    <t>fwd</t>
  </si>
  <si>
    <t>disc</t>
  </si>
  <si>
    <t>Value Date</t>
  </si>
  <si>
    <t>Fixing Date</t>
  </si>
  <si>
    <t>USD</t>
  </si>
  <si>
    <t>USDYC1M_OND</t>
  </si>
  <si>
    <t>USDYC1M_TND</t>
  </si>
  <si>
    <t>USDYC1M_SND</t>
  </si>
  <si>
    <t>USD_CURVE_1M_1Y</t>
  </si>
  <si>
    <t>USD_CURVE_1M_1Y3M</t>
  </si>
  <si>
    <t>USD_CURVE_1M_1Y6M</t>
  </si>
  <si>
    <t>USD_CURVE_1M_1Y9M</t>
  </si>
  <si>
    <t>USD_CURVE_1M_2Y</t>
  </si>
  <si>
    <t>USD_CURVE_1M_2Y3M</t>
  </si>
  <si>
    <t>USD_CURVE_1M_2Y6M</t>
  </si>
  <si>
    <t>USD_CURVE_1M_2Y9M</t>
  </si>
  <si>
    <t>USD_CURVE_1M_3Y</t>
  </si>
  <si>
    <t>USD_CURVE_1M_4Y</t>
  </si>
  <si>
    <t>USD_CURVE_1M_5Y</t>
  </si>
  <si>
    <t>USD_CURVE_1M_6Y</t>
  </si>
  <si>
    <t>USD_CURVE_1M_7Y</t>
  </si>
  <si>
    <t>USD_CURVE_1M_8Y</t>
  </si>
  <si>
    <t>USD_CURVE_1M_9Y</t>
  </si>
  <si>
    <t>USD_CURVE_1M_10Y</t>
  </si>
  <si>
    <t>USD_CURVE_1M_11Y</t>
  </si>
  <si>
    <t>USD_CURVE_1M_12Y</t>
  </si>
  <si>
    <t>USD_CURVE_1M_13Y</t>
  </si>
  <si>
    <t>USD_CURVE_1M_14Y</t>
  </si>
  <si>
    <t>USD_CURVE_1M_15Y</t>
  </si>
  <si>
    <t>USD_CURVE_1M_16Y</t>
  </si>
  <si>
    <t>USD_CURVE_1M_17Y</t>
  </si>
  <si>
    <t>USD_CURVE_1M_18Y</t>
  </si>
  <si>
    <t>USD_CURVE_1M_19Y</t>
  </si>
  <si>
    <t>USD_CURVE_1M_20Y</t>
  </si>
  <si>
    <t>USD_CURVE_1M_21Y</t>
  </si>
  <si>
    <t>USD_CURVE_1M_22Y</t>
  </si>
  <si>
    <t>USD_CURVE_1M_23Y</t>
  </si>
  <si>
    <t>USD_CURVE_1M_24Y</t>
  </si>
  <si>
    <t>USD_CURVE_1M_25Y</t>
  </si>
  <si>
    <t>USD_CURVE_1M_26Y</t>
  </si>
  <si>
    <t>USD_CURVE_1M_27Y</t>
  </si>
  <si>
    <t>USD_CURVE_1M_28Y</t>
  </si>
  <si>
    <t>USD_CURVE_1M_29Y</t>
  </si>
  <si>
    <t>USD_CURVE_1M_30Y</t>
  </si>
  <si>
    <t>USD_CURVE_1M_31Y</t>
  </si>
  <si>
    <t>USD_CURVE_1M_32Y</t>
  </si>
  <si>
    <t>USD_CURVE_1M_33Y</t>
  </si>
  <si>
    <t>USD_CURVE_1M_34Y</t>
  </si>
  <si>
    <t>USD_CURVE_1M_35Y</t>
  </si>
  <si>
    <t>USD_CURVE_1M_36Y</t>
  </si>
  <si>
    <t>USD_CURVE_1M_37Y</t>
  </si>
  <si>
    <t>USD_CURVE_1M_38Y</t>
  </si>
  <si>
    <t>USD_CURVE_1M_39Y</t>
  </si>
  <si>
    <t>USD_CURVE_1M_40Y</t>
  </si>
  <si>
    <t>USD_CURVE_1M_41Y</t>
  </si>
  <si>
    <t>USD_CURVE_1M_42Y</t>
  </si>
  <si>
    <t>USD_CURVE_1M_43Y</t>
  </si>
  <si>
    <t>USD_CURVE_1M_44Y</t>
  </si>
  <si>
    <t>USD_CURVE_1M_45Y</t>
  </si>
  <si>
    <t>USD_CURVE_1M_46Y</t>
  </si>
  <si>
    <t>USD_CURVE_1M_47Y</t>
  </si>
  <si>
    <t>USD_CURVE_1M_48Y</t>
  </si>
  <si>
    <t>USD_CURVE_1M_49Y</t>
  </si>
  <si>
    <t>USD_CURVE_1M_50Y</t>
  </si>
  <si>
    <t>USD_CURVE_1M_51Y</t>
  </si>
  <si>
    <t>USD_CURVE_1M_52Y</t>
  </si>
  <si>
    <t>USD_CURVE_1M_53Y</t>
  </si>
  <si>
    <t>USD_CURVE_1M_54Y</t>
  </si>
  <si>
    <t>USD_CURVE_1M_55Y</t>
  </si>
  <si>
    <t>USD_CURVE_1M_56Y</t>
  </si>
  <si>
    <t>USD_CURVE_1M_57Y</t>
  </si>
  <si>
    <t>USD_CURVE_1M_58Y</t>
  </si>
  <si>
    <t>USD_CURVE_1M_59Y</t>
  </si>
  <si>
    <t>USD_CURVE_1M_60Y</t>
  </si>
  <si>
    <t>USDYC3M_OND</t>
  </si>
  <si>
    <t>USDYC3M_TND</t>
  </si>
  <si>
    <t>USDYC3M_SND</t>
  </si>
  <si>
    <t>USDYC3M_T3F1</t>
  </si>
  <si>
    <t>USDYC3M_TOM3F1</t>
  </si>
  <si>
    <t>USDYC3M1X4F</t>
  </si>
  <si>
    <t>USDYC3M2X5F</t>
  </si>
  <si>
    <t>USDYC3M3X6F</t>
  </si>
  <si>
    <t>USDYC3M4X7F</t>
  </si>
  <si>
    <t>USDYC3M5X8F</t>
  </si>
  <si>
    <t>USDYC3M6X9F</t>
  </si>
  <si>
    <t>USD_CURVE_3M_1Y</t>
  </si>
  <si>
    <t>USD_CURVE_3M_1Y3M</t>
  </si>
  <si>
    <t>USD_CURVE_3M_1Y6M</t>
  </si>
  <si>
    <t>USD_CURVE_3M_1Y9M</t>
  </si>
  <si>
    <t>USD_CURVE_3M_2Y</t>
  </si>
  <si>
    <t>USD_CURVE_3M_2Y3M</t>
  </si>
  <si>
    <t>USD_CURVE_3M_2Y6M</t>
  </si>
  <si>
    <t>USD_CURVE_3M_2Y9M</t>
  </si>
  <si>
    <t>USD_CURVE_3M_3Y</t>
  </si>
  <si>
    <t>USD_CURVE_3M_4Y</t>
  </si>
  <si>
    <t>USD_CURVE_3M_5Y</t>
  </si>
  <si>
    <t>USD_CURVE_3M_6Y</t>
  </si>
  <si>
    <t>USD_CURVE_3M_7Y</t>
  </si>
  <si>
    <t>USD_CURVE_3M_8Y</t>
  </si>
  <si>
    <t>USD_CURVE_3M_9Y</t>
  </si>
  <si>
    <t>USD_CURVE_3M_10Y</t>
  </si>
  <si>
    <t>USD_CURVE_3M_11Y</t>
  </si>
  <si>
    <t>USD_CURVE_3M_12Y</t>
  </si>
  <si>
    <t>USD_CURVE_3M_13Y</t>
  </si>
  <si>
    <t>USD_CURVE_3M_14Y</t>
  </si>
  <si>
    <t>USD_CURVE_3M_15Y</t>
  </si>
  <si>
    <t>USD_CURVE_3M_16Y</t>
  </si>
  <si>
    <t>USD_CURVE_3M_17Y</t>
  </si>
  <si>
    <t>USD_CURVE_3M_18Y</t>
  </si>
  <si>
    <t>USD_CURVE_3M_19Y</t>
  </si>
  <si>
    <t>USD_CURVE_3M_20Y</t>
  </si>
  <si>
    <t>USD_CURVE_3M_21Y</t>
  </si>
  <si>
    <t>USD_CURVE_3M_22Y</t>
  </si>
  <si>
    <t>USD_CURVE_3M_23Y</t>
  </si>
  <si>
    <t>USD_CURVE_3M_24Y</t>
  </si>
  <si>
    <t>USD_CURVE_3M_25Y</t>
  </si>
  <si>
    <t>USD_CURVE_3M_26Y</t>
  </si>
  <si>
    <t>USD_CURVE_3M_27Y</t>
  </si>
  <si>
    <t>USD_CURVE_3M_28Y</t>
  </si>
  <si>
    <t>USD_CURVE_3M_29Y</t>
  </si>
  <si>
    <t>USD_CURVE_3M_30Y</t>
  </si>
  <si>
    <t>USD_CURVE_3M_31Y</t>
  </si>
  <si>
    <t>USD_CURVE_3M_32Y</t>
  </si>
  <si>
    <t>USD_CURVE_3M_33Y</t>
  </si>
  <si>
    <t>USD_CURVE_3M_34Y</t>
  </si>
  <si>
    <t>USD_CURVE_3M_35Y</t>
  </si>
  <si>
    <t>USD_CURVE_3M_36Y</t>
  </si>
  <si>
    <t>USD_CURVE_3M_37Y</t>
  </si>
  <si>
    <t>USD_CURVE_3M_38Y</t>
  </si>
  <si>
    <t>USD_CURVE_3M_39Y</t>
  </si>
  <si>
    <t>USD_CURVE_3M_40Y</t>
  </si>
  <si>
    <t>USD_CURVE_3M_41Y</t>
  </si>
  <si>
    <t>USD_CURVE_3M_42Y</t>
  </si>
  <si>
    <t>USD_CURVE_3M_43Y</t>
  </si>
  <si>
    <t>USD_CURVE_3M_44Y</t>
  </si>
  <si>
    <t>USD_CURVE_3M_45Y</t>
  </si>
  <si>
    <t>USD_CURVE_3M_46Y</t>
  </si>
  <si>
    <t>USD_CURVE_3M_47Y</t>
  </si>
  <si>
    <t>USD_CURVE_3M_48Y</t>
  </si>
  <si>
    <t>USD_CURVE_3M_49Y</t>
  </si>
  <si>
    <t>USD_CURVE_3M_50Y</t>
  </si>
  <si>
    <t>USD_CURVE_3M_51Y</t>
  </si>
  <si>
    <t>USD_CURVE_3M_52Y</t>
  </si>
  <si>
    <t>USD_CURVE_3M_53Y</t>
  </si>
  <si>
    <t>USD_CURVE_3M_54Y</t>
  </si>
  <si>
    <t>USD_CURVE_3M_55Y</t>
  </si>
  <si>
    <t>USD_CURVE_3M_56Y</t>
  </si>
  <si>
    <t>USD_CURVE_3M_57Y</t>
  </si>
  <si>
    <t>USD_CURVE_3M_58Y</t>
  </si>
  <si>
    <t>USD_CURVE_3M_59Y</t>
  </si>
  <si>
    <t>USD_CURVE_3M_60Y</t>
  </si>
  <si>
    <t>USDYC6M_OND</t>
  </si>
  <si>
    <t>USDYC6M_TND</t>
  </si>
  <si>
    <t>USDYC6M_SND</t>
  </si>
  <si>
    <t>USDYC6M_T6F1</t>
  </si>
  <si>
    <t>USDYC6M_TOM6F1</t>
  </si>
  <si>
    <t>USDYC6M1X7F</t>
  </si>
  <si>
    <t>USDYC6M2X8F</t>
  </si>
  <si>
    <t>USDYC6M3X9F</t>
  </si>
  <si>
    <t>USDYC6M4X10F</t>
  </si>
  <si>
    <t>USDYC6M5X11F</t>
  </si>
  <si>
    <t>USDYC6M6X12F</t>
  </si>
  <si>
    <t>USDYC6M7X13F</t>
  </si>
  <si>
    <t>USDYC6M8X14F</t>
  </si>
  <si>
    <t>USDYC6M9X15F</t>
  </si>
  <si>
    <t>USDYC6M10X16F</t>
  </si>
  <si>
    <t>USDYC6M11X17F</t>
  </si>
  <si>
    <t>USDYC6M12X18F</t>
  </si>
  <si>
    <t>USDYC6M13X19F</t>
  </si>
  <si>
    <t>USDYC6M14X20F</t>
  </si>
  <si>
    <t>USDYC6M15X21F</t>
  </si>
  <si>
    <t>USDYC6M16X22F</t>
  </si>
  <si>
    <t>USDYC6M17X23F</t>
  </si>
  <si>
    <t>USDYC6M18X24F</t>
  </si>
  <si>
    <t>USD_CURVE_6M_1Y</t>
  </si>
  <si>
    <t>USD_CURVE_6M_1Y6M</t>
  </si>
  <si>
    <t>USD_CURVE_6M_2Y</t>
  </si>
  <si>
    <t>USD_CURVE_6M_2Y6M</t>
  </si>
  <si>
    <t>USD_CURVE_6M_3Y</t>
  </si>
  <si>
    <t>USD_CURVE_6M_4Y</t>
  </si>
  <si>
    <t>USD_CURVE_6M_5Y</t>
  </si>
  <si>
    <t>USD_CURVE_6M_6Y</t>
  </si>
  <si>
    <t>USD_CURVE_6M_7Y</t>
  </si>
  <si>
    <t>USD_CURVE_6M_8Y</t>
  </si>
  <si>
    <t>USD_CURVE_6M_9Y</t>
  </si>
  <si>
    <t>USD_CURVE_6M_10Y</t>
  </si>
  <si>
    <t>USD_CURVE_6M_11Y</t>
  </si>
  <si>
    <t>USD_CURVE_6M_12Y</t>
  </si>
  <si>
    <t>USD_CURVE_6M_13Y</t>
  </si>
  <si>
    <t>USD_CURVE_6M_14Y</t>
  </si>
  <si>
    <t>USD_CURVE_6M_15Y</t>
  </si>
  <si>
    <t>USD_CURVE_6M_16Y</t>
  </si>
  <si>
    <t>USD_CURVE_6M_17Y</t>
  </si>
  <si>
    <t>USD_CURVE_6M_18Y</t>
  </si>
  <si>
    <t>USD_CURVE_6M_19Y</t>
  </si>
  <si>
    <t>USD_CURVE_6M_20Y</t>
  </si>
  <si>
    <t>USD_CURVE_6M_21Y</t>
  </si>
  <si>
    <t>USD_CURVE_6M_22Y</t>
  </si>
  <si>
    <t>USD_CURVE_6M_23Y</t>
  </si>
  <si>
    <t>USD_CURVE_6M_24Y</t>
  </si>
  <si>
    <t>USD_CURVE_6M_25Y</t>
  </si>
  <si>
    <t>USD_CURVE_6M_26Y</t>
  </si>
  <si>
    <t>USD_CURVE_6M_27Y</t>
  </si>
  <si>
    <t>USD_CURVE_6M_28Y</t>
  </si>
  <si>
    <t>USD_CURVE_6M_29Y</t>
  </si>
  <si>
    <t>USD_CURVE_6M_30Y</t>
  </si>
  <si>
    <t>USD_CURVE_6M_31Y</t>
  </si>
  <si>
    <t>USD_CURVE_6M_32Y</t>
  </si>
  <si>
    <t>USD_CURVE_6M_33Y</t>
  </si>
  <si>
    <t>USD_CURVE_6M_34Y</t>
  </si>
  <si>
    <t>USD_CURVE_6M_35Y</t>
  </si>
  <si>
    <t>USD_CURVE_6M_36Y</t>
  </si>
  <si>
    <t>USD_CURVE_6M_37Y</t>
  </si>
  <si>
    <t>USD_CURVE_6M_38Y</t>
  </si>
  <si>
    <t>USD_CURVE_6M_39Y</t>
  </si>
  <si>
    <t>USD_CURVE_6M_40Y</t>
  </si>
  <si>
    <t>USD_CURVE_6M_41Y</t>
  </si>
  <si>
    <t>USD_CURVE_6M_42Y</t>
  </si>
  <si>
    <t>USD_CURVE_6M_43Y</t>
  </si>
  <si>
    <t>USD_CURVE_6M_44Y</t>
  </si>
  <si>
    <t>USD_CURVE_6M_45Y</t>
  </si>
  <si>
    <t>USD_CURVE_6M_46Y</t>
  </si>
  <si>
    <t>USD_CURVE_6M_47Y</t>
  </si>
  <si>
    <t>USD_CURVE_6M_48Y</t>
  </si>
  <si>
    <t>USD_CURVE_6M_49Y</t>
  </si>
  <si>
    <t>USD_CURVE_6M_50Y</t>
  </si>
  <si>
    <t>USD_CURVE_6M_51Y</t>
  </si>
  <si>
    <t>USD_CURVE_6M_52Y</t>
  </si>
  <si>
    <t>USD_CURVE_6M_53Y</t>
  </si>
  <si>
    <t>USD_CURVE_6M_54Y</t>
  </si>
  <si>
    <t>USD_CURVE_6M_55Y</t>
  </si>
  <si>
    <t>USD_CURVE_6M_56Y</t>
  </si>
  <si>
    <t>USD_CURVE_6M_57Y</t>
  </si>
  <si>
    <t>USD_CURVE_6M_58Y</t>
  </si>
  <si>
    <t>USD_CURVE_6M_59Y</t>
  </si>
  <si>
    <t>USD_CURVE_6M_60Y</t>
  </si>
  <si>
    <t>USDYC1Y_OND</t>
  </si>
  <si>
    <t>USDYC1Y_TND</t>
  </si>
  <si>
    <t>USDYC1Y_SND</t>
  </si>
  <si>
    <t>USDYC1Y1X13F</t>
  </si>
  <si>
    <t>USDYC1Y2X14F</t>
  </si>
  <si>
    <t>USDYC1Y3X15F</t>
  </si>
  <si>
    <t>USDYC1Y4X16F</t>
  </si>
  <si>
    <t>USDYC1Y5X17F</t>
  </si>
  <si>
    <t>USDYC1Y6X18F</t>
  </si>
  <si>
    <t>USDYC1Y7X19F</t>
  </si>
  <si>
    <t>USDYC1Y8X20F</t>
  </si>
  <si>
    <t>USDYC1Y9X21F</t>
  </si>
  <si>
    <t>USDYC1Y10X22F</t>
  </si>
  <si>
    <t>USDYC1Y11X23F</t>
  </si>
  <si>
    <t>USDYC1Y12X24F</t>
  </si>
  <si>
    <t>USDYC1Y13X25F</t>
  </si>
  <si>
    <t>USDYC1Y14X26F</t>
  </si>
  <si>
    <t>USDYC1Y15X27F</t>
  </si>
  <si>
    <t>USDYC1Y16X28F</t>
  </si>
  <si>
    <t>USDYC1Y17X29F</t>
  </si>
  <si>
    <t>USDYC1Y18X30F</t>
  </si>
  <si>
    <t>USD_CURVE_12M_1Y</t>
  </si>
  <si>
    <t>USD_CURVE_12M_2Y</t>
  </si>
  <si>
    <t>USD_CURVE_12M_3Y</t>
  </si>
  <si>
    <t>USD_CURVE_12M_4Y</t>
  </si>
  <si>
    <t>USD_CURVE_12M_5Y</t>
  </si>
  <si>
    <t>USD_CURVE_12M_6Y</t>
  </si>
  <si>
    <t>USD_CURVE_12M_7Y</t>
  </si>
  <si>
    <t>USD_CURVE_12M_8Y</t>
  </si>
  <si>
    <t>USD_CURVE_12M_9Y</t>
  </si>
  <si>
    <t>USD_CURVE_12M_10Y</t>
  </si>
  <si>
    <t>USD_CURVE_12M_11Y</t>
  </si>
  <si>
    <t>USD_CURVE_12M_12Y</t>
  </si>
  <si>
    <t>USD_CURVE_12M_13Y</t>
  </si>
  <si>
    <t>USD_CURVE_12M_14Y</t>
  </si>
  <si>
    <t>USD_CURVE_12M_15Y</t>
  </si>
  <si>
    <t>USD_CURVE_12M_16Y</t>
  </si>
  <si>
    <t>USD_CURVE_12M_17Y</t>
  </si>
  <si>
    <t>USD_CURVE_12M_18Y</t>
  </si>
  <si>
    <t>USD_CURVE_12M_19Y</t>
  </si>
  <si>
    <t>USD_CURVE_12M_20Y</t>
  </si>
  <si>
    <t>USD_CURVE_12M_21Y</t>
  </si>
  <si>
    <t>USD_CURVE_12M_22Y</t>
  </si>
  <si>
    <t>USD_CURVE_12M_23Y</t>
  </si>
  <si>
    <t>USD_CURVE_12M_24Y</t>
  </si>
  <si>
    <t>USD_CURVE_12M_25Y</t>
  </si>
  <si>
    <t>USD_CURVE_12M_26Y</t>
  </si>
  <si>
    <t>USD_CURVE_12M_27Y</t>
  </si>
  <si>
    <t>USD_CURVE_12M_28Y</t>
  </si>
  <si>
    <t>USD_CURVE_12M_29Y</t>
  </si>
  <si>
    <t>USD_CURVE_12M_30Y</t>
  </si>
  <si>
    <t>USD_CURVE_12M_31Y</t>
  </si>
  <si>
    <t>USD_CURVE_12M_32Y</t>
  </si>
  <si>
    <t>USD_CURVE_12M_33Y</t>
  </si>
  <si>
    <t>USD_CURVE_12M_34Y</t>
  </si>
  <si>
    <t>USD_CURVE_12M_35Y</t>
  </si>
  <si>
    <t>USD_CURVE_12M_36Y</t>
  </si>
  <si>
    <t>USD_CURVE_12M_37Y</t>
  </si>
  <si>
    <t>USD_CURVE_12M_38Y</t>
  </si>
  <si>
    <t>USD_CURVE_12M_39Y</t>
  </si>
  <si>
    <t>USD_CURVE_12M_40Y</t>
  </si>
  <si>
    <t>USD_CURVE_12M_41Y</t>
  </si>
  <si>
    <t>USD_CURVE_12M_42Y</t>
  </si>
  <si>
    <t>USD_CURVE_12M_43Y</t>
  </si>
  <si>
    <t>USD_CURVE_12M_44Y</t>
  </si>
  <si>
    <t>USD_CURVE_12M_45Y</t>
  </si>
  <si>
    <t>USD_CURVE_12M_46Y</t>
  </si>
  <si>
    <t>USD_CURVE_12M_47Y</t>
  </si>
  <si>
    <t>USD_CURVE_12M_48Y</t>
  </si>
  <si>
    <t>USD_CURVE_12M_49Y</t>
  </si>
  <si>
    <t>USD_CURVE_12M_50Y</t>
  </si>
  <si>
    <t>USD_CURVE_12M_51Y</t>
  </si>
  <si>
    <t>USD_CURVE_12M_52Y</t>
  </si>
  <si>
    <t>USD_CURVE_12M_53Y</t>
  </si>
  <si>
    <t>USD_CURVE_12M_54Y</t>
  </si>
  <si>
    <t>USD_CURVE_12M_55Y</t>
  </si>
  <si>
    <t>USD_CURVE_12M_56Y</t>
  </si>
  <si>
    <t>USD_CURVE_12M_57Y</t>
  </si>
  <si>
    <t>USD_CURVE_12M_58Y</t>
  </si>
  <si>
    <t>USD_CURVE_12M_59Y</t>
  </si>
  <si>
    <t>USD_CURVE_12M_60Y</t>
  </si>
  <si>
    <t>USD_CURVEDEP1M_1WD</t>
  </si>
  <si>
    <t>USD_CURVEDEP1M_2WD</t>
  </si>
  <si>
    <t>USD_CURVEDEP1M_3WD</t>
  </si>
  <si>
    <t>USD_CURVEDEP1M_1MD</t>
  </si>
  <si>
    <t>USD_CURVEDEP1M_2MD</t>
  </si>
  <si>
    <t>USD_CURVEDEP1M_3MD</t>
  </si>
  <si>
    <t>USD_CURVEDEP1M_4MD</t>
  </si>
  <si>
    <t>USD_CURVEDEP1M_5MD</t>
  </si>
  <si>
    <t>USD_CURVEDEP1M_6MD</t>
  </si>
  <si>
    <t>USD_CURVEDEP1M_7MD</t>
  </si>
  <si>
    <t>USD_CURVEDEP1M_8MD</t>
  </si>
  <si>
    <t>USD_CURVEDEP1M_9MD</t>
  </si>
  <si>
    <t>USD_CURVEDEP1M_10MD</t>
  </si>
  <si>
    <t>USD_CURVEDEP1M_11MD</t>
  </si>
  <si>
    <t>USD_CURVEDEP1M_1YD</t>
  </si>
  <si>
    <t>USD_CURVEDEP3M_SWD</t>
  </si>
  <si>
    <t>USD_CURVEDEP3M_2WD</t>
  </si>
  <si>
    <t>USD_CURVEDEP3M_3WD</t>
  </si>
  <si>
    <t>USD_CURVEDEP3M_1MD</t>
  </si>
  <si>
    <t>USD_CURVEDEP3M_2MD</t>
  </si>
  <si>
    <t>USD_CURVEDEP3M_3MD</t>
  </si>
  <si>
    <t>USD_CURVEDEP3M_4MD</t>
  </si>
  <si>
    <t>USD_CURVEDEP3M_5MD</t>
  </si>
  <si>
    <t>USD_CURVEDEP3M_6MD</t>
  </si>
  <si>
    <t>USD_CURVEDEP3M_7MD</t>
  </si>
  <si>
    <t>USD_CURVEDEP3M_8MD</t>
  </si>
  <si>
    <t>USD_CURVEDEP3M_9MD</t>
  </si>
  <si>
    <t>USD_CURVEDEP3M_10MD</t>
  </si>
  <si>
    <t>USD_CURVEDEP3M_11MD</t>
  </si>
  <si>
    <t>USD_CURVEDEP3M_1YD</t>
  </si>
  <si>
    <t>USD_CURVEDEP6M_SWD</t>
  </si>
  <si>
    <t>USD_CURVEDEP6M_2WD</t>
  </si>
  <si>
    <t>USD_CURVEDEP6M_3WD</t>
  </si>
  <si>
    <t>USD_CURVEDEP6M_1MD</t>
  </si>
  <si>
    <t>USD_CURVEDEP6M_2MD</t>
  </si>
  <si>
    <t>USD_CURVEDEP6M_3MD</t>
  </si>
  <si>
    <t>USD_CURVEDEP6M_4MD</t>
  </si>
  <si>
    <t>USD_CURVEDEP6M_5MD</t>
  </si>
  <si>
    <t>USD_CURVEDEP6M_6MD</t>
  </si>
  <si>
    <t>USD_CURVEDEP6M_7MD</t>
  </si>
  <si>
    <t>USD_CURVEDEP6M_8MD</t>
  </si>
  <si>
    <t>USD_CURVEDEP6M_9MD</t>
  </si>
  <si>
    <t>USD_CURVEDEP6M_10MD</t>
  </si>
  <si>
    <t>USD_CURVEDEP6M_11MD</t>
  </si>
  <si>
    <t>USD_CURVEDEP6M_1YD</t>
  </si>
  <si>
    <t>USD_CURVEDEP12M_SWD</t>
  </si>
  <si>
    <t>USD_CURVEDEP12M_2WD</t>
  </si>
  <si>
    <t>USD_CURVEDEP12M_3WD</t>
  </si>
  <si>
    <t>USD_CURVEDEP12M_1MD</t>
  </si>
  <si>
    <t>USD_CURVEDEP12M_2MD</t>
  </si>
  <si>
    <t>USD_CURVEDEP12M_3MD</t>
  </si>
  <si>
    <t>USD_CURVEDEP12M_4MD</t>
  </si>
  <si>
    <t>USD_CURVEDEP12M_5MD</t>
  </si>
  <si>
    <t>USD_CURVEDEP12M_6MD</t>
  </si>
  <si>
    <t>USD_CURVEDEP12M_7MD</t>
  </si>
  <si>
    <t>USD_CURVEDEP12M_8MD</t>
  </si>
  <si>
    <t>USD_CURVEDEP12M_9MD</t>
  </si>
  <si>
    <t>USD_CURVEDEP12M_10MD</t>
  </si>
  <si>
    <t>USD_CURVEDEP12M_11MD</t>
  </si>
  <si>
    <t>USD_CURVEDEP12M_1YD</t>
  </si>
  <si>
    <t>Actual/360</t>
  </si>
  <si>
    <t>USD_CURVE_DEPSTD_SN</t>
  </si>
  <si>
    <t>USD_CURVE_DEPSTD_2W</t>
  </si>
  <si>
    <t>USD_CURVE_DEPSTD_3W</t>
  </si>
  <si>
    <t>USD_CURVE_DEPSTD_1M</t>
  </si>
  <si>
    <t>USD_CURVE_DEPSTD_2M</t>
  </si>
  <si>
    <t>USD_CURVE_DEPSTD_3M</t>
  </si>
  <si>
    <t>USD_CURVE_DEPSTD_4M</t>
  </si>
  <si>
    <t>USD_CURVE_DEPSTD_5M</t>
  </si>
  <si>
    <t>USD_CURVE_DEPSTD_6M</t>
  </si>
  <si>
    <t>USD_CURVE_DEPSTD_7M</t>
  </si>
  <si>
    <t>USD_CURVE_DEPSTD_8M</t>
  </si>
  <si>
    <t>USD_CURVE_DEPSTD_9M</t>
  </si>
  <si>
    <t>USD_CURVE_DEPSTD_10M</t>
  </si>
  <si>
    <t>USD_CURVE_DEPSTD_11M</t>
  </si>
  <si>
    <t>USD_CURVE_DEPSTD_1Y</t>
  </si>
  <si>
    <t>USD_CURVE_DEPSTD_1W</t>
  </si>
  <si>
    <t>USDXOND=</t>
  </si>
  <si>
    <t>USDXTND=</t>
  </si>
  <si>
    <t>USDXSND=</t>
  </si>
  <si>
    <t>USD_CURVE_DEP1M_1W</t>
  </si>
  <si>
    <t>USD_CURVE_DEP1M_2W</t>
  </si>
  <si>
    <t>USD_CURVE_DEP1M_3W</t>
  </si>
  <si>
    <t>USD_CURVE_DEP1M_1M</t>
  </si>
  <si>
    <t>USD_CURVE_DEP1M_2M</t>
  </si>
  <si>
    <t>USD_CURVE_DEP1M_3M</t>
  </si>
  <si>
    <t>USD_CURVE_DEP1M_4M</t>
  </si>
  <si>
    <t>USD_CURVE_DEP1M_5M</t>
  </si>
  <si>
    <t>USD_CURVE_DEP1M_6M</t>
  </si>
  <si>
    <t>USD_CURVE_DEP1M_7M</t>
  </si>
  <si>
    <t>USD_CURVE_DEP1M_8M</t>
  </si>
  <si>
    <t>USD_CURVE_DEP1M_9M</t>
  </si>
  <si>
    <t>USD_CURVE_DEP3M_1W</t>
  </si>
  <si>
    <t>USD_CURVE_DEP3M_2W</t>
  </si>
  <si>
    <t>USD_CURVE_DEP3M_3W</t>
  </si>
  <si>
    <t>USD_CURVE_DEP3M_1M</t>
  </si>
  <si>
    <t>USD_CURVE_DEP3M_2M</t>
  </si>
  <si>
    <t>USD_CURVE_DEP3M_3M</t>
  </si>
  <si>
    <t>USD_CURVE_DEP3M_4M</t>
  </si>
  <si>
    <t>USD_CURVE_DEP3M_5M</t>
  </si>
  <si>
    <t>USD_CURVE_DEP3M_6M</t>
  </si>
  <si>
    <t>USD_CURVE_DEP3M_7M</t>
  </si>
  <si>
    <t>USD_CURVE_DEP3M_8M</t>
  </si>
  <si>
    <t>USD_CURVE_DEP3M_9M</t>
  </si>
  <si>
    <t>USD_CURVE_DEP6M_1W</t>
  </si>
  <si>
    <t>USD_CURVE_DEP6M_2W</t>
  </si>
  <si>
    <t>USD_CURVE_DEP6M_3W</t>
  </si>
  <si>
    <t>USD_CURVE_DEP6M_1M</t>
  </si>
  <si>
    <t>USD_CURVE_DEP6M_2M</t>
  </si>
  <si>
    <t>USD_CURVE_DEP6M_3M</t>
  </si>
  <si>
    <t>USD_CURVE_DEP6M_4M</t>
  </si>
  <si>
    <t>USD_CURVE_DEP6M_5M</t>
  </si>
  <si>
    <t>USD_CURVE_DEP6M_6M</t>
  </si>
  <si>
    <t>USD_CURVE_DEP6M_7M</t>
  </si>
  <si>
    <t>USD_CURVE_DEP6M_8M</t>
  </si>
  <si>
    <t>USD_CURVE_DEP6M_9M</t>
  </si>
  <si>
    <t>USD_CURVE_DEP12M_1W</t>
  </si>
  <si>
    <t>USD_CURVE_DEP12M_2W</t>
  </si>
  <si>
    <t>USD_CURVE_DEP12M_3W</t>
  </si>
  <si>
    <t>USD_CURVE_DEP12M_1M</t>
  </si>
  <si>
    <t>USD_CURVE_DEP12M_2M</t>
  </si>
  <si>
    <t>USD_CURVE_DEP12M_3M</t>
  </si>
  <si>
    <t>USD_CURVE_DEP12M_4M</t>
  </si>
  <si>
    <t>USD_CURVE_DEP12M_5M</t>
  </si>
  <si>
    <t>USD_CURVE_DEP12M_6M</t>
  </si>
  <si>
    <t>USD_CURVE_DEP12M_7M</t>
  </si>
  <si>
    <t>USD_CURVE_DEP12M_8M</t>
  </si>
  <si>
    <t>USD_CURVE_DEP12M_9M</t>
  </si>
  <si>
    <t>USDXSWD=</t>
  </si>
  <si>
    <t>USDX2WD=</t>
  </si>
  <si>
    <t>USDX3WD=</t>
  </si>
  <si>
    <t>USDX1MD=</t>
  </si>
  <si>
    <t>USDX2MD=</t>
  </si>
  <si>
    <t>USDX3MD=</t>
  </si>
  <si>
    <t>USDX4MD=</t>
  </si>
  <si>
    <t>USDX5MD=</t>
  </si>
  <si>
    <t>USDX6MD=</t>
  </si>
  <si>
    <t>USDX7MD=</t>
  </si>
  <si>
    <t>USDX8MD=</t>
  </si>
  <si>
    <t>USDX9MD=</t>
  </si>
  <si>
    <t>USDXSTUBD=</t>
  </si>
  <si>
    <t>USD_CURVE_OIS_1W</t>
  </si>
  <si>
    <t>USD_CURVE_OIS_2W</t>
  </si>
  <si>
    <t>USD_CURVE_OIS_3W</t>
  </si>
  <si>
    <t>USD_CURVE_OIS_1M</t>
  </si>
  <si>
    <t>USD_CURVE_OIS_2M</t>
  </si>
  <si>
    <t>USD_CURVE_OIS_3M</t>
  </si>
  <si>
    <t>USD_CURVE_OIS_4M</t>
  </si>
  <si>
    <t>USD_CURVE_OIS_5M</t>
  </si>
  <si>
    <t>USD_CURVE_OIS_6M</t>
  </si>
  <si>
    <t>USD_CURVE_OIS_7M</t>
  </si>
  <si>
    <t>USD_CURVE_OIS_8M</t>
  </si>
  <si>
    <t>USD_CURVE_OIS_9M</t>
  </si>
  <si>
    <t>USD_CURVE_OIS_10M</t>
  </si>
  <si>
    <t>USD_CURVE_OIS_11M</t>
  </si>
  <si>
    <t>USD_CURVE_OIS_1Y</t>
  </si>
  <si>
    <t>USD_CURVE_OIS_2Y</t>
  </si>
  <si>
    <t>USD_CURVE_OIS_3Y</t>
  </si>
  <si>
    <t>USD_CURVE_OIS_4Y</t>
  </si>
  <si>
    <t>USD_CURVE_OIS_5Y</t>
  </si>
  <si>
    <t>USD_CURVE_OIS_6Y</t>
  </si>
  <si>
    <t>USD_CURVE_OIS_7Y</t>
  </si>
  <si>
    <t>USD_CURVE_OIS_8Y</t>
  </si>
  <si>
    <t>USD_CURVE_OIS_9Y</t>
  </si>
  <si>
    <t>USD_CURVE_OIS_10Y</t>
  </si>
  <si>
    <t>USD_CURVE_OIS_11Y</t>
  </si>
  <si>
    <t>USD_CURVE_OIS_12Y</t>
  </si>
  <si>
    <t>USD_CURVE_OIS_13Y</t>
  </si>
  <si>
    <t>USD_CURVE_OIS_14Y</t>
  </si>
  <si>
    <t>USD_CURVE_OIS_15Y</t>
  </si>
  <si>
    <t>USD_CURVE_OIS_16Y</t>
  </si>
  <si>
    <t>USD_CURVE_OIS_17Y</t>
  </si>
  <si>
    <t>USD_CURVE_OIS_18Y</t>
  </si>
  <si>
    <t>USD_CURVE_OIS_19Y</t>
  </si>
  <si>
    <t>USD_CURVE_OIS_20Y</t>
  </si>
  <si>
    <t>USD_CURVE_OIS_21Y</t>
  </si>
  <si>
    <t>USD_CURVE_OIS_22Y</t>
  </si>
  <si>
    <t>USD_CURVE_OIS_23Y</t>
  </si>
  <si>
    <t>USD_CURVE_OIS_24Y</t>
  </si>
  <si>
    <t>USD_CURVE_OIS_25Y</t>
  </si>
  <si>
    <t>USD_CURVE_OIS_26Y</t>
  </si>
  <si>
    <t>USD_CURVE_OIS_27Y</t>
  </si>
  <si>
    <t>USD_CURVE_OIS_28Y</t>
  </si>
  <si>
    <t>USD_CURVE_OIS_29Y</t>
  </si>
  <si>
    <t>USD_CURVE_OIS_30Y</t>
  </si>
  <si>
    <t>USD_CURVE_OIS_40Y</t>
  </si>
  <si>
    <t>USD_CURVE_OIS_50Y</t>
  </si>
  <si>
    <t>USD_CURVE_OIS_60Y</t>
  </si>
  <si>
    <t>USD_CURVE_OIS_31Y</t>
  </si>
  <si>
    <t>USD_CURVE_OIS_32Y</t>
  </si>
  <si>
    <t>USD_CURVE_OIS_33Y</t>
  </si>
  <si>
    <t>USD_CURVE_OIS_34Y</t>
  </si>
  <si>
    <t>USD_CURVE_OIS_35Y</t>
  </si>
  <si>
    <t>USD_CURVE_OIS_36Y</t>
  </si>
  <si>
    <t>USD_CURVE_OIS_37Y</t>
  </si>
  <si>
    <t>USD_CURVE_OIS_38Y</t>
  </si>
  <si>
    <t>USD_CURVE_OIS_39Y</t>
  </si>
  <si>
    <t>USD_CURVE_OIS_41Y</t>
  </si>
  <si>
    <t>USD_CURVE_OIS_42Y</t>
  </si>
  <si>
    <t>USD_CURVE_OIS_43Y</t>
  </si>
  <si>
    <t>USD_CURVE_OIS_44Y</t>
  </si>
  <si>
    <t>USD_CURVE_OIS_45Y</t>
  </si>
  <si>
    <t>USD_CURVE_OIS_46Y</t>
  </si>
  <si>
    <t>USD_CURVE_OIS_47Y</t>
  </si>
  <si>
    <t>USD_CURVE_OIS_48Y</t>
  </si>
  <si>
    <t>USD_CURVE_OIS_49Y</t>
  </si>
  <si>
    <t>USD_CURVE_OIS_51Y</t>
  </si>
  <si>
    <t>USD_CURVE_OIS_52Y</t>
  </si>
  <si>
    <t>USD_CURVE_OIS_53Y</t>
  </si>
  <si>
    <t>USD_CURVE_OIS_54Y</t>
  </si>
  <si>
    <t>USD_CURVE_OIS_55Y</t>
  </si>
  <si>
    <t>USD_CURVE_OIS_56Y</t>
  </si>
  <si>
    <t>USD_CURVE_OIS_57Y</t>
  </si>
  <si>
    <t>USD_CURVE_OIS_58Y</t>
  </si>
  <si>
    <t>USD_CURVE_OIS_59Y</t>
  </si>
  <si>
    <t>STD</t>
  </si>
  <si>
    <t>OIS</t>
  </si>
  <si>
    <t>USD_CURVE_OIS_2Y3M</t>
  </si>
  <si>
    <t>USD_CURVE_OIS_2Y6M</t>
  </si>
  <si>
    <t>USD_CURVE_OIS_2Y9M</t>
  </si>
  <si>
    <t>USD_CURVE_OIS_1Y3M</t>
  </si>
  <si>
    <t>USD_CURVE_OIS_1Y6M</t>
  </si>
  <si>
    <t>USD_CURVE_OIS_1Y9M</t>
  </si>
  <si>
    <t>USD_CURVE_OIS_15M</t>
  </si>
  <si>
    <t>USD_CURVE_OIS_18M</t>
  </si>
  <si>
    <t>USD_CURVE_OIS_21M</t>
  </si>
  <si>
    <t>USD_CURVE_OIS_30M</t>
  </si>
  <si>
    <t>USD_CURVE_OIS_33M</t>
  </si>
  <si>
    <t>USD_CURVE_OIS_27M</t>
  </si>
  <si>
    <t>roll days</t>
  </si>
  <si>
    <t>tenor index</t>
  </si>
  <si>
    <t>3M index</t>
  </si>
  <si>
    <t>USDFedFunds</t>
  </si>
  <si>
    <t>Trigger</t>
  </si>
  <si>
    <t>Libor Calendar</t>
  </si>
  <si>
    <t>Local Calendar</t>
  </si>
  <si>
    <t>HolidayCheck</t>
  </si>
  <si>
    <t>UnitedKingdom::Exchange</t>
  </si>
  <si>
    <t>UnitedStates::Settlement</t>
  </si>
  <si>
    <t>On Fixing Date</t>
  </si>
  <si>
    <t>Join Calendar Rule</t>
  </si>
  <si>
    <t>Join Calendar</t>
  </si>
  <si>
    <t>JoinHolidays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</si>
</sst>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d\,\ d\-mmm\-yyyy"/>
    <numFmt numFmtId="165" formatCode="0.0000%"/>
    <numFmt numFmtId="166" formatCode="ddd\,\ d\-mmm\-yyyy\,\ hh:mm:ss"/>
    <numFmt numFmtId="167" formatCode="0.0000"/>
    <numFmt numFmtId="168" formatCode="0.0"/>
    <numFmt numFmtId="169" formatCode="ddd\,\ dd\-mmm\-yyyy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91">
    <xf numFmtId="0" fontId="0" fillId="0" borderId="0" xfId="0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quotePrefix="1" applyFont="1"/>
    <xf numFmtId="0" fontId="4" fillId="0" borderId="1" xfId="0" applyFont="1" applyBorder="1"/>
    <xf numFmtId="0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NumberFormat="1" applyFont="1" applyFill="1" applyBorder="1" applyAlignment="1"/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center"/>
    </xf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/>
    <xf numFmtId="0" fontId="4" fillId="3" borderId="8" xfId="0" applyNumberFormat="1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0" borderId="6" xfId="0" applyFont="1" applyBorder="1"/>
    <xf numFmtId="167" fontId="4" fillId="0" borderId="0" xfId="0" applyNumberFormat="1" applyFont="1"/>
    <xf numFmtId="0" fontId="4" fillId="3" borderId="5" xfId="0" applyNumberFormat="1" applyFont="1" applyFill="1" applyBorder="1" applyAlignment="1">
      <alignment horizontal="center"/>
    </xf>
    <xf numFmtId="167" fontId="4" fillId="0" borderId="6" xfId="0" applyNumberFormat="1" applyFont="1" applyBorder="1"/>
    <xf numFmtId="164" fontId="4" fillId="0" borderId="0" xfId="0" applyNumberFormat="1" applyFont="1"/>
    <xf numFmtId="0" fontId="4" fillId="3" borderId="8" xfId="0" applyNumberFormat="1" applyFont="1" applyFill="1" applyBorder="1" applyAlignment="1">
      <alignment horizontal="center"/>
    </xf>
    <xf numFmtId="164" fontId="4" fillId="0" borderId="3" xfId="0" applyNumberFormat="1" applyFont="1" applyBorder="1"/>
    <xf numFmtId="0" fontId="4" fillId="0" borderId="3" xfId="0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3" borderId="10" xfId="0" applyNumberFormat="1" applyFont="1" applyFill="1" applyBorder="1" applyAlignment="1"/>
    <xf numFmtId="0" fontId="4" fillId="3" borderId="11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left"/>
    </xf>
    <xf numFmtId="0" fontId="4" fillId="3" borderId="11" xfId="0" applyNumberFormat="1" applyFont="1" applyFill="1" applyBorder="1" applyAlignment="1">
      <alignment horizontal="center"/>
    </xf>
    <xf numFmtId="0" fontId="4" fillId="3" borderId="11" xfId="0" applyFont="1" applyFill="1" applyBorder="1" applyAlignment="1"/>
    <xf numFmtId="0" fontId="4" fillId="3" borderId="12" xfId="0" applyFont="1" applyFill="1" applyBorder="1" applyAlignment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/>
    <xf numFmtId="165" fontId="4" fillId="0" borderId="3" xfId="0" applyNumberFormat="1" applyFont="1" applyBorder="1"/>
    <xf numFmtId="165" fontId="4" fillId="0" borderId="3" xfId="0" applyNumberFormat="1" applyFont="1" applyFill="1" applyBorder="1"/>
    <xf numFmtId="165" fontId="4" fillId="0" borderId="4" xfId="0" applyNumberFormat="1" applyFont="1" applyBorder="1"/>
    <xf numFmtId="0" fontId="4" fillId="0" borderId="0" xfId="0" applyFont="1" applyBorder="1"/>
    <xf numFmtId="10" fontId="4" fillId="0" borderId="1" xfId="0" applyNumberFormat="1" applyFont="1" applyBorder="1"/>
    <xf numFmtId="10" fontId="4" fillId="0" borderId="3" xfId="0" applyNumberFormat="1" applyFont="1" applyFill="1" applyBorder="1"/>
    <xf numFmtId="10" fontId="4" fillId="0" borderId="4" xfId="0" applyNumberFormat="1" applyFont="1" applyBorder="1"/>
    <xf numFmtId="165" fontId="4" fillId="0" borderId="1" xfId="0" applyNumberFormat="1" applyFont="1" applyBorder="1"/>
    <xf numFmtId="0" fontId="5" fillId="0" borderId="14" xfId="0" applyFont="1" applyBorder="1" applyAlignment="1"/>
    <xf numFmtId="165" fontId="4" fillId="0" borderId="6" xfId="0" applyNumberFormat="1" applyFont="1" applyBorder="1"/>
    <xf numFmtId="165" fontId="4" fillId="0" borderId="6" xfId="0" applyNumberFormat="1" applyFont="1" applyFill="1" applyBorder="1"/>
    <xf numFmtId="165" fontId="4" fillId="0" borderId="7" xfId="0" applyNumberFormat="1" applyFont="1" applyBorder="1"/>
    <xf numFmtId="10" fontId="4" fillId="0" borderId="5" xfId="0" applyNumberFormat="1" applyFont="1" applyBorder="1"/>
    <xf numFmtId="10" fontId="4" fillId="0" borderId="6" xfId="0" applyNumberFormat="1" applyFont="1" applyFill="1" applyBorder="1"/>
    <xf numFmtId="10" fontId="4" fillId="0" borderId="7" xfId="0" applyNumberFormat="1" applyFont="1" applyBorder="1"/>
    <xf numFmtId="165" fontId="4" fillId="0" borderId="5" xfId="0" applyNumberFormat="1" applyFont="1" applyBorder="1"/>
    <xf numFmtId="0" fontId="5" fillId="0" borderId="15" xfId="0" applyFont="1" applyBorder="1" applyAlignment="1"/>
    <xf numFmtId="165" fontId="4" fillId="0" borderId="0" xfId="0" applyNumberFormat="1" applyFont="1" applyBorder="1"/>
    <xf numFmtId="165" fontId="4" fillId="0" borderId="0" xfId="0" applyNumberFormat="1" applyFont="1" applyFill="1" applyBorder="1"/>
    <xf numFmtId="165" fontId="4" fillId="0" borderId="9" xfId="0" applyNumberFormat="1" applyFont="1" applyBorder="1"/>
    <xf numFmtId="10" fontId="4" fillId="0" borderId="8" xfId="0" applyNumberFormat="1" applyFont="1" applyBorder="1"/>
    <xf numFmtId="10" fontId="4" fillId="0" borderId="0" xfId="0" applyNumberFormat="1" applyFont="1" applyFill="1" applyBorder="1"/>
    <xf numFmtId="10" fontId="4" fillId="0" borderId="9" xfId="0" applyNumberFormat="1" applyFont="1" applyBorder="1"/>
    <xf numFmtId="165" fontId="4" fillId="0" borderId="8" xfId="0" applyNumberFormat="1" applyFont="1" applyBorder="1"/>
    <xf numFmtId="10" fontId="4" fillId="0" borderId="8" xfId="0" applyNumberFormat="1" applyFont="1" applyFill="1" applyBorder="1"/>
    <xf numFmtId="10" fontId="4" fillId="0" borderId="0" xfId="0" applyNumberFormat="1" applyFont="1" applyBorder="1"/>
    <xf numFmtId="165" fontId="4" fillId="0" borderId="7" xfId="0" applyNumberFormat="1" applyFont="1" applyFill="1" applyBorder="1"/>
    <xf numFmtId="10" fontId="4" fillId="0" borderId="6" xfId="0" applyNumberFormat="1" applyFont="1" applyBorder="1"/>
    <xf numFmtId="165" fontId="4" fillId="0" borderId="9" xfId="0" applyNumberFormat="1" applyFont="1" applyFill="1" applyBorder="1"/>
    <xf numFmtId="10" fontId="4" fillId="0" borderId="9" xfId="0" applyNumberFormat="1" applyFont="1" applyFill="1" applyBorder="1"/>
    <xf numFmtId="167" fontId="4" fillId="0" borderId="1" xfId="0" applyNumberFormat="1" applyFont="1" applyBorder="1"/>
    <xf numFmtId="167" fontId="4" fillId="0" borderId="3" xfId="0" applyNumberFormat="1" applyFont="1" applyFill="1" applyBorder="1"/>
    <xf numFmtId="167" fontId="4" fillId="0" borderId="4" xfId="0" applyNumberFormat="1" applyFont="1" applyFill="1" applyBorder="1"/>
    <xf numFmtId="2" fontId="4" fillId="0" borderId="1" xfId="0" applyNumberFormat="1" applyFont="1" applyBorder="1"/>
    <xf numFmtId="2" fontId="4" fillId="0" borderId="3" xfId="0" applyNumberFormat="1" applyFont="1" applyFill="1" applyBorder="1"/>
    <xf numFmtId="2" fontId="4" fillId="0" borderId="4" xfId="0" applyNumberFormat="1" applyFont="1" applyFill="1" applyBorder="1"/>
    <xf numFmtId="167" fontId="4" fillId="0" borderId="8" xfId="0" applyNumberFormat="1" applyFont="1" applyBorder="1"/>
    <xf numFmtId="167" fontId="4" fillId="0" borderId="0" xfId="0" applyNumberFormat="1" applyFont="1" applyFill="1" applyBorder="1"/>
    <xf numFmtId="167" fontId="4" fillId="0" borderId="9" xfId="0" applyNumberFormat="1" applyFont="1" applyFill="1" applyBorder="1"/>
    <xf numFmtId="2" fontId="4" fillId="0" borderId="8" xfId="0" applyNumberFormat="1" applyFont="1" applyBorder="1"/>
    <xf numFmtId="2" fontId="4" fillId="0" borderId="0" xfId="0" applyNumberFormat="1" applyFont="1" applyFill="1" applyBorder="1"/>
    <xf numFmtId="2" fontId="4" fillId="0" borderId="9" xfId="0" applyNumberFormat="1" applyFont="1" applyFill="1" applyBorder="1"/>
    <xf numFmtId="2" fontId="4" fillId="0" borderId="0" xfId="0" applyNumberFormat="1" applyFont="1" applyBorder="1"/>
    <xf numFmtId="167" fontId="4" fillId="0" borderId="6" xfId="0" applyNumberFormat="1" applyFont="1" applyFill="1" applyBorder="1"/>
    <xf numFmtId="2" fontId="4" fillId="0" borderId="5" xfId="0" applyNumberFormat="1" applyFont="1" applyBorder="1"/>
    <xf numFmtId="2" fontId="4" fillId="0" borderId="6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Fill="1" applyBorder="1"/>
    <xf numFmtId="165" fontId="4" fillId="0" borderId="3" xfId="2" applyNumberFormat="1" applyFont="1" applyFill="1" applyBorder="1"/>
    <xf numFmtId="165" fontId="4" fillId="0" borderId="3" xfId="2" applyNumberFormat="1" applyFont="1" applyBorder="1"/>
    <xf numFmtId="10" fontId="4" fillId="0" borderId="3" xfId="0" applyNumberFormat="1" applyFont="1" applyBorder="1"/>
    <xf numFmtId="165" fontId="4" fillId="0" borderId="6" xfId="2" applyNumberFormat="1" applyFont="1" applyFill="1" applyBorder="1"/>
    <xf numFmtId="165" fontId="4" fillId="0" borderId="6" xfId="2" applyNumberFormat="1" applyFont="1" applyBorder="1"/>
    <xf numFmtId="165" fontId="4" fillId="0" borderId="4" xfId="0" applyNumberFormat="1" applyFont="1" applyFill="1" applyBorder="1"/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5" fontId="4" fillId="0" borderId="0" xfId="0" applyNumberFormat="1" applyFont="1"/>
    <xf numFmtId="0" fontId="6" fillId="0" borderId="0" xfId="0" applyFont="1" applyAlignment="1">
      <alignment horizontal="center"/>
    </xf>
    <xf numFmtId="0" fontId="7" fillId="5" borderId="0" xfId="1" applyFont="1" applyFill="1" applyAlignment="1">
      <alignment horizontal="left"/>
    </xf>
    <xf numFmtId="0" fontId="4" fillId="5" borderId="0" xfId="1" applyFont="1" applyFill="1"/>
    <xf numFmtId="0" fontId="4" fillId="3" borderId="16" xfId="0" applyFont="1" applyFill="1" applyBorder="1"/>
    <xf numFmtId="0" fontId="4" fillId="3" borderId="0" xfId="0" applyFont="1" applyFill="1" applyBorder="1"/>
    <xf numFmtId="0" fontId="4" fillId="3" borderId="17" xfId="0" applyFont="1" applyFill="1" applyBorder="1"/>
    <xf numFmtId="0" fontId="5" fillId="5" borderId="2" xfId="0" applyFont="1" applyFill="1" applyBorder="1"/>
    <xf numFmtId="166" fontId="4" fillId="0" borderId="12" xfId="0" applyNumberFormat="1" applyFont="1" applyFill="1" applyBorder="1" applyAlignment="1" applyProtection="1">
      <alignment horizontal="center"/>
    </xf>
    <xf numFmtId="0" fontId="4" fillId="3" borderId="18" xfId="0" applyFont="1" applyFill="1" applyBorder="1"/>
    <xf numFmtId="0" fontId="4" fillId="3" borderId="19" xfId="0" applyFont="1" applyFill="1" applyBorder="1"/>
    <xf numFmtId="0" fontId="4" fillId="3" borderId="20" xfId="0" applyFont="1" applyFill="1" applyBorder="1"/>
    <xf numFmtId="0" fontId="4" fillId="0" borderId="2" xfId="0" applyNumberFormat="1" applyFont="1" applyBorder="1" applyAlignment="1">
      <alignment horizontal="center"/>
    </xf>
    <xf numFmtId="0" fontId="5" fillId="5" borderId="2" xfId="0" applyFont="1" applyFill="1" applyBorder="1" applyProtection="1"/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/>
    <xf numFmtId="169" fontId="4" fillId="3" borderId="8" xfId="0" applyNumberFormat="1" applyFont="1" applyFill="1" applyBorder="1" applyAlignment="1"/>
    <xf numFmtId="169" fontId="4" fillId="3" borderId="5" xfId="0" applyNumberFormat="1" applyFont="1" applyFill="1" applyBorder="1" applyAlignment="1"/>
    <xf numFmtId="0" fontId="5" fillId="0" borderId="2" xfId="0" applyFont="1" applyBorder="1" applyAlignment="1">
      <alignment horizontal="center"/>
    </xf>
    <xf numFmtId="165" fontId="4" fillId="0" borderId="1" xfId="0" applyNumberFormat="1" applyFont="1" applyFill="1" applyBorder="1"/>
    <xf numFmtId="165" fontId="4" fillId="0" borderId="5" xfId="0" applyNumberFormat="1" applyFont="1" applyFill="1" applyBorder="1"/>
    <xf numFmtId="165" fontId="4" fillId="0" borderId="8" xfId="0" applyNumberFormat="1" applyFont="1" applyFill="1" applyBorder="1"/>
    <xf numFmtId="167" fontId="4" fillId="0" borderId="1" xfId="0" applyNumberFormat="1" applyFont="1" applyFill="1" applyBorder="1"/>
    <xf numFmtId="167" fontId="4" fillId="0" borderId="8" xfId="0" applyNumberFormat="1" applyFont="1" applyFill="1" applyBorder="1"/>
    <xf numFmtId="167" fontId="4" fillId="0" borderId="5" xfId="0" applyNumberFormat="1" applyFont="1" applyFill="1" applyBorder="1"/>
    <xf numFmtId="165" fontId="4" fillId="0" borderId="1" xfId="2" applyNumberFormat="1" applyFont="1" applyFill="1" applyBorder="1"/>
    <xf numFmtId="165" fontId="4" fillId="0" borderId="4" xfId="2" applyNumberFormat="1" applyFont="1" applyBorder="1"/>
    <xf numFmtId="165" fontId="4" fillId="0" borderId="5" xfId="2" applyNumberFormat="1" applyFont="1" applyFill="1" applyBorder="1"/>
    <xf numFmtId="165" fontId="4" fillId="0" borderId="7" xfId="2" applyNumberFormat="1" applyFont="1" applyBorder="1"/>
    <xf numFmtId="0" fontId="4" fillId="0" borderId="12" xfId="0" applyFont="1" applyFill="1" applyBorder="1"/>
    <xf numFmtId="0" fontId="4" fillId="0" borderId="10" xfId="0" applyFont="1" applyFill="1" applyBorder="1"/>
    <xf numFmtId="167" fontId="4" fillId="0" borderId="11" xfId="2" applyNumberFormat="1" applyFont="1" applyFill="1" applyBorder="1"/>
    <xf numFmtId="0" fontId="4" fillId="0" borderId="1" xfId="0" applyFont="1" applyFill="1" applyBorder="1"/>
    <xf numFmtId="167" fontId="4" fillId="0" borderId="3" xfId="2" applyNumberFormat="1" applyFont="1" applyFill="1" applyBorder="1"/>
    <xf numFmtId="0" fontId="4" fillId="0" borderId="4" xfId="0" applyFont="1" applyFill="1" applyBorder="1"/>
    <xf numFmtId="0" fontId="4" fillId="0" borderId="8" xfId="0" applyFont="1" applyFill="1" applyBorder="1"/>
    <xf numFmtId="167" fontId="4" fillId="0" borderId="0" xfId="2" applyNumberFormat="1" applyFont="1" applyFill="1" applyBorder="1"/>
    <xf numFmtId="0" fontId="4" fillId="0" borderId="9" xfId="0" applyFont="1" applyFill="1" applyBorder="1"/>
    <xf numFmtId="0" fontId="4" fillId="0" borderId="5" xfId="0" applyFont="1" applyFill="1" applyBorder="1"/>
    <xf numFmtId="167" fontId="4" fillId="0" borderId="6" xfId="2" applyNumberFormat="1" applyFont="1" applyFill="1" applyBorder="1"/>
    <xf numFmtId="0" fontId="4" fillId="0" borderId="7" xfId="0" applyFont="1" applyFill="1" applyBorder="1"/>
    <xf numFmtId="0" fontId="5" fillId="0" borderId="10" xfId="0" applyFont="1" applyFill="1" applyBorder="1" applyAlignment="1">
      <alignment horizontal="centerContinuous"/>
    </xf>
    <xf numFmtId="0" fontId="4" fillId="0" borderId="11" xfId="0" applyFont="1" applyFill="1" applyBorder="1" applyAlignment="1">
      <alignment horizontal="centerContinuous"/>
    </xf>
    <xf numFmtId="0" fontId="5" fillId="0" borderId="12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left"/>
    </xf>
    <xf numFmtId="10" fontId="4" fillId="0" borderId="8" xfId="2" applyNumberFormat="1" applyFont="1" applyBorder="1"/>
    <xf numFmtId="10" fontId="4" fillId="0" borderId="0" xfId="2" applyNumberFormat="1" applyFont="1" applyBorder="1"/>
    <xf numFmtId="10" fontId="4" fillId="0" borderId="9" xfId="2" applyNumberFormat="1" applyFont="1" applyFill="1" applyBorder="1"/>
    <xf numFmtId="10" fontId="4" fillId="0" borderId="4" xfId="2" applyNumberFormat="1" applyFont="1" applyFill="1" applyBorder="1"/>
    <xf numFmtId="10" fontId="4" fillId="0" borderId="5" xfId="2" applyNumberFormat="1" applyFont="1" applyBorder="1"/>
    <xf numFmtId="10" fontId="4" fillId="0" borderId="6" xfId="2" applyNumberFormat="1" applyFont="1" applyBorder="1"/>
    <xf numFmtId="10" fontId="4" fillId="0" borderId="7" xfId="2" applyNumberFormat="1" applyFont="1" applyFill="1" applyBorder="1"/>
    <xf numFmtId="165" fontId="4" fillId="0" borderId="6" xfId="0" applyNumberFormat="1" applyFont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4" fillId="0" borderId="7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left"/>
    </xf>
    <xf numFmtId="169" fontId="4" fillId="3" borderId="1" xfId="0" applyNumberFormat="1" applyFont="1" applyFill="1" applyBorder="1" applyAlignment="1"/>
    <xf numFmtId="167" fontId="4" fillId="0" borderId="4" xfId="0" applyNumberFormat="1" applyFont="1" applyBorder="1"/>
    <xf numFmtId="167" fontId="4" fillId="0" borderId="7" xfId="0" applyNumberFormat="1" applyFont="1" applyBorder="1"/>
    <xf numFmtId="10" fontId="4" fillId="0" borderId="1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6" xfId="2" applyNumberFormat="1" applyFont="1" applyFill="1" applyBorder="1"/>
    <xf numFmtId="0" fontId="4" fillId="0" borderId="2" xfId="0" applyFont="1" applyBorder="1" applyAlignment="1" applyProtection="1">
      <alignment horizontal="center"/>
      <protection locked="0"/>
    </xf>
    <xf numFmtId="164" fontId="4" fillId="0" borderId="1" xfId="0" applyNumberFormat="1" applyFont="1" applyBorder="1"/>
    <xf numFmtId="164" fontId="4" fillId="0" borderId="5" xfId="0" applyNumberFormat="1" applyFont="1" applyBorder="1"/>
    <xf numFmtId="0" fontId="8" fillId="6" borderId="21" xfId="0" applyFont="1" applyFill="1" applyBorder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23" xfId="0" applyFont="1" applyFill="1" applyBorder="1" applyAlignment="1">
      <alignment horizontal="center"/>
    </xf>
    <xf numFmtId="0" fontId="5" fillId="3" borderId="10" xfId="0" applyNumberFormat="1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4</xdr:row>
          <xdr:rowOff>9525</xdr:rowOff>
        </xdr:from>
        <xdr:to>
          <xdr:col>26</xdr:col>
          <xdr:colOff>161925</xdr:colOff>
          <xdr:row>5</xdr:row>
          <xdr:rowOff>123825</xdr:rowOff>
        </xdr:to>
        <xdr:sp macro="" textlink="">
          <xdr:nvSpPr>
            <xdr:cNvPr id="1418" name="CommandButton1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LiborSwapIsdaFixAm"/>
      <sheetName val="LiborSwapForBasisCalc"/>
      <sheetName val="LiborSwapIsdaFixPm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Swap6M"/>
      <sheetName val="ON"/>
      <sheetName val="1M (2)"/>
      <sheetName val="3M (2)"/>
      <sheetName val="FwdEONIAOIS"/>
      <sheetName val="SFIX3"/>
      <sheetName val="IB365"/>
      <sheetName val="IBOR"/>
      <sheetName val="MxQuotes"/>
      <sheetName val="Swap3M_Mx"/>
    </sheetNames>
    <definedNames>
      <definedName name="TriggerCounter" refersTo="='General Settings'!$D$6"/>
    </definedNames>
    <sheetDataSet>
      <sheetData sheetId="0">
        <row r="6">
          <cell r="D6">
            <v>59</v>
          </cell>
        </row>
      </sheetData>
      <sheetData sheetId="1">
        <row r="6">
          <cell r="D6" t="str">
            <v>USDON#0000</v>
          </cell>
        </row>
      </sheetData>
      <sheetData sheetId="2">
        <row r="6">
          <cell r="D6" t="str">
            <v>Fwd Curve</v>
          </cell>
        </row>
      </sheetData>
      <sheetData sheetId="3"/>
      <sheetData sheetId="4">
        <row r="6">
          <cell r="D6" t="str">
            <v>Fwd Curve</v>
          </cell>
        </row>
      </sheetData>
      <sheetData sheetId="5">
        <row r="6">
          <cell r="D6" t="str">
            <v>1L</v>
          </cell>
        </row>
      </sheetData>
      <sheetData sheetId="6">
        <row r="6">
          <cell r="D6" t="str">
            <v>3L</v>
          </cell>
        </row>
      </sheetData>
      <sheetData sheetId="7">
        <row r="6">
          <cell r="D6" t="str">
            <v>3L</v>
          </cell>
        </row>
      </sheetData>
      <sheetData sheetId="8">
        <row r="6">
          <cell r="D6" t="str">
            <v>USDTND_Quote#0000</v>
          </cell>
        </row>
      </sheetData>
      <sheetData sheetId="9">
        <row r="6">
          <cell r="D6" t="str">
            <v>USDTOM3F1_Quote</v>
          </cell>
        </row>
      </sheetData>
      <sheetData sheetId="10">
        <row r="6">
          <cell r="D6" t="str">
            <v>G5</v>
          </cell>
        </row>
      </sheetData>
      <sheetData sheetId="11">
        <row r="6">
          <cell r="D6" t="str">
            <v>G5</v>
          </cell>
        </row>
      </sheetData>
      <sheetData sheetId="12">
        <row r="6">
          <cell r="D6" t="str">
            <v>K5</v>
          </cell>
        </row>
      </sheetData>
      <sheetData sheetId="13">
        <row r="6">
          <cell r="D6" t="str">
            <v/>
          </cell>
        </row>
      </sheetData>
      <sheetData sheetId="14">
        <row r="6">
          <cell r="D6" t="str">
            <v>2W</v>
          </cell>
        </row>
      </sheetData>
      <sheetData sheetId="15">
        <row r="6">
          <cell r="D6" t="str">
            <v>X1S</v>
          </cell>
        </row>
      </sheetData>
      <sheetData sheetId="16">
        <row r="6">
          <cell r="D6" t="str">
            <v>USD2S12_Quote</v>
          </cell>
        </row>
      </sheetData>
      <sheetData sheetId="17">
        <row r="6">
          <cell r="D6" t="str">
            <v>3L</v>
          </cell>
        </row>
      </sheetData>
      <sheetData sheetId="18">
        <row r="6">
          <cell r="D6" t="str">
            <v>6L</v>
          </cell>
        </row>
      </sheetData>
      <sheetData sheetId="19"/>
      <sheetData sheetId="20">
        <row r="6">
          <cell r="D6" t="str">
            <v>3L</v>
          </cell>
        </row>
      </sheetData>
      <sheetData sheetId="21">
        <row r="6">
          <cell r="D6" t="str">
            <v>6L</v>
          </cell>
        </row>
      </sheetData>
      <sheetData sheetId="22">
        <row r="6">
          <cell r="D6" t="str">
            <v>1X</v>
          </cell>
        </row>
      </sheetData>
      <sheetData sheetId="23">
        <row r="6">
          <cell r="D6" t="str">
            <v>USD-3Y=</v>
          </cell>
        </row>
      </sheetData>
      <sheetData sheetId="24">
        <row r="6">
          <cell r="D6" t="str">
            <v>USD-SND=</v>
          </cell>
        </row>
      </sheetData>
      <sheetData sheetId="25">
        <row r="6">
          <cell r="D6" t="str">
            <v>USD-SND=</v>
          </cell>
        </row>
      </sheetData>
      <sheetData sheetId="26">
        <row r="6">
          <cell r="D6" t="str">
            <v>USDSND_Mx_Quote#0000</v>
          </cell>
        </row>
      </sheetData>
      <sheetData sheetId="27">
        <row r="6">
          <cell r="D6" t="str">
            <v>USD_CURVE_3M_18M_Quote#0000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22"/>
  <sheetViews>
    <sheetView workbookViewId="0">
      <selection activeCell="D16" sqref="D16"/>
    </sheetView>
  </sheetViews>
  <sheetFormatPr defaultColWidth="8" defaultRowHeight="11.25" x14ac:dyDescent="0.2"/>
  <cols>
    <col min="1" max="1" width="3.140625" style="117" customWidth="1"/>
    <col min="2" max="2" width="3.85546875" style="117" customWidth="1"/>
    <col min="3" max="3" width="28" style="117" customWidth="1"/>
    <col min="4" max="4" width="30.7109375" style="117" customWidth="1"/>
    <col min="5" max="5" width="3.42578125" style="117" customWidth="1"/>
    <col min="6" max="6" width="4.28515625" style="117" customWidth="1"/>
    <col min="7" max="16384" width="8" style="117"/>
  </cols>
  <sheetData>
    <row r="1" spans="2:22" ht="14.25" thickBot="1" x14ac:dyDescent="0.3">
      <c r="B1" s="116" t="str">
        <f>_xll.qlxlVersion(TRUE)</f>
        <v>QuantLibXL 1.5.0 - MS VC++ 9.0 - Multithreaded Dynamic Runtime library - Release Configuration - Jun 25 2014 10:33:09</v>
      </c>
    </row>
    <row r="2" spans="2:22" ht="16.5" x14ac:dyDescent="0.3">
      <c r="B2" s="185" t="s">
        <v>69</v>
      </c>
      <c r="C2" s="186"/>
      <c r="D2" s="186"/>
      <c r="E2" s="187"/>
      <c r="V2" s="117" t="s">
        <v>60</v>
      </c>
    </row>
    <row r="3" spans="2:22" x14ac:dyDescent="0.2">
      <c r="B3" s="118"/>
      <c r="C3" s="119"/>
      <c r="D3" s="119"/>
      <c r="E3" s="120"/>
    </row>
    <row r="4" spans="2:22" x14ac:dyDescent="0.2">
      <c r="B4" s="118"/>
      <c r="C4" s="121" t="s">
        <v>79</v>
      </c>
      <c r="D4" s="122" t="s">
        <v>121</v>
      </c>
      <c r="E4" s="120"/>
    </row>
    <row r="5" spans="2:22" x14ac:dyDescent="0.2">
      <c r="B5" s="118"/>
      <c r="C5" s="121" t="s">
        <v>61</v>
      </c>
      <c r="D5" s="122" t="str">
        <f>PROPER(Currency)&amp;IF(UPPER(Currency)="EUR","","L")&amp;"ibor"</f>
        <v>UsdLibor</v>
      </c>
      <c r="E5" s="120"/>
    </row>
    <row r="6" spans="2:22" x14ac:dyDescent="0.2">
      <c r="B6" s="118"/>
      <c r="C6" s="121" t="s">
        <v>668</v>
      </c>
      <c r="D6" s="122" t="s">
        <v>671</v>
      </c>
      <c r="E6" s="120"/>
    </row>
    <row r="7" spans="2:22" x14ac:dyDescent="0.2">
      <c r="B7" s="118"/>
      <c r="C7" s="121" t="s">
        <v>669</v>
      </c>
      <c r="D7" s="122" t="s">
        <v>672</v>
      </c>
      <c r="E7" s="120"/>
    </row>
    <row r="8" spans="2:22" x14ac:dyDescent="0.2">
      <c r="B8" s="118"/>
      <c r="C8" s="121" t="s">
        <v>670</v>
      </c>
      <c r="D8" s="122" t="b">
        <f>_xll.qlCalendarIsHoliday(LocalCalendar,_xll.qlCalendarAdvance(LiborCalendar,EvaluationDate,SettlementDays&amp;"D","f",FALSE,Trigger))</f>
        <v>0</v>
      </c>
      <c r="E8" s="120"/>
    </row>
    <row r="9" spans="2:22" x14ac:dyDescent="0.2">
      <c r="B9" s="118"/>
      <c r="C9" s="121" t="s">
        <v>674</v>
      </c>
      <c r="D9" s="122" t="s">
        <v>676</v>
      </c>
      <c r="E9" s="120"/>
    </row>
    <row r="10" spans="2:22" x14ac:dyDescent="0.2">
      <c r="B10" s="118"/>
      <c r="C10" s="121" t="s">
        <v>675</v>
      </c>
      <c r="D10" s="122" t="str">
        <f>D9&amp;"("&amp;LocalCalendar&amp;","&amp;LiborCalendar&amp;")"</f>
        <v>JoinHolidays(UnitedStates::Settlement,UnitedKingdom::Exchange)</v>
      </c>
      <c r="E10" s="120"/>
    </row>
    <row r="11" spans="2:22" x14ac:dyDescent="0.2">
      <c r="B11" s="118"/>
      <c r="C11" s="121" t="s">
        <v>62</v>
      </c>
      <c r="D11" s="122" t="str">
        <f>IF(D8,JoinCalendar,LiborCalendar)</f>
        <v>UnitedKingdom::Exchange</v>
      </c>
      <c r="E11" s="120"/>
      <c r="V11" s="117" t="s">
        <v>60</v>
      </c>
    </row>
    <row r="12" spans="2:22" ht="12" thickBot="1" x14ac:dyDescent="0.25">
      <c r="B12" s="123"/>
      <c r="C12" s="124"/>
      <c r="D12" s="124"/>
      <c r="E12" s="125"/>
    </row>
    <row r="13" spans="2:22" ht="12" thickBot="1" x14ac:dyDescent="0.25"/>
    <row r="14" spans="2:22" ht="16.5" x14ac:dyDescent="0.3">
      <c r="B14" s="185" t="s">
        <v>71</v>
      </c>
      <c r="C14" s="186"/>
      <c r="D14" s="186"/>
      <c r="E14" s="187"/>
    </row>
    <row r="15" spans="2:22" x14ac:dyDescent="0.2">
      <c r="B15" s="118"/>
      <c r="C15" s="119"/>
      <c r="D15" s="119"/>
      <c r="E15" s="120"/>
    </row>
    <row r="16" spans="2:22" x14ac:dyDescent="0.2">
      <c r="B16" s="118"/>
      <c r="C16" s="121" t="s">
        <v>667</v>
      </c>
      <c r="D16" s="131">
        <v>42046.473043981481</v>
      </c>
      <c r="E16" s="120"/>
    </row>
    <row r="17" spans="2:5" x14ac:dyDescent="0.2">
      <c r="B17" s="118"/>
      <c r="C17" s="121" t="s">
        <v>68</v>
      </c>
      <c r="D17" s="131">
        <f>_xll.qlSettingsEvaluationDate(Trigger)</f>
        <v>42046</v>
      </c>
      <c r="E17" s="120"/>
    </row>
    <row r="18" spans="2:5" x14ac:dyDescent="0.2">
      <c r="B18" s="118"/>
      <c r="C18" s="121" t="s">
        <v>105</v>
      </c>
      <c r="D18" s="113">
        <f>_xll.qlCalendarAdvance(Calendar,EvaluationDate,"1d","following",FALSE)</f>
        <v>42047</v>
      </c>
      <c r="E18" s="120"/>
    </row>
    <row r="19" spans="2:5" x14ac:dyDescent="0.2">
      <c r="B19" s="118"/>
      <c r="C19" s="121" t="s">
        <v>78</v>
      </c>
      <c r="D19" s="126">
        <f>_xll.qlInterestRateIndexFixingDays(IborIndexFamily&amp;"3M")</f>
        <v>2</v>
      </c>
      <c r="E19" s="120"/>
    </row>
    <row r="20" spans="2:5" x14ac:dyDescent="0.2">
      <c r="B20" s="118"/>
      <c r="C20" s="121" t="s">
        <v>67</v>
      </c>
      <c r="D20" s="113">
        <f>_xll.qlCalendarAdvance(Calendar,EvaluationDate,SettlementDays&amp;"d","following",FALSE)</f>
        <v>42048</v>
      </c>
      <c r="E20" s="120"/>
    </row>
    <row r="21" spans="2:5" x14ac:dyDescent="0.2">
      <c r="B21" s="118"/>
      <c r="C21" s="127" t="s">
        <v>70</v>
      </c>
      <c r="D21" s="182">
        <f>[1]!TriggerCounter</f>
        <v>59</v>
      </c>
      <c r="E21" s="120"/>
    </row>
    <row r="22" spans="2:5" ht="12" thickBot="1" x14ac:dyDescent="0.25">
      <c r="B22" s="123"/>
      <c r="C22" s="124"/>
      <c r="D22" s="124"/>
      <c r="E22" s="125"/>
    </row>
  </sheetData>
  <mergeCells count="2">
    <mergeCell ref="B2:E2"/>
    <mergeCell ref="B14:E14"/>
  </mergeCells>
  <phoneticPr fontId="2" type="noConversion"/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6 D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9">
      <formula1>"JoinBusinessDays,JoinHolidays"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S139"/>
  <sheetViews>
    <sheetView workbookViewId="0">
      <selection activeCell="A3" sqref="A3"/>
    </sheetView>
  </sheetViews>
  <sheetFormatPr defaultRowHeight="11.25" x14ac:dyDescent="0.2"/>
  <cols>
    <col min="1" max="1" width="17.28515625" style="3" bestFit="1" customWidth="1"/>
    <col min="2" max="7" width="28.5703125" style="3" bestFit="1" customWidth="1"/>
    <col min="8" max="8" width="6" style="3" customWidth="1"/>
    <col min="9" max="10" width="19.28515625" style="3" bestFit="1" customWidth="1"/>
    <col min="11" max="11" width="7" style="3" bestFit="1" customWidth="1"/>
    <col min="12" max="12" width="17.28515625" style="3" bestFit="1" customWidth="1"/>
    <col min="13" max="13" width="22.42578125" style="3" bestFit="1" customWidth="1"/>
    <col min="14" max="14" width="19.28515625" style="3" bestFit="1" customWidth="1"/>
    <col min="15" max="15" width="6" style="3" bestFit="1" customWidth="1"/>
    <col min="16" max="19" width="17.28515625" style="3" bestFit="1" customWidth="1"/>
    <col min="20" max="16384" width="9.140625" style="3"/>
  </cols>
  <sheetData>
    <row r="1" spans="1:10" x14ac:dyDescent="0.2">
      <c r="A1" s="1" t="s">
        <v>118</v>
      </c>
      <c r="B1" s="1" t="str">
        <f>C1</f>
        <v>USDON</v>
      </c>
      <c r="C1" s="2" t="str">
        <f>Currency&amp;"ON"</f>
        <v>USDON</v>
      </c>
      <c r="D1" s="1" t="str">
        <f>C1</f>
        <v>USDON</v>
      </c>
      <c r="E1" s="1" t="str">
        <f>C1</f>
        <v>USDON</v>
      </c>
      <c r="F1" s="2" t="str">
        <f>Currency&amp;"STD"</f>
        <v>USDSTD</v>
      </c>
      <c r="G1" s="2" t="str">
        <f>Currency&amp;"ON"</f>
        <v>USDON</v>
      </c>
      <c r="I1" s="4"/>
    </row>
    <row r="2" spans="1:10" x14ac:dyDescent="0.2">
      <c r="A2" s="1" t="s">
        <v>117</v>
      </c>
      <c r="B2" s="1" t="str">
        <f>Currency&amp;B$3&amp;$I$1</f>
        <v>USD1M</v>
      </c>
      <c r="C2" s="2" t="str">
        <f>Currency&amp;C$3</f>
        <v>USD3M</v>
      </c>
      <c r="D2" s="1" t="str">
        <f>Currency&amp;D$3&amp;$I$1</f>
        <v>USD6M</v>
      </c>
      <c r="E2" s="1" t="str">
        <f>Currency&amp;E$3&amp;$I$1</f>
        <v>USD1Y</v>
      </c>
      <c r="F2" s="2" t="str">
        <f>Currency&amp;"STD"</f>
        <v>USDSTD</v>
      </c>
      <c r="G2" s="2" t="str">
        <f>Currency&amp;"ON"</f>
        <v>USDON</v>
      </c>
    </row>
    <row r="3" spans="1:10" x14ac:dyDescent="0.2">
      <c r="A3" s="5"/>
      <c r="B3" s="6" t="s">
        <v>63</v>
      </c>
      <c r="C3" s="6" t="s">
        <v>64</v>
      </c>
      <c r="D3" s="6" t="s">
        <v>65</v>
      </c>
      <c r="E3" s="6" t="s">
        <v>0</v>
      </c>
      <c r="F3" s="6"/>
      <c r="G3" s="6"/>
      <c r="H3" s="188" t="s">
        <v>73</v>
      </c>
      <c r="I3" s="189"/>
      <c r="J3" s="190"/>
    </row>
    <row r="4" spans="1:10" ht="26.25" customHeight="1" x14ac:dyDescent="0.2">
      <c r="A4" s="7" t="s">
        <v>66</v>
      </c>
      <c r="B4" s="8" t="str">
        <f>Index1M</f>
        <v>obj_00780#0000</v>
      </c>
      <c r="C4" s="8" t="str">
        <f>Index3M</f>
        <v>obj_006ff#0000</v>
      </c>
      <c r="D4" s="8" t="str">
        <f>Index6M</f>
        <v>obj_00738#0000</v>
      </c>
      <c r="E4" s="8" t="str">
        <f>Index1Y</f>
        <v>obj_006d2#0000</v>
      </c>
      <c r="F4" s="8" t="str">
        <f>F13</f>
        <v>obj_00700#0000</v>
      </c>
      <c r="G4" s="8" t="s">
        <v>666</v>
      </c>
      <c r="H4" s="7" t="s">
        <v>74</v>
      </c>
      <c r="I4" s="7" t="s">
        <v>75</v>
      </c>
      <c r="J4" s="7" t="s">
        <v>76</v>
      </c>
    </row>
    <row r="5" spans="1:10" x14ac:dyDescent="0.2">
      <c r="A5" s="9" t="s">
        <v>103</v>
      </c>
      <c r="B5" s="10" t="s">
        <v>108</v>
      </c>
      <c r="C5" s="10" t="s">
        <v>108</v>
      </c>
      <c r="D5" s="10" t="s">
        <v>108</v>
      </c>
      <c r="E5" s="11" t="s">
        <v>108</v>
      </c>
      <c r="F5" s="10" t="str">
        <f>IF(PROPER(Currency)="Eur",_xll.qlEuribor(,$A5,F$2,,EvaluationDate),_xll.qlLibor(,Currency,$A5,F$2,,EvaluationDate))</f>
        <v>obj_006f8#0000</v>
      </c>
      <c r="G5" s="10" t="str">
        <f>IF(PROPER(Currency)="Eur",_xll.qlEuribor(,$A5,G$2,,EvaluationDate),_xll.qlLibor(,Currency,$A5,G$2,,EvaluationDate))</f>
        <v>obj_006bd#0000</v>
      </c>
      <c r="H5" s="12">
        <v>1</v>
      </c>
      <c r="I5" s="13"/>
      <c r="J5" s="14"/>
    </row>
    <row r="6" spans="1:10" x14ac:dyDescent="0.2">
      <c r="A6" s="15" t="s">
        <v>104</v>
      </c>
      <c r="B6" s="16" t="str">
        <f>_xll.qlInterpolation(,B5,$H$7:$H$11,Pricing!B7:B11)</f>
        <v>obj_0086d#0010</v>
      </c>
      <c r="C6" s="16" t="str">
        <f>_xll.qlInterpolation(,C5,$H$7:$H$11,Pricing!C7:C11)</f>
        <v>obj_0086e#0010</v>
      </c>
      <c r="D6" s="16" t="str">
        <f>_xll.qlInterpolation(,D5,$H$7:$H$11,Pricing!D7:D11)</f>
        <v>obj_0086c#0010</v>
      </c>
      <c r="E6" s="17" t="str">
        <f>_xll.qlInterpolation(,E5,$H$7:$H$11,Pricing!E7:E11)</f>
        <v>obj_0086b#0011</v>
      </c>
      <c r="F6" s="16" t="str">
        <f>IF(PROPER(Currency)="Eur",_xll.qlEuribor(,$A6,F$2,,EvaluationDate),_xll.qlLibor(,Currency,$A6,F$2,,EvaluationDate))</f>
        <v>obj_006fe#0000</v>
      </c>
      <c r="G6" s="17" t="str">
        <f>IF(PROPER(Currency)="Eur",_xll.qlEuribor(,$A6,G$2,,EvaluationDate),_xll.qlLibor(,Currency,$A6,G$2,,EvaluationDate))</f>
        <v>obj_006ea#0000</v>
      </c>
      <c r="H6" s="18">
        <v>1</v>
      </c>
      <c r="I6" s="19"/>
      <c r="J6" s="20"/>
    </row>
    <row r="7" spans="1:10" x14ac:dyDescent="0.2">
      <c r="A7" s="47" t="s">
        <v>88</v>
      </c>
      <c r="B7" s="48" t="str">
        <f>IF(PROPER(Currency)="Eur",_xll.qlEuribor(,$A7,B$2,,EvaluationDate),_xll.qlLibor(,Currency,$A7,B$2,,EvaluationDate))</f>
        <v>obj_007c7#0000</v>
      </c>
      <c r="C7" s="48" t="str">
        <f>IF(PROPER(Currency)="Eur",_xll.qlEuribor(,$A7,C$2,,EvaluationDate),_xll.qlLibor(,Currency,$A7,C$2,,EvaluationDate))</f>
        <v>obj_006eb#0000</v>
      </c>
      <c r="D7" s="48" t="str">
        <f>IF(PROPER(Currency)="Eur",_xll.qlEuribor(,$A7,D$2,,EvaluationDate),_xll.qlLibor(,Currency,$A7,D$2,,EvaluationDate))</f>
        <v>obj_007cb#0000</v>
      </c>
      <c r="E7" s="49" t="str">
        <f>IF(PROPER(Currency)="Eur",_xll.qlEuribor(,$A7,E$2,,EvaluationDate),_xll.qlLibor(,Currency,$A7,E$2,,EvaluationDate))</f>
        <v>obj_006f7#0000</v>
      </c>
      <c r="F7" s="48" t="str">
        <f>IF(PROPER(Currency)="Eur",_xll.qlEuribor(,$A7,F$2,,EvaluationDate),_xll.qlLibor(,Currency,$A7,F$2,,EvaluationDate))</f>
        <v>obj_006e1#0000</v>
      </c>
      <c r="G7" s="48" t="str">
        <f>IF(PROPER(Currency)="Eur",_xll.qlEuribor(,$A7,G$2,,EvaluationDate),_xll.qlLibor(,Currency,$A7,G$2,,EvaluationDate))</f>
        <v>obj_006f3#0000</v>
      </c>
      <c r="H7" s="50">
        <v>1</v>
      </c>
      <c r="I7" s="51"/>
      <c r="J7" s="52"/>
    </row>
    <row r="8" spans="1:10" x14ac:dyDescent="0.2">
      <c r="A8" s="23" t="s">
        <v>106</v>
      </c>
      <c r="B8" s="24" t="str">
        <f>IF(PROPER(Currency)="Eur",_xll.qlEuribor(,$A8,B$2,,EvaluationDate),_xll.qlLibor(,Currency,$A8,B$2,,EvaluationDate))</f>
        <v>obj_00734#0000</v>
      </c>
      <c r="C8" s="24" t="str">
        <f>IF(PROPER(Currency)="Eur",_xll.qlEuribor(,$A8,C$2,,EvaluationDate),_xll.qlLibor(,Currency,$A8,C$2,,EvaluationDate))</f>
        <v>obj_006ef#0000</v>
      </c>
      <c r="D8" s="24" t="str">
        <f>IF(PROPER(Currency)="Eur",_xll.qlEuribor(,$A8,D$2,,EvaluationDate),_xll.qlLibor(,Currency,$A8,D$2,,EvaluationDate))</f>
        <v>obj_00758#0000</v>
      </c>
      <c r="E8" s="25" t="str">
        <f>IF(PROPER(Currency)="Eur",_xll.qlEuribor(,$A8,E$2,,EvaluationDate),_xll.qlLibor(,Currency,$A8,E$2,,EvaluationDate))</f>
        <v>obj_006e9#0000</v>
      </c>
      <c r="F8" s="24" t="str">
        <f>IF(PROPER(Currency)="Eur",_xll.qlEuribor(,$A8,F$2,,EvaluationDate),_xll.qlLibor(,Currency,$A8,F$2,,EvaluationDate))</f>
        <v>obj_006ce#0000</v>
      </c>
      <c r="G8" s="24" t="str">
        <f>IF(PROPER(Currency)="Eur",_xll.qlEuribor(,$A8,G$2,,EvaluationDate),_xll.qlLibor(,Currency,$A8,G$2,,EvaluationDate))</f>
        <v>obj_006f9#0000</v>
      </c>
      <c r="H8" s="21">
        <v>7</v>
      </c>
      <c r="I8" s="22"/>
      <c r="J8" s="22"/>
    </row>
    <row r="9" spans="1:10" x14ac:dyDescent="0.2">
      <c r="A9" s="23" t="s">
        <v>89</v>
      </c>
      <c r="B9" s="24" t="str">
        <f>IF(PROPER(Currency)="Eur",_xll.qlEuribor(,$A9,B$2,,EvaluationDate),_xll.qlLibor(,Currency,$A9,B$2,,EvaluationDate))</f>
        <v>obj_007bf#0000</v>
      </c>
      <c r="C9" s="24" t="str">
        <f>IF(PROPER(Currency)="Eur",_xll.qlEuribor(,$A9,C$2,,EvaluationDate),_xll.qlLibor(,Currency,$A9,C$2,,EvaluationDate))</f>
        <v>obj_006d3#0000</v>
      </c>
      <c r="D9" s="24" t="str">
        <f>IF(PROPER(Currency)="Eur",_xll.qlEuribor(,$A9,D$2,,EvaluationDate),_xll.qlLibor(,Currency,$A9,D$2,,EvaluationDate))</f>
        <v>obj_007e3#0000</v>
      </c>
      <c r="E9" s="25" t="str">
        <f>IF(PROPER(Currency)="Eur",_xll.qlEuribor(,$A9,E$2,,EvaluationDate),_xll.qlLibor(,Currency,$A9,E$2,,EvaluationDate))</f>
        <v>obj_006c3#0000</v>
      </c>
      <c r="F9" s="24" t="str">
        <f>IF(PROPER(Currency)="Eur",_xll.qlEuribor(,$A9,F$2,,EvaluationDate),_xll.qlLibor(,Currency,$A9,F$2,,EvaluationDate))</f>
        <v>obj_006f2#0000</v>
      </c>
      <c r="G9" s="24" t="str">
        <f>IF(PROPER(Currency)="Eur",_xll.qlEuribor(,$A9,G$2,,EvaluationDate),_xll.qlLibor(,Currency,$A9,G$2,,EvaluationDate))</f>
        <v>obj_006fc#0000</v>
      </c>
      <c r="H9" s="21">
        <v>14</v>
      </c>
      <c r="I9" s="22"/>
      <c r="J9" s="22"/>
    </row>
    <row r="10" spans="1:10" x14ac:dyDescent="0.2">
      <c r="A10" s="23" t="s">
        <v>90</v>
      </c>
      <c r="B10" s="24" t="str">
        <f>IF(PROPER(Currency)="Eur",_xll.qlEuribor(,$A10,B$2,,EvaluationDate),_xll.qlLibor(,Currency,$A10,B$2,,EvaluationDate))</f>
        <v>obj_00748#0000</v>
      </c>
      <c r="C10" s="24" t="str">
        <f>IF(PROPER(Currency)="Eur",_xll.qlEuribor(,$A10,C$2,,EvaluationDate),_xll.qlLibor(,Currency,$A10,C$2,,EvaluationDate))</f>
        <v>obj_006ee#0000</v>
      </c>
      <c r="D10" s="24" t="str">
        <f>IF(PROPER(Currency)="Eur",_xll.qlEuribor(,$A10,D$2,,EvaluationDate),_xll.qlLibor(,Currency,$A10,D$2,,EvaluationDate))</f>
        <v>obj_007ca#0000</v>
      </c>
      <c r="E10" s="25" t="str">
        <f>IF(PROPER(Currency)="Eur",_xll.qlEuribor(,$A10,E$2,,EvaluationDate),_xll.qlLibor(,Currency,$A10,E$2,,EvaluationDate))</f>
        <v>obj_006fd#0000</v>
      </c>
      <c r="F10" s="24" t="str">
        <f>IF(PROPER(Currency)="Eur",_xll.qlEuribor(,$A10,F$2,,EvaluationDate),_xll.qlLibor(,Currency,$A10,F$2,,EvaluationDate))</f>
        <v>obj_006c6#0000</v>
      </c>
      <c r="G10" s="24" t="str">
        <f>IF(PROPER(Currency)="Eur",_xll.qlEuribor(,$A10,G$2,,EvaluationDate),_xll.qlLibor(,Currency,$A10,G$2,,EvaluationDate))</f>
        <v>obj_006d6#0000</v>
      </c>
      <c r="H10" s="21">
        <v>21</v>
      </c>
      <c r="I10" s="22"/>
      <c r="J10" s="22"/>
    </row>
    <row r="11" spans="1:10" x14ac:dyDescent="0.2">
      <c r="A11" s="23" t="s">
        <v>63</v>
      </c>
      <c r="B11" s="26" t="str">
        <f>IF(PROPER(Currency)="Eur",_xll.qlEuribor(,$A11,B$2,,EvaluationDate),_xll.qlLibor(,Currency,$A11,B$2,,EvaluationDate))</f>
        <v>obj_00780#0000</v>
      </c>
      <c r="C11" s="24" t="str">
        <f>IF(PROPER(Currency)="Eur",_xll.qlEuribor(,$A11,C$2,,EvaluationDate),_xll.qlLibor(,Currency,$A11,C$2,,EvaluationDate))</f>
        <v>obj_006dc#0000</v>
      </c>
      <c r="D11" s="24" t="str">
        <f>IF(PROPER(Currency)="Eur",_xll.qlEuribor(,$A11,D$2,,EvaluationDate),_xll.qlLibor(,Currency,$A11,D$2,,EvaluationDate))</f>
        <v>obj_007de#0000</v>
      </c>
      <c r="E11" s="25" t="str">
        <f>IF(PROPER(Currency)="Eur",_xll.qlEuribor(,$A11,E$2,,EvaluationDate),_xll.qlLibor(,Currency,$A11,E$2,,EvaluationDate))</f>
        <v>obj_006dd#0000</v>
      </c>
      <c r="F11" s="24" t="str">
        <f>IF(PROPER(Currency)="Eur",_xll.qlEuribor(,$A11,F$2,,EvaluationDate),_xll.qlLibor(,Currency,$A11,F$2,,EvaluationDate))</f>
        <v>obj_006d7#0000</v>
      </c>
      <c r="G11" s="24" t="str">
        <f>IF(PROPER(Currency)="Eur",_xll.qlEuribor(,$A11,G$2,,EvaluationDate),_xll.qlLibor(,Currency,$A11,G$2,,EvaluationDate))</f>
        <v>obj_006da#0000</v>
      </c>
      <c r="H11" s="21">
        <v>30</v>
      </c>
      <c r="I11" s="22"/>
      <c r="J11" s="22"/>
    </row>
    <row r="12" spans="1:10" x14ac:dyDescent="0.2">
      <c r="A12" s="23" t="s">
        <v>80</v>
      </c>
      <c r="B12" s="24" t="str">
        <f>IF(PROPER(Currency)="Eur",_xll.qlEuribor(,$A12,B$2,,EvaluationDate),_xll.qlLibor(,Currency,$A12,B$2,,EvaluationDate))</f>
        <v>obj_00726#0000</v>
      </c>
      <c r="C12" s="24" t="str">
        <f>IF(PROPER(Currency)="Eur",_xll.qlEuribor(,$A12,C$2,,EvaluationDate),_xll.qlLibor(,Currency,$A12,C$2,,EvaluationDate))</f>
        <v>obj_006cf#0000</v>
      </c>
      <c r="D12" s="24" t="str">
        <f>IF(PROPER(Currency)="Eur",_xll.qlEuribor(,$A12,D$2,,EvaluationDate),_xll.qlLibor(,Currency,$A12,D$2,,EvaluationDate))</f>
        <v>obj_007a9#0000</v>
      </c>
      <c r="E12" s="25" t="str">
        <f>IF(PROPER(Currency)="Eur",_xll.qlEuribor(,$A12,E$2,,EvaluationDate),_xll.qlLibor(,Currency,$A12,E$2,,EvaluationDate))</f>
        <v>obj_006cd#0000</v>
      </c>
      <c r="F12" s="24" t="str">
        <f>IF(PROPER(Currency)="Eur",_xll.qlEuribor(,$A12,F$2,,EvaluationDate),_xll.qlLibor(,Currency,$A12,F$2,,EvaluationDate))</f>
        <v>obj_006e2#0000</v>
      </c>
      <c r="G12" s="24" t="str">
        <f>IF(PROPER(Currency)="Eur",_xll.qlEuribor(,$A12,G$2,,EvaluationDate),_xll.qlLibor(,Currency,$A12,G$2,,EvaluationDate))</f>
        <v>obj_006fa#0000</v>
      </c>
      <c r="H12" s="21"/>
      <c r="I12" s="22"/>
      <c r="J12" s="22"/>
    </row>
    <row r="13" spans="1:10" x14ac:dyDescent="0.2">
      <c r="A13" s="23" t="s">
        <v>64</v>
      </c>
      <c r="B13" s="24" t="str">
        <f>IF(PROPER(Currency)="Eur",_xll.qlEuribor(,$A13,B$2,,EvaluationDate),_xll.qlLibor(,Currency,$A13,B$2,,EvaluationDate))</f>
        <v>obj_00727#0000</v>
      </c>
      <c r="C13" s="26" t="str">
        <f>IF(PROPER(Currency)="Eur",_xll.qlEuribor(,$A13,C$2,,EvaluationDate),_xll.qlLibor(,Currency,$A13,C$2,,EvaluationDate))</f>
        <v>obj_006ff#0000</v>
      </c>
      <c r="D13" s="24" t="str">
        <f>IF(PROPER(Currency)="Eur",_xll.qlEuribor(,$A13,D$2,,EvaluationDate),_xll.qlLibor(,Currency,$A13,D$2,,EvaluationDate))</f>
        <v>obj_0075d#0000</v>
      </c>
      <c r="E13" s="25" t="str">
        <f>IF(PROPER(Currency)="Eur",_xll.qlEuribor(,$A13,E$2,,EvaluationDate),_xll.qlLibor(,Currency,$A13,E$2,,EvaluationDate))</f>
        <v>obj_006c0#0000</v>
      </c>
      <c r="F13" s="26" t="str">
        <f>IF(PROPER(Currency)="Eur",_xll.qlEuribor(,$A13,F$2,,EvaluationDate),_xll.qlLibor(,Currency,$A13,F$2,,EvaluationDate))</f>
        <v>obj_00700#0000</v>
      </c>
      <c r="G13" s="161" t="str">
        <f>IF(PROPER(Currency)="Eur",_xll.qlEuribor(,$A13,G$2,,EvaluationDate),_xll.qlLibor(,Currency,$A13,G$2,,EvaluationDate))</f>
        <v>obj_006cb#0000</v>
      </c>
      <c r="H13" s="21"/>
      <c r="I13" s="22"/>
      <c r="J13" s="22"/>
    </row>
    <row r="14" spans="1:10" x14ac:dyDescent="0.2">
      <c r="A14" s="23" t="s">
        <v>81</v>
      </c>
      <c r="B14" s="24" t="str">
        <f>IF(PROPER(Currency)="Eur",_xll.qlEuribor(,$A14,B$2,,EvaluationDate),_xll.qlLibor(,Currency,$A14,B$2,,EvaluationDate))</f>
        <v>obj_00721#0000</v>
      </c>
      <c r="C14" s="24" t="str">
        <f>IF(PROPER(Currency)="Eur",_xll.qlEuribor(,$A14,C$2,,EvaluationDate),_xll.qlLibor(,Currency,$A14,C$2,,EvaluationDate))</f>
        <v>obj_006e5#0000</v>
      </c>
      <c r="D14" s="24" t="str">
        <f>IF(PROPER(Currency)="Eur",_xll.qlEuribor(,$A14,D$2,,EvaluationDate),_xll.qlLibor(,Currency,$A14,D$2,,EvaluationDate))</f>
        <v>obj_0072d#0000</v>
      </c>
      <c r="E14" s="25" t="str">
        <f>IF(PROPER(Currency)="Eur",_xll.qlEuribor(,$A14,E$2,,EvaluationDate),_xll.qlLibor(,Currency,$A14,E$2,,EvaluationDate))</f>
        <v>obj_006d0#0000</v>
      </c>
      <c r="F14" s="24" t="str">
        <f>IF(PROPER(Currency)="Eur",_xll.qlEuribor(,$A14,F$2,,EvaluationDate),_xll.qlLibor(,Currency,$A14,F$2,,EvaluationDate))</f>
        <v>obj_006f1#0000</v>
      </c>
      <c r="G14" s="24" t="str">
        <f>IF(PROPER(Currency)="Eur",_xll.qlEuribor(,$A14,G$2,,EvaluationDate),_xll.qlLibor(,Currency,$A14,G$2,,EvaluationDate))</f>
        <v>obj_006e4#0000</v>
      </c>
      <c r="H14" s="21"/>
      <c r="I14" s="22"/>
      <c r="J14" s="22"/>
    </row>
    <row r="15" spans="1:10" x14ac:dyDescent="0.2">
      <c r="A15" s="23" t="s">
        <v>82</v>
      </c>
      <c r="B15" s="24" t="str">
        <f>IF(PROPER(Currency)="Eur",_xll.qlEuribor(,$A15,B$2,,EvaluationDate),_xll.qlLibor(,Currency,$A15,B$2,,EvaluationDate))</f>
        <v>obj_0070a#0000</v>
      </c>
      <c r="C15" s="24" t="str">
        <f>IF(PROPER(Currency)="Eur",_xll.qlEuribor(,$A15,C$2,,EvaluationDate),_xll.qlLibor(,Currency,$A15,C$2,,EvaluationDate))</f>
        <v>obj_006e0#0000</v>
      </c>
      <c r="D15" s="24" t="str">
        <f>IF(PROPER(Currency)="Eur",_xll.qlEuribor(,$A15,D$2,,EvaluationDate),_xll.qlLibor(,Currency,$A15,D$2,,EvaluationDate))</f>
        <v>obj_00785#0000</v>
      </c>
      <c r="E15" s="25" t="str">
        <f>IF(PROPER(Currency)="Eur",_xll.qlEuribor(,$A15,E$2,,EvaluationDate),_xll.qlLibor(,Currency,$A15,E$2,,EvaluationDate))</f>
        <v>obj_006e8#0000</v>
      </c>
      <c r="F15" s="24" t="str">
        <f>IF(PROPER(Currency)="Eur",_xll.qlEuribor(,$A15,F$2,,EvaluationDate),_xll.qlLibor(,Currency,$A15,F$2,,EvaluationDate))</f>
        <v>obj_006e7#0000</v>
      </c>
      <c r="G15" s="24" t="str">
        <f>IF(PROPER(Currency)="Eur",_xll.qlEuribor(,$A15,G$2,,EvaluationDate),_xll.qlLibor(,Currency,$A15,G$2,,EvaluationDate))</f>
        <v>obj_006cc#0000</v>
      </c>
      <c r="H15" s="21"/>
      <c r="I15" s="22"/>
      <c r="J15" s="22"/>
    </row>
    <row r="16" spans="1:10" x14ac:dyDescent="0.2">
      <c r="A16" s="23" t="s">
        <v>65</v>
      </c>
      <c r="B16" s="24" t="str">
        <f>IF(PROPER(Currency)="Eur",_xll.qlEuribor(,$A16,B$2,,EvaluationDate),_xll.qlLibor(,Currency,$A16,B$2,,EvaluationDate))</f>
        <v>obj_007a8#0000</v>
      </c>
      <c r="C16" s="24" t="str">
        <f>IF(PROPER(Currency)="Eur",_xll.qlEuribor(,$A16,C$2,,EvaluationDate),_xll.qlLibor(,Currency,$A16,C$2,,EvaluationDate))</f>
        <v>obj_006f4#0000</v>
      </c>
      <c r="D16" s="26" t="str">
        <f>IF(PROPER(Currency)="Eur",_xll.qlEuribor(,$A16,D$2,,EvaluationDate),_xll.qlLibor(,Currency,$A16,D$2,,EvaluationDate))</f>
        <v>obj_00738#0000</v>
      </c>
      <c r="E16" s="25" t="str">
        <f>IF(PROPER(Currency)="Eur",_xll.qlEuribor(,$A16,E$2,,EvaluationDate),_xll.qlLibor(,Currency,$A16,E$2,,EvaluationDate))</f>
        <v>obj_006de#0000</v>
      </c>
      <c r="F16" s="24" t="str">
        <f>IF(PROPER(Currency)="Eur",_xll.qlEuribor(,$A16,F$2,,EvaluationDate),_xll.qlLibor(,Currency,$A16,F$2,,EvaluationDate))</f>
        <v>obj_006ed#0000</v>
      </c>
      <c r="G16" s="24" t="str">
        <f>IF(PROPER(Currency)="Eur",_xll.qlEuribor(,$A16,G$2,,EvaluationDate),_xll.qlLibor(,Currency,$A16,G$2,,EvaluationDate))</f>
        <v>obj_006c9#0000</v>
      </c>
      <c r="H16" s="21"/>
      <c r="I16" s="22"/>
      <c r="J16" s="22"/>
    </row>
    <row r="17" spans="1:19" x14ac:dyDescent="0.2">
      <c r="A17" s="23" t="s">
        <v>83</v>
      </c>
      <c r="B17" s="24" t="str">
        <f>IF(PROPER(Currency)="Eur",_xll.qlEuribor(,$A17,B$2,,EvaluationDate),_xll.qlLibor(,Currency,$A17,B$2,,EvaluationDate))</f>
        <v>obj_00768#0000</v>
      </c>
      <c r="C17" s="24" t="str">
        <f>IF(PROPER(Currency)="Eur",_xll.qlEuribor(,$A17,C$2,,EvaluationDate),_xll.qlLibor(,Currency,$A17,C$2,,EvaluationDate))</f>
        <v>obj_006d5#0000</v>
      </c>
      <c r="D17" s="24" t="str">
        <f>IF(PROPER(Currency)="Eur",_xll.qlEuribor(,$A17,D$2,,EvaluationDate),_xll.qlLibor(,Currency,$A17,D$2,,EvaluationDate))</f>
        <v>obj_007ba#0000</v>
      </c>
      <c r="E17" s="25" t="str">
        <f>IF(PROPER(Currency)="Eur",_xll.qlEuribor(,$A17,E$2,,EvaluationDate),_xll.qlLibor(,Currency,$A17,E$2,,EvaluationDate))</f>
        <v>obj_006d9#0000</v>
      </c>
      <c r="F17" s="24" t="str">
        <f>IF(PROPER(Currency)="Eur",_xll.qlEuribor(,$A17,F$2,,EvaluationDate),_xll.qlLibor(,Currency,$A17,F$2,,EvaluationDate))</f>
        <v>obj_006fb#0000</v>
      </c>
      <c r="G17" s="24" t="str">
        <f>IF(PROPER(Currency)="Eur",_xll.qlEuribor(,$A17,G$2,,EvaluationDate),_xll.qlLibor(,Currency,$A17,G$2,,EvaluationDate))</f>
        <v>obj_006d4#0000</v>
      </c>
      <c r="H17" s="21"/>
      <c r="I17" s="22"/>
      <c r="J17" s="22"/>
    </row>
    <row r="18" spans="1:19" x14ac:dyDescent="0.2">
      <c r="A18" s="23" t="s">
        <v>84</v>
      </c>
      <c r="B18" s="24" t="str">
        <f>IF(PROPER(Currency)="Eur",_xll.qlEuribor(,$A18,B$2,,EvaluationDate),_xll.qlLibor(,Currency,$A18,B$2,,EvaluationDate))</f>
        <v>obj_007b1#0000</v>
      </c>
      <c r="C18" s="24" t="str">
        <f>IF(PROPER(Currency)="Eur",_xll.qlEuribor(,$A18,C$2,,EvaluationDate),_xll.qlLibor(,Currency,$A18,C$2,,EvaluationDate))</f>
        <v>obj_006be#0000</v>
      </c>
      <c r="D18" s="24" t="str">
        <f>IF(PROPER(Currency)="Eur",_xll.qlEuribor(,$A18,D$2,,EvaluationDate),_xll.qlLibor(,Currency,$A18,D$2,,EvaluationDate))</f>
        <v>obj_00772#0000</v>
      </c>
      <c r="E18" s="25" t="str">
        <f>IF(PROPER(Currency)="Eur",_xll.qlEuribor(,$A18,E$2,,EvaluationDate),_xll.qlLibor(,Currency,$A18,E$2,,EvaluationDate))</f>
        <v>obj_006bf#0000</v>
      </c>
      <c r="F18" s="24" t="str">
        <f>IF(PROPER(Currency)="Eur",_xll.qlEuribor(,$A18,F$2,,EvaluationDate),_xll.qlLibor(,Currency,$A18,F$2,,EvaluationDate))</f>
        <v>obj_006ec#0000</v>
      </c>
      <c r="G18" s="24" t="str">
        <f>IF(PROPER(Currency)="Eur",_xll.qlEuribor(,$A18,G$2,,EvaluationDate),_xll.qlLibor(,Currency,$A18,G$2,,EvaluationDate))</f>
        <v>obj_006f5#0000</v>
      </c>
      <c r="H18" s="21"/>
      <c r="I18" s="22"/>
      <c r="J18" s="22"/>
    </row>
    <row r="19" spans="1:19" x14ac:dyDescent="0.2">
      <c r="A19" s="23" t="s">
        <v>85</v>
      </c>
      <c r="B19" s="24" t="str">
        <f>IF(PROPER(Currency)="Eur",_xll.qlEuribor(,$A19,B$2,,EvaluationDate),_xll.qlLibor(,Currency,$A19,B$2,,EvaluationDate))</f>
        <v>obj_0074b#0000</v>
      </c>
      <c r="C19" s="24" t="str">
        <f>IF(PROPER(Currency)="Eur",_xll.qlEuribor(,$A19,C$2,,EvaluationDate),_xll.qlLibor(,Currency,$A19,C$2,,EvaluationDate))</f>
        <v>obj_006f6#0000</v>
      </c>
      <c r="D19" s="24" t="str">
        <f>IF(PROPER(Currency)="Eur",_xll.qlEuribor(,$A19,D$2,,EvaluationDate),_xll.qlLibor(,Currency,$A19,D$2,,EvaluationDate))</f>
        <v>obj_00759#0000</v>
      </c>
      <c r="E19" s="25" t="str">
        <f>IF(PROPER(Currency)="Eur",_xll.qlEuribor(,$A19,E$2,,EvaluationDate),_xll.qlLibor(,Currency,$A19,E$2,,EvaluationDate))</f>
        <v>obj_006c4#0000</v>
      </c>
      <c r="F19" s="24" t="str">
        <f>IF(PROPER(Currency)="Eur",_xll.qlEuribor(,$A19,F$2,,EvaluationDate),_xll.qlLibor(,Currency,$A19,F$2,,EvaluationDate))</f>
        <v>obj_006c2#0000</v>
      </c>
      <c r="G19" s="24" t="str">
        <f>IF(PROPER(Currency)="Eur",_xll.qlEuribor(,$A19,G$2,,EvaluationDate),_xll.qlLibor(,Currency,$A19,G$2,,EvaluationDate))</f>
        <v>obj_006e3#0000</v>
      </c>
      <c r="H19" s="21"/>
      <c r="I19" s="22"/>
      <c r="J19" s="22"/>
    </row>
    <row r="20" spans="1:19" x14ac:dyDescent="0.2">
      <c r="A20" s="23" t="s">
        <v>86</v>
      </c>
      <c r="B20" s="24" t="str">
        <f>IF(PROPER(Currency)="Eur",_xll.qlEuribor(,$A20,B$2,,EvaluationDate),_xll.qlLibor(,Currency,$A20,B$2,,EvaluationDate))</f>
        <v>obj_007e2#0000</v>
      </c>
      <c r="C20" s="24" t="str">
        <f>IF(PROPER(Currency)="Eur",_xll.qlEuribor(,$A20,C$2,,EvaluationDate),_xll.qlLibor(,Currency,$A20,C$2,,EvaluationDate))</f>
        <v>obj_006c1#0000</v>
      </c>
      <c r="D20" s="24" t="str">
        <f>IF(PROPER(Currency)="Eur",_xll.qlEuribor(,$A20,D$2,,EvaluationDate),_xll.qlLibor(,Currency,$A20,D$2,,EvaluationDate))</f>
        <v>obj_007d4#0000</v>
      </c>
      <c r="E20" s="25" t="str">
        <f>IF(PROPER(Currency)="Eur",_xll.qlEuribor(,$A20,E$2,,EvaluationDate),_xll.qlLibor(,Currency,$A20,E$2,,EvaluationDate))</f>
        <v>obj_006c8#0000</v>
      </c>
      <c r="F20" s="24" t="str">
        <f>IF(PROPER(Currency)="Eur",_xll.qlEuribor(,$A20,F$2,,EvaluationDate),_xll.qlLibor(,Currency,$A20,F$2,,EvaluationDate))</f>
        <v>obj_006db#0000</v>
      </c>
      <c r="G20" s="24" t="str">
        <f>IF(PROPER(Currency)="Eur",_xll.qlEuribor(,$A20,G$2,,EvaluationDate),_xll.qlLibor(,Currency,$A20,G$2,,EvaluationDate))</f>
        <v>obj_006c5#0000</v>
      </c>
      <c r="H20" s="21"/>
      <c r="I20" s="22"/>
      <c r="J20" s="22"/>
    </row>
    <row r="21" spans="1:19" x14ac:dyDescent="0.2">
      <c r="A21" s="23" t="s">
        <v>87</v>
      </c>
      <c r="B21" s="24" t="str">
        <f>IF(PROPER(Currency)="Eur",_xll.qlEuribor(,$A21,B$2,,EvaluationDate),_xll.qlLibor(,Currency,$A21,B$2,,EvaluationDate))</f>
        <v>obj_0079a#0000</v>
      </c>
      <c r="C21" s="24" t="str">
        <f>IF(PROPER(Currency)="Eur",_xll.qlEuribor(,$A21,C$2,,EvaluationDate),_xll.qlLibor(,Currency,$A21,C$2,,EvaluationDate))</f>
        <v>obj_006ca#0000</v>
      </c>
      <c r="D21" s="24" t="str">
        <f>IF(PROPER(Currency)="Eur",_xll.qlEuribor(,$A21,D$2,,EvaluationDate),_xll.qlLibor(,Currency,$A21,D$2,,EvaluationDate))</f>
        <v>obj_00740#0000</v>
      </c>
      <c r="E21" s="25" t="str">
        <f>IF(PROPER(Currency)="Eur",_xll.qlEuribor(,$A21,E$2,,EvaluationDate),_xll.qlLibor(,Currency,$A21,E$2,,EvaluationDate))</f>
        <v>obj_006df#0000</v>
      </c>
      <c r="F21" s="24" t="str">
        <f>IF(PROPER(Currency)="Eur",_xll.qlEuribor(,$A21,F$2,,EvaluationDate),_xll.qlLibor(,Currency,$A21,F$2,,EvaluationDate))</f>
        <v>obj_006c7#0000</v>
      </c>
      <c r="G21" s="24" t="str">
        <f>IF(PROPER(Currency)="Eur",_xll.qlEuribor(,$A21,G$2,,EvaluationDate),_xll.qlLibor(,Currency,$A21,G$2,,EvaluationDate))</f>
        <v>obj_006d8#0000</v>
      </c>
      <c r="H21" s="21"/>
      <c r="I21" s="22"/>
      <c r="J21" s="22"/>
    </row>
    <row r="22" spans="1:19" x14ac:dyDescent="0.2">
      <c r="A22" s="23" t="s">
        <v>0</v>
      </c>
      <c r="B22" s="24" t="str">
        <f>IF(PROPER(Currency)="Eur",_xll.qlEuribor(,$A22,B$2,,EvaluationDate),_xll.qlLibor(,Currency,$A22,B$2,,EvaluationDate))</f>
        <v>obj_00742#0000</v>
      </c>
      <c r="C22" s="24" t="str">
        <f>IF(PROPER(Currency)="Eur",_xll.qlEuribor(,$A22,C$2,,EvaluationDate),_xll.qlLibor(,Currency,$A22,C$2,,EvaluationDate))</f>
        <v>obj_006e6#0000</v>
      </c>
      <c r="D22" s="24" t="str">
        <f>IF(PROPER(Currency)="Eur",_xll.qlEuribor(,$A22,D$2,,EvaluationDate),_xll.qlLibor(,Currency,$A22,D$2,,EvaluationDate))</f>
        <v>obj_007be#0000</v>
      </c>
      <c r="E22" s="174" t="str">
        <f>IF(PROPER(Currency)="Eur",_xll.qlEuribor(,$A22,E$2,,EvaluationDate),_xll.qlLibor(,Currency,$A22,E$2,,EvaluationDate))</f>
        <v>obj_006d2#0000</v>
      </c>
      <c r="F22" s="24" t="str">
        <f>IF(PROPER(Currency)="Eur",_xll.qlEuribor(,$A22,F$2,,EvaluationDate),_xll.qlLibor(,Currency,$A22,F$2,,EvaluationDate))</f>
        <v>obj_006d1#0000</v>
      </c>
      <c r="G22" s="24" t="str">
        <f>IF(PROPER(Currency)="Eur",_xll.qlEuribor(,$A22,G$2,,EvaluationDate),_xll.qlLibor(,Currency,$A22,G$2,,EvaluationDate))</f>
        <v>obj_006f0#0000</v>
      </c>
      <c r="H22" s="21"/>
      <c r="I22" s="22"/>
      <c r="J22" s="22"/>
      <c r="K22" s="58"/>
      <c r="M22" s="1" t="s">
        <v>663</v>
      </c>
    </row>
    <row r="23" spans="1:19" x14ac:dyDescent="0.2">
      <c r="A23" s="175">
        <f>_xll.qlIMMNextDate(_xll.qlIMMNextCode(_xll.qlIMMNextCode(EvaluationDate+FuturesRollDays)))</f>
        <v>42263</v>
      </c>
      <c r="B23" s="10"/>
      <c r="C23" s="10"/>
      <c r="D23" s="10"/>
      <c r="E23" s="11"/>
      <c r="F23" s="10"/>
      <c r="G23" s="10"/>
      <c r="H23" s="12"/>
      <c r="I23" s="13"/>
      <c r="J23" s="13" t="str">
        <f>_xll.qlInterestRateIndexDayCounter(Index3M)</f>
        <v>Actual/360</v>
      </c>
      <c r="K23" s="176">
        <f>_xll.qlDayCounterYearFraction(J23,SettlementDate,A23)</f>
        <v>0.59722222222222221</v>
      </c>
      <c r="M23" s="1">
        <v>0</v>
      </c>
    </row>
    <row r="24" spans="1:19" x14ac:dyDescent="0.2">
      <c r="A24" s="134">
        <f>_xll.qlIMMNextDate((A23))</f>
        <v>42354</v>
      </c>
      <c r="B24" s="16"/>
      <c r="C24" s="16"/>
      <c r="D24" s="16"/>
      <c r="E24" s="17"/>
      <c r="F24" s="16"/>
      <c r="G24" s="16"/>
      <c r="H24" s="18"/>
      <c r="I24" s="19"/>
      <c r="J24" s="19" t="str">
        <f>_xll.qlInterestRateIndexDayCounter(Index3M)</f>
        <v>Actual/360</v>
      </c>
      <c r="K24" s="177">
        <f>_xll.qlDayCounterYearFraction(J24,SettlementDate,A24)</f>
        <v>0.85</v>
      </c>
      <c r="M24" s="1"/>
    </row>
    <row r="25" spans="1:19" x14ac:dyDescent="0.2">
      <c r="A25" s="133">
        <f>_xll.qlCalendarAdvance(Calendar,A26,"-1D","Preceding")</f>
        <v>42368</v>
      </c>
      <c r="B25" s="24"/>
      <c r="C25" s="24"/>
      <c r="D25" s="24"/>
      <c r="E25" s="25"/>
      <c r="F25" s="24"/>
      <c r="G25" s="24"/>
      <c r="H25" s="21"/>
      <c r="I25" s="22"/>
      <c r="J25" s="22" t="str">
        <f>_xll.qlInterestRateIndexDayCounter(Index3M)</f>
        <v>Actual/360</v>
      </c>
      <c r="K25" s="28">
        <f>_xll.qlDayCounterYearFraction(J25,SettlementDate,A25)</f>
        <v>0.88888888888888884</v>
      </c>
    </row>
    <row r="26" spans="1:19" x14ac:dyDescent="0.2">
      <c r="A26" s="133">
        <f>_xll.qlCalendarAdjust(Calendar,DATE(YEAR(SettlementDate),12,31),"Preceding")</f>
        <v>42369</v>
      </c>
      <c r="B26" s="24"/>
      <c r="C26" s="24"/>
      <c r="D26" s="24"/>
      <c r="E26" s="25"/>
      <c r="F26" s="24"/>
      <c r="G26" s="24"/>
      <c r="H26" s="21"/>
      <c r="I26" s="22"/>
      <c r="J26" s="22" t="str">
        <f>_xll.qlInterestRateIndexDayCounter(Index3M)</f>
        <v>Actual/360</v>
      </c>
      <c r="K26" s="28">
        <f>_xll.qlDayCounterYearFraction(J26,SettlementDate,A26)</f>
        <v>0.89166666666666672</v>
      </c>
    </row>
    <row r="27" spans="1:19" x14ac:dyDescent="0.2">
      <c r="A27" s="133">
        <f>_xll.qlCalendarAdvance(Calendar,A26,"1D","Following")</f>
        <v>42373</v>
      </c>
      <c r="B27" s="24"/>
      <c r="C27" s="24"/>
      <c r="D27" s="24"/>
      <c r="E27" s="25"/>
      <c r="F27" s="24"/>
      <c r="G27" s="24"/>
      <c r="H27" s="21"/>
      <c r="I27" s="22"/>
      <c r="J27" s="22" t="str">
        <f>_xll.qlInterestRateIndexDayCounter(Index3M)</f>
        <v>Actual/360</v>
      </c>
      <c r="K27" s="28">
        <f>_xll.qlDayCounterYearFraction(J27,SettlementDate,A27)</f>
        <v>0.90277777777777779</v>
      </c>
    </row>
    <row r="28" spans="1:19" x14ac:dyDescent="0.2">
      <c r="A28" s="134">
        <f>_xll.qlCalendarAdvance(Calendar,A27,"1D","Following")</f>
        <v>42374</v>
      </c>
      <c r="B28" s="16"/>
      <c r="C28" s="16"/>
      <c r="D28" s="16"/>
      <c r="E28" s="17"/>
      <c r="F28" s="16"/>
      <c r="G28" s="16"/>
      <c r="H28" s="29"/>
      <c r="I28" s="19"/>
      <c r="J28" s="19" t="str">
        <f>_xll.qlInterestRateIndexDayCounter(Index3M)</f>
        <v>Actual/360</v>
      </c>
      <c r="K28" s="30">
        <f>_xll.qlDayCounterYearFraction(J28,SettlementDate,A28)</f>
        <v>0.90555555555555556</v>
      </c>
    </row>
    <row r="29" spans="1:19" x14ac:dyDescent="0.2">
      <c r="A29" s="133">
        <f>_xll.qlCalendarAdvance(Calendar,A30,"-1D","Preceding")</f>
        <v>42733</v>
      </c>
      <c r="B29" s="24"/>
      <c r="C29" s="24"/>
      <c r="D29" s="24"/>
      <c r="E29" s="25"/>
      <c r="F29" s="24"/>
      <c r="G29" s="24"/>
      <c r="H29" s="21"/>
      <c r="I29" s="22"/>
      <c r="J29" s="22" t="str">
        <f>_xll.qlInterestRateIndexDayCounter(Index3M)</f>
        <v>Actual/360</v>
      </c>
      <c r="K29" s="28">
        <f>_xll.qlDayCounterYearFraction(J29,SettlementDate,A29)</f>
        <v>1.9027777777777777</v>
      </c>
    </row>
    <row r="30" spans="1:19" x14ac:dyDescent="0.2">
      <c r="A30" s="133">
        <f>_xll.qlCalendarAdjust(Calendar,DATE(YEAR(A28),12,31),"Preceding")</f>
        <v>42734</v>
      </c>
      <c r="B30" s="24"/>
      <c r="C30" s="24"/>
      <c r="D30" s="24"/>
      <c r="E30" s="25"/>
      <c r="F30" s="24"/>
      <c r="G30" s="24"/>
      <c r="H30" s="21"/>
      <c r="I30" s="22"/>
      <c r="J30" s="22" t="str">
        <f>_xll.qlInterestRateIndexDayCounter(Index3M)</f>
        <v>Actual/360</v>
      </c>
      <c r="K30" s="28">
        <f>_xll.qlDayCounterYearFraction(J30,SettlementDate,A30)</f>
        <v>1.9055555555555554</v>
      </c>
    </row>
    <row r="31" spans="1:19" ht="12" x14ac:dyDescent="0.25">
      <c r="A31" s="133">
        <f>_xll.qlCalendarAdvance(Calendar,A30,"1D","Following")</f>
        <v>42738</v>
      </c>
      <c r="B31" s="24"/>
      <c r="C31" s="24"/>
      <c r="D31" s="24"/>
      <c r="E31" s="25"/>
      <c r="F31" s="24"/>
      <c r="G31" s="24"/>
      <c r="H31" s="21"/>
      <c r="I31" s="22"/>
      <c r="J31" s="22" t="str">
        <f>_xll.qlInterestRateIndexDayCounter(Index3M)</f>
        <v>Actual/360</v>
      </c>
      <c r="K31" s="28">
        <f>_xll.qlDayCounterYearFraction(J31,SettlementDate,A31)</f>
        <v>1.9166666666666667</v>
      </c>
      <c r="R31" s="115" t="str">
        <f>_xll.qlOvernightIndex(,,2,Currency,LocalCalendar,"act/360",,,Trigger)</f>
        <v>obj_0067a#0000</v>
      </c>
      <c r="S31" s="115"/>
    </row>
    <row r="32" spans="1:19" ht="12" x14ac:dyDescent="0.25">
      <c r="A32" s="134">
        <f>_xll.qlCalendarAdvance(Calendar,A31,"1D","Following")</f>
        <v>42739</v>
      </c>
      <c r="B32" s="16"/>
      <c r="C32" s="16"/>
      <c r="D32" s="16"/>
      <c r="E32" s="17"/>
      <c r="F32" s="16"/>
      <c r="G32" s="16"/>
      <c r="H32" s="29"/>
      <c r="I32" s="19"/>
      <c r="J32" s="19" t="str">
        <f>_xll.qlInterestRateIndexDayCounter(Index3M)</f>
        <v>Actual/360</v>
      </c>
      <c r="K32" s="30">
        <f>_xll.qlDayCounterYearFraction(J32,SettlementDate,A32)</f>
        <v>1.9194444444444445</v>
      </c>
      <c r="L32" s="115" t="s">
        <v>120</v>
      </c>
      <c r="M32" s="115"/>
      <c r="P32" s="115" t="s">
        <v>119</v>
      </c>
      <c r="R32" s="115" t="s">
        <v>673</v>
      </c>
      <c r="S32" s="115" t="s">
        <v>119</v>
      </c>
    </row>
    <row r="33" spans="1:19" x14ac:dyDescent="0.2">
      <c r="A33" s="9" t="str">
        <f t="array" ref="A33:A52">_xll.qlIMMNextCodes(EvaluationDate,K33:K52)</f>
        <v>G5</v>
      </c>
      <c r="B33" s="10"/>
      <c r="C33" s="10"/>
      <c r="D33" s="10"/>
      <c r="E33" s="11"/>
      <c r="F33" s="10"/>
      <c r="G33" s="10"/>
      <c r="H33" s="21"/>
      <c r="I33" s="22"/>
      <c r="J33" s="22"/>
      <c r="K33" s="3" t="b">
        <v>0</v>
      </c>
      <c r="L33" s="31">
        <f>_xll.qlInterestRateIndexFixingDate(Index3M,P33)</f>
        <v>42051</v>
      </c>
      <c r="P33" s="31">
        <f>_xll.qlIMMdate(A33)</f>
        <v>42053</v>
      </c>
      <c r="R33" s="31">
        <f>_xll.qlInterestRateIndexFixingDate($R$31,S33,)</f>
        <v>42048</v>
      </c>
      <c r="S33" s="31">
        <f>_xll.qlIMMdate(A33)</f>
        <v>42053</v>
      </c>
    </row>
    <row r="34" spans="1:19" x14ac:dyDescent="0.2">
      <c r="A34" s="23" t="str">
        <v>H5</v>
      </c>
      <c r="B34" s="24"/>
      <c r="C34" s="24"/>
      <c r="D34" s="24"/>
      <c r="E34" s="25"/>
      <c r="F34" s="24"/>
      <c r="G34" s="24"/>
      <c r="H34" s="21"/>
      <c r="I34" s="22"/>
      <c r="J34" s="22"/>
      <c r="K34" s="3" t="b">
        <v>0</v>
      </c>
      <c r="L34" s="31">
        <f>_xll.qlInterestRateIndexFixingDate(Index3M,P34)</f>
        <v>42079</v>
      </c>
      <c r="P34" s="31">
        <f>_xll.qlIMMdate(A34)</f>
        <v>42081</v>
      </c>
      <c r="R34" s="31">
        <f>_xll.qlInterestRateIndexFixingDate($R$31,S34,)</f>
        <v>42079</v>
      </c>
      <c r="S34" s="31">
        <f>_xll.qlIMMdate(A34)</f>
        <v>42081</v>
      </c>
    </row>
    <row r="35" spans="1:19" x14ac:dyDescent="0.2">
      <c r="A35" s="23" t="str">
        <v>J5</v>
      </c>
      <c r="B35" s="24"/>
      <c r="C35" s="24"/>
      <c r="D35" s="24"/>
      <c r="E35" s="25"/>
      <c r="F35" s="24"/>
      <c r="G35" s="24"/>
      <c r="H35" s="21"/>
      <c r="I35" s="22"/>
      <c r="J35" s="22"/>
      <c r="K35" s="3" t="b">
        <v>0</v>
      </c>
      <c r="L35" s="31">
        <f>_xll.qlInterestRateIndexFixingDate(Index3M,P35)</f>
        <v>42107</v>
      </c>
      <c r="P35" s="31">
        <f>_xll.qlIMMdate(A35)</f>
        <v>42109</v>
      </c>
      <c r="R35" s="31">
        <f>_xll.qlInterestRateIndexFixingDate($R$31,S35,)</f>
        <v>42107</v>
      </c>
      <c r="S35" s="31">
        <f>_xll.qlIMMdate(A35)</f>
        <v>42109</v>
      </c>
    </row>
    <row r="36" spans="1:19" x14ac:dyDescent="0.2">
      <c r="A36" s="23" t="str">
        <v>K5</v>
      </c>
      <c r="B36" s="24"/>
      <c r="C36" s="24"/>
      <c r="D36" s="24"/>
      <c r="E36" s="25"/>
      <c r="F36" s="24"/>
      <c r="G36" s="24"/>
      <c r="H36" s="21"/>
      <c r="I36" s="22"/>
      <c r="J36" s="22"/>
      <c r="K36" s="3" t="b">
        <v>0</v>
      </c>
      <c r="L36" s="31">
        <f>_xll.qlInterestRateIndexFixingDate(Index3M,P36)</f>
        <v>42142</v>
      </c>
      <c r="P36" s="31">
        <f>_xll.qlIMMdate(A36)</f>
        <v>42144</v>
      </c>
      <c r="R36" s="31">
        <f>_xll.qlInterestRateIndexFixingDate($R$31,S36,)</f>
        <v>42142</v>
      </c>
      <c r="S36" s="31">
        <f>_xll.qlIMMdate(A36)</f>
        <v>42144</v>
      </c>
    </row>
    <row r="37" spans="1:19" x14ac:dyDescent="0.2">
      <c r="A37" s="23" t="str">
        <v>M5</v>
      </c>
      <c r="B37" s="24"/>
      <c r="C37" s="24"/>
      <c r="D37" s="24"/>
      <c r="E37" s="25"/>
      <c r="F37" s="24"/>
      <c r="G37" s="24"/>
      <c r="H37" s="21"/>
      <c r="I37" s="22"/>
      <c r="J37" s="22"/>
      <c r="K37" s="3" t="b">
        <v>0</v>
      </c>
      <c r="L37" s="31">
        <f>_xll.qlInterestRateIndexFixingDate(Index3M,P37)</f>
        <v>42170</v>
      </c>
      <c r="P37" s="31">
        <f>_xll.qlIMMdate(A37)</f>
        <v>42172</v>
      </c>
      <c r="R37" s="31">
        <f>_xll.qlInterestRateIndexFixingDate($R$31,S37,)</f>
        <v>42170</v>
      </c>
      <c r="S37" s="31">
        <f>_xll.qlIMMdate(A37)</f>
        <v>42172</v>
      </c>
    </row>
    <row r="38" spans="1:19" x14ac:dyDescent="0.2">
      <c r="A38" s="23" t="str">
        <v>N5</v>
      </c>
      <c r="B38" s="24"/>
      <c r="C38" s="24"/>
      <c r="D38" s="24"/>
      <c r="E38" s="25"/>
      <c r="F38" s="24"/>
      <c r="G38" s="24"/>
      <c r="H38" s="21"/>
      <c r="I38" s="22"/>
      <c r="J38" s="22"/>
      <c r="K38" s="3" t="b">
        <v>0</v>
      </c>
      <c r="L38" s="31">
        <f>_xll.qlInterestRateIndexFixingDate(Index3M,P38)</f>
        <v>42198</v>
      </c>
      <c r="P38" s="31">
        <f>_xll.qlIMMdate(A38)</f>
        <v>42200</v>
      </c>
      <c r="R38" s="31">
        <f>_xll.qlInterestRateIndexFixingDate($R$31,S38,)</f>
        <v>42198</v>
      </c>
      <c r="S38" s="31">
        <f>_xll.qlIMMdate(A38)</f>
        <v>42200</v>
      </c>
    </row>
    <row r="39" spans="1:19" x14ac:dyDescent="0.2">
      <c r="A39" s="23" t="str">
        <v>Q5</v>
      </c>
      <c r="B39" s="24"/>
      <c r="C39" s="24"/>
      <c r="D39" s="24"/>
      <c r="E39" s="25"/>
      <c r="F39" s="24"/>
      <c r="G39" s="24"/>
      <c r="H39" s="21"/>
      <c r="I39" s="22"/>
      <c r="J39" s="22"/>
      <c r="K39" s="3" t="b">
        <v>0</v>
      </c>
      <c r="L39" s="31">
        <f>_xll.qlInterestRateIndexFixingDate(Index3M,P39)</f>
        <v>42233</v>
      </c>
      <c r="P39" s="31">
        <f>_xll.qlIMMdate(A39)</f>
        <v>42235</v>
      </c>
      <c r="R39" s="31">
        <f>_xll.qlInterestRateIndexFixingDate($R$31,S39,)</f>
        <v>42233</v>
      </c>
      <c r="S39" s="31">
        <f>_xll.qlIMMdate(A39)</f>
        <v>42235</v>
      </c>
    </row>
    <row r="40" spans="1:19" x14ac:dyDescent="0.2">
      <c r="A40" s="23" t="str">
        <v>U5</v>
      </c>
      <c r="B40" s="24"/>
      <c r="C40" s="24"/>
      <c r="D40" s="24"/>
      <c r="E40" s="25"/>
      <c r="F40" s="24"/>
      <c r="G40" s="24"/>
      <c r="H40" s="21"/>
      <c r="I40" s="22"/>
      <c r="J40" s="22"/>
      <c r="K40" s="3" t="b">
        <v>0</v>
      </c>
      <c r="L40" s="31">
        <f>_xll.qlInterestRateIndexFixingDate(Index3M,P40)</f>
        <v>42261</v>
      </c>
      <c r="P40" s="31">
        <f>_xll.qlIMMdate(A40)</f>
        <v>42263</v>
      </c>
      <c r="R40" s="31">
        <f>_xll.qlInterestRateIndexFixingDate($R$31,S40,)</f>
        <v>42261</v>
      </c>
      <c r="S40" s="31">
        <f>_xll.qlIMMdate(A40)</f>
        <v>42263</v>
      </c>
    </row>
    <row r="41" spans="1:19" x14ac:dyDescent="0.2">
      <c r="A41" s="23" t="str">
        <v>V5</v>
      </c>
      <c r="B41" s="24"/>
      <c r="C41" s="24"/>
      <c r="D41" s="24"/>
      <c r="E41" s="25"/>
      <c r="F41" s="24"/>
      <c r="G41" s="24"/>
      <c r="H41" s="21"/>
      <c r="I41" s="22"/>
      <c r="J41" s="22"/>
      <c r="K41" s="3" t="b">
        <v>0</v>
      </c>
      <c r="L41" s="31">
        <f>_xll.qlInterestRateIndexFixingDate(Index3M,P41)</f>
        <v>42296</v>
      </c>
      <c r="P41" s="31">
        <f>_xll.qlIMMdate(A41)</f>
        <v>42298</v>
      </c>
      <c r="R41" s="31">
        <f>_xll.qlInterestRateIndexFixingDate($R$31,S41,)</f>
        <v>42296</v>
      </c>
      <c r="S41" s="31">
        <f>_xll.qlIMMdate(A41)</f>
        <v>42298</v>
      </c>
    </row>
    <row r="42" spans="1:19" x14ac:dyDescent="0.2">
      <c r="A42" s="23" t="str">
        <v>X5</v>
      </c>
      <c r="B42" s="24"/>
      <c r="C42" s="24"/>
      <c r="D42" s="24"/>
      <c r="E42" s="25"/>
      <c r="F42" s="24"/>
      <c r="G42" s="24"/>
      <c r="H42" s="21"/>
      <c r="I42" s="22"/>
      <c r="J42" s="22"/>
      <c r="K42" s="3" t="b">
        <v>0</v>
      </c>
      <c r="L42" s="31">
        <f>_xll.qlInterestRateIndexFixingDate(Index3M,P42)</f>
        <v>42324</v>
      </c>
      <c r="P42" s="31">
        <f>_xll.qlIMMdate(A42)</f>
        <v>42326</v>
      </c>
      <c r="R42" s="31">
        <f>_xll.qlInterestRateIndexFixingDate($R$31,S42,)</f>
        <v>42324</v>
      </c>
      <c r="S42" s="31">
        <f>_xll.qlIMMdate(A42)</f>
        <v>42326</v>
      </c>
    </row>
    <row r="43" spans="1:19" x14ac:dyDescent="0.2">
      <c r="A43" s="23" t="str">
        <v>Z5</v>
      </c>
      <c r="B43" s="24"/>
      <c r="C43" s="24"/>
      <c r="D43" s="24"/>
      <c r="E43" s="25"/>
      <c r="F43" s="24"/>
      <c r="G43" s="24"/>
      <c r="H43" s="21"/>
      <c r="I43" s="22"/>
      <c r="J43" s="22"/>
      <c r="K43" s="3" t="b">
        <v>0</v>
      </c>
      <c r="L43" s="31">
        <f>_xll.qlInterestRateIndexFixingDate(Index3M,P43)</f>
        <v>42352</v>
      </c>
      <c r="P43" s="31">
        <f>_xll.qlIMMdate(A43)</f>
        <v>42354</v>
      </c>
      <c r="R43" s="31">
        <f>_xll.qlInterestRateIndexFixingDate($R$31,S43,)</f>
        <v>42352</v>
      </c>
      <c r="S43" s="31">
        <f>_xll.qlIMMdate(A43)</f>
        <v>42354</v>
      </c>
    </row>
    <row r="44" spans="1:19" x14ac:dyDescent="0.2">
      <c r="A44" s="23" t="str">
        <v>F6</v>
      </c>
      <c r="B44" s="24"/>
      <c r="C44" s="24"/>
      <c r="D44" s="24"/>
      <c r="E44" s="25"/>
      <c r="F44" s="24"/>
      <c r="G44" s="24"/>
      <c r="H44" s="21"/>
      <c r="I44" s="22"/>
      <c r="J44" s="22"/>
      <c r="K44" s="3" t="b">
        <v>0</v>
      </c>
      <c r="L44" s="31">
        <f>_xll.qlInterestRateIndexFixingDate(Index3M,P44)</f>
        <v>42387</v>
      </c>
      <c r="P44" s="31">
        <f>_xll.qlIMMdate(A44)</f>
        <v>42389</v>
      </c>
      <c r="R44" s="31">
        <f>_xll.qlInterestRateIndexFixingDate($R$31,S44,)</f>
        <v>42384</v>
      </c>
      <c r="S44" s="31">
        <f>_xll.qlIMMdate(A44)</f>
        <v>42389</v>
      </c>
    </row>
    <row r="45" spans="1:19" x14ac:dyDescent="0.2">
      <c r="A45" s="23" t="str">
        <v>H6</v>
      </c>
      <c r="B45" s="24"/>
      <c r="C45" s="24"/>
      <c r="D45" s="24"/>
      <c r="E45" s="25"/>
      <c r="F45" s="24"/>
      <c r="G45" s="24"/>
      <c r="H45" s="21"/>
      <c r="I45" s="22"/>
      <c r="J45" s="22"/>
      <c r="K45" s="3" t="b">
        <v>1</v>
      </c>
      <c r="L45" s="31">
        <f>_xll.qlInterestRateIndexFixingDate(Index3M,P45)</f>
        <v>42443</v>
      </c>
      <c r="P45" s="31">
        <f>_xll.qlIMMdate(A45)</f>
        <v>42445</v>
      </c>
      <c r="R45" s="31">
        <f>_xll.qlInterestRateIndexFixingDate($R$31,S45,)</f>
        <v>42443</v>
      </c>
      <c r="S45" s="31">
        <f>_xll.qlIMMdate(A45)</f>
        <v>42445</v>
      </c>
    </row>
    <row r="46" spans="1:19" x14ac:dyDescent="0.2">
      <c r="A46" s="23" t="str">
        <v>M6</v>
      </c>
      <c r="B46" s="24"/>
      <c r="C46" s="24"/>
      <c r="D46" s="24"/>
      <c r="E46" s="25"/>
      <c r="F46" s="24"/>
      <c r="G46" s="24"/>
      <c r="H46" s="21"/>
      <c r="I46" s="22"/>
      <c r="J46" s="22"/>
      <c r="K46" s="3" t="b">
        <v>1</v>
      </c>
      <c r="L46" s="31">
        <f>_xll.qlInterestRateIndexFixingDate(Index3M,P46)</f>
        <v>42534</v>
      </c>
      <c r="P46" s="31">
        <f>_xll.qlIMMdate(A46)</f>
        <v>42536</v>
      </c>
      <c r="R46" s="31">
        <f>_xll.qlInterestRateIndexFixingDate($R$31,S46,)</f>
        <v>42534</v>
      </c>
      <c r="S46" s="31">
        <f>_xll.qlIMMdate(A46)</f>
        <v>42536</v>
      </c>
    </row>
    <row r="47" spans="1:19" x14ac:dyDescent="0.2">
      <c r="A47" s="23" t="str">
        <v>U6</v>
      </c>
      <c r="B47" s="24"/>
      <c r="C47" s="24"/>
      <c r="D47" s="24"/>
      <c r="E47" s="25"/>
      <c r="F47" s="24"/>
      <c r="G47" s="24"/>
      <c r="H47" s="21"/>
      <c r="I47" s="22"/>
      <c r="J47" s="22"/>
      <c r="K47" s="3" t="b">
        <v>1</v>
      </c>
      <c r="L47" s="31">
        <f>_xll.qlInterestRateIndexFixingDate(Index3M,P47)</f>
        <v>42632</v>
      </c>
      <c r="P47" s="31">
        <f>_xll.qlIMMdate(A47)</f>
        <v>42634</v>
      </c>
      <c r="R47" s="31">
        <f>_xll.qlInterestRateIndexFixingDate($R$31,S47,)</f>
        <v>42632</v>
      </c>
      <c r="S47" s="31">
        <f>_xll.qlIMMdate(A47)</f>
        <v>42634</v>
      </c>
    </row>
    <row r="48" spans="1:19" x14ac:dyDescent="0.2">
      <c r="A48" s="23" t="str">
        <v>Z6</v>
      </c>
      <c r="B48" s="24"/>
      <c r="C48" s="24"/>
      <c r="D48" s="24"/>
      <c r="E48" s="25"/>
      <c r="F48" s="24"/>
      <c r="G48" s="24"/>
      <c r="H48" s="21"/>
      <c r="I48" s="22"/>
      <c r="J48" s="22"/>
      <c r="K48" s="3" t="b">
        <v>1</v>
      </c>
      <c r="L48" s="31">
        <f>_xll.qlInterestRateIndexFixingDate(Index3M,P48)</f>
        <v>42723</v>
      </c>
      <c r="P48" s="31">
        <f>_xll.qlIMMdate(A48)</f>
        <v>42725</v>
      </c>
      <c r="R48" s="31">
        <f>_xll.qlInterestRateIndexFixingDate($R$31,S48,)</f>
        <v>42723</v>
      </c>
      <c r="S48" s="31">
        <f>_xll.qlIMMdate(A48)</f>
        <v>42725</v>
      </c>
    </row>
    <row r="49" spans="1:19" x14ac:dyDescent="0.2">
      <c r="A49" s="23" t="str">
        <v>H7</v>
      </c>
      <c r="B49" s="24"/>
      <c r="C49" s="24"/>
      <c r="D49" s="24"/>
      <c r="E49" s="25"/>
      <c r="F49" s="24"/>
      <c r="G49" s="24"/>
      <c r="H49" s="21"/>
      <c r="I49" s="22"/>
      <c r="J49" s="22"/>
      <c r="K49" s="3" t="b">
        <v>1</v>
      </c>
      <c r="L49" s="31">
        <f>_xll.qlInterestRateIndexFixingDate(Index3M,P49)</f>
        <v>42807</v>
      </c>
      <c r="P49" s="31">
        <f>_xll.qlIMMdate(A49)</f>
        <v>42809</v>
      </c>
      <c r="R49" s="31">
        <f>_xll.qlInterestRateIndexFixingDate($R$31,S49,)</f>
        <v>42807</v>
      </c>
      <c r="S49" s="31">
        <f>_xll.qlIMMdate(A49)</f>
        <v>42809</v>
      </c>
    </row>
    <row r="50" spans="1:19" x14ac:dyDescent="0.2">
      <c r="A50" s="23" t="str">
        <v>M7</v>
      </c>
      <c r="B50" s="24"/>
      <c r="C50" s="24"/>
      <c r="D50" s="24"/>
      <c r="E50" s="25"/>
      <c r="F50" s="24"/>
      <c r="G50" s="24"/>
      <c r="H50" s="21"/>
      <c r="I50" s="22"/>
      <c r="J50" s="22"/>
      <c r="K50" s="3" t="b">
        <v>1</v>
      </c>
      <c r="L50" s="31">
        <f>_xll.qlInterestRateIndexFixingDate(Index3M,P50)</f>
        <v>42905</v>
      </c>
      <c r="P50" s="31">
        <f>_xll.qlIMMdate(A50)</f>
        <v>42907</v>
      </c>
      <c r="R50" s="31">
        <f>_xll.qlInterestRateIndexFixingDate($R$31,S50,)</f>
        <v>42905</v>
      </c>
      <c r="S50" s="31">
        <f>_xll.qlIMMdate(A50)</f>
        <v>42907</v>
      </c>
    </row>
    <row r="51" spans="1:19" x14ac:dyDescent="0.2">
      <c r="A51" s="23" t="str">
        <v>U7</v>
      </c>
      <c r="B51" s="24"/>
      <c r="C51" s="24"/>
      <c r="D51" s="24"/>
      <c r="E51" s="25"/>
      <c r="F51" s="24"/>
      <c r="G51" s="24"/>
      <c r="H51" s="21"/>
      <c r="I51" s="22"/>
      <c r="J51" s="22"/>
      <c r="K51" s="3" t="b">
        <v>1</v>
      </c>
      <c r="L51" s="31">
        <f>_xll.qlInterestRateIndexFixingDate(Index3M,P51)</f>
        <v>42996</v>
      </c>
      <c r="P51" s="31">
        <f>_xll.qlIMMdate(A51)</f>
        <v>42998</v>
      </c>
      <c r="R51" s="31">
        <f>_xll.qlInterestRateIndexFixingDate($R$31,S51,)</f>
        <v>42996</v>
      </c>
      <c r="S51" s="31">
        <f>_xll.qlIMMdate(A51)</f>
        <v>42998</v>
      </c>
    </row>
    <row r="52" spans="1:19" x14ac:dyDescent="0.2">
      <c r="A52" s="23" t="str">
        <v>Z7</v>
      </c>
      <c r="B52" s="24"/>
      <c r="C52" s="24"/>
      <c r="D52" s="24"/>
      <c r="E52" s="25"/>
      <c r="F52" s="24"/>
      <c r="G52" s="24"/>
      <c r="H52" s="32"/>
      <c r="I52" s="22"/>
      <c r="J52" s="22"/>
      <c r="K52" s="3" t="b">
        <v>1</v>
      </c>
      <c r="L52" s="31">
        <f>_xll.qlInterestRateIndexFixingDate(Index3M,P52)</f>
        <v>43087</v>
      </c>
      <c r="P52" s="31">
        <f>_xll.qlIMMdate(A52)</f>
        <v>43089</v>
      </c>
      <c r="R52" s="31">
        <f>_xll.qlInterestRateIndexFixingDate($R$31,S52,)</f>
        <v>43087</v>
      </c>
      <c r="S52" s="31">
        <f>_xll.qlIMMdate(A52)</f>
        <v>43089</v>
      </c>
    </row>
    <row r="53" spans="1:19" x14ac:dyDescent="0.2">
      <c r="A53" s="9" t="s">
        <v>111</v>
      </c>
      <c r="B53" s="10"/>
      <c r="C53" s="10"/>
      <c r="D53" s="10"/>
      <c r="E53" s="11"/>
      <c r="F53" s="10"/>
      <c r="G53" s="10"/>
      <c r="H53" s="12"/>
      <c r="I53" s="13"/>
      <c r="J53" s="13"/>
      <c r="K53" s="43" t="s">
        <v>109</v>
      </c>
      <c r="L53" s="33">
        <f>_xll.qlInterestRateIndexFixingDate(Index3M,P53)</f>
        <v>42046</v>
      </c>
      <c r="M53" s="34" t="str">
        <f>_xll.qlIndexFixingCalendar(Index3M)</f>
        <v>London stock exchange</v>
      </c>
      <c r="N53" s="44" t="s">
        <v>113</v>
      </c>
      <c r="O53" s="34" t="b">
        <v>0</v>
      </c>
      <c r="P53" s="35">
        <f>_xll.qlCalendarAdvance(M53,$Q$53,K53,N53,O53)</f>
        <v>42048</v>
      </c>
      <c r="Q53" s="31">
        <f>_xll.qlCalendarAdvance(Calendar,EvaluationDate,"2d","following",FALSE)</f>
        <v>42048</v>
      </c>
      <c r="R53" s="183">
        <f>_xll.qlInterestRateIndexFixingDate($R$31,S53,)</f>
        <v>42046</v>
      </c>
      <c r="S53" s="35">
        <f>_xll.qlCalendarAdvance(_xll.qlIndexFixingCalendar($G$4),$Q$53,K53,N53,O53)</f>
        <v>42048</v>
      </c>
    </row>
    <row r="54" spans="1:19" x14ac:dyDescent="0.2">
      <c r="A54" s="15" t="s">
        <v>112</v>
      </c>
      <c r="B54" s="16"/>
      <c r="C54" s="16"/>
      <c r="D54" s="16"/>
      <c r="E54" s="17"/>
      <c r="F54" s="16"/>
      <c r="G54" s="16"/>
      <c r="H54" s="18"/>
      <c r="I54" s="19"/>
      <c r="J54" s="19"/>
      <c r="K54" s="41" t="s">
        <v>110</v>
      </c>
      <c r="L54" s="36">
        <f>_xll.qlInterestRateIndexFixingDate(Index3M,P54)</f>
        <v>42047</v>
      </c>
      <c r="M54" s="27" t="str">
        <f>_xll.qlIndexFixingCalendar(Index3M)</f>
        <v>London stock exchange</v>
      </c>
      <c r="N54" s="45" t="s">
        <v>113</v>
      </c>
      <c r="O54" s="27" t="b">
        <v>0</v>
      </c>
      <c r="P54" s="37">
        <f>_xll.qlCalendarAdvance(M54,$Q$53,K54,N54,O54)</f>
        <v>42051</v>
      </c>
      <c r="R54" s="184">
        <f>_xll.qlInterestRateIndexFixingDate($R$31,S54,)</f>
        <v>42047</v>
      </c>
      <c r="S54" s="37">
        <f>_xll.qlCalendarAdvance(_xll.qlIndexFixingCalendar($G$4),$Q$53,K54,N54,O54)</f>
        <v>42052</v>
      </c>
    </row>
    <row r="55" spans="1:19" x14ac:dyDescent="0.2">
      <c r="A55" s="23">
        <v>1</v>
      </c>
      <c r="B55" s="24"/>
      <c r="C55" s="24"/>
      <c r="D55" s="24"/>
      <c r="E55" s="25"/>
      <c r="F55" s="24"/>
      <c r="G55" s="24"/>
      <c r="H55" s="21"/>
      <c r="I55" s="22"/>
      <c r="J55" s="22"/>
      <c r="K55" s="42" t="str">
        <f>A55&amp;"M"</f>
        <v>1M</v>
      </c>
      <c r="L55" s="31">
        <f>_xll.qlInterestRateIndexFixingDate(Index3M,P55)</f>
        <v>42074</v>
      </c>
      <c r="M55" s="3" t="str">
        <f>_xll.qlIndexFixingCalendar(Index3M)</f>
        <v>London stock exchange</v>
      </c>
      <c r="N55" s="46" t="s">
        <v>77</v>
      </c>
      <c r="O55" s="3" t="b">
        <v>1</v>
      </c>
      <c r="P55" s="31">
        <f>_xll.qlCalendarAdvance(M55,$Q$53,K55,N55,O55)</f>
        <v>42076</v>
      </c>
      <c r="R55" s="31">
        <f>_xll.qlInterestRateIndexFixingDate($R$31,S55,)</f>
        <v>42074</v>
      </c>
      <c r="S55" s="31">
        <f>_xll.qlCalendarAdvance(_xll.qlIndexFixingCalendar($G$4),$Q$53,K55,N55,O55)</f>
        <v>42076</v>
      </c>
    </row>
    <row r="56" spans="1:19" x14ac:dyDescent="0.2">
      <c r="A56" s="23">
        <v>2</v>
      </c>
      <c r="B56" s="24"/>
      <c r="C56" s="24"/>
      <c r="D56" s="24"/>
      <c r="E56" s="25"/>
      <c r="F56" s="24"/>
      <c r="G56" s="24"/>
      <c r="H56" s="21"/>
      <c r="I56" s="22"/>
      <c r="J56" s="22"/>
      <c r="K56" s="42" t="str">
        <f t="shared" ref="K56:K72" si="0">A56&amp;"M"</f>
        <v>2M</v>
      </c>
      <c r="L56" s="31">
        <f>_xll.qlInterestRateIndexFixingDate(Index3M,P56)</f>
        <v>42103</v>
      </c>
      <c r="M56" s="3" t="str">
        <f>_xll.qlIndexFixingCalendar(Index3M)</f>
        <v>London stock exchange</v>
      </c>
      <c r="N56" s="46" t="s">
        <v>77</v>
      </c>
      <c r="O56" s="3" t="b">
        <v>1</v>
      </c>
      <c r="P56" s="31">
        <f>_xll.qlCalendarAdvance(M56,$Q$53,K56,N56,O56)</f>
        <v>42107</v>
      </c>
      <c r="R56" s="31">
        <f>_xll.qlInterestRateIndexFixingDate($R$31,S56,)</f>
        <v>42103</v>
      </c>
      <c r="S56" s="31">
        <f>_xll.qlCalendarAdvance(_xll.qlIndexFixingCalendar($G$4),$Q$53,K56,N56,O56)</f>
        <v>42107</v>
      </c>
    </row>
    <row r="57" spans="1:19" x14ac:dyDescent="0.2">
      <c r="A57" s="23">
        <v>3</v>
      </c>
      <c r="B57" s="24"/>
      <c r="C57" s="24"/>
      <c r="D57" s="24"/>
      <c r="E57" s="25"/>
      <c r="F57" s="24"/>
      <c r="G57" s="24"/>
      <c r="H57" s="21"/>
      <c r="I57" s="22"/>
      <c r="J57" s="22"/>
      <c r="K57" s="42" t="str">
        <f t="shared" si="0"/>
        <v>3M</v>
      </c>
      <c r="L57" s="31">
        <f>_xll.qlInterestRateIndexFixingDate(Index3M,P57)</f>
        <v>42135</v>
      </c>
      <c r="M57" s="3" t="str">
        <f>_xll.qlIndexFixingCalendar(Index3M)</f>
        <v>London stock exchange</v>
      </c>
      <c r="N57" s="46" t="s">
        <v>77</v>
      </c>
      <c r="O57" s="3" t="b">
        <v>1</v>
      </c>
      <c r="P57" s="31">
        <f>_xll.qlCalendarAdvance(M57,$Q$53,K57,N57,O57)</f>
        <v>42137</v>
      </c>
      <c r="R57" s="31">
        <f>_xll.qlInterestRateIndexFixingDate($R$31,S57,)</f>
        <v>42135</v>
      </c>
      <c r="S57" s="31">
        <f>_xll.qlCalendarAdvance(_xll.qlIndexFixingCalendar($G$4),$Q$53,K57,N57,O57)</f>
        <v>42137</v>
      </c>
    </row>
    <row r="58" spans="1:19" x14ac:dyDescent="0.2">
      <c r="A58" s="23">
        <v>4</v>
      </c>
      <c r="B58" s="24"/>
      <c r="C58" s="24"/>
      <c r="D58" s="24"/>
      <c r="E58" s="25"/>
      <c r="F58" s="24"/>
      <c r="G58" s="24"/>
      <c r="H58" s="21"/>
      <c r="I58" s="22"/>
      <c r="J58" s="22"/>
      <c r="K58" s="42" t="str">
        <f t="shared" si="0"/>
        <v>4M</v>
      </c>
      <c r="L58" s="31">
        <f>_xll.qlInterestRateIndexFixingDate(Index3M,P58)</f>
        <v>42166</v>
      </c>
      <c r="M58" s="3" t="str">
        <f>_xll.qlIndexFixingCalendar(Index3M)</f>
        <v>London stock exchange</v>
      </c>
      <c r="N58" s="46" t="s">
        <v>77</v>
      </c>
      <c r="O58" s="3" t="b">
        <v>1</v>
      </c>
      <c r="P58" s="31">
        <f>_xll.qlCalendarAdvance(M58,$Q$53,K58,N58,O58)</f>
        <v>42170</v>
      </c>
      <c r="R58" s="31">
        <f>_xll.qlInterestRateIndexFixingDate($R$31,S58,)</f>
        <v>42166</v>
      </c>
      <c r="S58" s="31">
        <f>_xll.qlCalendarAdvance(_xll.qlIndexFixingCalendar($G$4),$Q$53,K58,N58,O58)</f>
        <v>42170</v>
      </c>
    </row>
    <row r="59" spans="1:19" x14ac:dyDescent="0.2">
      <c r="A59" s="23">
        <v>5</v>
      </c>
      <c r="B59" s="24"/>
      <c r="C59" s="24"/>
      <c r="D59" s="24"/>
      <c r="E59" s="25"/>
      <c r="F59" s="24"/>
      <c r="G59" s="24"/>
      <c r="H59" s="21"/>
      <c r="I59" s="22"/>
      <c r="J59" s="22"/>
      <c r="K59" s="42" t="str">
        <f t="shared" si="0"/>
        <v>5M</v>
      </c>
      <c r="L59" s="31">
        <f>_xll.qlInterestRateIndexFixingDate(Index3M,P59)</f>
        <v>42194</v>
      </c>
      <c r="M59" s="3" t="str">
        <f>_xll.qlIndexFixingCalendar(Index3M)</f>
        <v>London stock exchange</v>
      </c>
      <c r="N59" s="46" t="s">
        <v>77</v>
      </c>
      <c r="O59" s="3" t="b">
        <v>1</v>
      </c>
      <c r="P59" s="31">
        <f>_xll.qlCalendarAdvance(M59,$Q$53,K59,N59,O59)</f>
        <v>42198</v>
      </c>
      <c r="R59" s="31">
        <f>_xll.qlInterestRateIndexFixingDate($R$31,S59,)</f>
        <v>42194</v>
      </c>
      <c r="S59" s="31">
        <f>_xll.qlCalendarAdvance(_xll.qlIndexFixingCalendar($G$4),$Q$53,K59,N59,O59)</f>
        <v>42198</v>
      </c>
    </row>
    <row r="60" spans="1:19" x14ac:dyDescent="0.2">
      <c r="A60" s="23">
        <v>6</v>
      </c>
      <c r="B60" s="24"/>
      <c r="C60" s="24"/>
      <c r="D60" s="24"/>
      <c r="E60" s="25"/>
      <c r="F60" s="24"/>
      <c r="G60" s="24"/>
      <c r="H60" s="21"/>
      <c r="I60" s="22"/>
      <c r="J60" s="22"/>
      <c r="K60" s="42" t="str">
        <f t="shared" si="0"/>
        <v>6M</v>
      </c>
      <c r="L60" s="31">
        <f>_xll.qlInterestRateIndexFixingDate(Index3M,P60)</f>
        <v>42227</v>
      </c>
      <c r="M60" s="3" t="str">
        <f>_xll.qlIndexFixingCalendar(Index3M)</f>
        <v>London stock exchange</v>
      </c>
      <c r="N60" s="46" t="s">
        <v>77</v>
      </c>
      <c r="O60" s="3" t="b">
        <v>1</v>
      </c>
      <c r="P60" s="31">
        <f>_xll.qlCalendarAdvance(M60,$Q$53,K60,N60,O60)</f>
        <v>42229</v>
      </c>
      <c r="R60" s="31">
        <f>_xll.qlInterestRateIndexFixingDate($R$31,S60,)</f>
        <v>42227</v>
      </c>
      <c r="S60" s="31">
        <f>_xll.qlCalendarAdvance(_xll.qlIndexFixingCalendar($G$4),$Q$53,K60,N60,O60)</f>
        <v>42229</v>
      </c>
    </row>
    <row r="61" spans="1:19" x14ac:dyDescent="0.2">
      <c r="A61" s="23">
        <v>7</v>
      </c>
      <c r="B61" s="24"/>
      <c r="C61" s="24"/>
      <c r="D61" s="24"/>
      <c r="E61" s="25"/>
      <c r="F61" s="24"/>
      <c r="G61" s="24"/>
      <c r="H61" s="21"/>
      <c r="I61" s="22"/>
      <c r="J61" s="22"/>
      <c r="K61" s="42" t="str">
        <f t="shared" si="0"/>
        <v>7M</v>
      </c>
      <c r="L61" s="31">
        <f>_xll.qlInterestRateIndexFixingDate(Index3M,P61)</f>
        <v>42257</v>
      </c>
      <c r="M61" s="3" t="str">
        <f>_xll.qlIndexFixingCalendar(Index3M)</f>
        <v>London stock exchange</v>
      </c>
      <c r="N61" s="46" t="s">
        <v>77</v>
      </c>
      <c r="O61" s="3" t="b">
        <v>1</v>
      </c>
      <c r="P61" s="31">
        <f>_xll.qlCalendarAdvance(M61,$Q$53,K61,N61,O61)</f>
        <v>42261</v>
      </c>
      <c r="R61" s="31">
        <f>_xll.qlInterestRateIndexFixingDate($R$31,S61,)</f>
        <v>42257</v>
      </c>
      <c r="S61" s="31">
        <f>_xll.qlCalendarAdvance(_xll.qlIndexFixingCalendar($G$4),$Q$53,K61,N61,O61)</f>
        <v>42261</v>
      </c>
    </row>
    <row r="62" spans="1:19" x14ac:dyDescent="0.2">
      <c r="A62" s="23">
        <v>8</v>
      </c>
      <c r="B62" s="24"/>
      <c r="C62" s="24"/>
      <c r="D62" s="24"/>
      <c r="E62" s="25"/>
      <c r="F62" s="24"/>
      <c r="G62" s="24"/>
      <c r="H62" s="21"/>
      <c r="I62" s="22"/>
      <c r="J62" s="22"/>
      <c r="K62" s="42" t="str">
        <f t="shared" si="0"/>
        <v>8M</v>
      </c>
      <c r="L62" s="31">
        <f>_xll.qlInterestRateIndexFixingDate(Index3M,P62)</f>
        <v>42286</v>
      </c>
      <c r="M62" s="3" t="str">
        <f>_xll.qlIndexFixingCalendar(Index3M)</f>
        <v>London stock exchange</v>
      </c>
      <c r="N62" s="46" t="s">
        <v>77</v>
      </c>
      <c r="O62" s="3" t="b">
        <v>1</v>
      </c>
      <c r="P62" s="31">
        <f>_xll.qlCalendarAdvance(M62,$Q$53,K62,N62,O62)</f>
        <v>42290</v>
      </c>
      <c r="R62" s="31">
        <f>_xll.qlInterestRateIndexFixingDate($R$31,S62,)</f>
        <v>42285</v>
      </c>
      <c r="S62" s="31">
        <f>_xll.qlCalendarAdvance(_xll.qlIndexFixingCalendar($G$4),$Q$53,K62,N62,O62)</f>
        <v>42290</v>
      </c>
    </row>
    <row r="63" spans="1:19" x14ac:dyDescent="0.2">
      <c r="A63" s="23">
        <v>9</v>
      </c>
      <c r="B63" s="24"/>
      <c r="C63" s="24"/>
      <c r="D63" s="24"/>
      <c r="E63" s="25"/>
      <c r="F63" s="24"/>
      <c r="G63" s="24"/>
      <c r="H63" s="21"/>
      <c r="I63" s="22"/>
      <c r="J63" s="22"/>
      <c r="K63" s="42" t="str">
        <f t="shared" si="0"/>
        <v>9M</v>
      </c>
      <c r="L63" s="31">
        <f>_xll.qlInterestRateIndexFixingDate(Index3M,P63)</f>
        <v>42319</v>
      </c>
      <c r="M63" s="3" t="str">
        <f>_xll.qlIndexFixingCalendar(Index3M)</f>
        <v>London stock exchange</v>
      </c>
      <c r="N63" s="46" t="s">
        <v>77</v>
      </c>
      <c r="O63" s="3" t="b">
        <v>1</v>
      </c>
      <c r="P63" s="31">
        <f>_xll.qlCalendarAdvance(M63,$Q$53,K63,N63,O63)</f>
        <v>42321</v>
      </c>
      <c r="R63" s="31">
        <f>_xll.qlInterestRateIndexFixingDate($R$31,S63,)</f>
        <v>42318</v>
      </c>
      <c r="S63" s="31">
        <f>_xll.qlCalendarAdvance(_xll.qlIndexFixingCalendar($G$4),$Q$53,K63,N63,O63)</f>
        <v>42321</v>
      </c>
    </row>
    <row r="64" spans="1:19" x14ac:dyDescent="0.2">
      <c r="A64" s="23">
        <v>10</v>
      </c>
      <c r="B64" s="24"/>
      <c r="C64" s="24"/>
      <c r="D64" s="24"/>
      <c r="E64" s="25"/>
      <c r="F64" s="24"/>
      <c r="G64" s="24"/>
      <c r="H64" s="21"/>
      <c r="I64" s="22"/>
      <c r="J64" s="22"/>
      <c r="K64" s="42" t="str">
        <f t="shared" si="0"/>
        <v>10M</v>
      </c>
      <c r="L64" s="31">
        <f>_xll.qlInterestRateIndexFixingDate(Index3M,P64)</f>
        <v>42348</v>
      </c>
      <c r="M64" s="3" t="str">
        <f>_xll.qlIndexFixingCalendar(Index3M)</f>
        <v>London stock exchange</v>
      </c>
      <c r="N64" s="46" t="s">
        <v>77</v>
      </c>
      <c r="O64" s="3" t="b">
        <v>1</v>
      </c>
      <c r="P64" s="31">
        <f>_xll.qlCalendarAdvance(M64,$Q$53,K64,N64,O64)</f>
        <v>42352</v>
      </c>
      <c r="R64" s="31">
        <f>_xll.qlInterestRateIndexFixingDate($R$31,S64,)</f>
        <v>42348</v>
      </c>
      <c r="S64" s="31">
        <f>_xll.qlCalendarAdvance(_xll.qlIndexFixingCalendar($G$4),$Q$53,K64,N64,O64)</f>
        <v>42352</v>
      </c>
    </row>
    <row r="65" spans="1:19" x14ac:dyDescent="0.2">
      <c r="A65" s="23">
        <v>11</v>
      </c>
      <c r="B65" s="24"/>
      <c r="C65" s="24"/>
      <c r="D65" s="24"/>
      <c r="E65" s="25"/>
      <c r="F65" s="24"/>
      <c r="G65" s="24"/>
      <c r="H65" s="21"/>
      <c r="I65" s="22"/>
      <c r="J65" s="22"/>
      <c r="K65" s="42" t="str">
        <f t="shared" si="0"/>
        <v>11M</v>
      </c>
      <c r="L65" s="31">
        <f>_xll.qlInterestRateIndexFixingDate(Index3M,P65)</f>
        <v>42380</v>
      </c>
      <c r="M65" s="3" t="str">
        <f>_xll.qlIndexFixingCalendar(Index3M)</f>
        <v>London stock exchange</v>
      </c>
      <c r="N65" s="46" t="s">
        <v>77</v>
      </c>
      <c r="O65" s="3" t="b">
        <v>1</v>
      </c>
      <c r="P65" s="31">
        <f>_xll.qlCalendarAdvance(M65,$Q$53,K65,N65,O65)</f>
        <v>42382</v>
      </c>
      <c r="R65" s="31">
        <f>_xll.qlInterestRateIndexFixingDate($R$31,S65,)</f>
        <v>42380</v>
      </c>
      <c r="S65" s="31">
        <f>_xll.qlCalendarAdvance(_xll.qlIndexFixingCalendar($G$4),$Q$53,K65,N65,O65)</f>
        <v>42382</v>
      </c>
    </row>
    <row r="66" spans="1:19" x14ac:dyDescent="0.2">
      <c r="A66" s="23">
        <v>12</v>
      </c>
      <c r="B66" s="24"/>
      <c r="C66" s="24"/>
      <c r="D66" s="24"/>
      <c r="E66" s="25"/>
      <c r="F66" s="24"/>
      <c r="G66" s="24"/>
      <c r="H66" s="21"/>
      <c r="I66" s="22"/>
      <c r="J66" s="22"/>
      <c r="K66" s="42" t="str">
        <f t="shared" si="0"/>
        <v>12M</v>
      </c>
      <c r="L66" s="31">
        <f>_xll.qlInterestRateIndexFixingDate(Index3M,P66)</f>
        <v>42411</v>
      </c>
      <c r="M66" s="3" t="str">
        <f>_xll.qlIndexFixingCalendar(Index3M)</f>
        <v>London stock exchange</v>
      </c>
      <c r="N66" s="46" t="s">
        <v>77</v>
      </c>
      <c r="O66" s="3" t="b">
        <v>1</v>
      </c>
      <c r="P66" s="31">
        <f>_xll.qlCalendarAdvance(M66,$Q$53,K66,N66,O66)</f>
        <v>42415</v>
      </c>
      <c r="R66" s="31">
        <f>_xll.qlInterestRateIndexFixingDate($R$31,S66,)</f>
        <v>42411</v>
      </c>
      <c r="S66" s="31">
        <f>_xll.qlCalendarAdvance(_xll.qlIndexFixingCalendar($G$4),$Q$53,K66,N66,O66)</f>
        <v>42416</v>
      </c>
    </row>
    <row r="67" spans="1:19" x14ac:dyDescent="0.2">
      <c r="A67" s="23">
        <v>13</v>
      </c>
      <c r="B67" s="24"/>
      <c r="C67" s="24"/>
      <c r="D67" s="24"/>
      <c r="E67" s="25"/>
      <c r="F67" s="24"/>
      <c r="G67" s="24"/>
      <c r="H67" s="21"/>
      <c r="I67" s="22"/>
      <c r="J67" s="22"/>
      <c r="K67" s="42" t="str">
        <f t="shared" si="0"/>
        <v>13M</v>
      </c>
      <c r="L67" s="31">
        <f>_xll.qlInterestRateIndexFixingDate(Index3M,P67)</f>
        <v>42439</v>
      </c>
      <c r="M67" s="3" t="str">
        <f>_xll.qlIndexFixingCalendar(Index3M)</f>
        <v>London stock exchange</v>
      </c>
      <c r="N67" s="46" t="s">
        <v>77</v>
      </c>
      <c r="O67" s="3" t="b">
        <v>1</v>
      </c>
      <c r="P67" s="31">
        <f>_xll.qlCalendarAdvance(M67,$Q$53,K67,N67,O67)</f>
        <v>42443</v>
      </c>
      <c r="R67" s="31">
        <f>_xll.qlInterestRateIndexFixingDate($R$31,S67,)</f>
        <v>42439</v>
      </c>
      <c r="S67" s="31">
        <f>_xll.qlCalendarAdvance(_xll.qlIndexFixingCalendar($G$4),$Q$53,K67,N67,O67)</f>
        <v>42443</v>
      </c>
    </row>
    <row r="68" spans="1:19" x14ac:dyDescent="0.2">
      <c r="A68" s="23">
        <v>14</v>
      </c>
      <c r="B68" s="24"/>
      <c r="C68" s="24"/>
      <c r="D68" s="24"/>
      <c r="E68" s="25"/>
      <c r="F68" s="24"/>
      <c r="G68" s="24"/>
      <c r="H68" s="21"/>
      <c r="I68" s="22"/>
      <c r="J68" s="22"/>
      <c r="K68" s="42" t="str">
        <f t="shared" si="0"/>
        <v>14M</v>
      </c>
      <c r="L68" s="31">
        <f>_xll.qlInterestRateIndexFixingDate(Index3M,P68)</f>
        <v>42471</v>
      </c>
      <c r="M68" s="3" t="str">
        <f>_xll.qlIndexFixingCalendar(Index3M)</f>
        <v>London stock exchange</v>
      </c>
      <c r="N68" s="46" t="s">
        <v>77</v>
      </c>
      <c r="O68" s="3" t="b">
        <v>1</v>
      </c>
      <c r="P68" s="31">
        <f>_xll.qlCalendarAdvance(M68,$Q$53,K68,N68,O68)</f>
        <v>42473</v>
      </c>
      <c r="R68" s="31">
        <f>_xll.qlInterestRateIndexFixingDate($R$31,S68,)</f>
        <v>42471</v>
      </c>
      <c r="S68" s="31">
        <f>_xll.qlCalendarAdvance(_xll.qlIndexFixingCalendar($G$4),$Q$53,K68,N68,O68)</f>
        <v>42473</v>
      </c>
    </row>
    <row r="69" spans="1:19" x14ac:dyDescent="0.2">
      <c r="A69" s="23">
        <v>15</v>
      </c>
      <c r="B69" s="24"/>
      <c r="C69" s="24"/>
      <c r="D69" s="24"/>
      <c r="E69" s="25"/>
      <c r="F69" s="24"/>
      <c r="G69" s="24"/>
      <c r="H69" s="21"/>
      <c r="I69" s="22"/>
      <c r="J69" s="22"/>
      <c r="K69" s="42" t="str">
        <f t="shared" si="0"/>
        <v>15M</v>
      </c>
      <c r="L69" s="31">
        <f>_xll.qlInterestRateIndexFixingDate(Index3M,P69)</f>
        <v>42501</v>
      </c>
      <c r="M69" s="3" t="str">
        <f>_xll.qlIndexFixingCalendar(Index3M)</f>
        <v>London stock exchange</v>
      </c>
      <c r="N69" s="46" t="s">
        <v>77</v>
      </c>
      <c r="O69" s="3" t="b">
        <v>1</v>
      </c>
      <c r="P69" s="31">
        <f>_xll.qlCalendarAdvance(M69,$Q$53,K69,N69,O69)</f>
        <v>42503</v>
      </c>
      <c r="R69" s="31">
        <f>_xll.qlInterestRateIndexFixingDate($R$31,S69,)</f>
        <v>42501</v>
      </c>
      <c r="S69" s="31">
        <f>_xll.qlCalendarAdvance(_xll.qlIndexFixingCalendar($G$4),$Q$53,K69,N69,O69)</f>
        <v>42503</v>
      </c>
    </row>
    <row r="70" spans="1:19" x14ac:dyDescent="0.2">
      <c r="A70" s="23">
        <v>16</v>
      </c>
      <c r="B70" s="24"/>
      <c r="C70" s="24"/>
      <c r="D70" s="24"/>
      <c r="E70" s="25"/>
      <c r="F70" s="24"/>
      <c r="G70" s="24"/>
      <c r="H70" s="21"/>
      <c r="I70" s="22"/>
      <c r="J70" s="22"/>
      <c r="K70" s="42" t="str">
        <f t="shared" si="0"/>
        <v>16M</v>
      </c>
      <c r="L70" s="31">
        <f>_xll.qlInterestRateIndexFixingDate(Index3M,P70)</f>
        <v>42530</v>
      </c>
      <c r="M70" s="3" t="str">
        <f>_xll.qlIndexFixingCalendar(Index3M)</f>
        <v>London stock exchange</v>
      </c>
      <c r="N70" s="46" t="s">
        <v>77</v>
      </c>
      <c r="O70" s="3" t="b">
        <v>1</v>
      </c>
      <c r="P70" s="31">
        <f>_xll.qlCalendarAdvance(M70,$Q$53,K70,N70,O70)</f>
        <v>42534</v>
      </c>
      <c r="R70" s="31">
        <f>_xll.qlInterestRateIndexFixingDate($R$31,S70,)</f>
        <v>42530</v>
      </c>
      <c r="S70" s="31">
        <f>_xll.qlCalendarAdvance(_xll.qlIndexFixingCalendar($G$4),$Q$53,K70,N70,O70)</f>
        <v>42534</v>
      </c>
    </row>
    <row r="71" spans="1:19" x14ac:dyDescent="0.2">
      <c r="A71" s="23">
        <v>17</v>
      </c>
      <c r="B71" s="24"/>
      <c r="C71" s="24"/>
      <c r="D71" s="24"/>
      <c r="E71" s="25"/>
      <c r="F71" s="24"/>
      <c r="G71" s="24"/>
      <c r="H71" s="21"/>
      <c r="I71" s="22"/>
      <c r="J71" s="22"/>
      <c r="K71" s="42" t="str">
        <f t="shared" si="0"/>
        <v>17M</v>
      </c>
      <c r="L71" s="31">
        <f>_xll.qlInterestRateIndexFixingDate(Index3M,P71)</f>
        <v>42562</v>
      </c>
      <c r="M71" s="3" t="str">
        <f>_xll.qlIndexFixingCalendar(Index3M)</f>
        <v>London stock exchange</v>
      </c>
      <c r="N71" s="46" t="s">
        <v>77</v>
      </c>
      <c r="O71" s="3" t="b">
        <v>1</v>
      </c>
      <c r="P71" s="31">
        <f>_xll.qlCalendarAdvance(M71,$Q$53,K71,N71,O71)</f>
        <v>42564</v>
      </c>
      <c r="R71" s="31">
        <f>_xll.qlInterestRateIndexFixingDate($R$31,S71,)</f>
        <v>42562</v>
      </c>
      <c r="S71" s="31">
        <f>_xll.qlCalendarAdvance(_xll.qlIndexFixingCalendar($G$4),$Q$53,K71,N71,O71)</f>
        <v>42564</v>
      </c>
    </row>
    <row r="72" spans="1:19" x14ac:dyDescent="0.2">
      <c r="A72" s="15">
        <v>18</v>
      </c>
      <c r="B72" s="16"/>
      <c r="C72" s="16"/>
      <c r="D72" s="16"/>
      <c r="E72" s="17"/>
      <c r="F72" s="16"/>
      <c r="G72" s="16"/>
      <c r="H72" s="29"/>
      <c r="I72" s="19"/>
      <c r="J72" s="19"/>
      <c r="K72" s="42" t="str">
        <f t="shared" si="0"/>
        <v>18M</v>
      </c>
      <c r="L72" s="36">
        <f>_xll.qlInterestRateIndexFixingDate(Index3M,P72)</f>
        <v>42593</v>
      </c>
      <c r="M72" s="27" t="str">
        <f>_xll.qlIndexFixingCalendar(Index3M)</f>
        <v>London stock exchange</v>
      </c>
      <c r="N72" s="45" t="s">
        <v>77</v>
      </c>
      <c r="O72" s="27" t="b">
        <v>1</v>
      </c>
      <c r="P72" s="31">
        <f>_xll.qlCalendarAdvance(M72,$Q$53,K72,N72,O72)</f>
        <v>42597</v>
      </c>
      <c r="R72" s="31">
        <f>_xll.qlInterestRateIndexFixingDate($R$31,S72,)</f>
        <v>42593</v>
      </c>
      <c r="S72" s="31">
        <f>_xll.qlCalendarAdvance(_xll.qlIndexFixingCalendar($G$4),$Q$53,K72,N72,O72)</f>
        <v>42597</v>
      </c>
    </row>
    <row r="73" spans="1:19" x14ac:dyDescent="0.2">
      <c r="A73" s="23" t="s">
        <v>0</v>
      </c>
      <c r="B73" s="24" t="str">
        <f>_xll.qlSwapIndex(,"NoFix",$A73,SettlementDays,Currency,Calendar,$H73,$I73,$J73,B$4,B$1,,EvaluationDate)</f>
        <v>obj_00801#0000</v>
      </c>
      <c r="C73" s="24" t="str">
        <f>_xll.qlSwapIndex(,"NoFix",$A73,SettlementDays,Currency,Calendar,$H73,$I73,$J73,C$4,C$1,,EvaluationDate)</f>
        <v>obj_0075c#0000</v>
      </c>
      <c r="D73" s="24" t="str">
        <f>_xll.qlSwapIndex(,"NoFix",$A73,SettlementDays,Currency,Calendar,$H73,$I73,$J73,D$4,D$1,,EvaluationDate)</f>
        <v>obj_00840#0000</v>
      </c>
      <c r="E73" s="24" t="str">
        <f>_xll.qlSwapIndex(,"NoFix",$A73,SettlementDays,Currency,Calendar,$H73,$I73,$J73,E$4,E$1,,EvaluationDate)</f>
        <v>obj_00719#0000</v>
      </c>
      <c r="F73" s="24" t="str">
        <f>_xll.qlSwapIndex(,"NoFix",$A73,SettlementDays,Currency,Calendar,$H73,$I73,$J73,F$4,F$1,,EvaluationDate)</f>
        <v>obj_00744#0000</v>
      </c>
      <c r="G73" s="24" t="str">
        <f>_xll.qlMakeOIS(,A73,G$4,,"0d",J73,,,EvaluationDate)</f>
        <v>obj_006bc#0000</v>
      </c>
      <c r="H73" s="38" t="s">
        <v>0</v>
      </c>
      <c r="I73" s="22" t="s">
        <v>77</v>
      </c>
      <c r="J73" s="22" t="s">
        <v>494</v>
      </c>
    </row>
    <row r="74" spans="1:19" x14ac:dyDescent="0.2">
      <c r="A74" s="23" t="s">
        <v>93</v>
      </c>
      <c r="B74" s="24" t="str">
        <f>_xll.qlSwapIndex(,"NoFix",$A74,SettlementDays,Currency,Calendar,$H74,$I74,$J74,B$4,B$1,,EvaluationDate)</f>
        <v>obj_00816#0000</v>
      </c>
      <c r="C74" s="24" t="str">
        <f>_xll.qlSwapIndex(,"NoFix",$A74,SettlementDays,Currency,Calendar,$H74,$I74,$J74,C$4,C$1,,EvaluationDate)</f>
        <v>obj_0071c#0000</v>
      </c>
      <c r="D74" s="24" t="str">
        <f>_xll.qlSwapIndex(,"NoFix",$A74,SettlementDays,Currency,Calendar,$H74,$I74,$J74,D$4,D$1,,EvaluationDate)</f>
        <v>obj_0080b#0000</v>
      </c>
      <c r="E74" s="24" t="str">
        <f>_xll.qlSwapIndex(,"NoFix",$A74,SettlementDays,Currency,Calendar,$H74,$I74,$J74,E$4,E$1,,EvaluationDate)</f>
        <v>obj_00723#0000</v>
      </c>
      <c r="F74" s="24" t="str">
        <f>_xll.qlSwapIndex(,"NoFix",$A74,SettlementDays,Currency,Calendar,$H74,$I74,$J74,F$4,F$1,,EvaluationDate)</f>
        <v>obj_0070f#0000</v>
      </c>
      <c r="G74" s="24" t="str">
        <f>_xll.qlMakeOIS(,A74,G$4,,"0d",J74,,,EvaluationDate)</f>
        <v>obj_0067b#0000</v>
      </c>
      <c r="H74" s="39" t="s">
        <v>0</v>
      </c>
      <c r="I74" s="22" t="s">
        <v>77</v>
      </c>
      <c r="J74" s="22" t="s">
        <v>494</v>
      </c>
    </row>
    <row r="75" spans="1:19" x14ac:dyDescent="0.2">
      <c r="A75" s="23" t="s">
        <v>91</v>
      </c>
      <c r="B75" s="24" t="str">
        <f>_xll.qlSwapIndex(,"NoFix",$A75,SettlementDays,Currency,Calendar,$H75,$I75,$J75,B$4,B$1,,EvaluationDate)</f>
        <v>obj_007e8#0000</v>
      </c>
      <c r="C75" s="24" t="str">
        <f>_xll.qlSwapIndex(,"NoFix",$A75,SettlementDays,Currency,Calendar,$H75,$I75,$J75,C$4,C$1,,EvaluationDate)</f>
        <v>obj_00769#0000</v>
      </c>
      <c r="D75" s="24" t="str">
        <f>_xll.qlSwapIndex(,"NoFix",$A75,SettlementDays,Currency,Calendar,$H75,$I75,$J75,D$4,D$1,,EvaluationDate)</f>
        <v>obj_0085d#0000</v>
      </c>
      <c r="E75" s="24" t="str">
        <f>_xll.qlSwapIndex(,"NoFix",$A75,SettlementDays,Currency,Calendar,$H75,$I75,$J75,E$4,E$1,,EvaluationDate)</f>
        <v>obj_007e0#0000</v>
      </c>
      <c r="F75" s="24" t="str">
        <f>_xll.qlSwapIndex(,"NoFix",$A75,SettlementDays,Currency,Calendar,$H75,$I75,$J75,F$4,F$1,,EvaluationDate)</f>
        <v>obj_00724#0000</v>
      </c>
      <c r="G75" s="24" t="str">
        <f>_xll.qlMakeOIS(,A75,G$4,,"0d",J75,,,EvaluationDate)</f>
        <v>obj_0067e#0000</v>
      </c>
      <c r="H75" s="39" t="s">
        <v>0</v>
      </c>
      <c r="I75" s="22" t="s">
        <v>77</v>
      </c>
      <c r="J75" s="22" t="s">
        <v>494</v>
      </c>
    </row>
    <row r="76" spans="1:19" x14ac:dyDescent="0.2">
      <c r="A76" s="23" t="s">
        <v>94</v>
      </c>
      <c r="B76" s="24" t="str">
        <f>_xll.qlSwapIndex(,"NoFix",$A76,SettlementDays,Currency,Calendar,$H76,$I76,$J76,B$4,B$1,,EvaluationDate)</f>
        <v>obj_00805#0000</v>
      </c>
      <c r="C76" s="24" t="str">
        <f>_xll.qlSwapIndex(,"NoFix",$A76,SettlementDays,Currency,Calendar,$H76,$I76,$J76,C$4,C$1,,EvaluationDate)</f>
        <v>obj_007db#0000</v>
      </c>
      <c r="D76" s="24" t="str">
        <f>_xll.qlSwapIndex(,"NoFix",$A76,SettlementDays,Currency,Calendar,$H76,$I76,$J76,D$4,D$1,,EvaluationDate)</f>
        <v>obj_0082f#0000</v>
      </c>
      <c r="E76" s="24" t="str">
        <f>_xll.qlSwapIndex(,"NoFix",$A76,SettlementDays,Currency,Calendar,$H76,$I76,$J76,E$4,E$1,,EvaluationDate)</f>
        <v>obj_00704#0000</v>
      </c>
      <c r="F76" s="24" t="str">
        <f>_xll.qlSwapIndex(,"NoFix",$A76,SettlementDays,Currency,Calendar,$H76,$I76,$J76,F$4,F$1,,EvaluationDate)</f>
        <v>obj_00728#0000</v>
      </c>
      <c r="G76" s="24" t="str">
        <f>_xll.qlMakeOIS(,A76,G$4,,"0d",J76,,,EvaluationDate)</f>
        <v>obj_006a3#0000</v>
      </c>
      <c r="H76" s="39" t="s">
        <v>0</v>
      </c>
      <c r="I76" s="22" t="s">
        <v>77</v>
      </c>
      <c r="J76" s="22" t="s">
        <v>494</v>
      </c>
    </row>
    <row r="77" spans="1:19" x14ac:dyDescent="0.2">
      <c r="A77" s="23" t="s">
        <v>1</v>
      </c>
      <c r="B77" s="24" t="str">
        <f>_xll.qlSwapIndex(,"NoFix",$A77,SettlementDays,Currency,Calendar,$H77,$I77,$J77,B$4,B$1,,EvaluationDate)</f>
        <v>obj_007f6#0000</v>
      </c>
      <c r="C77" s="24" t="str">
        <f>_xll.qlSwapIndex(,"NoFix",$A77,SettlementDays,Currency,Calendar,$H77,$I77,$J77,C$4,C$1,,EvaluationDate)</f>
        <v>obj_0078a#0000</v>
      </c>
      <c r="D77" s="24" t="str">
        <f>_xll.qlSwapIndex(,"NoFix",$A77,SettlementDays,Currency,Calendar,$H77,$I77,$J77,D$4,D$1,,EvaluationDate)</f>
        <v>obj_0080f#0000</v>
      </c>
      <c r="E77" s="24" t="str">
        <f>_xll.qlSwapIndex(,"NoFix",$A77,SettlementDays,Currency,Calendar,$H77,$I77,$J77,E$4,E$1,,EvaluationDate)</f>
        <v>obj_007b4#0000</v>
      </c>
      <c r="F77" s="24" t="str">
        <f>_xll.qlSwapIndex(,"NoFix",$A77,SettlementDays,Currency,Calendar,$H77,$I77,$J77,F$4,F$1,,EvaluationDate)</f>
        <v>obj_00775#0000</v>
      </c>
      <c r="G77" s="24" t="str">
        <f>_xll.qlMakeOIS(,A77,G$4,,"0d",J77,,,EvaluationDate)</f>
        <v>obj_00697#0000</v>
      </c>
      <c r="H77" s="39" t="s">
        <v>0</v>
      </c>
      <c r="I77" s="22" t="s">
        <v>77</v>
      </c>
      <c r="J77" s="22" t="s">
        <v>494</v>
      </c>
    </row>
    <row r="78" spans="1:19" x14ac:dyDescent="0.2">
      <c r="A78" s="23" t="s">
        <v>95</v>
      </c>
      <c r="B78" s="24" t="str">
        <f>_xll.qlSwapIndex(,"NoFix",$A78,SettlementDays,Currency,Calendar,$H78,$I78,$J78,B$4,B$1,,EvaluationDate)</f>
        <v>obj_007fe#0000</v>
      </c>
      <c r="C78" s="24" t="str">
        <f>_xll.qlSwapIndex(,"NoFix",$A78,SettlementDays,Currency,Calendar,$H78,$I78,$J78,C$4,C$1,,EvaluationDate)</f>
        <v>obj_00767#0000</v>
      </c>
      <c r="D78" s="24" t="str">
        <f>_xll.qlSwapIndex(,"NoFix",$A78,SettlementDays,Currency,Calendar,$H78,$I78,$J78,D$4,D$1,,EvaluationDate)</f>
        <v>obj_00833#0000</v>
      </c>
      <c r="E78" s="24" t="str">
        <f>_xll.qlSwapIndex(,"NoFix",$A78,SettlementDays,Currency,Calendar,$H78,$I78,$J78,E$4,E$1,,EvaluationDate)</f>
        <v>obj_00736#0000</v>
      </c>
      <c r="F78" s="24" t="str">
        <f>_xll.qlSwapIndex(,"NoFix",$A78,SettlementDays,Currency,Calendar,$H78,$I78,$J78,F$4,F$1,,EvaluationDate)</f>
        <v>obj_00718#0000</v>
      </c>
      <c r="G78" s="24" t="str">
        <f>_xll.qlMakeOIS(,A78,G$4,,"0d",J78,,,EvaluationDate)</f>
        <v>obj_00686#0000</v>
      </c>
      <c r="H78" s="39" t="s">
        <v>0</v>
      </c>
      <c r="I78" s="22" t="s">
        <v>77</v>
      </c>
      <c r="J78" s="22" t="s">
        <v>494</v>
      </c>
    </row>
    <row r="79" spans="1:19" x14ac:dyDescent="0.2">
      <c r="A79" s="23" t="s">
        <v>92</v>
      </c>
      <c r="B79" s="24" t="str">
        <f>_xll.qlSwapIndex(,"NoFix",$A79,SettlementDays,Currency,Calendar,$H79,$I79,$J79,B$4,B$1,,EvaluationDate)</f>
        <v>obj_0080a#0000</v>
      </c>
      <c r="C79" s="24" t="str">
        <f>_xll.qlSwapIndex(,"NoFix",$A79,SettlementDays,Currency,Calendar,$H79,$I79,$J79,C$4,C$1,,EvaluationDate)</f>
        <v>obj_007c0#0000</v>
      </c>
      <c r="D79" s="24" t="str">
        <f>_xll.qlSwapIndex(,"NoFix",$A79,SettlementDays,Currency,Calendar,$H79,$I79,$J79,D$4,D$1,,EvaluationDate)</f>
        <v>obj_007fd#0000</v>
      </c>
      <c r="E79" s="24" t="str">
        <f>_xll.qlSwapIndex(,"NoFix",$A79,SettlementDays,Currency,Calendar,$H79,$I79,$J79,E$4,E$1,,EvaluationDate)</f>
        <v>obj_00789#0000</v>
      </c>
      <c r="F79" s="24" t="str">
        <f>_xll.qlSwapIndex(,"NoFix",$A79,SettlementDays,Currency,Calendar,$H79,$I79,$J79,F$4,F$1,,EvaluationDate)</f>
        <v>obj_00729#0000</v>
      </c>
      <c r="G79" s="24" t="str">
        <f>_xll.qlMakeOIS(,A79,G$4,,"0d",J79,,,EvaluationDate)</f>
        <v>obj_00699#0000</v>
      </c>
      <c r="H79" s="39" t="s">
        <v>0</v>
      </c>
      <c r="I79" s="22" t="s">
        <v>77</v>
      </c>
      <c r="J79" s="22" t="s">
        <v>494</v>
      </c>
    </row>
    <row r="80" spans="1:19" x14ac:dyDescent="0.2">
      <c r="A80" s="23" t="s">
        <v>96</v>
      </c>
      <c r="B80" s="24" t="str">
        <f>_xll.qlSwapIndex(,"NoFix",$A80,SettlementDays,Currency,Calendar,$H80,$I80,$J80,B$4,B$1,,EvaluationDate)</f>
        <v>obj_007ec#0000</v>
      </c>
      <c r="C80" s="24" t="str">
        <f>_xll.qlSwapIndex(,"NoFix",$A80,SettlementDays,Currency,Calendar,$H80,$I80,$J80,C$4,C$1,,EvaluationDate)</f>
        <v>obj_00799#0000</v>
      </c>
      <c r="D80" s="24" t="str">
        <f>_xll.qlSwapIndex(,"NoFix",$A80,SettlementDays,Currency,Calendar,$H80,$I80,$J80,D$4,D$1,,EvaluationDate)</f>
        <v>obj_00803#0000</v>
      </c>
      <c r="E80" s="24" t="str">
        <f>_xll.qlSwapIndex(,"NoFix",$A80,SettlementDays,Currency,Calendar,$H80,$I80,$J80,E$4,E$1,,EvaluationDate)</f>
        <v>obj_00774#0000</v>
      </c>
      <c r="F80" s="24" t="str">
        <f>_xll.qlSwapIndex(,"NoFix",$A80,SettlementDays,Currency,Calendar,$H80,$I80,$J80,F$4,F$1,,EvaluationDate)</f>
        <v>obj_0075f#0000</v>
      </c>
      <c r="G80" s="24" t="str">
        <f>_xll.qlMakeOIS(,A80,G$4,,"0d",J80,,,EvaluationDate)</f>
        <v>obj_006b4#0000</v>
      </c>
      <c r="H80" s="39" t="s">
        <v>0</v>
      </c>
      <c r="I80" s="22" t="s">
        <v>77</v>
      </c>
      <c r="J80" s="22" t="s">
        <v>494</v>
      </c>
    </row>
    <row r="81" spans="1:10" x14ac:dyDescent="0.2">
      <c r="A81" s="23" t="s">
        <v>2</v>
      </c>
      <c r="B81" s="24" t="str">
        <f>_xll.qlSwapIndex(,"NoFix",$A81,SettlementDays,Currency,Calendar,$H81,$I81,$J81,B$4,B$1,,EvaluationDate)</f>
        <v>obj_007ee#0000</v>
      </c>
      <c r="C81" s="24" t="str">
        <f>_xll.qlSwapIndex(,"NoFix",$A81,SettlementDays,Currency,Calendar,$H81,$I81,$J81,C$4,C$1,,EvaluationDate)</f>
        <v>obj_00712#0000</v>
      </c>
      <c r="D81" s="24" t="str">
        <f>_xll.qlSwapIndex(,"NoFix",$A81,SettlementDays,Currency,Calendar,$H81,$I81,$J81,D$4,D$1,,EvaluationDate)</f>
        <v>obj_00850#0000</v>
      </c>
      <c r="E81" s="24" t="str">
        <f>_xll.qlSwapIndex(,"NoFix",$A81,SettlementDays,Currency,Calendar,$H81,$I81,$J81,E$4,E$1,,EvaluationDate)</f>
        <v>obj_0072f#0000</v>
      </c>
      <c r="F81" s="24" t="str">
        <f>_xll.qlSwapIndex(,"NoFix",$A81,SettlementDays,Currency,Calendar,$H81,$I81,$J81,F$4,F$1,,EvaluationDate)</f>
        <v>obj_007c1#0000</v>
      </c>
      <c r="G81" s="24" t="str">
        <f>_xll.qlMakeOIS(,A81,G$4,,"0d",J81,,,EvaluationDate)</f>
        <v>obj_006ad#0000</v>
      </c>
      <c r="H81" s="39" t="s">
        <v>0</v>
      </c>
      <c r="I81" s="22" t="s">
        <v>77</v>
      </c>
      <c r="J81" s="22" t="s">
        <v>494</v>
      </c>
    </row>
    <row r="82" spans="1:10" x14ac:dyDescent="0.2">
      <c r="A82" s="23" t="s">
        <v>3</v>
      </c>
      <c r="B82" s="24" t="str">
        <f>_xll.qlSwapIndex(,"NoFix",$A82,SettlementDays,Currency,Calendar,$H82,$I82,$J82,B$4,B$1,,EvaluationDate)</f>
        <v>obj_0081f#0000</v>
      </c>
      <c r="C82" s="24" t="str">
        <f>_xll.qlSwapIndex(,"NoFix",$A82,SettlementDays,Currency,Calendar,$H82,$I82,$J82,C$4,C$1,,EvaluationDate)</f>
        <v>obj_0078b#0000</v>
      </c>
      <c r="D82" s="24" t="str">
        <f>_xll.qlSwapIndex(,"NoFix",$A82,SettlementDays,Currency,Calendar,$H82,$I82,$J82,D$4,D$1,,EvaluationDate)</f>
        <v>obj_00867#0000</v>
      </c>
      <c r="E82" s="24" t="str">
        <f>_xll.qlSwapIndex(,"NoFix",$A82,SettlementDays,Currency,Calendar,$H82,$I82,$J82,E$4,E$1,,EvaluationDate)</f>
        <v>obj_007d3#0000</v>
      </c>
      <c r="F82" s="24" t="str">
        <f>_xll.qlSwapIndex(,"NoFix",$A82,SettlementDays,Currency,Calendar,$H82,$I82,$J82,F$4,F$1,,EvaluationDate)</f>
        <v>obj_0077e#0000</v>
      </c>
      <c r="G82" s="24" t="str">
        <f>_xll.qlMakeOIS(,A82,G$4,,"0d",J82,,,EvaluationDate)</f>
        <v>obj_00685#0000</v>
      </c>
      <c r="H82" s="39" t="s">
        <v>0</v>
      </c>
      <c r="I82" s="22" t="s">
        <v>77</v>
      </c>
      <c r="J82" s="22" t="s">
        <v>494</v>
      </c>
    </row>
    <row r="83" spans="1:10" x14ac:dyDescent="0.2">
      <c r="A83" s="23" t="s">
        <v>4</v>
      </c>
      <c r="B83" s="24" t="str">
        <f>_xll.qlSwapIndex(,"NoFix",$A83,SettlementDays,Currency,Calendar,$H83,$I83,$J83,B$4,B$1,,EvaluationDate)</f>
        <v>obj_00845#0000</v>
      </c>
      <c r="C83" s="24" t="str">
        <f>_xll.qlSwapIndex(,"NoFix",$A83,SettlementDays,Currency,Calendar,$H83,$I83,$J83,C$4,C$1,,EvaluationDate)</f>
        <v>obj_00733#0000</v>
      </c>
      <c r="D83" s="24" t="str">
        <f>_xll.qlSwapIndex(,"NoFix",$A83,SettlementDays,Currency,Calendar,$H83,$I83,$J83,D$4,D$1,,EvaluationDate)</f>
        <v>obj_0081c#0000</v>
      </c>
      <c r="E83" s="24" t="str">
        <f>_xll.qlSwapIndex(,"NoFix",$A83,SettlementDays,Currency,Calendar,$H83,$I83,$J83,E$4,E$1,,EvaluationDate)</f>
        <v>obj_00771#0000</v>
      </c>
      <c r="F83" s="24" t="str">
        <f>_xll.qlSwapIndex(,"NoFix",$A83,SettlementDays,Currency,Calendar,$H83,$I83,$J83,F$4,F$1,,EvaluationDate)</f>
        <v>obj_007b2#0000</v>
      </c>
      <c r="G83" s="24" t="str">
        <f>_xll.qlMakeOIS(,A83,G$4,,"0d",J83,,,EvaluationDate)</f>
        <v>obj_006b0#0000</v>
      </c>
      <c r="H83" s="39" t="s">
        <v>0</v>
      </c>
      <c r="I83" s="22" t="s">
        <v>77</v>
      </c>
      <c r="J83" s="22" t="s">
        <v>494</v>
      </c>
    </row>
    <row r="84" spans="1:10" x14ac:dyDescent="0.2">
      <c r="A84" s="23" t="s">
        <v>5</v>
      </c>
      <c r="B84" s="24" t="str">
        <f>_xll.qlSwapIndex(,"NoFix",$A84,SettlementDays,Currency,Calendar,$H84,$I84,$J84,B$4,B$1,,EvaluationDate)</f>
        <v>obj_007fc#0000</v>
      </c>
      <c r="C84" s="24" t="str">
        <f>_xll.qlSwapIndex(,"NoFix",$A84,SettlementDays,Currency,Calendar,$H84,$I84,$J84,C$4,C$1,,EvaluationDate)</f>
        <v>obj_0072a#0000</v>
      </c>
      <c r="D84" s="24" t="str">
        <f>_xll.qlSwapIndex(,"NoFix",$A84,SettlementDays,Currency,Calendar,$H84,$I84,$J84,D$4,D$1,,EvaluationDate)</f>
        <v>obj_00843#0000</v>
      </c>
      <c r="E84" s="24" t="str">
        <f>_xll.qlSwapIndex(,"NoFix",$A84,SettlementDays,Currency,Calendar,$H84,$I84,$J84,E$4,E$1,,EvaluationDate)</f>
        <v>obj_00743#0000</v>
      </c>
      <c r="F84" s="24" t="str">
        <f>_xll.qlSwapIndex(,"NoFix",$A84,SettlementDays,Currency,Calendar,$H84,$I84,$J84,F$4,F$1,,EvaluationDate)</f>
        <v>obj_0070d#0000</v>
      </c>
      <c r="G84" s="24" t="str">
        <f>_xll.qlMakeOIS(,A84,G$4,,"0d",J84,,,EvaluationDate)</f>
        <v>obj_0069d#0000</v>
      </c>
      <c r="H84" s="39" t="s">
        <v>0</v>
      </c>
      <c r="I84" s="22" t="s">
        <v>77</v>
      </c>
      <c r="J84" s="22" t="s">
        <v>494</v>
      </c>
    </row>
    <row r="85" spans="1:10" x14ac:dyDescent="0.2">
      <c r="A85" s="23" t="s">
        <v>6</v>
      </c>
      <c r="B85" s="24" t="str">
        <f>_xll.qlSwapIndex(,"NoFix",$A85,SettlementDays,Currency,Calendar,$H85,$I85,$J85,B$4,B$1,,EvaluationDate)</f>
        <v>obj_00831#0000</v>
      </c>
      <c r="C85" s="24" t="str">
        <f>_xll.qlSwapIndex(,"NoFix",$A85,SettlementDays,Currency,Calendar,$H85,$I85,$J85,C$4,C$1,,EvaluationDate)</f>
        <v>obj_007e4#0000</v>
      </c>
      <c r="D85" s="24" t="str">
        <f>_xll.qlSwapIndex(,"NoFix",$A85,SettlementDays,Currency,Calendar,$H85,$I85,$J85,D$4,D$1,,EvaluationDate)</f>
        <v>obj_007e7#0000</v>
      </c>
      <c r="E85" s="24" t="str">
        <f>_xll.qlSwapIndex(,"NoFix",$A85,SettlementDays,Currency,Calendar,$H85,$I85,$J85,E$4,E$1,,EvaluationDate)</f>
        <v>obj_007df#0000</v>
      </c>
      <c r="F85" s="24" t="str">
        <f>_xll.qlSwapIndex(,"NoFix",$A85,SettlementDays,Currency,Calendar,$H85,$I85,$J85,F$4,F$1,,EvaluationDate)</f>
        <v>obj_0072c#0000</v>
      </c>
      <c r="G85" s="24" t="str">
        <f>_xll.qlMakeOIS(,A85,G$4,,"0d",J85,,,EvaluationDate)</f>
        <v>obj_00698#0000</v>
      </c>
      <c r="H85" s="39" t="s">
        <v>0</v>
      </c>
      <c r="I85" s="22" t="s">
        <v>77</v>
      </c>
      <c r="J85" s="22" t="s">
        <v>494</v>
      </c>
    </row>
    <row r="86" spans="1:10" x14ac:dyDescent="0.2">
      <c r="A86" s="23" t="s">
        <v>7</v>
      </c>
      <c r="B86" s="24" t="str">
        <f>_xll.qlSwapIndex(,"NoFix",$A86,SettlementDays,Currency,Calendar,$H86,$I86,$J86,B$4,B$1,,EvaluationDate)</f>
        <v>obj_007ea#0000</v>
      </c>
      <c r="C86" s="24" t="str">
        <f>_xll.qlSwapIndex(,"NoFix",$A86,SettlementDays,Currency,Calendar,$H86,$I86,$J86,C$4,C$1,,EvaluationDate)</f>
        <v>obj_00750#0000</v>
      </c>
      <c r="D86" s="24" t="str">
        <f>_xll.qlSwapIndex(,"NoFix",$A86,SettlementDays,Currency,Calendar,$H86,$I86,$J86,D$4,D$1,,EvaluationDate)</f>
        <v>obj_0081e#0000</v>
      </c>
      <c r="E86" s="24" t="str">
        <f>_xll.qlSwapIndex(,"NoFix",$A86,SettlementDays,Currency,Calendar,$H86,$I86,$J86,E$4,E$1,,EvaluationDate)</f>
        <v>obj_00731#0000</v>
      </c>
      <c r="F86" s="24" t="str">
        <f>_xll.qlSwapIndex(,"NoFix",$A86,SettlementDays,Currency,Calendar,$H86,$I86,$J86,F$4,F$1,,EvaluationDate)</f>
        <v>obj_00793#0000</v>
      </c>
      <c r="G86" s="24" t="str">
        <f>_xll.qlMakeOIS(,A86,G$4,,"0d",J86,,,EvaluationDate)</f>
        <v>obj_00681#0000</v>
      </c>
      <c r="H86" s="39" t="s">
        <v>0</v>
      </c>
      <c r="I86" s="22" t="s">
        <v>77</v>
      </c>
      <c r="J86" s="22" t="s">
        <v>494</v>
      </c>
    </row>
    <row r="87" spans="1:10" x14ac:dyDescent="0.2">
      <c r="A87" s="23" t="s">
        <v>8</v>
      </c>
      <c r="B87" s="24" t="str">
        <f>_xll.qlSwapIndex(,"NoFix",$A87,SettlementDays,Currency,Calendar,$H87,$I87,$J87,B$4,B$1,,EvaluationDate)</f>
        <v>obj_00855#0000</v>
      </c>
      <c r="C87" s="24" t="str">
        <f>_xll.qlSwapIndex(,"NoFix",$A87,SettlementDays,Currency,Calendar,$H87,$I87,$J87,C$4,C$1,,EvaluationDate)</f>
        <v>obj_0073d#0000</v>
      </c>
      <c r="D87" s="24" t="str">
        <f>_xll.qlSwapIndex(,"NoFix",$A87,SettlementDays,Currency,Calendar,$H87,$I87,$J87,D$4,D$1,,EvaluationDate)</f>
        <v>obj_0082c#0000</v>
      </c>
      <c r="E87" s="24" t="str">
        <f>_xll.qlSwapIndex(,"NoFix",$A87,SettlementDays,Currency,Calendar,$H87,$I87,$J87,E$4,E$1,,EvaluationDate)</f>
        <v>obj_0076a#0000</v>
      </c>
      <c r="F87" s="24" t="str">
        <f>_xll.qlSwapIndex(,"NoFix",$A87,SettlementDays,Currency,Calendar,$H87,$I87,$J87,F$4,F$1,,EvaluationDate)</f>
        <v>obj_00781#0000</v>
      </c>
      <c r="G87" s="24" t="str">
        <f>_xll.qlMakeOIS(,A87,G$4,,"0d",J87,,,EvaluationDate)</f>
        <v>obj_0068f#0000</v>
      </c>
      <c r="H87" s="39" t="s">
        <v>0</v>
      </c>
      <c r="I87" s="22" t="s">
        <v>77</v>
      </c>
      <c r="J87" s="22" t="s">
        <v>494</v>
      </c>
    </row>
    <row r="88" spans="1:10" x14ac:dyDescent="0.2">
      <c r="A88" s="23" t="s">
        <v>9</v>
      </c>
      <c r="B88" s="24" t="str">
        <f>_xll.qlSwapIndex(,"NoFix",$A88,SettlementDays,Currency,Calendar,$H88,$I88,$J88,B$4,B$1,,EvaluationDate)</f>
        <v>obj_00828#0000</v>
      </c>
      <c r="C88" s="24" t="str">
        <f>_xll.qlSwapIndex(,"NoFix",$A88,SettlementDays,Currency,Calendar,$H88,$I88,$J88,C$4,C$1,,EvaluationDate)</f>
        <v>obj_007bd#0000</v>
      </c>
      <c r="D88" s="24" t="str">
        <f>_xll.qlSwapIndex(,"NoFix",$A88,SettlementDays,Currency,Calendar,$H88,$I88,$J88,D$4,D$1,,EvaluationDate)</f>
        <v>obj_00815#0000</v>
      </c>
      <c r="E88" s="24" t="str">
        <f>_xll.qlSwapIndex(,"NoFix",$A88,SettlementDays,Currency,Calendar,$H88,$I88,$J88,E$4,E$1,,EvaluationDate)</f>
        <v>obj_007da#0000</v>
      </c>
      <c r="F88" s="24" t="str">
        <f>_xll.qlSwapIndex(,"NoFix",$A88,SettlementDays,Currency,Calendar,$H88,$I88,$J88,F$4,F$1,,EvaluationDate)</f>
        <v>obj_007a3#0000</v>
      </c>
      <c r="G88" s="24" t="str">
        <f>_xll.qlMakeOIS(,A88,G$4,,"0d",J88,,,EvaluationDate)</f>
        <v>obj_006b7#0000</v>
      </c>
      <c r="H88" s="39" t="s">
        <v>0</v>
      </c>
      <c r="I88" s="22" t="s">
        <v>77</v>
      </c>
      <c r="J88" s="22" t="s">
        <v>494</v>
      </c>
    </row>
    <row r="89" spans="1:10" x14ac:dyDescent="0.2">
      <c r="A89" s="23" t="s">
        <v>10</v>
      </c>
      <c r="B89" s="24" t="str">
        <f>_xll.qlSwapIndex(,"NoFix",$A89,SettlementDays,Currency,Calendar,$H89,$I89,$J89,B$4,B$1,,EvaluationDate)</f>
        <v>obj_00814#0000</v>
      </c>
      <c r="C89" s="24" t="str">
        <f>_xll.qlSwapIndex(,"NoFix",$A89,SettlementDays,Currency,Calendar,$H89,$I89,$J89,C$4,C$1,,EvaluationDate)</f>
        <v>obj_00752#0000</v>
      </c>
      <c r="D89" s="24" t="str">
        <f>_xll.qlSwapIndex(,"NoFix",$A89,SettlementDays,Currency,Calendar,$H89,$I89,$J89,D$4,D$1,,EvaluationDate)</f>
        <v>obj_00827#0000</v>
      </c>
      <c r="E89" s="24" t="str">
        <f>_xll.qlSwapIndex(,"NoFix",$A89,SettlementDays,Currency,Calendar,$H89,$I89,$J89,E$4,E$1,,EvaluationDate)</f>
        <v>obj_0076b#0000</v>
      </c>
      <c r="F89" s="24" t="str">
        <f>_xll.qlSwapIndex(,"NoFix",$A89,SettlementDays,Currency,Calendar,$H89,$I89,$J89,F$4,F$1,,EvaluationDate)</f>
        <v>obj_00791#0000</v>
      </c>
      <c r="G89" s="24" t="str">
        <f>_xll.qlMakeOIS(,A89,G$4,,"0d",J89,,,EvaluationDate)</f>
        <v>obj_006b3#0000</v>
      </c>
      <c r="H89" s="39" t="s">
        <v>0</v>
      </c>
      <c r="I89" s="22" t="s">
        <v>77</v>
      </c>
      <c r="J89" s="22" t="s">
        <v>494</v>
      </c>
    </row>
    <row r="90" spans="1:10" x14ac:dyDescent="0.2">
      <c r="A90" s="23" t="s">
        <v>11</v>
      </c>
      <c r="B90" s="24" t="str">
        <f>_xll.qlSwapIndex(,"NoFix",$A90,SettlementDays,Currency,Calendar,$H90,$I90,$J90,B$4,B$1,,EvaluationDate)</f>
        <v>obj_007f8#0000</v>
      </c>
      <c r="C90" s="24" t="str">
        <f>_xll.qlSwapIndex(,"NoFix",$A90,SettlementDays,Currency,Calendar,$H90,$I90,$J90,C$4,C$1,,EvaluationDate)</f>
        <v>obj_007b7#0000</v>
      </c>
      <c r="D90" s="24" t="str">
        <f>_xll.qlSwapIndex(,"NoFix",$A90,SettlementDays,Currency,Calendar,$H90,$I90,$J90,D$4,D$1,,EvaluationDate)</f>
        <v>obj_00812#0000</v>
      </c>
      <c r="E90" s="24" t="str">
        <f>_xll.qlSwapIndex(,"NoFix",$A90,SettlementDays,Currency,Calendar,$H90,$I90,$J90,E$4,E$1,,EvaluationDate)</f>
        <v>obj_00707#0000</v>
      </c>
      <c r="F90" s="24" t="str">
        <f>_xll.qlSwapIndex(,"NoFix",$A90,SettlementDays,Currency,Calendar,$H90,$I90,$J90,F$4,F$1,,EvaluationDate)</f>
        <v>obj_00737#0000</v>
      </c>
      <c r="G90" s="24" t="str">
        <f>_xll.qlMakeOIS(,A90,G$4,,"0d",J90,,,EvaluationDate)</f>
        <v>obj_006a2#0000</v>
      </c>
      <c r="H90" s="39" t="s">
        <v>0</v>
      </c>
      <c r="I90" s="22" t="s">
        <v>77</v>
      </c>
      <c r="J90" s="22" t="s">
        <v>494</v>
      </c>
    </row>
    <row r="91" spans="1:10" x14ac:dyDescent="0.2">
      <c r="A91" s="23" t="s">
        <v>12</v>
      </c>
      <c r="B91" s="24" t="str">
        <f>_xll.qlSwapIndex(,"NoFix",$A91,SettlementDays,Currency,Calendar,$H91,$I91,$J91,B$4,B$1,,EvaluationDate)</f>
        <v>obj_00809#0000</v>
      </c>
      <c r="C91" s="24" t="str">
        <f>_xll.qlSwapIndex(,"NoFix",$A91,SettlementDays,Currency,Calendar,$H91,$I91,$J91,C$4,C$1,,EvaluationDate)</f>
        <v>obj_00747#0000</v>
      </c>
      <c r="D91" s="24" t="str">
        <f>_xll.qlSwapIndex(,"NoFix",$A91,SettlementDays,Currency,Calendar,$H91,$I91,$J91,D$4,D$1,,EvaluationDate)</f>
        <v>obj_00811#0000</v>
      </c>
      <c r="E91" s="24" t="str">
        <f>_xll.qlSwapIndex(,"NoFix",$A91,SettlementDays,Currency,Calendar,$H91,$I91,$J91,E$4,E$1,,EvaluationDate)</f>
        <v>obj_007c9#0000</v>
      </c>
      <c r="F91" s="24" t="str">
        <f>_xll.qlSwapIndex(,"NoFix",$A91,SettlementDays,Currency,Calendar,$H91,$I91,$J91,F$4,F$1,,EvaluationDate)</f>
        <v>obj_00702#0000</v>
      </c>
      <c r="G91" s="24" t="str">
        <f>_xll.qlMakeOIS(,A91,G$4,,"0d",J91,,,EvaluationDate)</f>
        <v>obj_00684#0000</v>
      </c>
      <c r="H91" s="39" t="s">
        <v>0</v>
      </c>
      <c r="I91" s="22" t="s">
        <v>77</v>
      </c>
      <c r="J91" s="22" t="s">
        <v>494</v>
      </c>
    </row>
    <row r="92" spans="1:10" x14ac:dyDescent="0.2">
      <c r="A92" s="23" t="s">
        <v>13</v>
      </c>
      <c r="B92" s="24" t="str">
        <f>_xll.qlSwapIndex(,"NoFix",$A92,SettlementDays,Currency,Calendar,$H92,$I92,$J92,B$4,B$1,,EvaluationDate)</f>
        <v>obj_00836#0000</v>
      </c>
      <c r="C92" s="24" t="str">
        <f>_xll.qlSwapIndex(,"NoFix",$A92,SettlementDays,Currency,Calendar,$H92,$I92,$J92,C$4,C$1,,EvaluationDate)</f>
        <v>obj_00710#0000</v>
      </c>
      <c r="D92" s="24" t="str">
        <f>_xll.qlSwapIndex(,"NoFix",$A92,SettlementDays,Currency,Calendar,$H92,$I92,$J92,D$4,D$1,,EvaluationDate)</f>
        <v>obj_007f9#0000</v>
      </c>
      <c r="E92" s="24" t="str">
        <f>_xll.qlSwapIndex(,"NoFix",$A92,SettlementDays,Currency,Calendar,$H92,$I92,$J92,E$4,E$1,,EvaluationDate)</f>
        <v>obj_00786#0000</v>
      </c>
      <c r="F92" s="24" t="str">
        <f>_xll.qlSwapIndex(,"NoFix",$A92,SettlementDays,Currency,Calendar,$H92,$I92,$J92,F$4,F$1,,EvaluationDate)</f>
        <v>obj_007c3#0000</v>
      </c>
      <c r="G92" s="24" t="str">
        <f>_xll.qlMakeOIS(,A92,G$4,,"0d",J92,,,EvaluationDate)</f>
        <v>obj_006b8#0000</v>
      </c>
      <c r="H92" s="39" t="s">
        <v>0</v>
      </c>
      <c r="I92" s="22" t="s">
        <v>77</v>
      </c>
      <c r="J92" s="22" t="s">
        <v>494</v>
      </c>
    </row>
    <row r="93" spans="1:10" x14ac:dyDescent="0.2">
      <c r="A93" s="23" t="s">
        <v>14</v>
      </c>
      <c r="B93" s="24" t="str">
        <f>_xll.qlSwapIndex(,"NoFix",$A93,SettlementDays,Currency,Calendar,$H93,$I93,$J93,B$4,B$1,,EvaluationDate)</f>
        <v>obj_007ef#0000</v>
      </c>
      <c r="C93" s="24" t="str">
        <f>_xll.qlSwapIndex(,"NoFix",$A93,SettlementDays,Currency,Calendar,$H93,$I93,$J93,C$4,C$1,,EvaluationDate)</f>
        <v>obj_0071b#0000</v>
      </c>
      <c r="D93" s="24" t="str">
        <f>_xll.qlSwapIndex(,"NoFix",$A93,SettlementDays,Currency,Calendar,$H93,$I93,$J93,D$4,D$1,,EvaluationDate)</f>
        <v>obj_00817#0000</v>
      </c>
      <c r="E93" s="24" t="str">
        <f>_xll.qlSwapIndex(,"NoFix",$A93,SettlementDays,Currency,Calendar,$H93,$I93,$J93,E$4,E$1,,EvaluationDate)</f>
        <v>obj_0073a#0000</v>
      </c>
      <c r="F93" s="24" t="str">
        <f>_xll.qlSwapIndex(,"NoFix",$A93,SettlementDays,Currency,Calendar,$H93,$I93,$J93,F$4,F$1,,EvaluationDate)</f>
        <v>obj_00730#0000</v>
      </c>
      <c r="G93" s="24" t="str">
        <f>_xll.qlMakeOIS(,A93,G$4,,"0d",J93,,,EvaluationDate)</f>
        <v>obj_00694#0000</v>
      </c>
      <c r="H93" s="39" t="s">
        <v>0</v>
      </c>
      <c r="I93" s="22" t="s">
        <v>77</v>
      </c>
      <c r="J93" s="22" t="s">
        <v>494</v>
      </c>
    </row>
    <row r="94" spans="1:10" x14ac:dyDescent="0.2">
      <c r="A94" s="23" t="s">
        <v>15</v>
      </c>
      <c r="B94" s="24" t="str">
        <f>_xll.qlSwapIndex(,"NoFix",$A94,SettlementDays,Currency,Calendar,$H94,$I94,$J94,B$4,B$1,,EvaluationDate)</f>
        <v>obj_0086a#0000</v>
      </c>
      <c r="C94" s="24" t="str">
        <f>_xll.qlSwapIndex(,"NoFix",$A94,SettlementDays,Currency,Calendar,$H94,$I94,$J94,C$4,C$1,,EvaluationDate)</f>
        <v>obj_0074e#0000</v>
      </c>
      <c r="D94" s="24" t="str">
        <f>_xll.qlSwapIndex(,"NoFix",$A94,SettlementDays,Currency,Calendar,$H94,$I94,$J94,D$4,D$1,,EvaluationDate)</f>
        <v>obj_007f4#0000</v>
      </c>
      <c r="E94" s="24" t="str">
        <f>_xll.qlSwapIndex(,"NoFix",$A94,SettlementDays,Currency,Calendar,$H94,$I94,$J94,E$4,E$1,,EvaluationDate)</f>
        <v>obj_00717#0000</v>
      </c>
      <c r="F94" s="24" t="str">
        <f>_xll.qlSwapIndex(,"NoFix",$A94,SettlementDays,Currency,Calendar,$H94,$I94,$J94,F$4,F$1,,EvaluationDate)</f>
        <v>obj_007ae#0000</v>
      </c>
      <c r="G94" s="24" t="str">
        <f>_xll.qlMakeOIS(,A94,G$4,,"0d",J94,,,EvaluationDate)</f>
        <v>obj_006a4#0000</v>
      </c>
      <c r="H94" s="39" t="s">
        <v>0</v>
      </c>
      <c r="I94" s="22" t="s">
        <v>77</v>
      </c>
      <c r="J94" s="22" t="s">
        <v>494</v>
      </c>
    </row>
    <row r="95" spans="1:10" x14ac:dyDescent="0.2">
      <c r="A95" s="23" t="s">
        <v>16</v>
      </c>
      <c r="B95" s="24" t="str">
        <f>_xll.qlSwapIndex(,"NoFix",$A95,SettlementDays,Currency,Calendar,$H95,$I95,$J95,B$4,B$1,,EvaluationDate)</f>
        <v>obj_0080d#0000</v>
      </c>
      <c r="C95" s="24" t="str">
        <f>_xll.qlSwapIndex(,"NoFix",$A95,SettlementDays,Currency,Calendar,$H95,$I95,$J95,C$4,C$1,,EvaluationDate)</f>
        <v>obj_00754#0000</v>
      </c>
      <c r="D95" s="24" t="str">
        <f>_xll.qlSwapIndex(,"NoFix",$A95,SettlementDays,Currency,Calendar,$H95,$I95,$J95,D$4,D$1,,EvaluationDate)</f>
        <v>obj_0083b#0000</v>
      </c>
      <c r="E95" s="24" t="str">
        <f>_xll.qlSwapIndex(,"NoFix",$A95,SettlementDays,Currency,Calendar,$H95,$I95,$J95,E$4,E$1,,EvaluationDate)</f>
        <v>obj_007cd#0000</v>
      </c>
      <c r="F95" s="24" t="str">
        <f>_xll.qlSwapIndex(,"NoFix",$A95,SettlementDays,Currency,Calendar,$H95,$I95,$J95,F$4,F$1,,EvaluationDate)</f>
        <v>obj_00714#0000</v>
      </c>
      <c r="G95" s="24" t="str">
        <f>_xll.qlMakeOIS(,A95,G$4,,"0d",J95,,,EvaluationDate)</f>
        <v>obj_006ab#0000</v>
      </c>
      <c r="H95" s="39" t="s">
        <v>0</v>
      </c>
      <c r="I95" s="22" t="s">
        <v>77</v>
      </c>
      <c r="J95" s="22" t="s">
        <v>494</v>
      </c>
    </row>
    <row r="96" spans="1:10" x14ac:dyDescent="0.2">
      <c r="A96" s="23" t="s">
        <v>17</v>
      </c>
      <c r="B96" s="24" t="str">
        <f>_xll.qlSwapIndex(,"NoFix",$A96,SettlementDays,Currency,Calendar,$H96,$I96,$J96,B$4,B$1,,EvaluationDate)</f>
        <v>obj_00823#0000</v>
      </c>
      <c r="C96" s="24" t="str">
        <f>_xll.qlSwapIndex(,"NoFix",$A96,SettlementDays,Currency,Calendar,$H96,$I96,$J96,C$4,C$1,,EvaluationDate)</f>
        <v>obj_0076c#0000</v>
      </c>
      <c r="D96" s="24" t="str">
        <f>_xll.qlSwapIndex(,"NoFix",$A96,SettlementDays,Currency,Calendar,$H96,$I96,$J96,D$4,D$1,,EvaluationDate)</f>
        <v>obj_00807#0000</v>
      </c>
      <c r="E96" s="24" t="str">
        <f>_xll.qlSwapIndex(,"NoFix",$A96,SettlementDays,Currency,Calendar,$H96,$I96,$J96,E$4,E$1,,EvaluationDate)</f>
        <v>obj_0071a#0000</v>
      </c>
      <c r="F96" s="24" t="str">
        <f>_xll.qlSwapIndex(,"NoFix",$A96,SettlementDays,Currency,Calendar,$H96,$I96,$J96,F$4,F$1,,EvaluationDate)</f>
        <v>obj_0074f#0000</v>
      </c>
      <c r="G96" s="24" t="str">
        <f>_xll.qlMakeOIS(,A96,G$4,,"0d",J96,,,EvaluationDate)</f>
        <v>obj_0068b#0000</v>
      </c>
      <c r="H96" s="39" t="s">
        <v>0</v>
      </c>
      <c r="I96" s="22" t="s">
        <v>77</v>
      </c>
      <c r="J96" s="22" t="s">
        <v>494</v>
      </c>
    </row>
    <row r="97" spans="1:10" x14ac:dyDescent="0.2">
      <c r="A97" s="23" t="s">
        <v>18</v>
      </c>
      <c r="B97" s="24" t="str">
        <f>_xll.qlSwapIndex(,"NoFix",$A97,SettlementDays,Currency,Calendar,$H97,$I97,$J97,B$4,B$1,,EvaluationDate)</f>
        <v>obj_00860#0000</v>
      </c>
      <c r="C97" s="24" t="str">
        <f>_xll.qlSwapIndex(,"NoFix",$A97,SettlementDays,Currency,Calendar,$H97,$I97,$J97,C$4,C$1,,EvaluationDate)</f>
        <v>obj_00741#0000</v>
      </c>
      <c r="D97" s="24" t="str">
        <f>_xll.qlSwapIndex(,"NoFix",$A97,SettlementDays,Currency,Calendar,$H97,$I97,$J97,D$4,D$1,,EvaluationDate)</f>
        <v>obj_0083e#0000</v>
      </c>
      <c r="E97" s="24" t="str">
        <f>_xll.qlSwapIndex(,"NoFix",$A97,SettlementDays,Currency,Calendar,$H97,$I97,$J97,E$4,E$1,,EvaluationDate)</f>
        <v>obj_007b8#0000</v>
      </c>
      <c r="F97" s="24" t="str">
        <f>_xll.qlSwapIndex(,"NoFix",$A97,SettlementDays,Currency,Calendar,$H97,$I97,$J97,F$4,F$1,,EvaluationDate)</f>
        <v>obj_0070c#0000</v>
      </c>
      <c r="G97" s="24" t="str">
        <f>_xll.qlMakeOIS(,A97,G$4,,"0d",J97,,,EvaluationDate)</f>
        <v>obj_006b5#0000</v>
      </c>
      <c r="H97" s="39" t="s">
        <v>0</v>
      </c>
      <c r="I97" s="22" t="s">
        <v>77</v>
      </c>
      <c r="J97" s="22" t="s">
        <v>494</v>
      </c>
    </row>
    <row r="98" spans="1:10" x14ac:dyDescent="0.2">
      <c r="A98" s="23" t="s">
        <v>19</v>
      </c>
      <c r="B98" s="24" t="str">
        <f>_xll.qlSwapIndex(,"NoFix",$A98,SettlementDays,Currency,Calendar,$H98,$I98,$J98,B$4,B$1,,EvaluationDate)</f>
        <v>obj_0083c#0000</v>
      </c>
      <c r="C98" s="24" t="str">
        <f>_xll.qlSwapIndex(,"NoFix",$A98,SettlementDays,Currency,Calendar,$H98,$I98,$J98,C$4,C$1,,EvaluationDate)</f>
        <v>obj_00777#0000</v>
      </c>
      <c r="D98" s="24" t="str">
        <f>_xll.qlSwapIndex(,"NoFix",$A98,SettlementDays,Currency,Calendar,$H98,$I98,$J98,D$4,D$1,,EvaluationDate)</f>
        <v>obj_00869#0000</v>
      </c>
      <c r="E98" s="24" t="str">
        <f>_xll.qlSwapIndex(,"NoFix",$A98,SettlementDays,Currency,Calendar,$H98,$I98,$J98,E$4,E$1,,EvaluationDate)</f>
        <v>obj_007c5#0000</v>
      </c>
      <c r="F98" s="24" t="str">
        <f>_xll.qlSwapIndex(,"NoFix",$A98,SettlementDays,Currency,Calendar,$H98,$I98,$J98,F$4,F$1,,EvaluationDate)</f>
        <v>obj_007ce#0000</v>
      </c>
      <c r="G98" s="24" t="str">
        <f>_xll.qlMakeOIS(,A98,G$4,,"0d",J98,,,EvaluationDate)</f>
        <v>obj_006b6#0000</v>
      </c>
      <c r="H98" s="39" t="s">
        <v>0</v>
      </c>
      <c r="I98" s="22" t="s">
        <v>77</v>
      </c>
      <c r="J98" s="22" t="s">
        <v>494</v>
      </c>
    </row>
    <row r="99" spans="1:10" x14ac:dyDescent="0.2">
      <c r="A99" s="23" t="s">
        <v>20</v>
      </c>
      <c r="B99" s="24" t="str">
        <f>_xll.qlSwapIndex(,"NoFix",$A99,SettlementDays,Currency,Calendar,$H99,$I99,$J99,B$4,B$1,,EvaluationDate)</f>
        <v>obj_00813#0000</v>
      </c>
      <c r="C99" s="24" t="str">
        <f>_xll.qlSwapIndex(,"NoFix",$A99,SettlementDays,Currency,Calendar,$H99,$I99,$J99,C$4,C$1,,EvaluationDate)</f>
        <v>obj_00782#0000</v>
      </c>
      <c r="D99" s="24" t="str">
        <f>_xll.qlSwapIndex(,"NoFix",$A99,SettlementDays,Currency,Calendar,$H99,$I99,$J99,D$4,D$1,,EvaluationDate)</f>
        <v>obj_00829#0000</v>
      </c>
      <c r="E99" s="24" t="str">
        <f>_xll.qlSwapIndex(,"NoFix",$A99,SettlementDays,Currency,Calendar,$H99,$I99,$J99,E$4,E$1,,EvaluationDate)</f>
        <v>obj_00765#0000</v>
      </c>
      <c r="F99" s="24" t="str">
        <f>_xll.qlSwapIndex(,"NoFix",$A99,SettlementDays,Currency,Calendar,$H99,$I99,$J99,F$4,F$1,,EvaluationDate)</f>
        <v>obj_007a2#0000</v>
      </c>
      <c r="G99" s="24" t="str">
        <f>_xll.qlMakeOIS(,A99,G$4,,"0d",J99,,,EvaluationDate)</f>
        <v>obj_00683#0000</v>
      </c>
      <c r="H99" s="39" t="s">
        <v>0</v>
      </c>
      <c r="I99" s="22" t="s">
        <v>77</v>
      </c>
      <c r="J99" s="22" t="s">
        <v>494</v>
      </c>
    </row>
    <row r="100" spans="1:10" x14ac:dyDescent="0.2">
      <c r="A100" s="23" t="s">
        <v>21</v>
      </c>
      <c r="B100" s="24" t="str">
        <f>_xll.qlSwapIndex(,"NoFix",$A100,SettlementDays,Currency,Calendar,$H100,$I100,$J100,B$4,B$1,,EvaluationDate)</f>
        <v>obj_00849#0000</v>
      </c>
      <c r="C100" s="24" t="str">
        <f>_xll.qlSwapIndex(,"NoFix",$A100,SettlementDays,Currency,Calendar,$H100,$I100,$J100,C$4,C$1,,EvaluationDate)</f>
        <v>obj_0078e#0000</v>
      </c>
      <c r="D100" s="24" t="str">
        <f>_xll.qlSwapIndex(,"NoFix",$A100,SettlementDays,Currency,Calendar,$H100,$I100,$J100,D$4,D$1,,EvaluationDate)</f>
        <v>obj_00861#0000</v>
      </c>
      <c r="E100" s="24" t="str">
        <f>_xll.qlSwapIndex(,"NoFix",$A100,SettlementDays,Currency,Calendar,$H100,$I100,$J100,E$4,E$1,,EvaluationDate)</f>
        <v>obj_0075a#0000</v>
      </c>
      <c r="F100" s="24" t="str">
        <f>_xll.qlSwapIndex(,"NoFix",$A100,SettlementDays,Currency,Calendar,$H100,$I100,$J100,F$4,F$1,,EvaluationDate)</f>
        <v>obj_00776#0000</v>
      </c>
      <c r="G100" s="24" t="str">
        <f>_xll.qlMakeOIS(,A100,G$4,,"0d",J100,,,EvaluationDate)</f>
        <v>obj_00696#0000</v>
      </c>
      <c r="H100" s="39" t="s">
        <v>0</v>
      </c>
      <c r="I100" s="22" t="s">
        <v>77</v>
      </c>
      <c r="J100" s="22" t="s">
        <v>494</v>
      </c>
    </row>
    <row r="101" spans="1:10" x14ac:dyDescent="0.2">
      <c r="A101" s="23" t="s">
        <v>22</v>
      </c>
      <c r="B101" s="24" t="str">
        <f>_xll.qlSwapIndex(,"NoFix",$A101,SettlementDays,Currency,Calendar,$H101,$I101,$J101,B$4,B$1,,EvaluationDate)</f>
        <v>obj_00824#0000</v>
      </c>
      <c r="C101" s="24" t="str">
        <f>_xll.qlSwapIndex(,"NoFix",$A101,SettlementDays,Currency,Calendar,$H101,$I101,$J101,C$4,C$1,,EvaluationDate)</f>
        <v>obj_0079b#0000</v>
      </c>
      <c r="D101" s="24" t="str">
        <f>_xll.qlSwapIndex(,"NoFix",$A101,SettlementDays,Currency,Calendar,$H101,$I101,$J101,D$4,D$1,,EvaluationDate)</f>
        <v>obj_00865#0000</v>
      </c>
      <c r="E101" s="24" t="str">
        <f>_xll.qlSwapIndex(,"NoFix",$A101,SettlementDays,Currency,Calendar,$H101,$I101,$J101,E$4,E$1,,EvaluationDate)</f>
        <v>obj_00722#0000</v>
      </c>
      <c r="F101" s="24" t="str">
        <f>_xll.qlSwapIndex(,"NoFix",$A101,SettlementDays,Currency,Calendar,$H101,$I101,$J101,F$4,F$1,,EvaluationDate)</f>
        <v>obj_0074c#0000</v>
      </c>
      <c r="G101" s="24" t="str">
        <f>_xll.qlMakeOIS(,A101,G$4,,"0d",J101,,,EvaluationDate)</f>
        <v>obj_0067d#0000</v>
      </c>
      <c r="H101" s="39" t="s">
        <v>0</v>
      </c>
      <c r="I101" s="22" t="s">
        <v>77</v>
      </c>
      <c r="J101" s="22" t="s">
        <v>494</v>
      </c>
    </row>
    <row r="102" spans="1:10" x14ac:dyDescent="0.2">
      <c r="A102" s="23" t="s">
        <v>23</v>
      </c>
      <c r="B102" s="24" t="str">
        <f>_xll.qlSwapIndex(,"NoFix",$A102,SettlementDays,Currency,Calendar,$H102,$I102,$J102,B$4,B$1,,EvaluationDate)</f>
        <v>obj_00820#0000</v>
      </c>
      <c r="C102" s="24" t="str">
        <f>_xll.qlSwapIndex(,"NoFix",$A102,SettlementDays,Currency,Calendar,$H102,$I102,$J102,C$4,C$1,,EvaluationDate)</f>
        <v>obj_0074a#0000</v>
      </c>
      <c r="D102" s="24" t="str">
        <f>_xll.qlSwapIndex(,"NoFix",$A102,SettlementDays,Currency,Calendar,$H102,$I102,$J102,D$4,D$1,,EvaluationDate)</f>
        <v>obj_0083d#0000</v>
      </c>
      <c r="E102" s="24" t="str">
        <f>_xll.qlSwapIndex(,"NoFix",$A102,SettlementDays,Currency,Calendar,$H102,$I102,$J102,E$4,E$1,,EvaluationDate)</f>
        <v>obj_00787#0000</v>
      </c>
      <c r="F102" s="24" t="str">
        <f>_xll.qlSwapIndex(,"NoFix",$A102,SettlementDays,Currency,Calendar,$H102,$I102,$J102,F$4,F$1,,EvaluationDate)</f>
        <v>obj_007c8#0000</v>
      </c>
      <c r="G102" s="24" t="str">
        <f>_xll.qlMakeOIS(,A102,G$4,,"0d",J102,,,EvaluationDate)</f>
        <v>obj_00695#0000</v>
      </c>
      <c r="H102" s="39" t="s">
        <v>0</v>
      </c>
      <c r="I102" s="22" t="s">
        <v>77</v>
      </c>
      <c r="J102" s="22" t="s">
        <v>494</v>
      </c>
    </row>
    <row r="103" spans="1:10" x14ac:dyDescent="0.2">
      <c r="A103" s="23" t="s">
        <v>24</v>
      </c>
      <c r="B103" s="24" t="str">
        <f>_xll.qlSwapIndex(,"NoFix",$A103,SettlementDays,Currency,Calendar,$H103,$I103,$J103,B$4,B$1,,EvaluationDate)</f>
        <v>obj_00832#0000</v>
      </c>
      <c r="C103" s="24" t="str">
        <f>_xll.qlSwapIndex(,"NoFix",$A103,SettlementDays,Currency,Calendar,$H103,$I103,$J103,C$4,C$1,,EvaluationDate)</f>
        <v>obj_00788#0000</v>
      </c>
      <c r="D103" s="24" t="str">
        <f>_xll.qlSwapIndex(,"NoFix",$A103,SettlementDays,Currency,Calendar,$H103,$I103,$J103,D$4,D$1,,EvaluationDate)</f>
        <v>obj_007eb#0000</v>
      </c>
      <c r="E103" s="24" t="str">
        <f>_xll.qlSwapIndex(,"NoFix",$A103,SettlementDays,Currency,Calendar,$H103,$I103,$J103,E$4,E$1,,EvaluationDate)</f>
        <v>obj_00711#0000</v>
      </c>
      <c r="F103" s="24" t="str">
        <f>_xll.qlSwapIndex(,"NoFix",$A103,SettlementDays,Currency,Calendar,$H103,$I103,$J103,F$4,F$1,,EvaluationDate)</f>
        <v>obj_00770#0000</v>
      </c>
      <c r="G103" s="24" t="str">
        <f>_xll.qlMakeOIS(,A103,G$4,,"0d",J103,,,EvaluationDate)</f>
        <v>obj_006ae#0000</v>
      </c>
      <c r="H103" s="39" t="s">
        <v>0</v>
      </c>
      <c r="I103" s="22" t="s">
        <v>77</v>
      </c>
      <c r="J103" s="22" t="s">
        <v>494</v>
      </c>
    </row>
    <row r="104" spans="1:10" x14ac:dyDescent="0.2">
      <c r="A104" s="23" t="s">
        <v>25</v>
      </c>
      <c r="B104" s="24" t="str">
        <f>_xll.qlSwapIndex(,"NoFix",$A104,SettlementDays,Currency,Calendar,$H104,$I104,$J104,B$4,B$1,,EvaluationDate)</f>
        <v>obj_00853#0000</v>
      </c>
      <c r="C104" s="24" t="str">
        <f>_xll.qlSwapIndex(,"NoFix",$A104,SettlementDays,Currency,Calendar,$H104,$I104,$J104,C$4,C$1,,EvaluationDate)</f>
        <v>obj_00783#0000</v>
      </c>
      <c r="D104" s="24" t="str">
        <f>_xll.qlSwapIndex(,"NoFix",$A104,SettlementDays,Currency,Calendar,$H104,$I104,$J104,D$4,D$1,,EvaluationDate)</f>
        <v>obj_0082b#0000</v>
      </c>
      <c r="E104" s="24" t="str">
        <f>_xll.qlSwapIndex(,"NoFix",$A104,SettlementDays,Currency,Calendar,$H104,$I104,$J104,E$4,E$1,,EvaluationDate)</f>
        <v>obj_0077f#0000</v>
      </c>
      <c r="F104" s="24" t="str">
        <f>_xll.qlSwapIndex(,"NoFix",$A104,SettlementDays,Currency,Calendar,$H104,$I104,$J104,F$4,F$1,,EvaluationDate)</f>
        <v>obj_007a5#0000</v>
      </c>
      <c r="G104" s="24" t="str">
        <f>_xll.qlMakeOIS(,A104,G$4,,"0d",J104,,,EvaluationDate)</f>
        <v>obj_0067f#0000</v>
      </c>
      <c r="H104" s="39" t="s">
        <v>0</v>
      </c>
      <c r="I104" s="22" t="s">
        <v>77</v>
      </c>
      <c r="J104" s="22" t="s">
        <v>494</v>
      </c>
    </row>
    <row r="105" spans="1:10" x14ac:dyDescent="0.2">
      <c r="A105" s="23" t="s">
        <v>26</v>
      </c>
      <c r="B105" s="24" t="str">
        <f>_xll.qlSwapIndex(,"NoFix",$A105,SettlementDays,Currency,Calendar,$H105,$I105,$J105,B$4,B$1,,EvaluationDate)</f>
        <v>obj_00841#0000</v>
      </c>
      <c r="C105" s="24" t="str">
        <f>_xll.qlSwapIndex(,"NoFix",$A105,SettlementDays,Currency,Calendar,$H105,$I105,$J105,C$4,C$1,,EvaluationDate)</f>
        <v>obj_0075e#0000</v>
      </c>
      <c r="D105" s="24" t="str">
        <f>_xll.qlSwapIndex(,"NoFix",$A105,SettlementDays,Currency,Calendar,$H105,$I105,$J105,D$4,D$1,,EvaluationDate)</f>
        <v>obj_0085c#0000</v>
      </c>
      <c r="E105" s="24" t="str">
        <f>_xll.qlSwapIndex(,"NoFix",$A105,SettlementDays,Currency,Calendar,$H105,$I105,$J105,E$4,E$1,,EvaluationDate)</f>
        <v>obj_00766#0000</v>
      </c>
      <c r="F105" s="24" t="str">
        <f>_xll.qlSwapIndex(,"NoFix",$A105,SettlementDays,Currency,Calendar,$H105,$I105,$J105,F$4,F$1,,EvaluationDate)</f>
        <v>obj_00763#0000</v>
      </c>
      <c r="G105" s="24" t="str">
        <f>_xll.qlMakeOIS(,A105,G$4,,"0d",J105,,,EvaluationDate)</f>
        <v>obj_00682#0000</v>
      </c>
      <c r="H105" s="39" t="s">
        <v>0</v>
      </c>
      <c r="I105" s="22" t="s">
        <v>77</v>
      </c>
      <c r="J105" s="22" t="s">
        <v>494</v>
      </c>
    </row>
    <row r="106" spans="1:10" x14ac:dyDescent="0.2">
      <c r="A106" s="23" t="s">
        <v>27</v>
      </c>
      <c r="B106" s="24" t="str">
        <f>_xll.qlSwapIndex(,"NoFix",$A106,SettlementDays,Currency,Calendar,$H106,$I106,$J106,B$4,B$1,,EvaluationDate)</f>
        <v>obj_00808#0000</v>
      </c>
      <c r="C106" s="24" t="str">
        <f>_xll.qlSwapIndex(,"NoFix",$A106,SettlementDays,Currency,Calendar,$H106,$I106,$J106,C$4,C$1,,EvaluationDate)</f>
        <v>obj_00713#0000</v>
      </c>
      <c r="D106" s="24" t="str">
        <f>_xll.qlSwapIndex(,"NoFix",$A106,SettlementDays,Currency,Calendar,$H106,$I106,$J106,D$4,D$1,,EvaluationDate)</f>
        <v>obj_00856#0000</v>
      </c>
      <c r="E106" s="24" t="str">
        <f>_xll.qlSwapIndex(,"NoFix",$A106,SettlementDays,Currency,Calendar,$H106,$I106,$J106,E$4,E$1,,EvaluationDate)</f>
        <v>obj_007bb#0000</v>
      </c>
      <c r="F106" s="24" t="str">
        <f>_xll.qlSwapIndex(,"NoFix",$A106,SettlementDays,Currency,Calendar,$H106,$I106,$J106,F$4,F$1,,EvaluationDate)</f>
        <v>obj_007c4#0000</v>
      </c>
      <c r="G106" s="24" t="str">
        <f>_xll.qlMakeOIS(,A106,G$4,,"0d",J106,,,EvaluationDate)</f>
        <v>obj_0068e#0000</v>
      </c>
      <c r="H106" s="39" t="s">
        <v>0</v>
      </c>
      <c r="I106" s="22" t="s">
        <v>77</v>
      </c>
      <c r="J106" s="22" t="s">
        <v>494</v>
      </c>
    </row>
    <row r="107" spans="1:10" x14ac:dyDescent="0.2">
      <c r="A107" s="23" t="s">
        <v>28</v>
      </c>
      <c r="B107" s="24" t="str">
        <f>_xll.qlSwapIndex(,"NoFix",$A107,SettlementDays,Currency,Calendar,$H107,$I107,$J107,B$4,B$1,,EvaluationDate)</f>
        <v>obj_0081d#0000</v>
      </c>
      <c r="C107" s="24" t="str">
        <f>_xll.qlSwapIndex(,"NoFix",$A107,SettlementDays,Currency,Calendar,$H107,$I107,$J107,C$4,C$1,,EvaluationDate)</f>
        <v>obj_00790#0000</v>
      </c>
      <c r="D107" s="24" t="str">
        <f>_xll.qlSwapIndex(,"NoFix",$A107,SettlementDays,Currency,Calendar,$H107,$I107,$J107,D$4,D$1,,EvaluationDate)</f>
        <v>obj_007e9#0000</v>
      </c>
      <c r="E107" s="24" t="str">
        <f>_xll.qlSwapIndex(,"NoFix",$A107,SettlementDays,Currency,Calendar,$H107,$I107,$J107,E$4,E$1,,EvaluationDate)</f>
        <v>obj_007a6#0000</v>
      </c>
      <c r="F107" s="24" t="str">
        <f>_xll.qlSwapIndex(,"NoFix",$A107,SettlementDays,Currency,Calendar,$H107,$I107,$J107,F$4,F$1,,EvaluationDate)</f>
        <v>obj_0075b#0000</v>
      </c>
      <c r="G107" s="24" t="str">
        <f>_xll.qlMakeOIS(,A107,G$4,,"0d",J107,,,EvaluationDate)</f>
        <v>obj_0069f#0000</v>
      </c>
      <c r="H107" s="39" t="s">
        <v>0</v>
      </c>
      <c r="I107" s="22" t="s">
        <v>77</v>
      </c>
      <c r="J107" s="22" t="s">
        <v>494</v>
      </c>
    </row>
    <row r="108" spans="1:10" x14ac:dyDescent="0.2">
      <c r="A108" s="23" t="s">
        <v>29</v>
      </c>
      <c r="B108" s="24" t="str">
        <f>_xll.qlSwapIndex(,"NoFix",$A108,SettlementDays,Currency,Calendar,$H108,$I108,$J108,B$4,B$1,,EvaluationDate)</f>
        <v>obj_007f3#0000</v>
      </c>
      <c r="C108" s="24" t="str">
        <f>_xll.qlSwapIndex(,"NoFix",$A108,SettlementDays,Currency,Calendar,$H108,$I108,$J108,C$4,C$1,,EvaluationDate)</f>
        <v>obj_0071d#0000</v>
      </c>
      <c r="D108" s="24" t="str">
        <f>_xll.qlSwapIndex(,"NoFix",$A108,SettlementDays,Currency,Calendar,$H108,$I108,$J108,D$4,D$1,,EvaluationDate)</f>
        <v>obj_0080e#0000</v>
      </c>
      <c r="E108" s="24" t="str">
        <f>_xll.qlSwapIndex(,"NoFix",$A108,SettlementDays,Currency,Calendar,$H108,$I108,$J108,E$4,E$1,,EvaluationDate)</f>
        <v>obj_007ad#0000</v>
      </c>
      <c r="F108" s="24" t="str">
        <f>_xll.qlSwapIndex(,"NoFix",$A108,SettlementDays,Currency,Calendar,$H108,$I108,$J108,F$4,F$1,,EvaluationDate)</f>
        <v>obj_007d5#0000</v>
      </c>
      <c r="G108" s="24" t="str">
        <f>_xll.qlMakeOIS(,A108,G$4,,"0d",J108,,,EvaluationDate)</f>
        <v>obj_00688#0000</v>
      </c>
      <c r="H108" s="39" t="s">
        <v>0</v>
      </c>
      <c r="I108" s="22" t="s">
        <v>77</v>
      </c>
      <c r="J108" s="22" t="s">
        <v>494</v>
      </c>
    </row>
    <row r="109" spans="1:10" x14ac:dyDescent="0.2">
      <c r="A109" s="23" t="s">
        <v>30</v>
      </c>
      <c r="B109" s="24" t="str">
        <f>_xll.qlSwapIndex(,"NoFix",$A109,SettlementDays,Currency,Calendar,$H109,$I109,$J109,B$4,B$1,,EvaluationDate)</f>
        <v>obj_0084f#0000</v>
      </c>
      <c r="C109" s="24" t="str">
        <f>_xll.qlSwapIndex(,"NoFix",$A109,SettlementDays,Currency,Calendar,$H109,$I109,$J109,C$4,C$1,,EvaluationDate)</f>
        <v>obj_0072b#0000</v>
      </c>
      <c r="D109" s="24" t="str">
        <f>_xll.qlSwapIndex(,"NoFix",$A109,SettlementDays,Currency,Calendar,$H109,$I109,$J109,D$4,D$1,,EvaluationDate)</f>
        <v>obj_0084c#0000</v>
      </c>
      <c r="E109" s="24" t="str">
        <f>_xll.qlSwapIndex(,"NoFix",$A109,SettlementDays,Currency,Calendar,$H109,$I109,$J109,E$4,E$1,,EvaluationDate)</f>
        <v>obj_0077b#0000</v>
      </c>
      <c r="F109" s="24" t="str">
        <f>_xll.qlSwapIndex(,"NoFix",$A109,SettlementDays,Currency,Calendar,$H109,$I109,$J109,F$4,F$1,,EvaluationDate)</f>
        <v>obj_007a4#0000</v>
      </c>
      <c r="G109" s="24" t="str">
        <f>_xll.qlMakeOIS(,A109,G$4,,"0d",J109,,,EvaluationDate)</f>
        <v>obj_006a6#0000</v>
      </c>
      <c r="H109" s="39" t="s">
        <v>0</v>
      </c>
      <c r="I109" s="22" t="s">
        <v>77</v>
      </c>
      <c r="J109" s="22" t="s">
        <v>494</v>
      </c>
    </row>
    <row r="110" spans="1:10" x14ac:dyDescent="0.2">
      <c r="A110" s="23" t="s">
        <v>31</v>
      </c>
      <c r="B110" s="24" t="str">
        <f>_xll.qlSwapIndex(,"NoFix",$A110,SettlementDays,Currency,Calendar,$H110,$I110,$J110,B$4,B$1,,EvaluationDate)</f>
        <v>obj_0084b#0000</v>
      </c>
      <c r="C110" s="24" t="str">
        <f>_xll.qlSwapIndex(,"NoFix",$A110,SettlementDays,Currency,Calendar,$H110,$I110,$J110,C$4,C$1,,EvaluationDate)</f>
        <v>obj_00784#0000</v>
      </c>
      <c r="D110" s="24" t="str">
        <f>_xll.qlSwapIndex(,"NoFix",$A110,SettlementDays,Currency,Calendar,$H110,$I110,$J110,D$4,D$1,,EvaluationDate)</f>
        <v>obj_0082a#0000</v>
      </c>
      <c r="E110" s="24" t="str">
        <f>_xll.qlSwapIndex(,"NoFix",$A110,SettlementDays,Currency,Calendar,$H110,$I110,$J110,E$4,E$1,,EvaluationDate)</f>
        <v>obj_00703#0000</v>
      </c>
      <c r="F110" s="24" t="str">
        <f>_xll.qlSwapIndex(,"NoFix",$A110,SettlementDays,Currency,Calendar,$H110,$I110,$J110,F$4,F$1,,EvaluationDate)</f>
        <v>obj_0073f#0000</v>
      </c>
      <c r="G110" s="24" t="str">
        <f>_xll.qlMakeOIS(,A110,G$4,,"0d",J110,,,EvaluationDate)</f>
        <v>obj_0068c#0000</v>
      </c>
      <c r="H110" s="39" t="s">
        <v>0</v>
      </c>
      <c r="I110" s="22" t="s">
        <v>77</v>
      </c>
      <c r="J110" s="22" t="s">
        <v>494</v>
      </c>
    </row>
    <row r="111" spans="1:10" x14ac:dyDescent="0.2">
      <c r="A111" s="23" t="s">
        <v>32</v>
      </c>
      <c r="B111" s="24" t="str">
        <f>_xll.qlSwapIndex(,"NoFix",$A111,SettlementDays,Currency,Calendar,$H111,$I111,$J111,B$4,B$1,,EvaluationDate)</f>
        <v>obj_00826#0000</v>
      </c>
      <c r="C111" s="24" t="str">
        <f>_xll.qlSwapIndex(,"NoFix",$A111,SettlementDays,Currency,Calendar,$H111,$I111,$J111,C$4,C$1,,EvaluationDate)</f>
        <v>obj_00739#0000</v>
      </c>
      <c r="D111" s="24" t="str">
        <f>_xll.qlSwapIndex(,"NoFix",$A111,SettlementDays,Currency,Calendar,$H111,$I111,$J111,D$4,D$1,,EvaluationDate)</f>
        <v>obj_00810#0000</v>
      </c>
      <c r="E111" s="24" t="str">
        <f>_xll.qlSwapIndex(,"NoFix",$A111,SettlementDays,Currency,Calendar,$H111,$I111,$J111,E$4,E$1,,EvaluationDate)</f>
        <v>obj_007d8#0000</v>
      </c>
      <c r="F111" s="24" t="str">
        <f>_xll.qlSwapIndex(,"NoFix",$A111,SettlementDays,Currency,Calendar,$H111,$I111,$J111,F$4,F$1,,EvaluationDate)</f>
        <v>obj_00764#0000</v>
      </c>
      <c r="G111" s="24" t="str">
        <f>_xll.qlMakeOIS(,A111,G$4,,"0d",J111,,,EvaluationDate)</f>
        <v>obj_006a5#0000</v>
      </c>
      <c r="H111" s="39" t="s">
        <v>0</v>
      </c>
      <c r="I111" s="22" t="s">
        <v>77</v>
      </c>
      <c r="J111" s="22" t="s">
        <v>494</v>
      </c>
    </row>
    <row r="112" spans="1:10" x14ac:dyDescent="0.2">
      <c r="A112" s="23" t="s">
        <v>33</v>
      </c>
      <c r="B112" s="24" t="str">
        <f>_xll.qlSwapIndex(,"NoFix",$A112,SettlementDays,Currency,Calendar,$H112,$I112,$J112,B$4,B$1,,EvaluationDate)</f>
        <v>obj_00862#0000</v>
      </c>
      <c r="C112" s="24" t="str">
        <f>_xll.qlSwapIndex(,"NoFix",$A112,SettlementDays,Currency,Calendar,$H112,$I112,$J112,C$4,C$1,,EvaluationDate)</f>
        <v>obj_00746#0000</v>
      </c>
      <c r="D112" s="24" t="str">
        <f>_xll.qlSwapIndex(,"NoFix",$A112,SettlementDays,Currency,Calendar,$H112,$I112,$J112,D$4,D$1,,EvaluationDate)</f>
        <v>obj_007ed#0000</v>
      </c>
      <c r="E112" s="24" t="str">
        <f>_xll.qlSwapIndex(,"NoFix",$A112,SettlementDays,Currency,Calendar,$H112,$I112,$J112,E$4,E$1,,EvaluationDate)</f>
        <v>obj_007ac#0000</v>
      </c>
      <c r="F112" s="24" t="str">
        <f>_xll.qlSwapIndex(,"NoFix",$A112,SettlementDays,Currency,Calendar,$H112,$I112,$J112,F$4,F$1,,EvaluationDate)</f>
        <v>obj_00798#0000</v>
      </c>
      <c r="G112" s="24" t="str">
        <f>_xll.qlMakeOIS(,A112,G$4,,"0d",J112,,,EvaluationDate)</f>
        <v>obj_0068a#0000</v>
      </c>
      <c r="H112" s="39" t="s">
        <v>0</v>
      </c>
      <c r="I112" s="22" t="s">
        <v>77</v>
      </c>
      <c r="J112" s="22" t="s">
        <v>494</v>
      </c>
    </row>
    <row r="113" spans="1:10" x14ac:dyDescent="0.2">
      <c r="A113" s="23" t="s">
        <v>34</v>
      </c>
      <c r="B113" s="24" t="str">
        <f>_xll.qlSwapIndex(,"NoFix",$A113,SettlementDays,Currency,Calendar,$H113,$I113,$J113,B$4,B$1,,EvaluationDate)</f>
        <v>obj_00804#0000</v>
      </c>
      <c r="C113" s="24" t="str">
        <f>_xll.qlSwapIndex(,"NoFix",$A113,SettlementDays,Currency,Calendar,$H113,$I113,$J113,C$4,C$1,,EvaluationDate)</f>
        <v>obj_0078d#0000</v>
      </c>
      <c r="D113" s="24" t="str">
        <f>_xll.qlSwapIndex(,"NoFix",$A113,SettlementDays,Currency,Calendar,$H113,$I113,$J113,D$4,D$1,,EvaluationDate)</f>
        <v>obj_00821#0000</v>
      </c>
      <c r="E113" s="24" t="str">
        <f>_xll.qlSwapIndex(,"NoFix",$A113,SettlementDays,Currency,Calendar,$H113,$I113,$J113,E$4,E$1,,EvaluationDate)</f>
        <v>obj_007cc#0000</v>
      </c>
      <c r="F113" s="24" t="str">
        <f>_xll.qlSwapIndex(,"NoFix",$A113,SettlementDays,Currency,Calendar,$H113,$I113,$J113,F$4,F$1,,EvaluationDate)</f>
        <v>obj_0076d#0000</v>
      </c>
      <c r="G113" s="24" t="str">
        <f>_xll.qlMakeOIS(,A113,G$4,,"0d",J113,,,EvaluationDate)</f>
        <v>obj_00687#0000</v>
      </c>
      <c r="H113" s="39" t="s">
        <v>0</v>
      </c>
      <c r="I113" s="22" t="s">
        <v>77</v>
      </c>
      <c r="J113" s="22" t="s">
        <v>494</v>
      </c>
    </row>
    <row r="114" spans="1:10" x14ac:dyDescent="0.2">
      <c r="A114" s="23" t="s">
        <v>35</v>
      </c>
      <c r="B114" s="24" t="str">
        <f>_xll.qlSwapIndex(,"NoFix",$A114,SettlementDays,Currency,Calendar,$H114,$I114,$J114,B$4,B$1,,EvaluationDate)</f>
        <v>obj_00834#0000</v>
      </c>
      <c r="C114" s="24" t="str">
        <f>_xll.qlSwapIndex(,"NoFix",$A114,SettlementDays,Currency,Calendar,$H114,$I114,$J114,C$4,C$1,,EvaluationDate)</f>
        <v>obj_00735#0000</v>
      </c>
      <c r="D114" s="24" t="str">
        <f>_xll.qlSwapIndex(,"NoFix",$A114,SettlementDays,Currency,Calendar,$H114,$I114,$J114,D$4,D$1,,EvaluationDate)</f>
        <v>obj_0082e#0000</v>
      </c>
      <c r="E114" s="24" t="str">
        <f>_xll.qlSwapIndex(,"NoFix",$A114,SettlementDays,Currency,Calendar,$H114,$I114,$J114,E$4,E$1,,EvaluationDate)</f>
        <v>obj_007e6#0000</v>
      </c>
      <c r="F114" s="24" t="str">
        <f>_xll.qlSwapIndex(,"NoFix",$A114,SettlementDays,Currency,Calendar,$H114,$I114,$J114,F$4,F$1,,EvaluationDate)</f>
        <v>obj_007d7#0000</v>
      </c>
      <c r="G114" s="24" t="str">
        <f>_xll.qlMakeOIS(,A114,G$4,,"0d",J114,,,EvaluationDate)</f>
        <v>obj_006b2#0000</v>
      </c>
      <c r="H114" s="39" t="s">
        <v>0</v>
      </c>
      <c r="I114" s="22" t="s">
        <v>77</v>
      </c>
      <c r="J114" s="22" t="s">
        <v>494</v>
      </c>
    </row>
    <row r="115" spans="1:10" x14ac:dyDescent="0.2">
      <c r="A115" s="23" t="s">
        <v>36</v>
      </c>
      <c r="B115" s="24" t="str">
        <f>_xll.qlSwapIndex(,"NoFix",$A115,SettlementDays,Currency,Calendar,$H115,$I115,$J115,B$4,B$1,,EvaluationDate)</f>
        <v>obj_00866#0000</v>
      </c>
      <c r="C115" s="24" t="str">
        <f>_xll.qlSwapIndex(,"NoFix",$A115,SettlementDays,Currency,Calendar,$H115,$I115,$J115,C$4,C$1,,EvaluationDate)</f>
        <v>obj_00701#0000</v>
      </c>
      <c r="D115" s="24" t="str">
        <f>_xll.qlSwapIndex(,"NoFix",$A115,SettlementDays,Currency,Calendar,$H115,$I115,$J115,D$4,D$1,,EvaluationDate)</f>
        <v>obj_00806#0000</v>
      </c>
      <c r="E115" s="24" t="str">
        <f>_xll.qlSwapIndex(,"NoFix",$A115,SettlementDays,Currency,Calendar,$H115,$I115,$J115,E$4,E$1,,EvaluationDate)</f>
        <v>obj_00756#0000</v>
      </c>
      <c r="F115" s="24" t="str">
        <f>_xll.qlSwapIndex(,"NoFix",$A115,SettlementDays,Currency,Calendar,$H115,$I115,$J115,F$4,F$1,,EvaluationDate)</f>
        <v>obj_00762#0000</v>
      </c>
      <c r="G115" s="24" t="str">
        <f>_xll.qlMakeOIS(,A115,G$4,,"0d",J115,,,EvaluationDate)</f>
        <v>obj_006b1#0000</v>
      </c>
      <c r="H115" s="39" t="s">
        <v>0</v>
      </c>
      <c r="I115" s="22" t="s">
        <v>77</v>
      </c>
      <c r="J115" s="22" t="s">
        <v>494</v>
      </c>
    </row>
    <row r="116" spans="1:10" x14ac:dyDescent="0.2">
      <c r="A116" s="23" t="s">
        <v>37</v>
      </c>
      <c r="B116" s="24" t="str">
        <f>_xll.qlSwapIndex(,"NoFix",$A116,SettlementDays,Currency,Calendar,$H116,$I116,$J116,B$4,B$1,,EvaluationDate)</f>
        <v>obj_0081b#0000</v>
      </c>
      <c r="C116" s="24" t="str">
        <f>_xll.qlSwapIndex(,"NoFix",$A116,SettlementDays,Currency,Calendar,$H116,$I116,$J116,C$4,C$1,,EvaluationDate)</f>
        <v>obj_0079e#0000</v>
      </c>
      <c r="D116" s="24" t="str">
        <f>_xll.qlSwapIndex(,"NoFix",$A116,SettlementDays,Currency,Calendar,$H116,$I116,$J116,D$4,D$1,,EvaluationDate)</f>
        <v>obj_00858#0000</v>
      </c>
      <c r="E116" s="24" t="str">
        <f>_xll.qlSwapIndex(,"NoFix",$A116,SettlementDays,Currency,Calendar,$H116,$I116,$J116,E$4,E$1,,EvaluationDate)</f>
        <v>obj_007c2#0000</v>
      </c>
      <c r="F116" s="24" t="str">
        <f>_xll.qlSwapIndex(,"NoFix",$A116,SettlementDays,Currency,Calendar,$H116,$I116,$J116,F$4,F$1,,EvaluationDate)</f>
        <v>obj_0078f#0000</v>
      </c>
      <c r="G116" s="24" t="str">
        <f>_xll.qlMakeOIS(,A116,G$4,,"0d",J116,,,EvaluationDate)</f>
        <v>obj_00690#0000</v>
      </c>
      <c r="H116" s="39" t="s">
        <v>0</v>
      </c>
      <c r="I116" s="22" t="s">
        <v>77</v>
      </c>
      <c r="J116" s="22" t="s">
        <v>494</v>
      </c>
    </row>
    <row r="117" spans="1:10" x14ac:dyDescent="0.2">
      <c r="A117" s="23" t="s">
        <v>38</v>
      </c>
      <c r="B117" s="24" t="str">
        <f>_xll.qlSwapIndex(,"NoFix",$A117,SettlementDays,Currency,Calendar,$H117,$I117,$J117,B$4,B$1,,EvaluationDate)</f>
        <v>obj_0080c#0000</v>
      </c>
      <c r="C117" s="24" t="str">
        <f>_xll.qlSwapIndex(,"NoFix",$A117,SettlementDays,Currency,Calendar,$H117,$I117,$J117,C$4,C$1,,EvaluationDate)</f>
        <v>obj_007ab#0000</v>
      </c>
      <c r="D117" s="24" t="str">
        <f>_xll.qlSwapIndex(,"NoFix",$A117,SettlementDays,Currency,Calendar,$H117,$I117,$J117,D$4,D$1,,EvaluationDate)</f>
        <v>obj_00802#0000</v>
      </c>
      <c r="E117" s="24" t="str">
        <f>_xll.qlSwapIndex(,"NoFix",$A117,SettlementDays,Currency,Calendar,$H117,$I117,$J117,E$4,E$1,,EvaluationDate)</f>
        <v>obj_0078c#0000</v>
      </c>
      <c r="F117" s="24" t="str">
        <f>_xll.qlSwapIndex(,"NoFix",$A117,SettlementDays,Currency,Calendar,$H117,$I117,$J117,F$4,F$1,,EvaluationDate)</f>
        <v>obj_007b9#0000</v>
      </c>
      <c r="G117" s="24" t="str">
        <f>_xll.qlMakeOIS(,A117,G$4,,"0d",J117,,,EvaluationDate)</f>
        <v>obj_006af#0000</v>
      </c>
      <c r="H117" s="39" t="s">
        <v>0</v>
      </c>
      <c r="I117" s="22" t="s">
        <v>77</v>
      </c>
      <c r="J117" s="22" t="s">
        <v>494</v>
      </c>
    </row>
    <row r="118" spans="1:10" x14ac:dyDescent="0.2">
      <c r="A118" s="23" t="s">
        <v>39</v>
      </c>
      <c r="B118" s="24" t="str">
        <f>_xll.qlSwapIndex(,"NoFix",$A118,SettlementDays,Currency,Calendar,$H118,$I118,$J118,B$4,B$1,,EvaluationDate)</f>
        <v>obj_00844#0000</v>
      </c>
      <c r="C118" s="24" t="str">
        <f>_xll.qlSwapIndex(,"NoFix",$A118,SettlementDays,Currency,Calendar,$H118,$I118,$J118,C$4,C$1,,EvaluationDate)</f>
        <v>obj_00794#0000</v>
      </c>
      <c r="D118" s="24" t="str">
        <f>_xll.qlSwapIndex(,"NoFix",$A118,SettlementDays,Currency,Calendar,$H118,$I118,$J118,D$4,D$1,,EvaluationDate)</f>
        <v>obj_007fb#0000</v>
      </c>
      <c r="E118" s="24" t="str">
        <f>_xll.qlSwapIndex(,"NoFix",$A118,SettlementDays,Currency,Calendar,$H118,$I118,$J118,E$4,E$1,,EvaluationDate)</f>
        <v>obj_00797#0000</v>
      </c>
      <c r="F118" s="24" t="str">
        <f>_xll.qlSwapIndex(,"NoFix",$A118,SettlementDays,Currency,Calendar,$H118,$I118,$J118,F$4,F$1,,EvaluationDate)</f>
        <v>obj_007d6#0000</v>
      </c>
      <c r="G118" s="24" t="str">
        <f>_xll.qlMakeOIS(,A118,G$4,,"0d",J118,,,EvaluationDate)</f>
        <v>obj_006ba#0000</v>
      </c>
      <c r="H118" s="39" t="s">
        <v>0</v>
      </c>
      <c r="I118" s="22" t="s">
        <v>77</v>
      </c>
      <c r="J118" s="22" t="s">
        <v>494</v>
      </c>
    </row>
    <row r="119" spans="1:10" x14ac:dyDescent="0.2">
      <c r="A119" s="23" t="s">
        <v>40</v>
      </c>
      <c r="B119" s="24" t="str">
        <f>_xll.qlSwapIndex(,"NoFix",$A119,SettlementDays,Currency,Calendar,$H119,$I119,$J119,B$4,B$1,,EvaluationDate)</f>
        <v>obj_00830#0000</v>
      </c>
      <c r="C119" s="24" t="str">
        <f>_xll.qlSwapIndex(,"NoFix",$A119,SettlementDays,Currency,Calendar,$H119,$I119,$J119,C$4,C$1,,EvaluationDate)</f>
        <v>obj_007b3#0000</v>
      </c>
      <c r="D119" s="24" t="str">
        <f>_xll.qlSwapIndex(,"NoFix",$A119,SettlementDays,Currency,Calendar,$H119,$I119,$J119,D$4,D$1,,EvaluationDate)</f>
        <v>obj_007f2#0000</v>
      </c>
      <c r="E119" s="24" t="str">
        <f>_xll.qlSwapIndex(,"NoFix",$A119,SettlementDays,Currency,Calendar,$H119,$I119,$J119,E$4,E$1,,EvaluationDate)</f>
        <v>obj_007bc#0000</v>
      </c>
      <c r="F119" s="24" t="str">
        <f>_xll.qlSwapIndex(,"NoFix",$A119,SettlementDays,Currency,Calendar,$H119,$I119,$J119,F$4,F$1,,EvaluationDate)</f>
        <v>obj_00732#0000</v>
      </c>
      <c r="G119" s="24" t="str">
        <f>_xll.qlMakeOIS(,A119,G$4,,"0d",J119,,,EvaluationDate)</f>
        <v>obj_006a1#0000</v>
      </c>
      <c r="H119" s="39" t="s">
        <v>0</v>
      </c>
      <c r="I119" s="22" t="s">
        <v>77</v>
      </c>
      <c r="J119" s="22" t="s">
        <v>494</v>
      </c>
    </row>
    <row r="120" spans="1:10" x14ac:dyDescent="0.2">
      <c r="A120" s="23" t="s">
        <v>41</v>
      </c>
      <c r="B120" s="24" t="str">
        <f>_xll.qlSwapIndex(,"NoFix",$A120,SettlementDays,Currency,Calendar,$H120,$I120,$J120,B$4,B$1,,EvaluationDate)</f>
        <v>obj_0084d#0000</v>
      </c>
      <c r="C120" s="24" t="str">
        <f>_xll.qlSwapIndex(,"NoFix",$A120,SettlementDays,Currency,Calendar,$H120,$I120,$J120,C$4,C$1,,EvaluationDate)</f>
        <v>obj_0071f#0000</v>
      </c>
      <c r="D120" s="24" t="str">
        <f>_xll.qlSwapIndex(,"NoFix",$A120,SettlementDays,Currency,Calendar,$H120,$I120,$J120,D$4,D$1,,EvaluationDate)</f>
        <v>obj_00837#0000</v>
      </c>
      <c r="E120" s="24" t="str">
        <f>_xll.qlSwapIndex(,"NoFix",$A120,SettlementDays,Currency,Calendar,$H120,$I120,$J120,E$4,E$1,,EvaluationDate)</f>
        <v>obj_00755#0000</v>
      </c>
      <c r="F120" s="24" t="str">
        <f>_xll.qlSwapIndex(,"NoFix",$A120,SettlementDays,Currency,Calendar,$H120,$I120,$J120,F$4,F$1,,EvaluationDate)</f>
        <v>obj_00753#0000</v>
      </c>
      <c r="G120" s="24" t="str">
        <f>_xll.qlMakeOIS(,A120,G$4,,"0d",J120,,,EvaluationDate)</f>
        <v>obj_0069b#0000</v>
      </c>
      <c r="H120" s="39" t="s">
        <v>0</v>
      </c>
      <c r="I120" s="22" t="s">
        <v>77</v>
      </c>
      <c r="J120" s="22" t="s">
        <v>494</v>
      </c>
    </row>
    <row r="121" spans="1:10" x14ac:dyDescent="0.2">
      <c r="A121" s="23" t="s">
        <v>42</v>
      </c>
      <c r="B121" s="24" t="str">
        <f>_xll.qlSwapIndex(,"NoFix",$A121,SettlementDays,Currency,Calendar,$H121,$I121,$J121,B$4,B$1,,EvaluationDate)</f>
        <v>obj_00848#0000</v>
      </c>
      <c r="C121" s="24" t="str">
        <f>_xll.qlSwapIndex(,"NoFix",$A121,SettlementDays,Currency,Calendar,$H121,$I121,$J121,C$4,C$1,,EvaluationDate)</f>
        <v>obj_0077d#0000</v>
      </c>
      <c r="D121" s="24" t="str">
        <f>_xll.qlSwapIndex(,"NoFix",$A121,SettlementDays,Currency,Calendar,$H121,$I121,$J121,D$4,D$1,,EvaluationDate)</f>
        <v>obj_0083f#0000</v>
      </c>
      <c r="E121" s="24" t="str">
        <f>_xll.qlSwapIndex(,"NoFix",$A121,SettlementDays,Currency,Calendar,$H121,$I121,$J121,E$4,E$1,,EvaluationDate)</f>
        <v>obj_00720#0000</v>
      </c>
      <c r="F121" s="24" t="str">
        <f>_xll.qlSwapIndex(,"NoFix",$A121,SettlementDays,Currency,Calendar,$H121,$I121,$J121,F$4,F$1,,EvaluationDate)</f>
        <v>obj_00725#0000</v>
      </c>
      <c r="G121" s="24" t="str">
        <f>_xll.qlMakeOIS(,A121,G$4,,"0d",J121,,,EvaluationDate)</f>
        <v>obj_006aa#0000</v>
      </c>
      <c r="H121" s="39" t="s">
        <v>0</v>
      </c>
      <c r="I121" s="22" t="s">
        <v>77</v>
      </c>
      <c r="J121" s="22" t="s">
        <v>494</v>
      </c>
    </row>
    <row r="122" spans="1:10" x14ac:dyDescent="0.2">
      <c r="A122" s="23" t="s">
        <v>43</v>
      </c>
      <c r="B122" s="24" t="str">
        <f>_xll.qlSwapIndex(,"NoFix",$A122,SettlementDays,Currency,Calendar,$H122,$I122,$J122,B$4,B$1,,EvaluationDate)</f>
        <v>obj_007fa#0000</v>
      </c>
      <c r="C122" s="24" t="str">
        <f>_xll.qlSwapIndex(,"NoFix",$A122,SettlementDays,Currency,Calendar,$H122,$I122,$J122,C$4,C$1,,EvaluationDate)</f>
        <v>obj_007e1#0000</v>
      </c>
      <c r="D122" s="24" t="str">
        <f>_xll.qlSwapIndex(,"NoFix",$A122,SettlementDays,Currency,Calendar,$H122,$I122,$J122,D$4,D$1,,EvaluationDate)</f>
        <v>obj_00822#0000</v>
      </c>
      <c r="E122" s="24" t="str">
        <f>_xll.qlSwapIndex(,"NoFix",$A122,SettlementDays,Currency,Calendar,$H122,$I122,$J122,E$4,E$1,,EvaluationDate)</f>
        <v>obj_00795#0000</v>
      </c>
      <c r="F122" s="24" t="str">
        <f>_xll.qlSwapIndex(,"NoFix",$A122,SettlementDays,Currency,Calendar,$H122,$I122,$J122,F$4,F$1,,EvaluationDate)</f>
        <v>obj_00751#0000</v>
      </c>
      <c r="G122" s="24" t="str">
        <f>_xll.qlMakeOIS(,A122,G$4,,"0d",J122,,,EvaluationDate)</f>
        <v>obj_006ac#0000</v>
      </c>
      <c r="H122" s="39" t="s">
        <v>0</v>
      </c>
      <c r="I122" s="22" t="s">
        <v>77</v>
      </c>
      <c r="J122" s="22" t="s">
        <v>494</v>
      </c>
    </row>
    <row r="123" spans="1:10" x14ac:dyDescent="0.2">
      <c r="A123" s="23" t="s">
        <v>44</v>
      </c>
      <c r="B123" s="24" t="str">
        <f>_xll.qlSwapIndex(,"NoFix",$A123,SettlementDays,Currency,Calendar,$H123,$I123,$J123,B$4,B$1,,EvaluationDate)</f>
        <v>obj_007f0#0000</v>
      </c>
      <c r="C123" s="24" t="str">
        <f>_xll.qlSwapIndex(,"NoFix",$A123,SettlementDays,Currency,Calendar,$H123,$I123,$J123,C$4,C$1,,EvaluationDate)</f>
        <v>obj_00796#0000</v>
      </c>
      <c r="D123" s="24" t="str">
        <f>_xll.qlSwapIndex(,"NoFix",$A123,SettlementDays,Currency,Calendar,$H123,$I123,$J123,D$4,D$1,,EvaluationDate)</f>
        <v>obj_00852#0000</v>
      </c>
      <c r="E123" s="24" t="str">
        <f>_xll.qlSwapIndex(,"NoFix",$A123,SettlementDays,Currency,Calendar,$H123,$I123,$J123,E$4,E$1,,EvaluationDate)</f>
        <v>obj_00779#0000</v>
      </c>
      <c r="F123" s="24" t="str">
        <f>_xll.qlSwapIndex(,"NoFix",$A123,SettlementDays,Currency,Calendar,$H123,$I123,$J123,F$4,F$1,,EvaluationDate)</f>
        <v>obj_0074d#0000</v>
      </c>
      <c r="G123" s="24" t="str">
        <f>_xll.qlMakeOIS(,A123,G$4,,"0d",J123,,,EvaluationDate)</f>
        <v>obj_006b9#0000</v>
      </c>
      <c r="H123" s="39" t="s">
        <v>0</v>
      </c>
      <c r="I123" s="22" t="s">
        <v>77</v>
      </c>
      <c r="J123" s="22" t="s">
        <v>494</v>
      </c>
    </row>
    <row r="124" spans="1:10" x14ac:dyDescent="0.2">
      <c r="A124" s="23" t="s">
        <v>45</v>
      </c>
      <c r="B124" s="24" t="str">
        <f>_xll.qlSwapIndex(,"NoFix",$A124,SettlementDays,Currency,Calendar,$H124,$I124,$J124,B$4,B$1,,EvaluationDate)</f>
        <v>obj_0085e#0000</v>
      </c>
      <c r="C124" s="24" t="str">
        <f>_xll.qlSwapIndex(,"NoFix",$A124,SettlementDays,Currency,Calendar,$H124,$I124,$J124,C$4,C$1,,EvaluationDate)</f>
        <v>obj_00778#0000</v>
      </c>
      <c r="D124" s="24" t="str">
        <f>_xll.qlSwapIndex(,"NoFix",$A124,SettlementDays,Currency,Calendar,$H124,$I124,$J124,D$4,D$1,,EvaluationDate)</f>
        <v>obj_0084e#0000</v>
      </c>
      <c r="E124" s="24" t="str">
        <f>_xll.qlSwapIndex(,"NoFix",$A124,SettlementDays,Currency,Calendar,$H124,$I124,$J124,E$4,E$1,,EvaluationDate)</f>
        <v>obj_007c6#0000</v>
      </c>
      <c r="F124" s="24" t="str">
        <f>_xll.qlSwapIndex(,"NoFix",$A124,SettlementDays,Currency,Calendar,$H124,$I124,$J124,F$4,F$1,,EvaluationDate)</f>
        <v>obj_0077c#0000</v>
      </c>
      <c r="G124" s="24" t="str">
        <f>_xll.qlMakeOIS(,A124,G$4,,"0d",J124,,,EvaluationDate)</f>
        <v>obj_00692#0000</v>
      </c>
      <c r="H124" s="39" t="s">
        <v>0</v>
      </c>
      <c r="I124" s="22" t="s">
        <v>77</v>
      </c>
      <c r="J124" s="22" t="s">
        <v>494</v>
      </c>
    </row>
    <row r="125" spans="1:10" x14ac:dyDescent="0.2">
      <c r="A125" s="23" t="s">
        <v>46</v>
      </c>
      <c r="B125" s="24" t="str">
        <f>_xll.qlSwapIndex(,"NoFix",$A125,SettlementDays,Currency,Calendar,$H125,$I125,$J125,B$4,B$1,,EvaluationDate)</f>
        <v>obj_0082d#0000</v>
      </c>
      <c r="C125" s="24" t="str">
        <f>_xll.qlSwapIndex(,"NoFix",$A125,SettlementDays,Currency,Calendar,$H125,$I125,$J125,C$4,C$1,,EvaluationDate)</f>
        <v>obj_00716#0000</v>
      </c>
      <c r="D125" s="24" t="str">
        <f>_xll.qlSwapIndex(,"NoFix",$A125,SettlementDays,Currency,Calendar,$H125,$I125,$J125,D$4,D$1,,EvaluationDate)</f>
        <v>obj_00846#0000</v>
      </c>
      <c r="E125" s="24" t="str">
        <f>_xll.qlSwapIndex(,"NoFix",$A125,SettlementDays,Currency,Calendar,$H125,$I125,$J125,E$4,E$1,,EvaluationDate)</f>
        <v>obj_00705#0000</v>
      </c>
      <c r="F125" s="24" t="str">
        <f>_xll.qlSwapIndex(,"NoFix",$A125,SettlementDays,Currency,Calendar,$H125,$I125,$J125,F$4,F$1,,EvaluationDate)</f>
        <v>obj_0073b#0000</v>
      </c>
      <c r="G125" s="24" t="str">
        <f>_xll.qlMakeOIS(,A125,G$4,,"0d",J125,,,EvaluationDate)</f>
        <v>obj_0067c#0000</v>
      </c>
      <c r="H125" s="39" t="s">
        <v>0</v>
      </c>
      <c r="I125" s="22" t="s">
        <v>77</v>
      </c>
      <c r="J125" s="22" t="s">
        <v>494</v>
      </c>
    </row>
    <row r="126" spans="1:10" x14ac:dyDescent="0.2">
      <c r="A126" s="23" t="s">
        <v>47</v>
      </c>
      <c r="B126" s="24" t="str">
        <f>_xll.qlSwapIndex(,"NoFix",$A126,SettlementDays,Currency,Calendar,$H126,$I126,$J126,B$4,B$1,,EvaluationDate)</f>
        <v>obj_00819#0000</v>
      </c>
      <c r="C126" s="24" t="str">
        <f>_xll.qlSwapIndex(,"NoFix",$A126,SettlementDays,Currency,Calendar,$H126,$I126,$J126,C$4,C$1,,EvaluationDate)</f>
        <v>obj_00715#0000</v>
      </c>
      <c r="D126" s="24" t="str">
        <f>_xll.qlSwapIndex(,"NoFix",$A126,SettlementDays,Currency,Calendar,$H126,$I126,$J126,D$4,D$1,,EvaluationDate)</f>
        <v>obj_00818#0000</v>
      </c>
      <c r="E126" s="24" t="str">
        <f>_xll.qlSwapIndex(,"NoFix",$A126,SettlementDays,Currency,Calendar,$H126,$I126,$J126,E$4,E$1,,EvaluationDate)</f>
        <v>obj_0079c#0000</v>
      </c>
      <c r="F126" s="24" t="str">
        <f>_xll.qlSwapIndex(,"NoFix",$A126,SettlementDays,Currency,Calendar,$H126,$I126,$J126,F$4,F$1,,EvaluationDate)</f>
        <v>obj_0076e#0000</v>
      </c>
      <c r="G126" s="24" t="str">
        <f>_xll.qlMakeOIS(,A126,G$4,,"0d",J126,,,EvaluationDate)</f>
        <v>obj_00680#0000</v>
      </c>
      <c r="H126" s="39" t="s">
        <v>0</v>
      </c>
      <c r="I126" s="22" t="s">
        <v>77</v>
      </c>
      <c r="J126" s="22" t="s">
        <v>494</v>
      </c>
    </row>
    <row r="127" spans="1:10" x14ac:dyDescent="0.2">
      <c r="A127" s="23" t="s">
        <v>48</v>
      </c>
      <c r="B127" s="24" t="str">
        <f>_xll.qlSwapIndex(,"NoFix",$A127,SettlementDays,Currency,Calendar,$H127,$I127,$J127,B$4,B$1,,EvaluationDate)</f>
        <v>obj_00859#0000</v>
      </c>
      <c r="C127" s="24" t="str">
        <f>_xll.qlSwapIndex(,"NoFix",$A127,SettlementDays,Currency,Calendar,$H127,$I127,$J127,C$4,C$1,,EvaluationDate)</f>
        <v>obj_007aa#0000</v>
      </c>
      <c r="D127" s="24" t="str">
        <f>_xll.qlSwapIndex(,"NoFix",$A127,SettlementDays,Currency,Calendar,$H127,$I127,$J127,D$4,D$1,,EvaluationDate)</f>
        <v>obj_0081a#0000</v>
      </c>
      <c r="E127" s="24" t="str">
        <f>_xll.qlSwapIndex(,"NoFix",$A127,SettlementDays,Currency,Calendar,$H127,$I127,$J127,E$4,E$1,,EvaluationDate)</f>
        <v>obj_00761#0000</v>
      </c>
      <c r="F127" s="24" t="str">
        <f>_xll.qlSwapIndex(,"NoFix",$A127,SettlementDays,Currency,Calendar,$H127,$I127,$J127,F$4,F$1,,EvaluationDate)</f>
        <v>obj_007b0#0000</v>
      </c>
      <c r="G127" s="24" t="str">
        <f>_xll.qlMakeOIS(,A127,G$4,,"0d",J127,,,EvaluationDate)</f>
        <v>obj_006a7#0000</v>
      </c>
      <c r="H127" s="39" t="s">
        <v>0</v>
      </c>
      <c r="I127" s="22" t="s">
        <v>77</v>
      </c>
      <c r="J127" s="22" t="s">
        <v>494</v>
      </c>
    </row>
    <row r="128" spans="1:10" x14ac:dyDescent="0.2">
      <c r="A128" s="23" t="s">
        <v>49</v>
      </c>
      <c r="B128" s="24" t="str">
        <f>_xll.qlSwapIndex(,"NoFix",$A128,SettlementDays,Currency,Calendar,$H128,$I128,$J128,B$4,B$1,,EvaluationDate)</f>
        <v>obj_00868#0000</v>
      </c>
      <c r="C128" s="24" t="str">
        <f>_xll.qlSwapIndex(,"NoFix",$A128,SettlementDays,Currency,Calendar,$H128,$I128,$J128,C$4,C$1,,EvaluationDate)</f>
        <v>obj_0070b#0000</v>
      </c>
      <c r="D128" s="24" t="str">
        <f>_xll.qlSwapIndex(,"NoFix",$A128,SettlementDays,Currency,Calendar,$H128,$I128,$J128,D$4,D$1,,EvaluationDate)</f>
        <v>obj_007f1#0000</v>
      </c>
      <c r="E128" s="24" t="str">
        <f>_xll.qlSwapIndex(,"NoFix",$A128,SettlementDays,Currency,Calendar,$H128,$I128,$J128,E$4,E$1,,EvaluationDate)</f>
        <v>obj_0072e#0000</v>
      </c>
      <c r="F128" s="24" t="str">
        <f>_xll.qlSwapIndex(,"NoFix",$A128,SettlementDays,Currency,Calendar,$H128,$I128,$J128,F$4,F$1,,EvaluationDate)</f>
        <v>obj_0079d#0000</v>
      </c>
      <c r="G128" s="24" t="str">
        <f>_xll.qlMakeOIS(,A128,G$4,,"0d",J128,,,EvaluationDate)</f>
        <v>obj_0069c#0000</v>
      </c>
      <c r="H128" s="39" t="s">
        <v>0</v>
      </c>
      <c r="I128" s="22" t="s">
        <v>77</v>
      </c>
      <c r="J128" s="22" t="s">
        <v>494</v>
      </c>
    </row>
    <row r="129" spans="1:10" x14ac:dyDescent="0.2">
      <c r="A129" s="23" t="s">
        <v>50</v>
      </c>
      <c r="B129" s="24" t="str">
        <f>_xll.qlSwapIndex(,"NoFix",$A129,SettlementDays,Currency,Calendar,$H129,$I129,$J129,B$4,B$1,,EvaluationDate)</f>
        <v>obj_0085b#0000</v>
      </c>
      <c r="C129" s="24" t="str">
        <f>_xll.qlSwapIndex(,"NoFix",$A129,SettlementDays,Currency,Calendar,$H129,$I129,$J129,C$4,C$1,,EvaluationDate)</f>
        <v>obj_0079f#0000</v>
      </c>
      <c r="D129" s="24" t="str">
        <f>_xll.qlSwapIndex(,"NoFix",$A129,SettlementDays,Currency,Calendar,$H129,$I129,$J129,D$4,D$1,,EvaluationDate)</f>
        <v>obj_007f7#0000</v>
      </c>
      <c r="E129" s="24" t="str">
        <f>_xll.qlSwapIndex(,"NoFix",$A129,SettlementDays,Currency,Calendar,$H129,$I129,$J129,E$4,E$1,,EvaluationDate)</f>
        <v>obj_007d0#0000</v>
      </c>
      <c r="F129" s="24" t="str">
        <f>_xll.qlSwapIndex(,"NoFix",$A129,SettlementDays,Currency,Calendar,$H129,$I129,$J129,F$4,F$1,,EvaluationDate)</f>
        <v>obj_007dd#0000</v>
      </c>
      <c r="G129" s="24" t="str">
        <f>_xll.qlMakeOIS(,A129,G$4,,"0d",J129,,,EvaluationDate)</f>
        <v>obj_0068d#0000</v>
      </c>
      <c r="H129" s="39" t="s">
        <v>0</v>
      </c>
      <c r="I129" s="22" t="s">
        <v>77</v>
      </c>
      <c r="J129" s="22" t="s">
        <v>494</v>
      </c>
    </row>
    <row r="130" spans="1:10" x14ac:dyDescent="0.2">
      <c r="A130" s="23" t="s">
        <v>51</v>
      </c>
      <c r="B130" s="24" t="str">
        <f>_xll.qlSwapIndex(,"NoFix",$A130,SettlementDays,Currency,Calendar,$H130,$I130,$J130,B$4,B$1,,EvaluationDate)</f>
        <v>obj_00839#0000</v>
      </c>
      <c r="C130" s="24" t="str">
        <f>_xll.qlSwapIndex(,"NoFix",$A130,SettlementDays,Currency,Calendar,$H130,$I130,$J130,C$4,C$1,,EvaluationDate)</f>
        <v>obj_007d9#0000</v>
      </c>
      <c r="D130" s="24" t="str">
        <f>_xll.qlSwapIndex(,"NoFix",$A130,SettlementDays,Currency,Calendar,$H130,$I130,$J130,D$4,D$1,,EvaluationDate)</f>
        <v>obj_0084a#0000</v>
      </c>
      <c r="E130" s="24" t="str">
        <f>_xll.qlSwapIndex(,"NoFix",$A130,SettlementDays,Currency,Calendar,$H130,$I130,$J130,E$4,E$1,,EvaluationDate)</f>
        <v>obj_007e5#0000</v>
      </c>
      <c r="F130" s="24" t="str">
        <f>_xll.qlSwapIndex(,"NoFix",$A130,SettlementDays,Currency,Calendar,$H130,$I130,$J130,F$4,F$1,,EvaluationDate)</f>
        <v>obj_00709#0000</v>
      </c>
      <c r="G130" s="24" t="str">
        <f>_xll.qlMakeOIS(,A130,G$4,,"0d",J130,,,EvaluationDate)</f>
        <v>obj_006a9#0000</v>
      </c>
      <c r="H130" s="39" t="s">
        <v>0</v>
      </c>
      <c r="I130" s="22" t="s">
        <v>77</v>
      </c>
      <c r="J130" s="22" t="s">
        <v>494</v>
      </c>
    </row>
    <row r="131" spans="1:10" x14ac:dyDescent="0.2">
      <c r="A131" s="23" t="s">
        <v>52</v>
      </c>
      <c r="B131" s="24" t="str">
        <f>_xll.qlSwapIndex(,"NoFix",$A131,SettlementDays,Currency,Calendar,$H131,$I131,$J131,B$4,B$1,,EvaluationDate)</f>
        <v>obj_00864#0000</v>
      </c>
      <c r="C131" s="24" t="str">
        <f>_xll.qlSwapIndex(,"NoFix",$A131,SettlementDays,Currency,Calendar,$H131,$I131,$J131,C$4,C$1,,EvaluationDate)</f>
        <v>obj_00708#0000</v>
      </c>
      <c r="D131" s="24" t="str">
        <f>_xll.qlSwapIndex(,"NoFix",$A131,SettlementDays,Currency,Calendar,$H131,$I131,$J131,D$4,D$1,,EvaluationDate)</f>
        <v>obj_0085f#0000</v>
      </c>
      <c r="E131" s="24" t="str">
        <f>_xll.qlSwapIndex(,"NoFix",$A131,SettlementDays,Currency,Calendar,$H131,$I131,$J131,E$4,E$1,,EvaluationDate)</f>
        <v>obj_0076f#0000</v>
      </c>
      <c r="F131" s="24" t="str">
        <f>_xll.qlSwapIndex(,"NoFix",$A131,SettlementDays,Currency,Calendar,$H131,$I131,$J131,F$4,F$1,,EvaluationDate)</f>
        <v>obj_0077a#0000</v>
      </c>
      <c r="G131" s="24" t="str">
        <f>_xll.qlMakeOIS(,A131,G$4,,"0d",J131,,,EvaluationDate)</f>
        <v>obj_00691#0000</v>
      </c>
      <c r="H131" s="39" t="s">
        <v>0</v>
      </c>
      <c r="I131" s="22" t="s">
        <v>77</v>
      </c>
      <c r="J131" s="22" t="s">
        <v>494</v>
      </c>
    </row>
    <row r="132" spans="1:10" x14ac:dyDescent="0.2">
      <c r="A132" s="23" t="s">
        <v>53</v>
      </c>
      <c r="B132" s="24" t="str">
        <f>_xll.qlSwapIndex(,"NoFix",$A132,SettlementDays,Currency,Calendar,$H132,$I132,$J132,B$4,B$1,,EvaluationDate)</f>
        <v>obj_00854#0000</v>
      </c>
      <c r="C132" s="24" t="str">
        <f>_xll.qlSwapIndex(,"NoFix",$A132,SettlementDays,Currency,Calendar,$H132,$I132,$J132,C$4,C$1,,EvaluationDate)</f>
        <v>obj_0071e#0000</v>
      </c>
      <c r="D132" s="24" t="str">
        <f>_xll.qlSwapIndex(,"NoFix",$A132,SettlementDays,Currency,Calendar,$H132,$I132,$J132,D$4,D$1,,EvaluationDate)</f>
        <v>obj_00842#0000</v>
      </c>
      <c r="E132" s="24" t="str">
        <f>_xll.qlSwapIndex(,"NoFix",$A132,SettlementDays,Currency,Calendar,$H132,$I132,$J132,E$4,E$1,,EvaluationDate)</f>
        <v>obj_0070e#0000</v>
      </c>
      <c r="F132" s="24" t="str">
        <f>_xll.qlSwapIndex(,"NoFix",$A132,SettlementDays,Currency,Calendar,$H132,$I132,$J132,F$4,F$1,,EvaluationDate)</f>
        <v>obj_00706#0000</v>
      </c>
      <c r="G132" s="24" t="str">
        <f>_xll.qlMakeOIS(,A132,G$4,,"0d",J132,,,EvaluationDate)</f>
        <v>obj_006bb#0000</v>
      </c>
      <c r="H132" s="39" t="s">
        <v>0</v>
      </c>
      <c r="I132" s="22" t="s">
        <v>77</v>
      </c>
      <c r="J132" s="22" t="s">
        <v>494</v>
      </c>
    </row>
    <row r="133" spans="1:10" x14ac:dyDescent="0.2">
      <c r="A133" s="23" t="s">
        <v>54</v>
      </c>
      <c r="B133" s="24" t="str">
        <f>_xll.qlSwapIndex(,"NoFix",$A133,SettlementDays,Currency,Calendar,$H133,$I133,$J133,B$4,B$1,,EvaluationDate)</f>
        <v>obj_007ff#0000</v>
      </c>
      <c r="C133" s="24" t="str">
        <f>_xll.qlSwapIndex(,"NoFix",$A133,SettlementDays,Currency,Calendar,$H133,$I133,$J133,C$4,C$1,,EvaluationDate)</f>
        <v>obj_00745#0000</v>
      </c>
      <c r="D133" s="24" t="str">
        <f>_xll.qlSwapIndex(,"NoFix",$A133,SettlementDays,Currency,Calendar,$H133,$I133,$J133,D$4,D$1,,EvaluationDate)</f>
        <v>obj_00863#0000</v>
      </c>
      <c r="E133" s="24" t="str">
        <f>_xll.qlSwapIndex(,"NoFix",$A133,SettlementDays,Currency,Calendar,$H133,$I133,$J133,E$4,E$1,,EvaluationDate)</f>
        <v>obj_0073e#0000</v>
      </c>
      <c r="F133" s="24" t="str">
        <f>_xll.qlSwapIndex(,"NoFix",$A133,SettlementDays,Currency,Calendar,$H133,$I133,$J133,F$4,F$1,,EvaluationDate)</f>
        <v>obj_007b6#0000</v>
      </c>
      <c r="G133" s="24" t="str">
        <f>_xll.qlMakeOIS(,A133,G$4,,"0d",J133,,,EvaluationDate)</f>
        <v>obj_006a8#0000</v>
      </c>
      <c r="H133" s="39" t="s">
        <v>0</v>
      </c>
      <c r="I133" s="22" t="s">
        <v>77</v>
      </c>
      <c r="J133" s="22" t="s">
        <v>494</v>
      </c>
    </row>
    <row r="134" spans="1:10" x14ac:dyDescent="0.2">
      <c r="A134" s="23" t="s">
        <v>55</v>
      </c>
      <c r="B134" s="24" t="str">
        <f>_xll.qlSwapIndex(,"NoFix",$A134,SettlementDays,Currency,Calendar,$H134,$I134,$J134,B$4,B$1,,EvaluationDate)</f>
        <v>obj_00825#0000</v>
      </c>
      <c r="C134" s="24" t="str">
        <f>_xll.qlSwapIndex(,"NoFix",$A134,SettlementDays,Currency,Calendar,$H134,$I134,$J134,C$4,C$1,,EvaluationDate)</f>
        <v>obj_007cf#0000</v>
      </c>
      <c r="D134" s="24" t="str">
        <f>_xll.qlSwapIndex(,"NoFix",$A134,SettlementDays,Currency,Calendar,$H134,$I134,$J134,D$4,D$1,,EvaluationDate)</f>
        <v>obj_00838#0000</v>
      </c>
      <c r="E134" s="24" t="str">
        <f>_xll.qlSwapIndex(,"NoFix",$A134,SettlementDays,Currency,Calendar,$H134,$I134,$J134,E$4,E$1,,EvaluationDate)</f>
        <v>obj_007a7#0000</v>
      </c>
      <c r="F134" s="24" t="str">
        <f>_xll.qlSwapIndex(,"NoFix",$A134,SettlementDays,Currency,Calendar,$H134,$I134,$J134,F$4,F$1,,EvaluationDate)</f>
        <v>obj_007d1#0000</v>
      </c>
      <c r="G134" s="24" t="str">
        <f>_xll.qlMakeOIS(,A134,G$4,,"0d",J134,,,EvaluationDate)</f>
        <v>obj_00693#0000</v>
      </c>
      <c r="H134" s="39" t="s">
        <v>0</v>
      </c>
      <c r="I134" s="22" t="s">
        <v>77</v>
      </c>
      <c r="J134" s="22" t="s">
        <v>494</v>
      </c>
    </row>
    <row r="135" spans="1:10" x14ac:dyDescent="0.2">
      <c r="A135" s="23" t="s">
        <v>56</v>
      </c>
      <c r="B135" s="24" t="str">
        <f>_xll.qlSwapIndex(,"NoFix",$A135,SettlementDays,Currency,Calendar,$H135,$I135,$J135,B$4,B$1,,EvaluationDate)</f>
        <v>obj_00857#0000</v>
      </c>
      <c r="C135" s="24" t="str">
        <f>_xll.qlSwapIndex(,"NoFix",$A135,SettlementDays,Currency,Calendar,$H135,$I135,$J135,C$4,C$1,,EvaluationDate)</f>
        <v>obj_007a1#0000</v>
      </c>
      <c r="D135" s="24" t="str">
        <f>_xll.qlSwapIndex(,"NoFix",$A135,SettlementDays,Currency,Calendar,$H135,$I135,$J135,D$4,D$1,,EvaluationDate)</f>
        <v>obj_00835#0000</v>
      </c>
      <c r="E135" s="24" t="str">
        <f>_xll.qlSwapIndex(,"NoFix",$A135,SettlementDays,Currency,Calendar,$H135,$I135,$J135,E$4,E$1,,EvaluationDate)</f>
        <v>obj_00773#0000</v>
      </c>
      <c r="F135" s="24" t="str">
        <f>_xll.qlSwapIndex(,"NoFix",$A135,SettlementDays,Currency,Calendar,$H135,$I135,$J135,F$4,F$1,,EvaluationDate)</f>
        <v>obj_007dc#0000</v>
      </c>
      <c r="G135" s="24" t="str">
        <f>_xll.qlMakeOIS(,A135,G$4,,"0d",J135,,,EvaluationDate)</f>
        <v>obj_0069a#0000</v>
      </c>
      <c r="H135" s="39" t="s">
        <v>0</v>
      </c>
      <c r="I135" s="22" t="s">
        <v>77</v>
      </c>
      <c r="J135" s="22" t="s">
        <v>494</v>
      </c>
    </row>
    <row r="136" spans="1:10" x14ac:dyDescent="0.2">
      <c r="A136" s="23" t="s">
        <v>57</v>
      </c>
      <c r="B136" s="24" t="str">
        <f>_xll.qlSwapIndex(,"NoFix",$A136,SettlementDays,Currency,Calendar,$H136,$I136,$J136,B$4,B$1,,EvaluationDate)</f>
        <v>obj_007f5#0000</v>
      </c>
      <c r="C136" s="24" t="str">
        <f>_xll.qlSwapIndex(,"NoFix",$A136,SettlementDays,Currency,Calendar,$H136,$I136,$J136,C$4,C$1,,EvaluationDate)</f>
        <v>obj_00760#0000</v>
      </c>
      <c r="D136" s="24" t="str">
        <f>_xll.qlSwapIndex(,"NoFix",$A136,SettlementDays,Currency,Calendar,$H136,$I136,$J136,D$4,D$1,,EvaluationDate)</f>
        <v>obj_0083a#0000</v>
      </c>
      <c r="E136" s="24" t="str">
        <f>_xll.qlSwapIndex(,"NoFix",$A136,SettlementDays,Currency,Calendar,$H136,$I136,$J136,E$4,E$1,,EvaluationDate)</f>
        <v>obj_007b5#0000</v>
      </c>
      <c r="F136" s="24" t="str">
        <f>_xll.qlSwapIndex(,"NoFix",$A136,SettlementDays,Currency,Calendar,$H136,$I136,$J136,F$4,F$1,,EvaluationDate)</f>
        <v>obj_007af#0000</v>
      </c>
      <c r="G136" s="24" t="str">
        <f>_xll.qlMakeOIS(,A136,G$4,,"0d",J136,,,EvaluationDate)</f>
        <v>obj_006a0#0000</v>
      </c>
      <c r="H136" s="39" t="s">
        <v>0</v>
      </c>
      <c r="I136" s="22" t="s">
        <v>77</v>
      </c>
      <c r="J136" s="22" t="s">
        <v>494</v>
      </c>
    </row>
    <row r="137" spans="1:10" x14ac:dyDescent="0.2">
      <c r="A137" s="23" t="s">
        <v>58</v>
      </c>
      <c r="B137" s="24" t="str">
        <f>_xll.qlSwapIndex(,"NoFix",$A137,SettlementDays,Currency,Calendar,$H137,$I137,$J137,B$4,B$1,,EvaluationDate)</f>
        <v>obj_00851#0000</v>
      </c>
      <c r="C137" s="24" t="str">
        <f>_xll.qlSwapIndex(,"NoFix",$A137,SettlementDays,Currency,Calendar,$H137,$I137,$J137,C$4,C$1,,EvaluationDate)</f>
        <v>obj_007d2#0000</v>
      </c>
      <c r="D137" s="24" t="str">
        <f>_xll.qlSwapIndex(,"NoFix",$A137,SettlementDays,Currency,Calendar,$H137,$I137,$J137,D$4,D$1,,EvaluationDate)</f>
        <v>obj_00800#0000</v>
      </c>
      <c r="E137" s="24" t="str">
        <f>_xll.qlSwapIndex(,"NoFix",$A137,SettlementDays,Currency,Calendar,$H137,$I137,$J137,E$4,E$1,,EvaluationDate)</f>
        <v>obj_00757#0000</v>
      </c>
      <c r="F137" s="24" t="str">
        <f>_xll.qlSwapIndex(,"NoFix",$A137,SettlementDays,Currency,Calendar,$H137,$I137,$J137,F$4,F$1,,EvaluationDate)</f>
        <v>obj_0073c#0000</v>
      </c>
      <c r="G137" s="24" t="str">
        <f>_xll.qlMakeOIS(,A137,G$4,,"0d",J137,,,EvaluationDate)</f>
        <v>obj_0069e#0000</v>
      </c>
      <c r="H137" s="39" t="s">
        <v>0</v>
      </c>
      <c r="I137" s="22" t="s">
        <v>77</v>
      </c>
      <c r="J137" s="22" t="s">
        <v>494</v>
      </c>
    </row>
    <row r="138" spans="1:10" x14ac:dyDescent="0.2">
      <c r="A138" s="15" t="s">
        <v>59</v>
      </c>
      <c r="B138" s="24" t="str">
        <f>_xll.qlSwapIndex(,"NoFix",$A138,SettlementDays,Currency,Calendar,$H138,$I138,$J138,B$4,B$1,,EvaluationDate)</f>
        <v>obj_0085a#0000</v>
      </c>
      <c r="C138" s="24" t="str">
        <f>_xll.qlSwapIndex(,"NoFix",$A138,SettlementDays,Currency,Calendar,$H138,$I138,$J138,C$4,C$1,,EvaluationDate)</f>
        <v>obj_00749#0000</v>
      </c>
      <c r="D138" s="24" t="str">
        <f>_xll.qlSwapIndex(,"NoFix",$A138,SettlementDays,Currency,Calendar,$H138,$I138,$J138,D$4,D$1,,EvaluationDate)</f>
        <v>obj_00847#0000</v>
      </c>
      <c r="E138" s="24" t="str">
        <f>_xll.qlSwapIndex(,"NoFix",$A138,SettlementDays,Currency,Calendar,$H138,$I138,$J138,E$4,E$1,,EvaluationDate)</f>
        <v>obj_00792#0000</v>
      </c>
      <c r="F138" s="24" t="str">
        <f>_xll.qlSwapIndex(,"NoFix",$A138,SettlementDays,Currency,Calendar,$H138,$I138,$J138,F$4,F$1,,EvaluationDate)</f>
        <v>obj_007a0#0000</v>
      </c>
      <c r="G138" s="24" t="str">
        <f>_xll.qlMakeOIS(,A138,G$4,,"0d",J138,,,EvaluationDate)</f>
        <v>obj_00689#0000</v>
      </c>
      <c r="H138" s="40" t="s">
        <v>0</v>
      </c>
      <c r="I138" s="19" t="s">
        <v>77</v>
      </c>
      <c r="J138" s="19" t="s">
        <v>494</v>
      </c>
    </row>
    <row r="139" spans="1:10" x14ac:dyDescent="0.2">
      <c r="A139" s="34"/>
      <c r="B139" s="34"/>
      <c r="C139" s="34"/>
      <c r="D139" s="34"/>
      <c r="E139" s="34"/>
      <c r="F139" s="34"/>
      <c r="G139" s="34"/>
    </row>
  </sheetData>
  <mergeCells count="1">
    <mergeCell ref="H3:J3"/>
  </mergeCells>
  <phoneticPr fontId="2" type="noConversion"/>
  <dataValidations count="3">
    <dataValidation type="list" allowBlank="1" showInputMessage="1" showErrorMessage="1" sqref="J5:J138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I5:I138">
      <formula1>"Following,Modified Following,Preceding,Modified Preceding,Month End Reference,Unadjusted Month End,Unadjusted"</formula1>
    </dataValidation>
    <dataValidation type="list" allowBlank="1" showInputMessage="1" showErrorMessage="1" sqref="B5:G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B138"/>
  <sheetViews>
    <sheetView topLeftCell="A4" workbookViewId="0">
      <selection activeCell="A4" sqref="A4"/>
    </sheetView>
  </sheetViews>
  <sheetFormatPr defaultRowHeight="11.25" outlineLevelRow="1" x14ac:dyDescent="0.2"/>
  <cols>
    <col min="1" max="7" width="15.140625" style="3" bestFit="1" customWidth="1"/>
    <col min="8" max="8" width="3.7109375" style="3" customWidth="1"/>
    <col min="9" max="14" width="8" style="3" bestFit="1" customWidth="1"/>
    <col min="15" max="15" width="3.7109375" style="3" customWidth="1"/>
    <col min="16" max="16" width="9" style="3" bestFit="1" customWidth="1"/>
    <col min="17" max="19" width="8" style="3" bestFit="1" customWidth="1"/>
    <col min="20" max="21" width="8" style="3" customWidth="1"/>
    <col min="22" max="22" width="2.7109375" style="3" customWidth="1"/>
    <col min="23" max="25" width="6" style="3" bestFit="1" customWidth="1"/>
    <col min="26" max="26" width="2.85546875" style="3" customWidth="1"/>
    <col min="27" max="27" width="20.28515625" style="3" bestFit="1" customWidth="1"/>
    <col min="28" max="28" width="17.28515625" style="3" bestFit="1" customWidth="1"/>
    <col min="29" max="16384" width="9.140625" style="3"/>
  </cols>
  <sheetData>
    <row r="1" spans="1:21" ht="12.75" hidden="1" customHeight="1" outlineLevel="1" x14ac:dyDescent="0.2">
      <c r="A1" s="3" t="s">
        <v>665</v>
      </c>
      <c r="B1" s="3" t="str">
        <f>Indexes!B13</f>
        <v>obj_00727#0000</v>
      </c>
      <c r="C1" s="3" t="str">
        <f>Indexes!C13</f>
        <v>obj_006ff#0000</v>
      </c>
      <c r="D1" s="3" t="str">
        <f>Indexes!D13</f>
        <v>obj_0075d#0000</v>
      </c>
      <c r="E1" s="3" t="str">
        <f>Indexes!E13</f>
        <v>obj_006c0#0000</v>
      </c>
      <c r="F1" s="3" t="str">
        <f>Indexes!F13</f>
        <v>obj_00700#0000</v>
      </c>
      <c r="G1" s="3" t="str">
        <f>Indexes!G13</f>
        <v>obj_006cb#0000</v>
      </c>
    </row>
    <row r="2" spans="1:21" ht="12.75" hidden="1" customHeight="1" outlineLevel="1" x14ac:dyDescent="0.2">
      <c r="A2" s="3" t="s">
        <v>664</v>
      </c>
      <c r="B2" s="3" t="str">
        <f>Indexes!B4</f>
        <v>obj_00780#0000</v>
      </c>
      <c r="C2" s="3" t="str">
        <f>Indexes!C4</f>
        <v>obj_006ff#0000</v>
      </c>
      <c r="D2" s="3" t="str">
        <f>Indexes!D4</f>
        <v>obj_00738#0000</v>
      </c>
      <c r="E2" s="3" t="str">
        <f>Indexes!E4</f>
        <v>obj_006d2#0000</v>
      </c>
      <c r="F2" s="3" t="str">
        <f>Indexes!F4</f>
        <v>obj_00700#0000</v>
      </c>
      <c r="G2" s="3" t="str">
        <f>Indexes!G4</f>
        <v>USDFedFunds</v>
      </c>
    </row>
    <row r="3" spans="1:21" ht="12.75" hidden="1" customHeight="1" outlineLevel="1" x14ac:dyDescent="0.2">
      <c r="B3" s="3" t="s">
        <v>63</v>
      </c>
      <c r="C3" s="3" t="s">
        <v>64</v>
      </c>
      <c r="D3" s="3" t="s">
        <v>65</v>
      </c>
      <c r="E3" s="3" t="s">
        <v>0</v>
      </c>
    </row>
    <row r="4" spans="1:21" ht="12.75" customHeight="1" collapsed="1" x14ac:dyDescent="0.2">
      <c r="A4" s="53" t="s">
        <v>66</v>
      </c>
      <c r="B4" s="169" t="str">
        <f>PROPER(Currency)&amp;B3</f>
        <v>Usd1M</v>
      </c>
      <c r="C4" s="170" t="str">
        <f>PROPER(Currency)&amp;C3</f>
        <v>Usd3M</v>
      </c>
      <c r="D4" s="170" t="str">
        <f>PROPER(Currency)&amp;D3</f>
        <v>Usd6M</v>
      </c>
      <c r="E4" s="171" t="str">
        <f>PROPER(Currency)&amp;E3</f>
        <v>Usd1Y</v>
      </c>
      <c r="F4" s="172" t="str">
        <f>Indexes!F1</f>
        <v>USDSTD</v>
      </c>
      <c r="G4" s="173" t="str">
        <f>Indexes!G1</f>
        <v>USDON</v>
      </c>
    </row>
    <row r="5" spans="1:21" ht="12.75" customHeight="1" x14ac:dyDescent="0.2">
      <c r="A5" s="54" t="str">
        <f>Indexes!A5</f>
        <v>ON</v>
      </c>
      <c r="B5" s="55">
        <f>_xll.qlInterpolationInterpolate(Indexes!B$6,Indexes!$H5,TRUE)</f>
        <v>1.6659893380244206E-3</v>
      </c>
      <c r="C5" s="56">
        <f>_xll.qlInterpolationInterpolate(Indexes!C$6,Indexes!$H5,TRUE)</f>
        <v>2.3909806419952773E-3</v>
      </c>
      <c r="D5" s="56">
        <f>_xll.qlInterpolationInterpolate(Indexes!D$6,Indexes!$H5,TRUE)</f>
        <v>3.397049689786158E-3</v>
      </c>
      <c r="E5" s="57">
        <f>_xll.qlInterpolationInterpolate(Indexes!E$6,Indexes!$H5,TRUE)</f>
        <v>1.6415226194133048E-3</v>
      </c>
      <c r="F5" s="138">
        <f>_xll.qlIndexFixing(Indexes!F5,FixingDate,TRUE,InterestRatesTrigger)</f>
        <v>2.7000000000576563E-3</v>
      </c>
      <c r="G5" s="108">
        <f>_xll.qlIndexFixing(Indexes!G5,FixingDate,TRUE,InterestRatesTrigger)</f>
        <v>2.6999999999777202E-3</v>
      </c>
      <c r="H5" s="58"/>
      <c r="I5" s="59">
        <f t="shared" ref="I5:I28" si="0">B5-P5</f>
        <v>-2.5116236126221381E-4</v>
      </c>
      <c r="J5" s="60">
        <f t="shared" ref="J5:J28" si="1">C5-Q5</f>
        <v>1.057714745522631E-4</v>
      </c>
      <c r="K5" s="60">
        <f t="shared" ref="K5:K28" si="2">D5-R5</f>
        <v>-5.7095031009701813E-4</v>
      </c>
      <c r="L5" s="61">
        <f t="shared" ref="L5:L28" si="3">E5-S5</f>
        <v>-4.7604773805809408E-3</v>
      </c>
      <c r="M5" s="60">
        <f t="shared" ref="M5:M28" si="4">F5-T5</f>
        <v>6.0000000000393072E-4</v>
      </c>
      <c r="N5" s="61">
        <f t="shared" ref="N5:N28" si="5">G5-U5</f>
        <v>6.000000002437389E-4</v>
      </c>
      <c r="P5" s="62">
        <v>1.9171516992866344E-3</v>
      </c>
      <c r="Q5" s="56">
        <v>2.2852091674430142E-3</v>
      </c>
      <c r="R5" s="56">
        <v>3.9679999998831761E-3</v>
      </c>
      <c r="S5" s="57">
        <v>6.4019999999942456E-3</v>
      </c>
      <c r="T5" s="136">
        <v>2.1000000000537256E-3</v>
      </c>
      <c r="U5" s="108">
        <v>2.0999999997339813E-3</v>
      </c>
    </row>
    <row r="6" spans="1:21" ht="12.75" customHeight="1" x14ac:dyDescent="0.2">
      <c r="A6" s="63" t="str">
        <f>Indexes!A6</f>
        <v>TN</v>
      </c>
      <c r="B6" s="64">
        <f>_xll.qlInterpolationInterpolate(Indexes!B$6,Indexes!$H6,TRUE)</f>
        <v>1.6659893380244206E-3</v>
      </c>
      <c r="C6" s="65">
        <f>_xll.qlInterpolationInterpolate(Indexes!C$6,Indexes!$H6,TRUE)</f>
        <v>2.3909806419952773E-3</v>
      </c>
      <c r="D6" s="65">
        <f>_xll.qlInterpolationInterpolate(Indexes!D$6,Indexes!$H6,TRUE)</f>
        <v>3.397049689786158E-3</v>
      </c>
      <c r="E6" s="66">
        <f>_xll.qlInterpolationInterpolate(Indexes!E$6,Indexes!$H6,TRUE)</f>
        <v>1.6415226194133048E-3</v>
      </c>
      <c r="F6" s="137">
        <f>_xll.qlIndexFixing(Indexes!F6,FixingDate,TRUE,InterestRatesTrigger)</f>
        <v>2.8000000000183434E-3</v>
      </c>
      <c r="G6" s="81">
        <f>_xll.qlIndexFixing(Indexes!G6,FixingDate,TRUE,InterestRatesTrigger)</f>
        <v>2.7999999999384073E-3</v>
      </c>
      <c r="H6" s="58"/>
      <c r="I6" s="67">
        <f t="shared" si="0"/>
        <v>-2.5116236126221381E-4</v>
      </c>
      <c r="J6" s="68">
        <f t="shared" si="1"/>
        <v>1.057714745522631E-4</v>
      </c>
      <c r="K6" s="68">
        <f t="shared" si="2"/>
        <v>-5.7095031009701813E-4</v>
      </c>
      <c r="L6" s="69">
        <f t="shared" si="3"/>
        <v>-4.7604773805809408E-3</v>
      </c>
      <c r="M6" s="68">
        <f t="shared" si="4"/>
        <v>6.9999999996461781E-4</v>
      </c>
      <c r="N6" s="69">
        <f t="shared" si="5"/>
        <v>7.0000000180314714E-4</v>
      </c>
      <c r="P6" s="70">
        <v>1.9171516992866344E-3</v>
      </c>
      <c r="Q6" s="65">
        <v>2.2852091674430142E-3</v>
      </c>
      <c r="R6" s="65">
        <v>3.9679999998831761E-3</v>
      </c>
      <c r="S6" s="66">
        <v>6.4019999999942456E-3</v>
      </c>
      <c r="T6" s="137">
        <v>2.1000000000537256E-3</v>
      </c>
      <c r="U6" s="81">
        <v>2.0999999981352602E-3</v>
      </c>
    </row>
    <row r="7" spans="1:21" ht="12.75" customHeight="1" x14ac:dyDescent="0.2">
      <c r="A7" s="71" t="str">
        <f>Indexes!A7</f>
        <v>SN</v>
      </c>
      <c r="B7" s="72">
        <f>_xll.qlIndexFixing(Indexes!B7,FixingDate,TRUE,InterestRatesTrigger)</f>
        <v>1.6659893380244206E-3</v>
      </c>
      <c r="C7" s="73">
        <f>_xll.qlIndexFixing(Indexes!C7,FixingDate,TRUE,InterestRatesTrigger)</f>
        <v>2.3909806419952773E-3</v>
      </c>
      <c r="D7" s="73">
        <f>_xll.qlIndexFixing(Indexes!D7,FixingDate,TRUE,InterestRatesTrigger)</f>
        <v>3.397049689786158E-3</v>
      </c>
      <c r="E7" s="74">
        <f>_xll.qlIndexFixing(Indexes!E7,FixingDate,TRUE,InterestRatesTrigger)</f>
        <v>1.6415226194133048E-3</v>
      </c>
      <c r="F7" s="138">
        <f>_xll.qlIndexFixing(Indexes!F7,FixingDate,TRUE,InterestRatesTrigger)</f>
        <v>2.3789204464130798E-3</v>
      </c>
      <c r="G7" s="83">
        <f>_xll.qlIndexFixing(Indexes!G7,FixingDate,TRUE,InterestRatesTrigger)</f>
        <v>1.6161706359407724E-3</v>
      </c>
      <c r="I7" s="75">
        <f t="shared" si="0"/>
        <v>-2.5116236126221381E-4</v>
      </c>
      <c r="J7" s="76">
        <f t="shared" si="1"/>
        <v>1.057714745522631E-4</v>
      </c>
      <c r="K7" s="76">
        <f t="shared" si="2"/>
        <v>-5.7095031009701813E-4</v>
      </c>
      <c r="L7" s="77">
        <f t="shared" si="3"/>
        <v>-4.7604773805809408E-3</v>
      </c>
      <c r="M7" s="76">
        <f t="shared" si="4"/>
        <v>2.7892044641264491E-4</v>
      </c>
      <c r="N7" s="77">
        <f t="shared" si="5"/>
        <v>2.3718200393707534E-4</v>
      </c>
      <c r="P7" s="78">
        <v>1.9171516992866344E-3</v>
      </c>
      <c r="Q7" s="73">
        <v>2.2852091674430142E-3</v>
      </c>
      <c r="R7" s="73">
        <v>3.9679999998831761E-3</v>
      </c>
      <c r="S7" s="74">
        <v>6.4019999999942456E-3</v>
      </c>
      <c r="T7" s="138">
        <v>2.1000000000004349E-3</v>
      </c>
      <c r="U7" s="83">
        <v>1.378988632003697E-3</v>
      </c>
    </row>
    <row r="8" spans="1:21" ht="12.75" customHeight="1" x14ac:dyDescent="0.2">
      <c r="A8" s="71" t="str">
        <f>Indexes!A8</f>
        <v>SW</v>
      </c>
      <c r="B8" s="72">
        <f>_xll.qlIndexFixing(Indexes!B8,FixingDate,TRUE,InterestRatesTrigger)</f>
        <v>1.6719999973346944E-3</v>
      </c>
      <c r="C8" s="73">
        <f>_xll.qlIndexFixing(Indexes!C8,FixingDate,TRUE,InterestRatesTrigger)</f>
        <v>2.3915126590942238E-3</v>
      </c>
      <c r="D8" s="73">
        <f>_xll.qlIndexFixing(Indexes!D8,FixingDate,TRUE,InterestRatesTrigger)</f>
        <v>3.3962199063213611E-3</v>
      </c>
      <c r="E8" s="74">
        <f>_xll.qlIndexFixing(Indexes!E8,FixingDate,TRUE,InterestRatesTrigger)</f>
        <v>1.6468780874223654E-3</v>
      </c>
      <c r="F8" s="138">
        <f>_xll.qlIndexFixing(Indexes!F8,FixingDate,TRUE,InterestRatesTrigger)</f>
        <v>1.3620000000053828E-3</v>
      </c>
      <c r="G8" s="83">
        <f>_xll.qlIndexFixing(Indexes!G8,FixingDate,TRUE,InterestRatesTrigger)</f>
        <v>1.2799999995242015E-3</v>
      </c>
      <c r="I8" s="75">
        <f t="shared" si="0"/>
        <v>-2.451345827125806E-4</v>
      </c>
      <c r="J8" s="76">
        <f t="shared" si="1"/>
        <v>9.3512671457724513E-5</v>
      </c>
      <c r="K8" s="76">
        <f t="shared" si="2"/>
        <v>-5.667800932927596E-4</v>
      </c>
      <c r="L8" s="77">
        <f t="shared" si="3"/>
        <v>-4.7551219125794931E-3</v>
      </c>
      <c r="M8" s="76">
        <f t="shared" si="4"/>
        <v>-2.3309999998793215E-4</v>
      </c>
      <c r="N8" s="77">
        <f t="shared" si="5"/>
        <v>2.9999999951663939E-4</v>
      </c>
      <c r="P8" s="78">
        <v>1.917134580047275E-3</v>
      </c>
      <c r="Q8" s="73">
        <v>2.2979999876364993E-3</v>
      </c>
      <c r="R8" s="73">
        <v>3.9629999996141207E-3</v>
      </c>
      <c r="S8" s="74">
        <v>6.4020000000018585E-3</v>
      </c>
      <c r="T8" s="138">
        <v>1.5950999999933149E-3</v>
      </c>
      <c r="U8" s="83">
        <v>9.8000000000756206E-4</v>
      </c>
    </row>
    <row r="9" spans="1:21" ht="12.75" customHeight="1" x14ac:dyDescent="0.2">
      <c r="A9" s="71" t="str">
        <f>Indexes!A9</f>
        <v>2W</v>
      </c>
      <c r="B9" s="72">
        <f>_xll.qlIndexFixing(Indexes!B9,FixingDate,TRUE,InterestRatesTrigger)</f>
        <v>1.6921805475598817E-3</v>
      </c>
      <c r="C9" s="73">
        <f>_xll.qlIndexFixing(Indexes!C9,FixingDate,TRUE,InterestRatesTrigger)</f>
        <v>2.3938321566368309E-3</v>
      </c>
      <c r="D9" s="73">
        <f>_xll.qlIndexFixing(Indexes!D9,FixingDate,TRUE,InterestRatesTrigger)</f>
        <v>3.3924212915957342E-3</v>
      </c>
      <c r="E9" s="74">
        <f>_xll.qlIndexFixing(Indexes!E9,FixingDate,TRUE,InterestRatesTrigger)</f>
        <v>1.6707113931456264E-3</v>
      </c>
      <c r="F9" s="138">
        <f>_xll.qlIndexFixing(Indexes!F9,FixingDate,TRUE,InterestRatesTrigger)</f>
        <v>1.4803333300030172E-3</v>
      </c>
      <c r="G9" s="83">
        <f>_xll.qlIndexFixing(Indexes!G9,FixingDate,TRUE,InterestRatesTrigger)</f>
        <v>1.2799999986106464E-3</v>
      </c>
      <c r="I9" s="75">
        <f t="shared" si="0"/>
        <v>-2.2487890543424339E-4</v>
      </c>
      <c r="J9" s="76">
        <f t="shared" si="1"/>
        <v>5.6470528464786559E-5</v>
      </c>
      <c r="K9" s="76">
        <f t="shared" si="2"/>
        <v>-5.125787073133126E-4</v>
      </c>
      <c r="L9" s="77">
        <f t="shared" si="3"/>
        <v>-4.6812886049288748E-3</v>
      </c>
      <c r="M9" s="76">
        <f t="shared" si="4"/>
        <v>-2.4596666999736946E-4</v>
      </c>
      <c r="N9" s="77">
        <f t="shared" si="5"/>
        <v>3.4999999861197646E-4</v>
      </c>
      <c r="P9" s="78">
        <v>1.9170594529941251E-3</v>
      </c>
      <c r="Q9" s="73">
        <v>2.3373616281720444E-3</v>
      </c>
      <c r="R9" s="73">
        <v>3.9049999989090468E-3</v>
      </c>
      <c r="S9" s="74">
        <v>6.3519999980745012E-3</v>
      </c>
      <c r="T9" s="138">
        <v>1.7263000000003867E-3</v>
      </c>
      <c r="U9" s="83">
        <v>9.2999999999866995E-4</v>
      </c>
    </row>
    <row r="10" spans="1:21" ht="12.75" customHeight="1" x14ac:dyDescent="0.2">
      <c r="A10" s="63" t="str">
        <f>Indexes!A10</f>
        <v>3W</v>
      </c>
      <c r="B10" s="64">
        <f>_xll.qlIndexFixing(Indexes!B10,FixingDate,TRUE,InterestRatesTrigger)</f>
        <v>1.7082758812048127E-3</v>
      </c>
      <c r="C10" s="65">
        <f>_xll.qlIndexFixing(Indexes!C10,FixingDate,TRUE,InterestRatesTrigger)</f>
        <v>2.3976611993844644E-3</v>
      </c>
      <c r="D10" s="65">
        <f>_xll.qlIndexFixing(Indexes!D10,FixingDate,TRUE,InterestRatesTrigger)</f>
        <v>3.3860148262717816E-3</v>
      </c>
      <c r="E10" s="66">
        <f>_xll.qlIndexFixing(Indexes!E10,FixingDate,TRUE,InterestRatesTrigger)</f>
        <v>1.7104181119100201E-3</v>
      </c>
      <c r="F10" s="137">
        <f>_xll.qlIndexFixing(Indexes!F10,FixingDate,TRUE,InterestRatesTrigger)</f>
        <v>1.5986666700002722E-3</v>
      </c>
      <c r="G10" s="81">
        <f>_xll.qlIndexFixing(Indexes!G10,FixingDate,TRUE,InterestRatesTrigger)</f>
        <v>1.2799999976856721E-3</v>
      </c>
      <c r="I10" s="67">
        <f t="shared" si="0"/>
        <v>-2.0882634065014618E-4</v>
      </c>
      <c r="J10" s="68">
        <f t="shared" si="1"/>
        <v>1.4971092537103322E-5</v>
      </c>
      <c r="K10" s="68">
        <f t="shared" si="2"/>
        <v>-5.2198517241538664E-4</v>
      </c>
      <c r="L10" s="69">
        <f t="shared" si="3"/>
        <v>-4.6515818880900539E-3</v>
      </c>
      <c r="M10" s="68">
        <f t="shared" si="4"/>
        <v>-2.1652643977227663E-4</v>
      </c>
      <c r="N10" s="69">
        <f t="shared" si="5"/>
        <v>3.399999976875076E-4</v>
      </c>
      <c r="P10" s="70">
        <v>1.9171022218549588E-3</v>
      </c>
      <c r="Q10" s="65">
        <v>2.3826901068473611E-3</v>
      </c>
      <c r="R10" s="65">
        <v>3.9079999986871682E-3</v>
      </c>
      <c r="S10" s="66">
        <v>6.3620000000000742E-3</v>
      </c>
      <c r="T10" s="137">
        <v>1.8151931097725488E-3</v>
      </c>
      <c r="U10" s="81">
        <v>9.3999999999816453E-4</v>
      </c>
    </row>
    <row r="11" spans="1:21" ht="12.75" customHeight="1" x14ac:dyDescent="0.2">
      <c r="A11" s="71" t="str">
        <f>Indexes!A11</f>
        <v>1M</v>
      </c>
      <c r="B11" s="73">
        <f>_xll.qlIndexFixing(Indexes!B11,FixingDate,TRUE,InterestRatesTrigger)</f>
        <v>1.7169999998846639E-3</v>
      </c>
      <c r="C11" s="73">
        <f>_xll.qlIndexFixing(Indexes!C11,FixingDate,TRUE,InterestRatesTrigger)</f>
        <v>2.4030000000012969E-3</v>
      </c>
      <c r="D11" s="73">
        <f>_xll.qlIndexFixing(Indexes!D11,FixingDate,TRUE,InterestRatesTrigger)</f>
        <v>3.3770000000005978E-3</v>
      </c>
      <c r="E11" s="74">
        <f>_xll.qlIndexFixing(Indexes!E11,FixingDate,TRUE,InterestRatesTrigger)</f>
        <v>1.7659999999992365E-3</v>
      </c>
      <c r="F11" s="138">
        <f>_xll.qlIndexFixing(Indexes!F11,FixingDate,TRUE,InterestRatesTrigger)</f>
        <v>1.7170000000017132E-3</v>
      </c>
      <c r="G11" s="83">
        <f>_xll.qlIndexFixing(Indexes!G11,FixingDate,TRUE,InterestRatesTrigger)</f>
        <v>1.2899999951985841E-3</v>
      </c>
      <c r="I11" s="79">
        <f t="shared" si="0"/>
        <v>-2.0015780807510777E-4</v>
      </c>
      <c r="J11" s="76">
        <f t="shared" si="1"/>
        <v>-4.8000000000152521E-5</v>
      </c>
      <c r="K11" s="76">
        <f t="shared" si="2"/>
        <v>-5.4199999798055674E-4</v>
      </c>
      <c r="L11" s="77">
        <f t="shared" si="3"/>
        <v>-4.6160000000231571E-3</v>
      </c>
      <c r="M11" s="76">
        <f t="shared" si="4"/>
        <v>-2.0799999999961648E-4</v>
      </c>
      <c r="N11" s="77">
        <f t="shared" si="5"/>
        <v>3.2999999519848361E-4</v>
      </c>
      <c r="P11" s="138">
        <v>1.9171578079597716E-3</v>
      </c>
      <c r="Q11" s="73">
        <v>2.4510000000014494E-3</v>
      </c>
      <c r="R11" s="73">
        <v>3.9189999979811546E-3</v>
      </c>
      <c r="S11" s="74">
        <v>6.3820000000223932E-3</v>
      </c>
      <c r="T11" s="138">
        <v>1.9250000000013297E-3</v>
      </c>
      <c r="U11" s="83">
        <v>9.6000000000010053E-4</v>
      </c>
    </row>
    <row r="12" spans="1:21" ht="12.75" customHeight="1" x14ac:dyDescent="0.2">
      <c r="A12" s="71" t="str">
        <f>Indexes!A12</f>
        <v>2M</v>
      </c>
      <c r="B12" s="72">
        <f>_xll.qlIndexFixing(Indexes!B12,FixingDate,TRUE,InterestRatesTrigger)</f>
        <v>1.7219445169503289E-3</v>
      </c>
      <c r="C12" s="73">
        <f>_xll.qlIndexFixing(Indexes!C12,FixingDate,TRUE,InterestRatesTrigger)</f>
        <v>2.4689999999992188E-3</v>
      </c>
      <c r="D12" s="73">
        <f>_xll.qlIndexFixing(Indexes!D12,FixingDate,TRUE,InterestRatesTrigger)</f>
        <v>3.3569999999409792E-3</v>
      </c>
      <c r="E12" s="74">
        <f>_xll.qlIndexFixing(Indexes!E12,FixingDate,TRUE,InterestRatesTrigger)</f>
        <v>2.1289999999968561E-3</v>
      </c>
      <c r="F12" s="138">
        <f>_xll.qlIndexFixing(Indexes!F12,FixingDate,TRUE,InterestRatesTrigger)</f>
        <v>2.1120000000006672E-3</v>
      </c>
      <c r="G12" s="83">
        <f>_xll.qlIndexFixing(Indexes!G12,FixingDate,TRUE,InterestRatesTrigger)</f>
        <v>1.2699999999589357E-3</v>
      </c>
      <c r="I12" s="79">
        <f t="shared" si="0"/>
        <v>-1.9537112751024472E-4</v>
      </c>
      <c r="J12" s="76">
        <f t="shared" si="1"/>
        <v>-1.7100000000025428E-4</v>
      </c>
      <c r="K12" s="76">
        <f t="shared" si="2"/>
        <v>-5.9299999584861394E-4</v>
      </c>
      <c r="L12" s="77">
        <f t="shared" si="3"/>
        <v>-4.3029999994704232E-3</v>
      </c>
      <c r="M12" s="76">
        <f t="shared" si="4"/>
        <v>-1.8559999999993859E-4</v>
      </c>
      <c r="N12" s="77">
        <f t="shared" si="5"/>
        <v>2.59999999941377E-4</v>
      </c>
      <c r="P12" s="78">
        <v>1.9173156444605736E-3</v>
      </c>
      <c r="Q12" s="73">
        <v>2.6399999999994731E-3</v>
      </c>
      <c r="R12" s="73">
        <v>3.9499999957895932E-3</v>
      </c>
      <c r="S12" s="74">
        <v>6.4319999994672788E-3</v>
      </c>
      <c r="T12" s="138">
        <v>2.2976000000006058E-3</v>
      </c>
      <c r="U12" s="83">
        <v>1.0100000000175587E-3</v>
      </c>
    </row>
    <row r="13" spans="1:21" ht="12.75" customHeight="1" x14ac:dyDescent="0.2">
      <c r="A13" s="71" t="str">
        <f>Indexes!A13</f>
        <v>3M</v>
      </c>
      <c r="B13" s="72">
        <f>_xll.qlIndexFixing(Indexes!B13,FixingDate,TRUE,InterestRatesTrigger)</f>
        <v>1.7700701518523815E-3</v>
      </c>
      <c r="C13" s="73">
        <f>_xll.qlIndexFixing(Indexes!C13,FixingDate,TRUE,InterestRatesTrigger)</f>
        <v>2.5866133250098825E-3</v>
      </c>
      <c r="D13" s="73">
        <f>_xll.qlIndexFixing(Indexes!D13,FixingDate,TRUE,InterestRatesTrigger)</f>
        <v>3.3879999978761546E-3</v>
      </c>
      <c r="E13" s="74">
        <f>_xll.qlIndexFixing(Indexes!E13,FixingDate,TRUE,InterestRatesTrigger)</f>
        <v>2.5059999999977266E-3</v>
      </c>
      <c r="F13" s="138">
        <f>_xll.qlIndexFixing(Indexes!F13,FixingDate,TRUE,InterestRatesTrigger)</f>
        <v>2.5809999999996773E-3</v>
      </c>
      <c r="G13" s="83">
        <f>_xll.qlIndexFixing(Indexes!G13,FixingDate,TRUE,InterestRatesTrigger)</f>
        <v>1.2999999973764647E-3</v>
      </c>
      <c r="I13" s="79">
        <f t="shared" si="0"/>
        <v>-1.4741567421949959E-4</v>
      </c>
      <c r="J13" s="76">
        <f t="shared" si="1"/>
        <v>-1.5066824646588293E-4</v>
      </c>
      <c r="K13" s="76">
        <f t="shared" si="2"/>
        <v>-5.9500000090928875E-4</v>
      </c>
      <c r="L13" s="77">
        <f t="shared" si="3"/>
        <v>-3.9660000000029012E-3</v>
      </c>
      <c r="M13" s="76">
        <f t="shared" si="4"/>
        <v>-1.51500000000302E-4</v>
      </c>
      <c r="N13" s="77">
        <f t="shared" si="5"/>
        <v>2.4999999734449962E-4</v>
      </c>
      <c r="P13" s="78">
        <v>1.9174858260718811E-3</v>
      </c>
      <c r="Q13" s="73">
        <v>2.7372815714757654E-3</v>
      </c>
      <c r="R13" s="73">
        <v>3.9829999987854433E-3</v>
      </c>
      <c r="S13" s="74">
        <v>6.4720000000006283E-3</v>
      </c>
      <c r="T13" s="138">
        <v>2.7324999999999793E-3</v>
      </c>
      <c r="U13" s="83">
        <v>1.050000000031965E-3</v>
      </c>
    </row>
    <row r="14" spans="1:21" ht="12.75" hidden="1" customHeight="1" outlineLevel="1" x14ac:dyDescent="0.2">
      <c r="A14" s="71" t="str">
        <f>Indexes!A14</f>
        <v>4M</v>
      </c>
      <c r="B14" s="72">
        <f>_xll.qlIndexFixing(Indexes!B14,FixingDate,TRUE,InterestRatesTrigger)</f>
        <v>1.8938423617698697E-3</v>
      </c>
      <c r="C14" s="73">
        <f>_xll.qlIndexFixing(Indexes!C14,FixingDate,TRUE,InterestRatesTrigger)</f>
        <v>2.6657826556224068E-3</v>
      </c>
      <c r="D14" s="73">
        <f>_xll.qlIndexFixing(Indexes!D14,FixingDate,TRUE,InterestRatesTrigger)</f>
        <v>3.4220000000001016E-3</v>
      </c>
      <c r="E14" s="74">
        <f>_xll.qlIndexFixing(Indexes!E14,FixingDate,TRUE,InterestRatesTrigger)</f>
        <v>2.8899999999988176E-3</v>
      </c>
      <c r="F14" s="138">
        <f>_xll.qlIndexFixing(Indexes!F14,FixingDate,TRUE,InterestRatesTrigger)</f>
        <v>3.0067717399222464E-3</v>
      </c>
      <c r="G14" s="83">
        <f>_xll.qlIndexFixing(Indexes!G14,FixingDate,TRUE,InterestRatesTrigger)</f>
        <v>1.3300000000002609E-3</v>
      </c>
      <c r="I14" s="79">
        <f t="shared" si="0"/>
        <v>-2.6857187878878176E-5</v>
      </c>
      <c r="J14" s="76">
        <f t="shared" si="1"/>
        <v>-6.2099611188242299E-5</v>
      </c>
      <c r="K14" s="76">
        <f t="shared" si="2"/>
        <v>-6.0757894661572298E-4</v>
      </c>
      <c r="L14" s="77">
        <f t="shared" si="3"/>
        <v>-3.6231961145190557E-3</v>
      </c>
      <c r="M14" s="76">
        <f t="shared" si="4"/>
        <v>-1.6579577869160322E-4</v>
      </c>
      <c r="N14" s="77">
        <f t="shared" si="5"/>
        <v>2.3881228182900775E-4</v>
      </c>
      <c r="P14" s="78">
        <v>1.9206995496487478E-3</v>
      </c>
      <c r="Q14" s="73">
        <v>2.7278822668106491E-3</v>
      </c>
      <c r="R14" s="73">
        <v>4.0295789466158246E-3</v>
      </c>
      <c r="S14" s="74">
        <v>6.5131961145178732E-3</v>
      </c>
      <c r="T14" s="138">
        <v>3.1725675186138496E-3</v>
      </c>
      <c r="U14" s="83">
        <v>1.0911877181712531E-3</v>
      </c>
    </row>
    <row r="15" spans="1:21" ht="12.75" hidden="1" customHeight="1" outlineLevel="1" x14ac:dyDescent="0.2">
      <c r="A15" s="71" t="str">
        <f>Indexes!A15</f>
        <v>5M</v>
      </c>
      <c r="B15" s="72">
        <f>_xll.qlIndexFixing(Indexes!B15,FixingDate,TRUE,InterestRatesTrigger)</f>
        <v>2.0412471667523133E-3</v>
      </c>
      <c r="C15" s="73">
        <f>_xll.qlIndexFixing(Indexes!C15,FixingDate,TRUE,InterestRatesTrigger)</f>
        <v>2.811847565355663E-3</v>
      </c>
      <c r="D15" s="73">
        <f>_xll.qlIndexFixing(Indexes!D15,FixingDate,TRUE,InterestRatesTrigger)</f>
        <v>3.6179999999999875E-3</v>
      </c>
      <c r="E15" s="74">
        <f>_xll.qlIndexFixing(Indexes!E15,FixingDate,TRUE,InterestRatesTrigger)</f>
        <v>3.35899999999949E-3</v>
      </c>
      <c r="F15" s="138">
        <f>_xll.qlIndexFixing(Indexes!F15,FixingDate,TRUE,InterestRatesTrigger)</f>
        <v>3.368032609991722E-3</v>
      </c>
      <c r="G15" s="83">
        <f>_xll.qlIndexFixing(Indexes!G15,FixingDate,TRUE,InterestRatesTrigger)</f>
        <v>1.5199999999998325E-3</v>
      </c>
      <c r="I15" s="79">
        <f t="shared" si="0"/>
        <v>5.6127882705719716E-6</v>
      </c>
      <c r="J15" s="76">
        <f t="shared" si="1"/>
        <v>1.0359671596033276E-5</v>
      </c>
      <c r="K15" s="76">
        <f t="shared" si="2"/>
        <v>-4.5799999996244244E-4</v>
      </c>
      <c r="L15" s="77">
        <f t="shared" si="3"/>
        <v>-3.1830000000002186E-3</v>
      </c>
      <c r="M15" s="76">
        <f t="shared" si="4"/>
        <v>-3.0096739000801771E-4</v>
      </c>
      <c r="N15" s="77">
        <f t="shared" si="5"/>
        <v>3.9999999996031166E-4</v>
      </c>
      <c r="P15" s="78">
        <v>2.0356343784817413E-3</v>
      </c>
      <c r="Q15" s="73">
        <v>2.8014878937596297E-3</v>
      </c>
      <c r="R15" s="73">
        <v>4.07599999996243E-3</v>
      </c>
      <c r="S15" s="74">
        <v>6.5419999999997086E-3</v>
      </c>
      <c r="T15" s="138">
        <v>3.6689999999997397E-3</v>
      </c>
      <c r="U15" s="83">
        <v>1.1200000000395208E-3</v>
      </c>
    </row>
    <row r="16" spans="1:21" ht="12.75" customHeight="1" collapsed="1" x14ac:dyDescent="0.2">
      <c r="A16" s="71" t="str">
        <f>Indexes!A16</f>
        <v>6M</v>
      </c>
      <c r="B16" s="72">
        <f>_xll.qlIndexFixing(Indexes!B16,FixingDate,TRUE,InterestRatesTrigger)</f>
        <v>2.2402078251032606E-3</v>
      </c>
      <c r="C16" s="73">
        <f>_xll.qlIndexFixing(Indexes!C16,FixingDate,TRUE,InterestRatesTrigger)</f>
        <v>3.0472155314750738E-3</v>
      </c>
      <c r="D16" s="73">
        <f>_xll.qlIndexFixing(Indexes!D16,FixingDate,TRUE,InterestRatesTrigger)</f>
        <v>3.825000000000051E-3</v>
      </c>
      <c r="E16" s="74">
        <f>_xll.qlIndexFixing(Indexes!E16,FixingDate,TRUE,InterestRatesTrigger)</f>
        <v>3.8430000000001818E-3</v>
      </c>
      <c r="F16" s="138">
        <f>_xll.qlIndexFixing(Indexes!F16,FixingDate,TRUE,InterestRatesTrigger)</f>
        <v>3.7679999997907417E-3</v>
      </c>
      <c r="G16" s="83">
        <f>_xll.qlIndexFixing(Indexes!G16,FixingDate,TRUE,InterestRatesTrigger)</f>
        <v>1.719999999999874E-3</v>
      </c>
      <c r="I16" s="79">
        <f t="shared" si="0"/>
        <v>2.0465206072972034E-4</v>
      </c>
      <c r="J16" s="76">
        <f t="shared" si="1"/>
        <v>1.2883884486785194E-4</v>
      </c>
      <c r="K16" s="76">
        <f t="shared" si="2"/>
        <v>-3.1300000000007407E-4</v>
      </c>
      <c r="L16" s="77">
        <f t="shared" si="3"/>
        <v>-2.7289999999999671E-3</v>
      </c>
      <c r="M16" s="76">
        <f t="shared" si="4"/>
        <v>-3.6960000020912643E-4</v>
      </c>
      <c r="N16" s="77">
        <f t="shared" si="5"/>
        <v>5.699999999498875E-4</v>
      </c>
      <c r="P16" s="78">
        <v>2.0355557643735402E-3</v>
      </c>
      <c r="Q16" s="73">
        <v>2.9183766866072219E-3</v>
      </c>
      <c r="R16" s="73">
        <v>4.1380000000001251E-3</v>
      </c>
      <c r="S16" s="74">
        <v>6.5720000000001489E-3</v>
      </c>
      <c r="T16" s="138">
        <v>4.1375999999998681E-3</v>
      </c>
      <c r="U16" s="83">
        <v>1.1500000000499865E-3</v>
      </c>
    </row>
    <row r="17" spans="1:21" ht="12.75" hidden="1" customHeight="1" outlineLevel="1" x14ac:dyDescent="0.2">
      <c r="A17" s="71" t="str">
        <f>Indexes!A17</f>
        <v>7M</v>
      </c>
      <c r="B17" s="72">
        <f>_xll.qlIndexFixing(Indexes!B17,FixingDate,TRUE,InterestRatesTrigger)</f>
        <v>2.4795698343022679E-3</v>
      </c>
      <c r="C17" s="73">
        <f>_xll.qlIndexFixing(Indexes!C17,FixingDate,TRUE,InterestRatesTrigger)</f>
        <v>3.3245053502196781E-3</v>
      </c>
      <c r="D17" s="73">
        <f>_xll.qlIndexFixing(Indexes!D17,FixingDate,TRUE,InterestRatesTrigger)</f>
        <v>4.0319562534142823E-3</v>
      </c>
      <c r="E17" s="74">
        <f>_xll.qlIndexFixing(Indexes!E17,FixingDate,TRUE,InterestRatesTrigger)</f>
        <v>4.3344649489475591E-3</v>
      </c>
      <c r="F17" s="138">
        <f>_xll.qlIndexFixing(Indexes!F17,FixingDate,TRUE,InterestRatesTrigger)</f>
        <v>4.2587807499078123E-3</v>
      </c>
      <c r="G17" s="83">
        <f>_xll.qlIndexFixing(Indexes!G17,FixingDate,TRUE,InterestRatesTrigger)</f>
        <v>1.9199999999880346E-3</v>
      </c>
      <c r="I17" s="79">
        <f t="shared" si="0"/>
        <v>3.5969654628971968E-4</v>
      </c>
      <c r="J17" s="76">
        <f t="shared" si="1"/>
        <v>3.2317821018681189E-4</v>
      </c>
      <c r="K17" s="76">
        <f t="shared" si="2"/>
        <v>-1.775715249836109E-4</v>
      </c>
      <c r="L17" s="77">
        <f t="shared" si="3"/>
        <v>-2.2678022749114696E-3</v>
      </c>
      <c r="M17" s="76">
        <f t="shared" si="4"/>
        <v>-4.1871925008901689E-4</v>
      </c>
      <c r="N17" s="77">
        <f t="shared" si="5"/>
        <v>7.399999999391409E-4</v>
      </c>
      <c r="P17" s="78">
        <v>2.1198732880125483E-3</v>
      </c>
      <c r="Q17" s="73">
        <v>3.0013271400328662E-3</v>
      </c>
      <c r="R17" s="73">
        <v>4.2095277783978933E-3</v>
      </c>
      <c r="S17" s="74">
        <v>6.6022672238590287E-3</v>
      </c>
      <c r="T17" s="138">
        <v>4.6774999999968292E-3</v>
      </c>
      <c r="U17" s="83">
        <v>1.1800000000488937E-3</v>
      </c>
    </row>
    <row r="18" spans="1:21" ht="12.75" hidden="1" customHeight="1" outlineLevel="1" x14ac:dyDescent="0.2">
      <c r="A18" s="71" t="str">
        <f>Indexes!A18</f>
        <v>8M</v>
      </c>
      <c r="B18" s="72">
        <f>_xll.qlIndexFixing(Indexes!B18,FixingDate,TRUE,InterestRatesTrigger)</f>
        <v>2.7208214720531396E-3</v>
      </c>
      <c r="C18" s="73">
        <f>_xll.qlIndexFixing(Indexes!C18,FixingDate,TRUE,InterestRatesTrigger)</f>
        <v>3.5869566578879621E-3</v>
      </c>
      <c r="D18" s="73">
        <f>_xll.qlIndexFixing(Indexes!D18,FixingDate,TRUE,InterestRatesTrigger)</f>
        <v>4.3064344798703367E-3</v>
      </c>
      <c r="E18" s="74">
        <f>_xll.qlIndexFixing(Indexes!E18,FixingDate,TRUE,InterestRatesTrigger)</f>
        <v>4.7876403637920192E-3</v>
      </c>
      <c r="F18" s="138">
        <f>_xll.qlIndexFixing(Indexes!F18,FixingDate,TRUE,InterestRatesTrigger)</f>
        <v>4.7035507998750272E-3</v>
      </c>
      <c r="G18" s="83">
        <f>_xll.qlIndexFixing(Indexes!G18,FixingDate,TRUE,InterestRatesTrigger)</f>
        <v>2.1799999999999459E-3</v>
      </c>
      <c r="I18" s="79">
        <f t="shared" si="0"/>
        <v>5.2730504485727289E-4</v>
      </c>
      <c r="J18" s="76">
        <f t="shared" si="1"/>
        <v>5.1264625913235821E-4</v>
      </c>
      <c r="K18" s="76">
        <f t="shared" si="2"/>
        <v>1.9023526142112474E-5</v>
      </c>
      <c r="L18" s="77">
        <f t="shared" si="3"/>
        <v>-1.8499810975551936E-3</v>
      </c>
      <c r="M18" s="76">
        <f t="shared" si="4"/>
        <v>3.6261944384610983E-4</v>
      </c>
      <c r="N18" s="77">
        <f t="shared" si="5"/>
        <v>9.5999999994187107E-4</v>
      </c>
      <c r="P18" s="78">
        <v>2.1935164271958667E-3</v>
      </c>
      <c r="Q18" s="73">
        <v>3.0743103987556039E-3</v>
      </c>
      <c r="R18" s="73">
        <v>4.2874109537282242E-3</v>
      </c>
      <c r="S18" s="74">
        <v>6.6376214613472128E-3</v>
      </c>
      <c r="T18" s="138">
        <v>4.3409313560289174E-3</v>
      </c>
      <c r="U18" s="83">
        <v>1.2200000000580748E-3</v>
      </c>
    </row>
    <row r="19" spans="1:21" ht="12.75" hidden="1" customHeight="1" outlineLevel="1" x14ac:dyDescent="0.2">
      <c r="A19" s="71" t="str">
        <f>Indexes!A19</f>
        <v>9M</v>
      </c>
      <c r="B19" s="72">
        <f>_xll.qlIndexFixing(Indexes!B19,FixingDate,TRUE,InterestRatesTrigger)</f>
        <v>3.0004146211638117E-3</v>
      </c>
      <c r="C19" s="73">
        <f>_xll.qlIndexFixing(Indexes!C19,FixingDate,TRUE,InterestRatesTrigger)</f>
        <v>3.8796422207362639E-3</v>
      </c>
      <c r="D19" s="73">
        <f>_xll.qlIndexFixing(Indexes!D19,FixingDate,TRUE,InterestRatesTrigger)</f>
        <v>4.6122102742100143E-3</v>
      </c>
      <c r="E19" s="74">
        <f>_xll.qlIndexFixing(Indexes!E19,FixingDate,TRUE,InterestRatesTrigger)</f>
        <v>5.280000000000157E-3</v>
      </c>
      <c r="F19" s="138">
        <f>_xll.qlIndexFixing(Indexes!F19,FixingDate,TRUE,InterestRatesTrigger)</f>
        <v>4.7890953513824806E-3</v>
      </c>
      <c r="G19" s="83">
        <f>_xll.qlIndexFixing(Indexes!G19,FixingDate,TRUE,InterestRatesTrigger)</f>
        <v>2.4600000000000997E-3</v>
      </c>
      <c r="I19" s="79">
        <f t="shared" si="0"/>
        <v>8.0693969375880952E-4</v>
      </c>
      <c r="J19" s="76">
        <f t="shared" si="1"/>
        <v>7.3942787747284609E-4</v>
      </c>
      <c r="K19" s="76">
        <f t="shared" si="2"/>
        <v>2.5341264393545331E-4</v>
      </c>
      <c r="L19" s="77">
        <f t="shared" si="3"/>
        <v>-1.3919999999952278E-3</v>
      </c>
      <c r="M19" s="76">
        <f t="shared" si="4"/>
        <v>7.5119376330682296E-4</v>
      </c>
      <c r="N19" s="77">
        <f t="shared" si="5"/>
        <v>1.2099999999542119E-3</v>
      </c>
      <c r="P19" s="78">
        <v>2.1934749274050021E-3</v>
      </c>
      <c r="Q19" s="73">
        <v>3.1402143432634178E-3</v>
      </c>
      <c r="R19" s="73">
        <v>4.358797630274561E-3</v>
      </c>
      <c r="S19" s="74">
        <v>6.6719999999953847E-3</v>
      </c>
      <c r="T19" s="138">
        <v>4.0379015880756576E-3</v>
      </c>
      <c r="U19" s="83">
        <v>1.2500000000458878E-3</v>
      </c>
    </row>
    <row r="20" spans="1:21" ht="12.75" hidden="1" customHeight="1" outlineLevel="1" x14ac:dyDescent="0.2">
      <c r="A20" s="71" t="str">
        <f>Indexes!A20</f>
        <v>10M</v>
      </c>
      <c r="B20" s="72">
        <f>_xll.qlIndexFixing(Indexes!B20,FixingDate,TRUE,InterestRatesTrigger)</f>
        <v>3.2994645328299796E-3</v>
      </c>
      <c r="C20" s="73">
        <f>_xll.qlIndexFixing(Indexes!C20,FixingDate,TRUE,InterestRatesTrigger)</f>
        <v>4.1889309630799582E-3</v>
      </c>
      <c r="D20" s="73">
        <f>_xll.qlIndexFixing(Indexes!D20,FixingDate,TRUE,InterestRatesTrigger)</f>
        <v>4.9082519982260762E-3</v>
      </c>
      <c r="E20" s="74">
        <f>_xll.qlIndexFixing(Indexes!E20,FixingDate,TRUE,InterestRatesTrigger)</f>
        <v>5.7740297703770095E-3</v>
      </c>
      <c r="F20" s="138">
        <f>_xll.qlIndexFixing(Indexes!F20,FixingDate,TRUE,InterestRatesTrigger)</f>
        <v>4.8749579434947373E-3</v>
      </c>
      <c r="G20" s="83">
        <f>_xll.qlIndexFixing(Indexes!G20,FixingDate,TRUE,InterestRatesTrigger)</f>
        <v>2.7200000000001494E-3</v>
      </c>
      <c r="I20" s="79">
        <f t="shared" si="0"/>
        <v>1.0099652651086063E-3</v>
      </c>
      <c r="J20" s="76">
        <f t="shared" si="1"/>
        <v>9.6744724104419217E-4</v>
      </c>
      <c r="K20" s="76">
        <f t="shared" si="2"/>
        <v>4.6664312659299399E-4</v>
      </c>
      <c r="L20" s="77">
        <f t="shared" si="3"/>
        <v>-9.3984145950979595E-4</v>
      </c>
      <c r="M20" s="76">
        <f t="shared" si="4"/>
        <v>8.644790236805866E-4</v>
      </c>
      <c r="N20" s="77">
        <f t="shared" si="5"/>
        <v>1.4100000000001394E-3</v>
      </c>
      <c r="P20" s="78">
        <v>2.2894992677213732E-3</v>
      </c>
      <c r="Q20" s="73">
        <v>3.2214837220357661E-3</v>
      </c>
      <c r="R20" s="73">
        <v>4.4416088716330822E-3</v>
      </c>
      <c r="S20" s="74">
        <v>6.7138712298868055E-3</v>
      </c>
      <c r="T20" s="138">
        <v>4.0104789198141507E-3</v>
      </c>
      <c r="U20" s="83">
        <v>1.3100000000000099E-3</v>
      </c>
    </row>
    <row r="21" spans="1:21" ht="12.75" hidden="1" customHeight="1" outlineLevel="1" x14ac:dyDescent="0.2">
      <c r="A21" s="71" t="str">
        <f>Indexes!A21</f>
        <v>11M</v>
      </c>
      <c r="B21" s="72">
        <f>_xll.qlIndexFixing(Indexes!B21,FixingDate,TRUE,InterestRatesTrigger)</f>
        <v>3.6034433403061899E-3</v>
      </c>
      <c r="C21" s="73">
        <f>_xll.qlIndexFixing(Indexes!C21,FixingDate,TRUE,InterestRatesTrigger)</f>
        <v>4.5054171257726686E-3</v>
      </c>
      <c r="D21" s="73">
        <f>_xll.qlIndexFixing(Indexes!D21,FixingDate,TRUE,InterestRatesTrigger)</f>
        <v>5.2497077443111788E-3</v>
      </c>
      <c r="E21" s="74">
        <f>_xll.qlIndexFixing(Indexes!E21,FixingDate,TRUE,InterestRatesTrigger)</f>
        <v>6.2279194876400587E-3</v>
      </c>
      <c r="F21" s="138">
        <f>_xll.qlIndexFixing(Indexes!F21,FixingDate,TRUE,InterestRatesTrigger)</f>
        <v>5.1377430182335615E-3</v>
      </c>
      <c r="G21" s="83">
        <f>_xll.qlIndexFixing(Indexes!G21,FixingDate,TRUE,InterestRatesTrigger)</f>
        <v>3.0299999999999138E-3</v>
      </c>
      <c r="I21" s="79">
        <f t="shared" si="0"/>
        <v>1.2324142667418216E-3</v>
      </c>
      <c r="J21" s="76">
        <f t="shared" si="1"/>
        <v>1.1980522613091512E-3</v>
      </c>
      <c r="K21" s="76">
        <f t="shared" si="2"/>
        <v>7.2330278580712455E-4</v>
      </c>
      <c r="L21" s="77">
        <f t="shared" si="3"/>
        <v>-5.3515590311049247E-4</v>
      </c>
      <c r="M21" s="76">
        <f t="shared" si="4"/>
        <v>1.1094770821140701E-3</v>
      </c>
      <c r="N21" s="77">
        <f t="shared" si="5"/>
        <v>1.6800000000000445E-3</v>
      </c>
      <c r="P21" s="78">
        <v>2.3710290735643683E-3</v>
      </c>
      <c r="Q21" s="73">
        <v>3.3073648644635174E-3</v>
      </c>
      <c r="R21" s="73">
        <v>4.5264049585040543E-3</v>
      </c>
      <c r="S21" s="74">
        <v>6.7630753907505512E-3</v>
      </c>
      <c r="T21" s="138">
        <v>4.0282659361194914E-3</v>
      </c>
      <c r="U21" s="83">
        <v>1.3499999999998693E-3</v>
      </c>
    </row>
    <row r="22" spans="1:21" ht="12.75" customHeight="1" collapsed="1" x14ac:dyDescent="0.2">
      <c r="A22" s="71" t="str">
        <f>Indexes!A22</f>
        <v>1Y</v>
      </c>
      <c r="B22" s="72">
        <f>_xll.qlIndexFixing(Indexes!B22,FixingDate,TRUE,InterestRatesTrigger)</f>
        <v>3.9615029164482996E-3</v>
      </c>
      <c r="C22" s="73">
        <f>_xll.qlIndexFixing(Indexes!C22,FixingDate,TRUE,InterestRatesTrigger)</f>
        <v>4.879021855071811E-3</v>
      </c>
      <c r="D22" s="73">
        <f>_xll.qlIndexFixing(Indexes!D22,FixingDate,TRUE,InterestRatesTrigger)</f>
        <v>5.6030539515789929E-3</v>
      </c>
      <c r="E22" s="83">
        <f>_xll.qlIndexFixing(Indexes!E22,FixingDate,TRUE,InterestRatesTrigger)</f>
        <v>6.6864355309691871E-3</v>
      </c>
      <c r="F22" s="138">
        <f>_xll.qlIndexFixing(Indexes!F22,FixingDate,TRUE,InterestRatesTrigger)</f>
        <v>5.4503832453852907E-3</v>
      </c>
      <c r="G22" s="83">
        <f>_xll.qlIndexFixing(Indexes!G22,FixingDate,TRUE,InterestRatesTrigger)</f>
        <v>3.379999999997902E-3</v>
      </c>
      <c r="I22" s="79">
        <f t="shared" si="0"/>
        <v>1.5018563585185284E-3</v>
      </c>
      <c r="J22" s="76">
        <f t="shared" si="1"/>
        <v>1.4721633801060333E-3</v>
      </c>
      <c r="K22" s="76">
        <f t="shared" si="2"/>
        <v>9.7763797965522321E-4</v>
      </c>
      <c r="L22" s="84">
        <f t="shared" si="3"/>
        <v>-1.4556446898780252E-4</v>
      </c>
      <c r="M22" s="76">
        <f t="shared" si="4"/>
        <v>1.4023464566117775E-3</v>
      </c>
      <c r="N22" s="84">
        <f t="shared" si="5"/>
        <v>1.9699999999979326E-3</v>
      </c>
      <c r="P22" s="78">
        <v>2.4596465579297712E-3</v>
      </c>
      <c r="Q22" s="73">
        <v>3.4068584749657777E-3</v>
      </c>
      <c r="R22" s="73">
        <v>4.6254159719237697E-3</v>
      </c>
      <c r="S22" s="83">
        <v>6.8319999999569897E-3</v>
      </c>
      <c r="T22" s="138">
        <v>4.0480367887735132E-3</v>
      </c>
      <c r="U22" s="83">
        <v>1.4099999999999694E-3</v>
      </c>
    </row>
    <row r="23" spans="1:21" ht="12.75" customHeight="1" x14ac:dyDescent="0.2">
      <c r="A23" s="54" t="str">
        <f>"#"&amp;YEAR(Indexes!A23)&amp;IF(LEN(MONTH(Indexes!A23))=1,"0","")&amp;MONTH(Indexes!A23)&amp;IF(LEN(DAY(Indexes!A23))=1,"0","")&amp;DAY(Indexes!A23)</f>
        <v>#20150916</v>
      </c>
      <c r="B23" s="62">
        <f>(_xll.qlYieldTSDiscount(B$4,SettlementDate,,InterestRatesTrigger)/_xll.qlYieldTSDiscount(B$4,Indexes!$A23,,InterestRatesTrigger)-1)/Indexes!$K23</f>
        <v>2.4955181546160838E-3</v>
      </c>
      <c r="C23" s="56">
        <f>(_xll.qlYieldTSDiscount(C$4,SettlementDate,,InterestRatesTrigger)/_xll.qlYieldTSDiscount(C$4,Indexes!$A23,,InterestRatesTrigger)-1)/Indexes!$K23</f>
        <v>3.3423526289238052E-3</v>
      </c>
      <c r="D23" s="56">
        <f>(_xll.qlYieldTSDiscount(D$4,SettlementDate,,InterestRatesTrigger)/_xll.qlYieldTSDiscount(D$4,Indexes!$A23,,InterestRatesTrigger)-1)/Indexes!$K23</f>
        <v>4.0483744160715526E-3</v>
      </c>
      <c r="E23" s="56">
        <f>(_xll.qlYieldTSDiscount(E$4,SettlementDate,,InterestRatesTrigger)/_xll.qlYieldTSDiscount(E$4,Indexes!$A23,,InterestRatesTrigger)-1)/Indexes!$K23</f>
        <v>4.3654844768796514E-3</v>
      </c>
      <c r="F23" s="56">
        <f>(_xll.qlYieldTSDiscount(F$4,SettlementDate,,InterestRatesTrigger)/_xll.qlYieldTSDiscount(F$4,Indexes!$A23,,InterestRatesTrigger)-1)/Indexes!$K23</f>
        <v>4.3042448376900064E-3</v>
      </c>
      <c r="G23" s="108">
        <f>(_xll.qlYieldTSDiscount(G$4,SettlementDate,,InterestRatesTrigger)/_xll.qlYieldTSDiscount(G$4,Indexes!$A23,,InterestRatesTrigger)-1)/Indexes!$K23</f>
        <v>1.9357274220953853E-3</v>
      </c>
      <c r="H23" s="58"/>
      <c r="I23" s="178">
        <f t="shared" si="0"/>
        <v>4.7604165621158677E-4</v>
      </c>
      <c r="J23" s="179">
        <f t="shared" si="1"/>
        <v>4.173654876475372E-4</v>
      </c>
      <c r="K23" s="179">
        <f t="shared" si="2"/>
        <v>-9.421351050853833E-5</v>
      </c>
      <c r="L23" s="179">
        <f t="shared" si="3"/>
        <v>-2.2085087268214577E-3</v>
      </c>
      <c r="M23" s="179">
        <f t="shared" si="4"/>
        <v>1.2940691156887625E-4</v>
      </c>
      <c r="N23" s="165">
        <f t="shared" si="5"/>
        <v>7.8387430039421574E-4</v>
      </c>
      <c r="O23" s="58"/>
      <c r="P23" s="62">
        <v>2.019476498404497E-3</v>
      </c>
      <c r="Q23" s="56">
        <v>2.924987141276268E-3</v>
      </c>
      <c r="R23" s="56">
        <v>4.142587926580091E-3</v>
      </c>
      <c r="S23" s="56">
        <v>6.5739932037011091E-3</v>
      </c>
      <c r="T23" s="56">
        <v>4.1748379261211301E-3</v>
      </c>
      <c r="U23" s="108">
        <v>1.1518531217011695E-3</v>
      </c>
    </row>
    <row r="24" spans="1:21" ht="12.75" customHeight="1" x14ac:dyDescent="0.2">
      <c r="A24" s="63" t="str">
        <f>"#"&amp;YEAR(Indexes!A24)&amp;IF(LEN(MONTH(Indexes!A24))=1,"0","")&amp;MONTH(Indexes!A24)&amp;IF(LEN(DAY(Indexes!A24))=1,"0","")&amp;DAY(Indexes!A24)</f>
        <v>#20151216</v>
      </c>
      <c r="B24" s="70">
        <f>(_xll.qlYieldTSDiscount(B$4,SettlementDate,,InterestRatesTrigger)/_xll.qlYieldTSDiscount(B$4,Indexes!$A24,,InterestRatesTrigger)-1)/Indexes!$K24</f>
        <v>3.3193244930927162E-3</v>
      </c>
      <c r="C24" s="65">
        <f>(_xll.qlYieldTSDiscount(C$4,SettlementDate,,InterestRatesTrigger)/_xll.qlYieldTSDiscount(C$4,Indexes!$A24,,InterestRatesTrigger)-1)/Indexes!$K24</f>
        <v>4.2095241644744246E-3</v>
      </c>
      <c r="D24" s="65">
        <f>(_xll.qlYieldTSDiscount(D$4,SettlementDate,,InterestRatesTrigger)/_xll.qlYieldTSDiscount(D$4,Indexes!$A24,,InterestRatesTrigger)-1)/Indexes!$K24</f>
        <v>4.9296915687795503E-3</v>
      </c>
      <c r="E24" s="65">
        <f>(_xll.qlYieldTSDiscount(E$4,SettlementDate,,InterestRatesTrigger)/_xll.qlYieldTSDiscount(E$4,Indexes!$A24,,InterestRatesTrigger)-1)/Indexes!$K24</f>
        <v>5.8053205968340814E-3</v>
      </c>
      <c r="F24" s="65">
        <f>(_xll.qlYieldTSDiscount(F$4,SettlementDate,,InterestRatesTrigger)/_xll.qlYieldTSDiscount(F$4,Indexes!$A24,,InterestRatesTrigger)-1)/Indexes!$K24</f>
        <v>4.8805066967651167E-3</v>
      </c>
      <c r="G24" s="81">
        <f>(_xll.qlYieldTSDiscount(G$4,SettlementDate,,InterestRatesTrigger)/_xll.qlYieldTSDiscount(G$4,Indexes!$A24,,InterestRatesTrigger)-1)/Indexes!$K24</f>
        <v>2.7388022262100748E-3</v>
      </c>
      <c r="H24" s="58"/>
      <c r="I24" s="180">
        <f t="shared" ref="I24:N24" si="6">B24-P24</f>
        <v>4.0769008569621406E-4</v>
      </c>
      <c r="J24" s="181">
        <f t="shared" si="6"/>
        <v>5.0207668892295054E-4</v>
      </c>
      <c r="K24" s="181">
        <f t="shared" si="6"/>
        <v>-9.6771886666105825E-6</v>
      </c>
      <c r="L24" s="181">
        <f t="shared" si="6"/>
        <v>-1.3099181235343886E-3</v>
      </c>
      <c r="M24" s="181">
        <f t="shared" si="6"/>
        <v>6.6159974536977167E-4</v>
      </c>
      <c r="N24" s="168">
        <f t="shared" si="6"/>
        <v>1.1334393728839049E-3</v>
      </c>
      <c r="O24" s="58"/>
      <c r="P24" s="70">
        <v>2.9116344073965021E-3</v>
      </c>
      <c r="Q24" s="65">
        <v>3.7074474755514741E-3</v>
      </c>
      <c r="R24" s="65">
        <v>4.9393687574461609E-3</v>
      </c>
      <c r="S24" s="65">
        <v>7.11523872036847E-3</v>
      </c>
      <c r="T24" s="65">
        <v>4.218906951395345E-3</v>
      </c>
      <c r="U24" s="81">
        <v>1.6053628533261699E-3</v>
      </c>
    </row>
    <row r="25" spans="1:21" ht="12.75" customHeight="1" x14ac:dyDescent="0.2">
      <c r="A25" s="71" t="str">
        <f>"#"&amp;YEAR(Indexes!A25)&amp;IF(LEN(MONTH(Indexes!A25))=1,"0","")&amp;MONTH(Indexes!A25)&amp;IF(LEN(DAY(Indexes!A25))=1,"0","")&amp;DAY(Indexes!A25)</f>
        <v>#20151230</v>
      </c>
      <c r="B25" s="78">
        <f>(_xll.qlYieldTSDiscount(B$4,SettlementDate,,InterestRatesTrigger)/_xll.qlYieldTSDiscount(B$4,Indexes!$A25,,InterestRatesTrigger)-1)/Indexes!$K25</f>
        <v>3.46002426136785E-3</v>
      </c>
      <c r="C25" s="72">
        <f>(_xll.qlYieldTSDiscount(C$4,SettlementDate,,InterestRatesTrigger)/_xll.qlYieldTSDiscount(C$4,Indexes!$A25,,InterestRatesTrigger)-1)/Indexes!$K25</f>
        <v>4.3558256827839481E-3</v>
      </c>
      <c r="D25" s="72">
        <f>(_xll.qlYieldTSDiscount(D$4,SettlementDate,,InterestRatesTrigger)/_xll.qlYieldTSDiscount(D$4,Indexes!$A25,,InterestRatesTrigger)-1)/Indexes!$K25</f>
        <v>5.0888666004631489E-3</v>
      </c>
      <c r="E25" s="72">
        <f>(_xll.qlYieldTSDiscount(E$4,SettlementDate,,InterestRatesTrigger)/_xll.qlYieldTSDiscount(E$4,Indexes!$A25,,InterestRatesTrigger)-1)/Indexes!$K25</f>
        <v>6.0206521698880633E-3</v>
      </c>
      <c r="F25" s="78">
        <f>(_xll.qlYieldTSDiscount(F$4,SettlementDate,,InterestRatesTrigger)/_xll.qlYieldTSDiscount(F$4,Indexes!$A25,,InterestRatesTrigger)-1)/Indexes!$K25</f>
        <v>5.0091008132422954E-3</v>
      </c>
      <c r="G25" s="74">
        <f>(_xll.qlYieldTSDiscount(G$4,SettlementDate,,InterestRatesTrigger)/_xll.qlYieldTSDiscount(G$4,Indexes!$A25,,InterestRatesTrigger)-1)/Indexes!$K25</f>
        <v>2.8798201663594036E-3</v>
      </c>
      <c r="I25" s="162">
        <f t="shared" si="0"/>
        <v>1.4082465060891109E-3</v>
      </c>
      <c r="J25" s="163">
        <f t="shared" si="1"/>
        <v>1.3943658511700943E-3</v>
      </c>
      <c r="K25" s="163">
        <f t="shared" si="2"/>
        <v>9.172796782746951E-4</v>
      </c>
      <c r="L25" s="164">
        <f t="shared" si="3"/>
        <v>-5.6559902863116858E-4</v>
      </c>
      <c r="M25" s="162">
        <f t="shared" si="4"/>
        <v>6.108520579956242E-4</v>
      </c>
      <c r="N25" s="164">
        <f t="shared" si="5"/>
        <v>1.7165745119362638E-3</v>
      </c>
      <c r="P25" s="78">
        <v>2.0517777552787391E-3</v>
      </c>
      <c r="Q25" s="72">
        <v>2.9614598316138538E-3</v>
      </c>
      <c r="R25" s="72">
        <v>4.1715869221884538E-3</v>
      </c>
      <c r="S25" s="72">
        <v>6.5862511985192319E-3</v>
      </c>
      <c r="T25" s="78">
        <v>4.3982487552466712E-3</v>
      </c>
      <c r="U25" s="74">
        <v>1.1632456544231398E-3</v>
      </c>
    </row>
    <row r="26" spans="1:21" ht="12.75" customHeight="1" x14ac:dyDescent="0.2">
      <c r="A26" s="71" t="str">
        <f>"#"&amp;YEAR(Indexes!A26)&amp;IF(LEN(MONTH(Indexes!A26))=1,"0","")&amp;MONTH(Indexes!A26)&amp;IF(LEN(DAY(Indexes!A26))=1,"0","")&amp;DAY(Indexes!A26)</f>
        <v>#20151231</v>
      </c>
      <c r="B26" s="78">
        <f>(_xll.qlYieldTSDiscount(B$4,SettlementDate,,InterestRatesTrigger)/_xll.qlYieldTSDiscount(B$4,Indexes!$A26,,InterestRatesTrigger)-1)/Indexes!$K26</f>
        <v>3.4701817645634596E-3</v>
      </c>
      <c r="C26" s="72">
        <f>(_xll.qlYieldTSDiscount(C$4,SettlementDate,,InterestRatesTrigger)/_xll.qlYieldTSDiscount(C$4,Indexes!$A26,,InterestRatesTrigger)-1)/Indexes!$K26</f>
        <v>4.3664091653692174E-3</v>
      </c>
      <c r="D26" s="72">
        <f>(_xll.qlYieldTSDiscount(D$4,SettlementDate,,InterestRatesTrigger)/_xll.qlYieldTSDiscount(D$4,Indexes!$A26,,InterestRatesTrigger)-1)/Indexes!$K26</f>
        <v>5.1005243517340372E-3</v>
      </c>
      <c r="E26" s="72">
        <f>(_xll.qlYieldTSDiscount(E$4,SettlementDate,,InterestRatesTrigger)/_xll.qlYieldTSDiscount(E$4,Indexes!$A26,,InterestRatesTrigger)-1)/Indexes!$K26</f>
        <v>6.0357492742668037E-3</v>
      </c>
      <c r="F26" s="78">
        <f>(_xll.qlYieldTSDiscount(F$4,SettlementDate,,InterestRatesTrigger)/_xll.qlYieldTSDiscount(F$4,Indexes!$A26,,InterestRatesTrigger)-1)/Indexes!$K26</f>
        <v>5.0182878994205005E-3</v>
      </c>
      <c r="G26" s="74">
        <f>(_xll.qlYieldTSDiscount(G$4,SettlementDate,,InterestRatesTrigger)/_xll.qlYieldTSDiscount(G$4,Indexes!$A26,,InterestRatesTrigger)-1)/Indexes!$K26</f>
        <v>2.8903579959661248E-3</v>
      </c>
      <c r="I26" s="162">
        <f t="shared" si="0"/>
        <v>1.4146593490827115E-3</v>
      </c>
      <c r="J26" s="163">
        <f t="shared" si="1"/>
        <v>1.4021226149763702E-3</v>
      </c>
      <c r="K26" s="163">
        <f t="shared" si="2"/>
        <v>9.2643994055902068E-4</v>
      </c>
      <c r="L26" s="164">
        <f t="shared" si="3"/>
        <v>-5.5154599002659854E-4</v>
      </c>
      <c r="M26" s="162">
        <f t="shared" si="4"/>
        <v>6.0142237800500913E-4</v>
      </c>
      <c r="N26" s="164">
        <f t="shared" si="5"/>
        <v>1.7261088490282124E-3</v>
      </c>
      <c r="P26" s="78">
        <v>2.0555224154807481E-3</v>
      </c>
      <c r="Q26" s="72">
        <v>2.9642865503928472E-3</v>
      </c>
      <c r="R26" s="72">
        <v>4.1740844111750166E-3</v>
      </c>
      <c r="S26" s="72">
        <v>6.5872952642934022E-3</v>
      </c>
      <c r="T26" s="78">
        <v>4.4168655214154914E-3</v>
      </c>
      <c r="U26" s="74">
        <v>1.1642491469379124E-3</v>
      </c>
    </row>
    <row r="27" spans="1:21" ht="12.75" customHeight="1" x14ac:dyDescent="0.2">
      <c r="A27" s="71" t="str">
        <f>"#"&amp;YEAR(Indexes!A27)&amp;IF(LEN(MONTH(Indexes!A27))=1,"0","")&amp;MONTH(Indexes!A27)&amp;IF(LEN(DAY(Indexes!A27))=1,"0","")&amp;DAY(Indexes!A27)</f>
        <v>#20160104</v>
      </c>
      <c r="B27" s="78">
        <f>(_xll.qlYieldTSDiscount(B$4,SettlementDate,,InterestRatesTrigger)/_xll.qlYieldTSDiscount(B$4,Indexes!$A27,,InterestRatesTrigger)-1)/Indexes!$K27</f>
        <v>3.5109481963036871E-3</v>
      </c>
      <c r="C27" s="72">
        <f>(_xll.qlYieldTSDiscount(C$4,SettlementDate,,InterestRatesTrigger)/_xll.qlYieldTSDiscount(C$4,Indexes!$A27,,InterestRatesTrigger)-1)/Indexes!$K27</f>
        <v>4.408905937895633E-3</v>
      </c>
      <c r="D27" s="72">
        <f>(_xll.qlYieldTSDiscount(D$4,SettlementDate,,InterestRatesTrigger)/_xll.qlYieldTSDiscount(D$4,Indexes!$A27,,InterestRatesTrigger)-1)/Indexes!$K27</f>
        <v>5.1470902845759305E-3</v>
      </c>
      <c r="E27" s="72">
        <f>(_xll.qlYieldTSDiscount(E$4,SettlementDate,,InterestRatesTrigger)/_xll.qlYieldTSDiscount(E$4,Indexes!$A27,,InterestRatesTrigger)-1)/Indexes!$K27</f>
        <v>6.0957096294016327E-3</v>
      </c>
      <c r="F27" s="78">
        <f>(_xll.qlYieldTSDiscount(F$4,SettlementDate,,InterestRatesTrigger)/_xll.qlYieldTSDiscount(F$4,Indexes!$A27,,InterestRatesTrigger)-1)/Indexes!$K27</f>
        <v>5.0550387285033006E-3</v>
      </c>
      <c r="G27" s="74">
        <f>(_xll.qlYieldTSDiscount(G$4,SettlementDate,,InterestRatesTrigger)/_xll.qlYieldTSDiscount(G$4,Indexes!$A27,,InterestRatesTrigger)-1)/Indexes!$K27</f>
        <v>2.9329001186372493E-3</v>
      </c>
      <c r="I27" s="162">
        <f t="shared" si="0"/>
        <v>1.4477841994465779E-3</v>
      </c>
      <c r="J27" s="163">
        <f t="shared" si="1"/>
        <v>1.4390489392323187E-3</v>
      </c>
      <c r="K27" s="163">
        <f t="shared" si="2"/>
        <v>9.6798748648165098E-4</v>
      </c>
      <c r="L27" s="164">
        <f t="shared" si="3"/>
        <v>-4.9368394800598705E-4</v>
      </c>
      <c r="M27" s="162">
        <f t="shared" si="4"/>
        <v>6.0093983395510028E-4</v>
      </c>
      <c r="N27" s="164">
        <f t="shared" si="5"/>
        <v>1.7666050911845147E-3</v>
      </c>
      <c r="P27" s="78">
        <v>2.0631639968571092E-3</v>
      </c>
      <c r="Q27" s="72">
        <v>2.9698569986633143E-3</v>
      </c>
      <c r="R27" s="72">
        <v>4.1791027980942795E-3</v>
      </c>
      <c r="S27" s="72">
        <v>6.5893935774076198E-3</v>
      </c>
      <c r="T27" s="78">
        <v>4.4540988945482004E-3</v>
      </c>
      <c r="U27" s="74">
        <v>1.1662950274527347E-3</v>
      </c>
    </row>
    <row r="28" spans="1:21" ht="12.75" customHeight="1" x14ac:dyDescent="0.2">
      <c r="A28" s="63" t="str">
        <f>"#"&amp;YEAR(Indexes!A28)&amp;IF(LEN(MONTH(Indexes!A28))=1,"0","")&amp;MONTH(Indexes!A28)&amp;IF(LEN(DAY(Indexes!A28))=1,"0","")&amp;DAY(Indexes!A28)</f>
        <v>#20160105</v>
      </c>
      <c r="B28" s="70">
        <f>(_xll.qlYieldTSDiscount(B$4,SettlementDate,,InterestRatesTrigger)/_xll.qlYieldTSDiscount(B$4,Indexes!$A28,,InterestRatesTrigger)-1)/Indexes!$K28</f>
        <v>3.521173395068287E-3</v>
      </c>
      <c r="C28" s="64">
        <f>(_xll.qlYieldTSDiscount(C$4,SettlementDate,,InterestRatesTrigger)/_xll.qlYieldTSDiscount(C$4,Indexes!$A28,,InterestRatesTrigger)-1)/Indexes!$K28</f>
        <v>4.419569731037281E-3</v>
      </c>
      <c r="D28" s="64">
        <f>(_xll.qlYieldTSDiscount(D$4,SettlementDate,,InterestRatesTrigger)/_xll.qlYieldTSDiscount(D$4,Indexes!$A28,,InterestRatesTrigger)-1)/Indexes!$K28</f>
        <v>5.1586821953109379E-3</v>
      </c>
      <c r="E28" s="64">
        <f>(_xll.qlYieldTSDiscount(E$4,SettlementDate,,InterestRatesTrigger)/_xll.qlYieldTSDiscount(E$4,Indexes!$A28,,InterestRatesTrigger)-1)/Indexes!$K28</f>
        <v>6.1105890115117963E-3</v>
      </c>
      <c r="F28" s="70">
        <f>(_xll.qlYieldTSDiscount(F$4,SettlementDate,,InterestRatesTrigger)/_xll.qlYieldTSDiscount(F$4,Indexes!$A28,,InterestRatesTrigger)-1)/Indexes!$K28</f>
        <v>5.0642270641116944E-3</v>
      </c>
      <c r="G28" s="66">
        <f>(_xll.qlYieldTSDiscount(G$4,SettlementDate,,InterestRatesTrigger)/_xll.qlYieldTSDiscount(G$4,Indexes!$A28,,InterestRatesTrigger)-1)/Indexes!$K28</f>
        <v>2.9436163498183635E-3</v>
      </c>
      <c r="I28" s="166">
        <f t="shared" si="0"/>
        <v>1.4541534665769478E-3</v>
      </c>
      <c r="J28" s="167">
        <f t="shared" si="1"/>
        <v>1.4469671398361049E-3</v>
      </c>
      <c r="K28" s="167">
        <f t="shared" si="2"/>
        <v>9.7706021079952982E-4</v>
      </c>
      <c r="L28" s="168">
        <f t="shared" si="3"/>
        <v>-4.7985878456687902E-4</v>
      </c>
      <c r="M28" s="166">
        <f t="shared" si="4"/>
        <v>5.9151153618357006E-4</v>
      </c>
      <c r="N28" s="168">
        <f t="shared" si="5"/>
        <v>1.7762772245895977E-3</v>
      </c>
      <c r="P28" s="70">
        <v>2.0670199284913392E-3</v>
      </c>
      <c r="Q28" s="64">
        <v>2.9726025912011761E-3</v>
      </c>
      <c r="R28" s="64">
        <v>4.1816219845114081E-3</v>
      </c>
      <c r="S28" s="64">
        <v>6.5904477960786753E-3</v>
      </c>
      <c r="T28" s="70">
        <v>4.4727155279281243E-3</v>
      </c>
      <c r="U28" s="66">
        <v>1.1673391252287658E-3</v>
      </c>
    </row>
    <row r="29" spans="1:21" ht="12.75" hidden="1" customHeight="1" outlineLevel="1" x14ac:dyDescent="0.2">
      <c r="A29" s="71" t="str">
        <f>"#"&amp;YEAR(Indexes!A29)&amp;IF(LEN(MONTH(Indexes!A29))=1,"0","")&amp;MONTH(Indexes!A29)&amp;IF(LEN(DAY(Indexes!A29))=1,"0","")&amp;DAY(Indexes!A29)</f>
        <v>#20161229</v>
      </c>
      <c r="B29" s="72">
        <f>(_xll.qlYieldTSDiscount(B$4,SettlementDate,,InterestRatesTrigger)/_xll.qlYieldTSDiscount(B$4,Indexes!$A29,,InterestRatesTrigger)-1)/Indexes!$K29</f>
        <v>7.4435667190899659E-3</v>
      </c>
      <c r="C29" s="72">
        <f>(_xll.qlYieldTSDiscount(C$4,SettlementDate,,InterestRatesTrigger)/_xll.qlYieldTSDiscount(C$4,Indexes!$A29,,InterestRatesTrigger)-1)/Indexes!$K29</f>
        <v>8.5335496329209826E-3</v>
      </c>
      <c r="D29" s="72">
        <f>(_xll.qlYieldTSDiscount(D$4,SettlementDate,,InterestRatesTrigger)/_xll.qlYieldTSDiscount(D$4,Indexes!$A29,,InterestRatesTrigger)-1)/Indexes!$K29</f>
        <v>9.2644822867417528E-3</v>
      </c>
      <c r="E29" s="72">
        <f>(_xll.qlYieldTSDiscount(E$4,SettlementDate,,InterestRatesTrigger)/_xll.qlYieldTSDiscount(E$4,Indexes!$A29,,InterestRatesTrigger)-1)/Indexes!$K29</f>
        <v>1.0752612685193886E-2</v>
      </c>
      <c r="F29" s="78">
        <f>(_xll.qlYieldTSDiscount(F$4,SettlementDate,,InterestRatesTrigger)/_xll.qlYieldTSDiscount(F$4,Indexes!$A29,,InterestRatesTrigger)-1)/Indexes!$K29</f>
        <v>8.8100191464133126E-3</v>
      </c>
      <c r="G29" s="74">
        <f>(_xll.qlYieldTSDiscount(G$4,SettlementDate,,InterestRatesTrigger)/_xll.qlYieldTSDiscount(G$4,Indexes!$A29,,InterestRatesTrigger)-1)/Indexes!$K29</f>
        <v>6.7894509162384686E-3</v>
      </c>
      <c r="I29" s="162">
        <f t="shared" ref="I29:I88" si="7">B29-P29</f>
        <v>4.1917855036193528E-3</v>
      </c>
      <c r="J29" s="163">
        <f>C29-Q29</f>
        <v>4.4361350380724375E-3</v>
      </c>
      <c r="K29" s="163">
        <f t="shared" ref="K29:K88" si="8">D29-R29</f>
        <v>3.9121143663847545E-3</v>
      </c>
      <c r="L29" s="164">
        <f t="shared" ref="L29:L88" si="9">E29-S29</f>
        <v>3.2107635684324566E-3</v>
      </c>
      <c r="M29" s="163">
        <f t="shared" ref="M29:M88" si="10">F29-T29</f>
        <v>4.2904990201032139E-3</v>
      </c>
      <c r="N29" s="164">
        <f t="shared" ref="N29:N88" si="11">G29-U29</f>
        <v>4.9033131280496927E-3</v>
      </c>
      <c r="P29" s="78">
        <v>3.2517812154706127E-3</v>
      </c>
      <c r="Q29" s="72">
        <v>4.0974145948485452E-3</v>
      </c>
      <c r="R29" s="72">
        <v>5.3523679203569983E-3</v>
      </c>
      <c r="S29" s="72">
        <v>7.5418491167614293E-3</v>
      </c>
      <c r="T29" s="78">
        <v>4.5195201263100986E-3</v>
      </c>
      <c r="U29" s="74">
        <v>1.8861377881887759E-3</v>
      </c>
    </row>
    <row r="30" spans="1:21" ht="12.75" hidden="1" customHeight="1" outlineLevel="1" x14ac:dyDescent="0.2">
      <c r="A30" s="71" t="str">
        <f>"#"&amp;YEAR(Indexes!A30)&amp;IF(LEN(MONTH(Indexes!A30))=1,"0","")&amp;MONTH(Indexes!A30)&amp;IF(LEN(DAY(Indexes!A30))=1,"0","")&amp;DAY(Indexes!A30)</f>
        <v>#20161230</v>
      </c>
      <c r="B30" s="72">
        <f>(_xll.qlYieldTSDiscount(B$4,SettlementDate,,InterestRatesTrigger)/_xll.qlYieldTSDiscount(B$4,Indexes!$A30,,InterestRatesTrigger)-1)/Indexes!$K30</f>
        <v>7.4541255448895422E-3</v>
      </c>
      <c r="C30" s="72">
        <f>(_xll.qlYieldTSDiscount(C$4,SettlementDate,,InterestRatesTrigger)/_xll.qlYieldTSDiscount(C$4,Indexes!$A30,,InterestRatesTrigger)-1)/Indexes!$K30</f>
        <v>8.5448181841072633E-3</v>
      </c>
      <c r="D30" s="72">
        <f>(_xll.qlYieldTSDiscount(D$4,SettlementDate,,InterestRatesTrigger)/_xll.qlYieldTSDiscount(D$4,Indexes!$A30,,InterestRatesTrigger)-1)/Indexes!$K30</f>
        <v>9.2757905147002554E-3</v>
      </c>
      <c r="E30" s="72">
        <f>(_xll.qlYieldTSDiscount(E$4,SettlementDate,,InterestRatesTrigger)/_xll.qlYieldTSDiscount(E$4,Indexes!$A30,,InterestRatesTrigger)-1)/Indexes!$K30</f>
        <v>1.0768533341144785E-2</v>
      </c>
      <c r="F30" s="78">
        <f>(_xll.qlYieldTSDiscount(F$4,SettlementDate,,InterestRatesTrigger)/_xll.qlYieldTSDiscount(F$4,Indexes!$A30,,InterestRatesTrigger)-1)/Indexes!$K30</f>
        <v>8.8206265188177091E-3</v>
      </c>
      <c r="G30" s="74">
        <f>(_xll.qlYieldTSDiscount(G$4,SettlementDate,,InterestRatesTrigger)/_xll.qlYieldTSDiscount(G$4,Indexes!$A30,,InterestRatesTrigger)-1)/Indexes!$K30</f>
        <v>6.7999034077713596E-3</v>
      </c>
      <c r="I30" s="162">
        <f t="shared" si="7"/>
        <v>4.1989993630296291E-3</v>
      </c>
      <c r="J30" s="163">
        <f>C30-Q30</f>
        <v>4.4433049256056272E-3</v>
      </c>
      <c r="K30" s="163">
        <f t="shared" si="8"/>
        <v>3.9191311118241786E-3</v>
      </c>
      <c r="L30" s="164">
        <f t="shared" si="9"/>
        <v>3.2221550780565959E-3</v>
      </c>
      <c r="M30" s="163">
        <f t="shared" si="10"/>
        <v>4.2974781371251103E-3</v>
      </c>
      <c r="N30" s="164">
        <f t="shared" si="11"/>
        <v>4.9107730006246932E-3</v>
      </c>
      <c r="P30" s="78">
        <v>3.2551261818599127E-3</v>
      </c>
      <c r="Q30" s="72">
        <v>4.1015132585016361E-3</v>
      </c>
      <c r="R30" s="72">
        <v>5.3566594028760768E-3</v>
      </c>
      <c r="S30" s="72">
        <v>7.5463782630881887E-3</v>
      </c>
      <c r="T30" s="78">
        <v>4.5231483816925988E-3</v>
      </c>
      <c r="U30" s="74">
        <v>1.8891304071466664E-3</v>
      </c>
    </row>
    <row r="31" spans="1:21" ht="12.75" hidden="1" customHeight="1" outlineLevel="1" x14ac:dyDescent="0.2">
      <c r="A31" s="71" t="str">
        <f>"#"&amp;YEAR(Indexes!A31)&amp;IF(LEN(MONTH(Indexes!A31))=1,"0","")&amp;MONTH(Indexes!A31)&amp;IF(LEN(DAY(Indexes!A31))=1,"0","")&amp;DAY(Indexes!A31)</f>
        <v>#20170103</v>
      </c>
      <c r="B31" s="72">
        <f>(_xll.qlYieldTSDiscount(B$4,SettlementDate,,InterestRatesTrigger)/_xll.qlYieldTSDiscount(B$4,Indexes!$A31,,InterestRatesTrigger)-1)/Indexes!$K31</f>
        <v>7.496310407414125E-3</v>
      </c>
      <c r="C31" s="72">
        <f>(_xll.qlYieldTSDiscount(C$4,SettlementDate,,InterestRatesTrigger)/_xll.qlYieldTSDiscount(C$4,Indexes!$A31,,InterestRatesTrigger)-1)/Indexes!$K31</f>
        <v>8.5898746316790883E-3</v>
      </c>
      <c r="D31" s="72">
        <f>(_xll.qlYieldTSDiscount(D$4,SettlementDate,,InterestRatesTrigger)/_xll.qlYieldTSDiscount(D$4,Indexes!$A31,,InterestRatesTrigger)-1)/Indexes!$K31</f>
        <v>9.3209563927377625E-3</v>
      </c>
      <c r="E31" s="72">
        <f>(_xll.qlYieldTSDiscount(E$4,SettlementDate,,InterestRatesTrigger)/_xll.qlYieldTSDiscount(E$4,Indexes!$A31,,InterestRatesTrigger)-1)/Indexes!$K31</f>
        <v>1.0832203104105514E-2</v>
      </c>
      <c r="F31" s="78">
        <f>(_xll.qlYieldTSDiscount(F$4,SettlementDate,,InterestRatesTrigger)/_xll.qlYieldTSDiscount(F$4,Indexes!$A31,,InterestRatesTrigger)-1)/Indexes!$K31</f>
        <v>8.8630630661349977E-3</v>
      </c>
      <c r="G31" s="74">
        <f>(_xll.qlYieldTSDiscount(G$4,SettlementDate,,InterestRatesTrigger)/_xll.qlYieldTSDiscount(G$4,Indexes!$A31,,InterestRatesTrigger)-1)/Indexes!$K31</f>
        <v>6.8417177716252088E-3</v>
      </c>
      <c r="I31" s="162">
        <f t="shared" si="7"/>
        <v>4.2344800932646847E-3</v>
      </c>
      <c r="J31" s="163">
        <f>C31-Q31</f>
        <v>4.4801438853240855E-3</v>
      </c>
      <c r="K31" s="163">
        <f t="shared" si="8"/>
        <v>3.9556956364484351E-3</v>
      </c>
      <c r="L31" s="164">
        <f t="shared" si="9"/>
        <v>3.276744837721373E-3</v>
      </c>
      <c r="M31" s="163">
        <f t="shared" si="10"/>
        <v>4.332657816576593E-3</v>
      </c>
      <c r="N31" s="164">
        <f t="shared" si="11"/>
        <v>4.9465801786694377E-3</v>
      </c>
      <c r="P31" s="78">
        <v>3.2618303141494403E-3</v>
      </c>
      <c r="Q31" s="72">
        <v>4.1097307463550028E-3</v>
      </c>
      <c r="R31" s="72">
        <v>5.3652607562893273E-3</v>
      </c>
      <c r="S31" s="72">
        <v>7.5554582663841414E-3</v>
      </c>
      <c r="T31" s="78">
        <v>4.5304052495584047E-3</v>
      </c>
      <c r="U31" s="74">
        <v>1.8951375929557709E-3</v>
      </c>
    </row>
    <row r="32" spans="1:21" ht="12.75" hidden="1" customHeight="1" outlineLevel="1" x14ac:dyDescent="0.2">
      <c r="A32" s="71" t="str">
        <f>"#"&amp;YEAR(Indexes!A32)&amp;IF(LEN(MONTH(Indexes!A32))=1,"0","")&amp;MONTH(Indexes!A32)&amp;IF(LEN(DAY(Indexes!A32))=1,"0","")&amp;DAY(Indexes!A32)</f>
        <v>#20170104</v>
      </c>
      <c r="B32" s="72">
        <f>(_xll.qlYieldTSDiscount(B$4,SettlementDate,,InterestRatesTrigger)/_xll.qlYieldTSDiscount(B$4,Indexes!$A32,,InterestRatesTrigger)-1)/Indexes!$K32</f>
        <v>7.5068439537109314E-3</v>
      </c>
      <c r="C32" s="72">
        <f>(_xll.qlYieldTSDiscount(C$4,SettlementDate,,InterestRatesTrigger)/_xll.qlYieldTSDiscount(C$4,Indexes!$A32,,InterestRatesTrigger)-1)/Indexes!$K32</f>
        <v>8.6011336486850869E-3</v>
      </c>
      <c r="D32" s="72">
        <f>(_xll.qlYieldTSDiscount(D$4,SettlementDate,,InterestRatesTrigger)/_xll.qlYieldTSDiscount(D$4,Indexes!$A32,,InterestRatesTrigger)-1)/Indexes!$K32</f>
        <v>9.332230973180252E-3</v>
      </c>
      <c r="E32" s="72">
        <f>(_xll.qlYieldTSDiscount(E$4,SettlementDate,,InterestRatesTrigger)/_xll.qlYieldTSDiscount(E$4,Indexes!$A32,,InterestRatesTrigger)-1)/Indexes!$K32</f>
        <v>1.0848110775499594E-2</v>
      </c>
      <c r="F32" s="78">
        <f>(_xll.qlYieldTSDiscount(F$4,SettlementDate,,InterestRatesTrigger)/_xll.qlYieldTSDiscount(F$4,Indexes!$A32,,InterestRatesTrigger)-1)/Indexes!$K32</f>
        <v>8.873673972388172E-3</v>
      </c>
      <c r="G32" s="74">
        <f>(_xll.qlYieldTSDiscount(G$4,SettlementDate,,InterestRatesTrigger)/_xll.qlYieldTSDiscount(G$4,Indexes!$A32,,InterestRatesTrigger)-1)/Indexes!$K32</f>
        <v>6.8521739763234384E-3</v>
      </c>
      <c r="I32" s="162">
        <f t="shared" si="7"/>
        <v>4.2349208137286154E-3</v>
      </c>
      <c r="J32" s="163">
        <f>C32-Q32</f>
        <v>4.4790266474618425E-3</v>
      </c>
      <c r="K32" s="163">
        <f t="shared" si="8"/>
        <v>3.9540222044922545E-3</v>
      </c>
      <c r="L32" s="164">
        <f t="shared" si="9"/>
        <v>3.2789785309046511E-3</v>
      </c>
      <c r="M32" s="163">
        <f t="shared" si="10"/>
        <v>4.3323825272906314E-3</v>
      </c>
      <c r="N32" s="164">
        <f t="shared" si="11"/>
        <v>4.947961857785301E-3</v>
      </c>
      <c r="P32" s="78">
        <v>3.2719231399823165E-3</v>
      </c>
      <c r="Q32" s="72">
        <v>4.1221070012232445E-3</v>
      </c>
      <c r="R32" s="72">
        <v>5.3782087686879976E-3</v>
      </c>
      <c r="S32" s="72">
        <v>7.5691322445949434E-3</v>
      </c>
      <c r="T32" s="78">
        <v>4.5412914450975407E-3</v>
      </c>
      <c r="U32" s="74">
        <v>1.9042121185381372E-3</v>
      </c>
    </row>
    <row r="33" spans="1:21" ht="12.75" customHeight="1" collapsed="1" x14ac:dyDescent="0.2">
      <c r="A33" s="54" t="str">
        <f>Indexes!A33</f>
        <v>G5</v>
      </c>
      <c r="B33" s="85">
        <f>(1-_xll.qlIndexFixing(B$1,Indexes!$L33,TRUE,InterestRatesTrigger))*100</f>
        <v>99.820899230620739</v>
      </c>
      <c r="C33" s="86">
        <f>(1-_xll.qlIndexFixing(C$1,Indexes!$L33,TRUE,InterestRatesTrigger))*100</f>
        <v>99.738794219355327</v>
      </c>
      <c r="D33" s="86">
        <f>(1-_xll.qlIndexFixing(D$1,Indexes!$L33,TRUE,InterestRatesTrigger))*100</f>
        <v>99.661459274548321</v>
      </c>
      <c r="E33" s="86">
        <f>(1-_xll.qlIndexFixing(E$1,Indexes!$L33,TRUE,InterestRatesTrigger))*100</f>
        <v>99.738972445178732</v>
      </c>
      <c r="F33" s="139">
        <f>(1-_xll.qlIndexFixing(F$1,Indexes!$L33,TRUE,InterestRatesTrigger))*100</f>
        <v>99.731880352750437</v>
      </c>
      <c r="G33" s="87">
        <f>(1-_xll.qlIndexFixing(G$1,Indexes!$L33,TRUE,InterestRatesTrigger))*100</f>
        <v>99.871134452773518</v>
      </c>
      <c r="I33" s="88">
        <f t="shared" si="7"/>
        <v>1.2539324408635366E-2</v>
      </c>
      <c r="J33" s="89">
        <f>C33-Q33</f>
        <v>1.5019906714400122E-2</v>
      </c>
      <c r="K33" s="89">
        <f t="shared" si="8"/>
        <v>7.6403165768056169E-2</v>
      </c>
      <c r="L33" s="90">
        <f t="shared" si="9"/>
        <v>0.42341974706570795</v>
      </c>
      <c r="M33" s="89">
        <f t="shared" si="10"/>
        <v>1.4848733368197031E-2</v>
      </c>
      <c r="N33" s="90">
        <f t="shared" si="11"/>
        <v>-3.086634755125317E-2</v>
      </c>
      <c r="P33" s="85">
        <v>99.808359906212104</v>
      </c>
      <c r="Q33" s="86">
        <v>99.723774312640927</v>
      </c>
      <c r="R33" s="86">
        <v>99.585056108780265</v>
      </c>
      <c r="S33" s="86">
        <v>99.315552698113024</v>
      </c>
      <c r="T33" s="139">
        <v>99.71703161938224</v>
      </c>
      <c r="U33" s="87">
        <v>99.902000800324771</v>
      </c>
    </row>
    <row r="34" spans="1:21" ht="12.75" customHeight="1" x14ac:dyDescent="0.2">
      <c r="A34" s="71" t="str">
        <f>Indexes!A34</f>
        <v>H5</v>
      </c>
      <c r="B34" s="91">
        <f>(1-_xll.qlIndexFixing(B$1,Indexes!$L34,TRUE,InterestRatesTrigger))*100</f>
        <v>99.802445515620448</v>
      </c>
      <c r="C34" s="92">
        <f>(1-_xll.qlIndexFixing(C$1,Indexes!$L34,TRUE,InterestRatesTrigger))*100</f>
        <v>99.722761197004075</v>
      </c>
      <c r="D34" s="92">
        <f>(1-_xll.qlIndexFixing(D$1,Indexes!$L34,TRUE,InterestRatesTrigger))*100</f>
        <v>99.653938789611558</v>
      </c>
      <c r="E34" s="92">
        <f>(1-_xll.qlIndexFixing(E$1,Indexes!$L34,TRUE,InterestRatesTrigger))*100</f>
        <v>99.666254752061718</v>
      </c>
      <c r="F34" s="140">
        <f>(1-_xll.qlIndexFixing(F$1,Indexes!$L34,TRUE,InterestRatesTrigger))*100</f>
        <v>99.650350810887431</v>
      </c>
      <c r="G34" s="93">
        <f>(1-_xll.qlIndexFixing(G$1,Indexes!$L34,TRUE,InterestRatesTrigger))*100</f>
        <v>99.863590625628248</v>
      </c>
      <c r="I34" s="94">
        <f t="shared" si="7"/>
        <v>-5.335872413013476E-3</v>
      </c>
      <c r="J34" s="95">
        <f t="shared" ref="J34:J52" si="12">C34-Q34</f>
        <v>5.1220692858322536E-3</v>
      </c>
      <c r="K34" s="95">
        <f t="shared" si="8"/>
        <v>8.0807680976576535E-2</v>
      </c>
      <c r="L34" s="96">
        <f t="shared" si="9"/>
        <v>0.36193535966205559</v>
      </c>
      <c r="M34" s="95">
        <f t="shared" si="10"/>
        <v>1.5868182199355374E-2</v>
      </c>
      <c r="N34" s="96">
        <f t="shared" si="11"/>
        <v>-3.0256022263245086E-2</v>
      </c>
      <c r="P34" s="91">
        <v>99.807781388033462</v>
      </c>
      <c r="Q34" s="92">
        <v>99.717639127718243</v>
      </c>
      <c r="R34" s="92">
        <v>99.573131108634982</v>
      </c>
      <c r="S34" s="92">
        <v>99.304319392399663</v>
      </c>
      <c r="T34" s="140">
        <v>99.634482628688076</v>
      </c>
      <c r="U34" s="93">
        <v>99.893846647891493</v>
      </c>
    </row>
    <row r="35" spans="1:21" ht="12.75" customHeight="1" x14ac:dyDescent="0.2">
      <c r="A35" s="71" t="str">
        <f>Indexes!A35</f>
        <v>J5</v>
      </c>
      <c r="B35" s="91">
        <f>(1-_xll.qlIndexFixing(B$1,Indexes!$L35,TRUE,InterestRatesTrigger))*100</f>
        <v>99.772661916936585</v>
      </c>
      <c r="C35" s="92">
        <f>(1-_xll.qlIndexFixing(C$1,Indexes!$L35,TRUE,InterestRatesTrigger))*100</f>
        <v>99.69422942249561</v>
      </c>
      <c r="D35" s="92">
        <f>(1-_xll.qlIndexFixing(D$1,Indexes!$L35,TRUE,InterestRatesTrigger))*100</f>
        <v>99.618565863383481</v>
      </c>
      <c r="E35" s="92">
        <f>(1-_xll.qlIndexFixing(E$1,Indexes!$L35,TRUE,InterestRatesTrigger))*100</f>
        <v>99.578051461675699</v>
      </c>
      <c r="F35" s="140">
        <f>(1-_xll.qlIndexFixing(F$1,Indexes!$L35,TRUE,InterestRatesTrigger))*100</f>
        <v>99.576970791509424</v>
      </c>
      <c r="G35" s="93">
        <f>(1-_xll.qlIndexFixing(G$1,Indexes!$L35,TRUE,InterestRatesTrigger))*100</f>
        <v>99.828965040020108</v>
      </c>
      <c r="I35" s="94">
        <f t="shared" si="7"/>
        <v>-3.8943539295942742E-2</v>
      </c>
      <c r="J35" s="95">
        <f t="shared" si="12"/>
        <v>-1.1803045375046395E-2</v>
      </c>
      <c r="K35" s="95">
        <f t="shared" si="8"/>
        <v>6.1645616994027819E-2</v>
      </c>
      <c r="L35" s="96">
        <f t="shared" si="9"/>
        <v>0.29017247407472269</v>
      </c>
      <c r="M35" s="95">
        <f t="shared" si="10"/>
        <v>5.5990411818527264E-2</v>
      </c>
      <c r="N35" s="96">
        <f t="shared" si="11"/>
        <v>-5.8665864359483066E-2</v>
      </c>
      <c r="P35" s="91">
        <v>99.811605456232527</v>
      </c>
      <c r="Q35" s="92">
        <v>99.706032467870656</v>
      </c>
      <c r="R35" s="92">
        <v>99.556920246389453</v>
      </c>
      <c r="S35" s="92">
        <v>99.287878987600976</v>
      </c>
      <c r="T35" s="140">
        <v>99.520980379690897</v>
      </c>
      <c r="U35" s="93">
        <v>99.887630904379591</v>
      </c>
    </row>
    <row r="36" spans="1:21" ht="12.75" customHeight="1" x14ac:dyDescent="0.2">
      <c r="A36" s="71" t="str">
        <f>Indexes!A36</f>
        <v>K5</v>
      </c>
      <c r="B36" s="91">
        <f>(1-_xll.qlIndexFixing(B$1,Indexes!$L36,TRUE,InterestRatesTrigger))*100</f>
        <v>99.71906893897841</v>
      </c>
      <c r="C36" s="92">
        <f>(1-_xll.qlIndexFixing(C$1,Indexes!$L36,TRUE,InterestRatesTrigger))*100</f>
        <v>99.637385219359459</v>
      </c>
      <c r="D36" s="92">
        <f>(1-_xll.qlIndexFixing(D$1,Indexes!$L36,TRUE,InterestRatesTrigger))*100</f>
        <v>99.563645511908845</v>
      </c>
      <c r="E36" s="92">
        <f>(1-_xll.qlIndexFixing(E$1,Indexes!$L36,TRUE,InterestRatesTrigger))*100</f>
        <v>99.462426308255019</v>
      </c>
      <c r="F36" s="140">
        <f>(1-_xll.qlIndexFixing(F$1,Indexes!$L36,TRUE,InterestRatesTrigger))*100</f>
        <v>99.487226015631492</v>
      </c>
      <c r="G36" s="93">
        <f>(1-_xll.qlIndexFixing(G$1,Indexes!$L36,TRUE,InterestRatesTrigger))*100</f>
        <v>99.775823026341513</v>
      </c>
      <c r="I36" s="94">
        <f t="shared" si="7"/>
        <v>-8.2670929132532933E-2</v>
      </c>
      <c r="J36" s="95">
        <f t="shared" si="12"/>
        <v>-5.06106692556898E-2</v>
      </c>
      <c r="K36" s="95">
        <f t="shared" si="8"/>
        <v>2.0415135850939237E-2</v>
      </c>
      <c r="L36" s="96">
        <f t="shared" si="9"/>
        <v>0.19002783777068544</v>
      </c>
      <c r="M36" s="95">
        <f t="shared" si="10"/>
        <v>5.325328995752443E-2</v>
      </c>
      <c r="N36" s="96">
        <f t="shared" si="11"/>
        <v>-0.10178757621780221</v>
      </c>
      <c r="P36" s="91">
        <v>99.801739868110943</v>
      </c>
      <c r="Q36" s="92">
        <v>99.687995888615148</v>
      </c>
      <c r="R36" s="92">
        <v>99.543230376057906</v>
      </c>
      <c r="S36" s="92">
        <v>99.272398470484333</v>
      </c>
      <c r="T36" s="140">
        <v>99.433972725673968</v>
      </c>
      <c r="U36" s="93">
        <v>99.877610602559315</v>
      </c>
    </row>
    <row r="37" spans="1:21" ht="12.75" customHeight="1" x14ac:dyDescent="0.2">
      <c r="A37" s="71" t="str">
        <f>Indexes!A37</f>
        <v>M5</v>
      </c>
      <c r="B37" s="91">
        <f>(1-_xll.qlIndexFixing(B$1,Indexes!$L37,TRUE,InterestRatesTrigger))*100</f>
        <v>99.668953831107103</v>
      </c>
      <c r="C37" s="92">
        <f>(1-_xll.qlIndexFixing(C$1,Indexes!$L37,TRUE,InterestRatesTrigger))*100</f>
        <v>99.573822747773079</v>
      </c>
      <c r="D37" s="92">
        <f>(1-_xll.qlIndexFixing(D$1,Indexes!$L37,TRUE,InterestRatesTrigger))*100</f>
        <v>99.510674335314718</v>
      </c>
      <c r="E37" s="92">
        <f>(1-_xll.qlIndexFixing(E$1,Indexes!$L37,TRUE,InterestRatesTrigger))*100</f>
        <v>99.365663408971244</v>
      </c>
      <c r="F37" s="140">
        <f>(1-_xll.qlIndexFixing(F$1,Indexes!$L37,TRUE,InterestRatesTrigger))*100</f>
        <v>99.395342881255246</v>
      </c>
      <c r="G37" s="93">
        <f>(1-_xll.qlIndexFixing(G$1,Indexes!$L37,TRUE,InterestRatesTrigger))*100</f>
        <v>99.724304646284111</v>
      </c>
      <c r="I37" s="94">
        <f t="shared" si="7"/>
        <v>-8.3753875116912013E-2</v>
      </c>
      <c r="J37" s="95">
        <f t="shared" si="12"/>
        <v>-8.8428228362616323E-2</v>
      </c>
      <c r="K37" s="95">
        <f t="shared" si="8"/>
        <v>-1.6929398521142502E-2</v>
      </c>
      <c r="L37" s="96">
        <f t="shared" si="9"/>
        <v>0.11062444707060592</v>
      </c>
      <c r="M37" s="95">
        <f t="shared" si="10"/>
        <v>5.7862683072258392E-2</v>
      </c>
      <c r="N37" s="96">
        <f t="shared" si="11"/>
        <v>-0.15194099945563266</v>
      </c>
      <c r="P37" s="91">
        <v>99.752707706224015</v>
      </c>
      <c r="Q37" s="92">
        <v>99.662250976135695</v>
      </c>
      <c r="R37" s="92">
        <v>99.527603733835861</v>
      </c>
      <c r="S37" s="92">
        <v>99.255038961900638</v>
      </c>
      <c r="T37" s="140">
        <v>99.337480198182988</v>
      </c>
      <c r="U37" s="93">
        <v>99.876245645739743</v>
      </c>
    </row>
    <row r="38" spans="1:21" ht="12.75" customHeight="1" x14ac:dyDescent="0.2">
      <c r="A38" s="71" t="str">
        <f>Indexes!A38</f>
        <v>N5</v>
      </c>
      <c r="B38" s="91">
        <f>(1-_xll.qlIndexFixing(B$1,Indexes!$L38,TRUE,InterestRatesTrigger))*100</f>
        <v>99.613305996891683</v>
      </c>
      <c r="C38" s="92">
        <f>(1-_xll.qlIndexFixing(C$1,Indexes!$L38,TRUE,InterestRatesTrigger))*100</f>
        <v>99.511157686408566</v>
      </c>
      <c r="D38" s="92">
        <f>(1-_xll.qlIndexFixing(D$1,Indexes!$L38,TRUE,InterestRatesTrigger))*100</f>
        <v>99.453553830136826</v>
      </c>
      <c r="E38" s="92">
        <f>(1-_xll.qlIndexFixing(E$1,Indexes!$L38,TRUE,InterestRatesTrigger))*100</f>
        <v>99.283336908661624</v>
      </c>
      <c r="F38" s="140">
        <f>(1-_xll.qlIndexFixing(F$1,Indexes!$L38,TRUE,InterestRatesTrigger))*100</f>
        <v>99.312785967033847</v>
      </c>
      <c r="G38" s="93">
        <f>(1-_xll.qlIndexFixing(G$1,Indexes!$L38,TRUE,InterestRatesTrigger))*100</f>
        <v>99.670547605008039</v>
      </c>
      <c r="I38" s="94">
        <f t="shared" si="7"/>
        <v>-0.18207287101428449</v>
      </c>
      <c r="J38" s="95">
        <f t="shared" si="12"/>
        <v>-0.13473622019350273</v>
      </c>
      <c r="K38" s="95">
        <f t="shared" si="8"/>
        <v>-5.2729870336136742E-2</v>
      </c>
      <c r="L38" s="96">
        <f t="shared" si="9"/>
        <v>5.3577844173815947E-2</v>
      </c>
      <c r="M38" s="95">
        <f t="shared" si="10"/>
        <v>-0.17077177676188171</v>
      </c>
      <c r="N38" s="96">
        <f t="shared" si="11"/>
        <v>-0.200177379027906</v>
      </c>
      <c r="P38" s="91">
        <v>99.795378867905967</v>
      </c>
      <c r="Q38" s="92">
        <v>99.645893906602069</v>
      </c>
      <c r="R38" s="92">
        <v>99.506283700472963</v>
      </c>
      <c r="S38" s="92">
        <v>99.229759064487808</v>
      </c>
      <c r="T38" s="140">
        <v>99.483557743795728</v>
      </c>
      <c r="U38" s="93">
        <v>99.870724984035945</v>
      </c>
    </row>
    <row r="39" spans="1:21" ht="12.75" customHeight="1" x14ac:dyDescent="0.2">
      <c r="A39" s="71" t="str">
        <f>Indexes!A39</f>
        <v>Q5</v>
      </c>
      <c r="B39" s="91">
        <f>(1-_xll.qlIndexFixing(B$1,Indexes!$L39,TRUE,InterestRatesTrigger))*100</f>
        <v>99.537485001020087</v>
      </c>
      <c r="C39" s="92">
        <f>(1-_xll.qlIndexFixing(C$1,Indexes!$L39,TRUE,InterestRatesTrigger))*100</f>
        <v>99.436235858708017</v>
      </c>
      <c r="D39" s="92">
        <f>(1-_xll.qlIndexFixing(D$1,Indexes!$L39,TRUE,InterestRatesTrigger))*100</f>
        <v>99.370341413967225</v>
      </c>
      <c r="E39" s="92">
        <f>(1-_xll.qlIndexFixing(E$1,Indexes!$L39,TRUE,InterestRatesTrigger))*100</f>
        <v>99.171027497445252</v>
      </c>
      <c r="F39" s="140">
        <f>(1-_xll.qlIndexFixing(F$1,Indexes!$L39,TRUE,InterestRatesTrigger))*100</f>
        <v>99.328567443808552</v>
      </c>
      <c r="G39" s="93">
        <f>(1-_xll.qlIndexFixing(G$1,Indexes!$L39,TRUE,InterestRatesTrigger))*100</f>
        <v>99.595936852070395</v>
      </c>
      <c r="I39" s="94">
        <f t="shared" si="7"/>
        <v>-0.19018365629946743</v>
      </c>
      <c r="J39" s="95">
        <f t="shared" si="12"/>
        <v>-0.20251597928370302</v>
      </c>
      <c r="K39" s="95">
        <f t="shared" si="8"/>
        <v>-0.11735280854880159</v>
      </c>
      <c r="L39" s="96">
        <f t="shared" si="9"/>
        <v>-3.5932070264948379E-2</v>
      </c>
      <c r="M39" s="95">
        <f t="shared" si="10"/>
        <v>-0.31018439443478485</v>
      </c>
      <c r="N39" s="96">
        <f t="shared" si="11"/>
        <v>-0.26701351832468845</v>
      </c>
      <c r="P39" s="91">
        <v>99.727668657319555</v>
      </c>
      <c r="Q39" s="92">
        <v>99.63875183799172</v>
      </c>
      <c r="R39" s="92">
        <v>99.487694222516026</v>
      </c>
      <c r="S39" s="92">
        <v>99.2069595677102</v>
      </c>
      <c r="T39" s="140">
        <v>99.638751838243337</v>
      </c>
      <c r="U39" s="93">
        <v>99.862950370395083</v>
      </c>
    </row>
    <row r="40" spans="1:21" ht="12.75" customHeight="1" x14ac:dyDescent="0.2">
      <c r="A40" s="71" t="str">
        <f>Indexes!A40</f>
        <v>U5</v>
      </c>
      <c r="B40" s="91">
        <f>(1-_xll.qlIndexFixing(B$1,Indexes!$L40,TRUE,InterestRatesTrigger))*100</f>
        <v>99.47421560517131</v>
      </c>
      <c r="C40" s="92">
        <f>(1-_xll.qlIndexFixing(C$1,Indexes!$L40,TRUE,InterestRatesTrigger))*100</f>
        <v>99.37541315141938</v>
      </c>
      <c r="D40" s="92">
        <f>(1-_xll.qlIndexFixing(D$1,Indexes!$L40,TRUE,InterestRatesTrigger))*100</f>
        <v>99.300498799219227</v>
      </c>
      <c r="E40" s="92">
        <f>(1-_xll.qlIndexFixing(E$1,Indexes!$L40,TRUE,InterestRatesTrigger))*100</f>
        <v>99.081681087330907</v>
      </c>
      <c r="F40" s="140">
        <f>(1-_xll.qlIndexFixing(F$1,Indexes!$L40,TRUE,InterestRatesTrigger))*100</f>
        <v>99.377400000180941</v>
      </c>
      <c r="G40" s="93">
        <f>(1-_xll.qlIndexFixing(G$1,Indexes!$L40,TRUE,InterestRatesTrigger))*100</f>
        <v>99.536917674350221</v>
      </c>
      <c r="I40" s="94">
        <f t="shared" si="7"/>
        <v>-0.26216526205681134</v>
      </c>
      <c r="J40" s="95">
        <f t="shared" si="12"/>
        <v>-0.25017647333372395</v>
      </c>
      <c r="K40" s="95">
        <f t="shared" si="8"/>
        <v>-0.1690187090302544</v>
      </c>
      <c r="L40" s="96">
        <f t="shared" si="9"/>
        <v>-0.10028343702995812</v>
      </c>
      <c r="M40" s="95">
        <f t="shared" si="10"/>
        <v>-0.37877672871546508</v>
      </c>
      <c r="N40" s="96">
        <f t="shared" si="11"/>
        <v>-0.32603269604486229</v>
      </c>
      <c r="P40" s="91">
        <v>99.736380867228121</v>
      </c>
      <c r="Q40" s="92">
        <v>99.625589624753104</v>
      </c>
      <c r="R40" s="92">
        <v>99.469517508249481</v>
      </c>
      <c r="S40" s="92">
        <v>99.181964524360865</v>
      </c>
      <c r="T40" s="140">
        <v>99.756176728896406</v>
      </c>
      <c r="U40" s="93">
        <v>99.862950370395083</v>
      </c>
    </row>
    <row r="41" spans="1:21" ht="12.75" customHeight="1" x14ac:dyDescent="0.2">
      <c r="A41" s="71" t="str">
        <f>Indexes!A41</f>
        <v>V5</v>
      </c>
      <c r="B41" s="91">
        <f>(1-_xll.qlIndexFixing(B$1,Indexes!$L41,TRUE,InterestRatesTrigger))*100</f>
        <v>99.389170211721137</v>
      </c>
      <c r="C41" s="92">
        <f>(1-_xll.qlIndexFixing(C$1,Indexes!$L41,TRUE,InterestRatesTrigger))*100</f>
        <v>99.28958865064277</v>
      </c>
      <c r="D41" s="92">
        <f>(1-_xll.qlIndexFixing(D$1,Indexes!$L41,TRUE,InterestRatesTrigger))*100</f>
        <v>99.210897856227049</v>
      </c>
      <c r="E41" s="92">
        <f>(1-_xll.qlIndexFixing(E$1,Indexes!$L41,TRUE,InterestRatesTrigger))*100</f>
        <v>98.981220096792214</v>
      </c>
      <c r="F41" s="140">
        <f>(1-_xll.qlIndexFixing(F$1,Indexes!$L41,TRUE,InterestRatesTrigger))*100</f>
        <v>99.349029193834198</v>
      </c>
      <c r="G41" s="93">
        <f>(1-_xll.qlIndexFixing(G$1,Indexes!$L41,TRUE,InterestRatesTrigger))*100</f>
        <v>99.455204849217409</v>
      </c>
      <c r="I41" s="94">
        <f t="shared" si="7"/>
        <v>-0.38264813389714902</v>
      </c>
      <c r="J41" s="95">
        <f t="shared" si="12"/>
        <v>-0.31264843543854681</v>
      </c>
      <c r="K41" s="95">
        <f t="shared" si="8"/>
        <v>-0.23323631559638613</v>
      </c>
      <c r="L41" s="96">
        <f t="shared" si="9"/>
        <v>-0.16639955068680479</v>
      </c>
      <c r="M41" s="95">
        <f t="shared" si="10"/>
        <v>-0.32060270407779967</v>
      </c>
      <c r="N41" s="96">
        <f t="shared" si="11"/>
        <v>-0.39367918994187789</v>
      </c>
      <c r="P41" s="91">
        <v>99.771818345618286</v>
      </c>
      <c r="Q41" s="92">
        <v>99.602237086081317</v>
      </c>
      <c r="R41" s="92">
        <v>99.444134171823436</v>
      </c>
      <c r="S41" s="92">
        <v>99.147619647479019</v>
      </c>
      <c r="T41" s="140">
        <v>99.669631897911998</v>
      </c>
      <c r="U41" s="93">
        <v>99.848884039159287</v>
      </c>
    </row>
    <row r="42" spans="1:21" ht="12.75" customHeight="1" x14ac:dyDescent="0.2">
      <c r="A42" s="71" t="str">
        <f>Indexes!A42</f>
        <v>X5</v>
      </c>
      <c r="B42" s="91">
        <f>(1-_xll.qlIndexFixing(B$1,Indexes!$L42,TRUE,InterestRatesTrigger))*100</f>
        <v>99.320616182960975</v>
      </c>
      <c r="C42" s="92">
        <f>(1-_xll.qlIndexFixing(C$1,Indexes!$L42,TRUE,InterestRatesTrigger))*100</f>
        <v>99.218210893929253</v>
      </c>
      <c r="D42" s="92">
        <f>(1-_xll.qlIndexFixing(D$1,Indexes!$L42,TRUE,InterestRatesTrigger))*100</f>
        <v>99.14904193296681</v>
      </c>
      <c r="E42" s="92">
        <f>(1-_xll.qlIndexFixing(E$1,Indexes!$L42,TRUE,InterestRatesTrigger))*100</f>
        <v>98.925103663948988</v>
      </c>
      <c r="F42" s="140">
        <f>(1-_xll.qlIndexFixing(F$1,Indexes!$L42,TRUE,InterestRatesTrigger))*100</f>
        <v>99.254680441855172</v>
      </c>
      <c r="G42" s="93">
        <f>(1-_xll.qlIndexFixing(G$1,Indexes!$L42,TRUE,InterestRatesTrigger))*100</f>
        <v>99.390218805956394</v>
      </c>
      <c r="I42" s="94">
        <f t="shared" si="7"/>
        <v>-0.3576189471363449</v>
      </c>
      <c r="J42" s="95">
        <f t="shared" si="12"/>
        <v>-0.36160452448406488</v>
      </c>
      <c r="K42" s="95">
        <f t="shared" si="8"/>
        <v>-0.27153934620557152</v>
      </c>
      <c r="L42" s="96">
        <f t="shared" si="9"/>
        <v>-0.19254261818751672</v>
      </c>
      <c r="M42" s="95">
        <f t="shared" si="10"/>
        <v>-0.32513497670507263</v>
      </c>
      <c r="N42" s="96">
        <f t="shared" si="11"/>
        <v>-0.42613063698577491</v>
      </c>
      <c r="P42" s="91">
        <v>99.67823513009732</v>
      </c>
      <c r="Q42" s="92">
        <v>99.579815418413318</v>
      </c>
      <c r="R42" s="92">
        <v>99.420581279172382</v>
      </c>
      <c r="S42" s="92">
        <v>99.117646282136505</v>
      </c>
      <c r="T42" s="140">
        <v>99.579815418560244</v>
      </c>
      <c r="U42" s="93">
        <v>99.816349442942169</v>
      </c>
    </row>
    <row r="43" spans="1:21" ht="12.75" customHeight="1" x14ac:dyDescent="0.2">
      <c r="A43" s="71" t="str">
        <f>Indexes!A43</f>
        <v>Z5</v>
      </c>
      <c r="B43" s="91">
        <f>(1-_xll.qlIndexFixing(B$1,Indexes!$L43,TRUE,InterestRatesTrigger))*100</f>
        <v>99.252897539043218</v>
      </c>
      <c r="C43" s="92">
        <f>(1-_xll.qlIndexFixing(C$1,Indexes!$L43,TRUE,InterestRatesTrigger))*100</f>
        <v>99.147544167536466</v>
      </c>
      <c r="D43" s="92">
        <f>(1-_xll.qlIndexFixing(D$1,Indexes!$L43,TRUE,InterestRatesTrigger))*100</f>
        <v>99.082861594703033</v>
      </c>
      <c r="E43" s="92">
        <f>(1-_xll.qlIndexFixing(E$1,Indexes!$L43,TRUE,InterestRatesTrigger))*100</f>
        <v>98.883505294176715</v>
      </c>
      <c r="F43" s="140">
        <f>(1-_xll.qlIndexFixing(F$1,Indexes!$L43,TRUE,InterestRatesTrigger))*100</f>
        <v>99.150399999999991</v>
      </c>
      <c r="G43" s="93">
        <f>(1-_xll.qlIndexFixing(G$1,Indexes!$L43,TRUE,InterestRatesTrigger))*100</f>
        <v>99.328744431762445</v>
      </c>
      <c r="I43" s="94">
        <f t="shared" si="7"/>
        <v>-0.42841748790041834</v>
      </c>
      <c r="J43" s="95">
        <f t="shared" si="12"/>
        <v>-0.41178638612932161</v>
      </c>
      <c r="K43" s="95">
        <f t="shared" si="8"/>
        <v>-0.31437297364048788</v>
      </c>
      <c r="L43" s="96">
        <f t="shared" si="9"/>
        <v>-0.20205713456752505</v>
      </c>
      <c r="M43" s="95">
        <f t="shared" si="10"/>
        <v>-0.4111881736655647</v>
      </c>
      <c r="N43" s="96">
        <f t="shared" si="11"/>
        <v>-0.49592858098112913</v>
      </c>
      <c r="P43" s="91">
        <v>99.681315026943636</v>
      </c>
      <c r="Q43" s="92">
        <v>99.559330553665788</v>
      </c>
      <c r="R43" s="92">
        <v>99.397234568343521</v>
      </c>
      <c r="S43" s="92">
        <v>99.08556242874424</v>
      </c>
      <c r="T43" s="140">
        <v>99.561588173665555</v>
      </c>
      <c r="U43" s="93">
        <v>99.824673012743574</v>
      </c>
    </row>
    <row r="44" spans="1:21" ht="12.75" customHeight="1" x14ac:dyDescent="0.2">
      <c r="A44" s="71" t="str">
        <f>Indexes!A44</f>
        <v>F6</v>
      </c>
      <c r="B44" s="91">
        <f>(1-_xll.qlIndexFixing(B$1,Indexes!$L44,TRUE,InterestRatesTrigger))*100</f>
        <v>99.167236050416122</v>
      </c>
      <c r="C44" s="92">
        <f>(1-_xll.qlIndexFixing(C$1,Indexes!$L44,TRUE,InterestRatesTrigger))*100</f>
        <v>99.059575177179809</v>
      </c>
      <c r="D44" s="92">
        <f>(1-_xll.qlIndexFixing(D$1,Indexes!$L44,TRUE,InterestRatesTrigger))*100</f>
        <v>99.0089699608492</v>
      </c>
      <c r="E44" s="92">
        <f>(1-_xll.qlIndexFixing(E$1,Indexes!$L44,TRUE,InterestRatesTrigger))*100</f>
        <v>98.77208670239574</v>
      </c>
      <c r="F44" s="140">
        <f>(1-_xll.qlIndexFixing(F$1,Indexes!$L44,TRUE,InterestRatesTrigger))*100</f>
        <v>99.066384824726057</v>
      </c>
      <c r="G44" s="93">
        <f>(1-_xll.qlIndexFixing(G$1,Indexes!$L44,TRUE,InterestRatesTrigger))*100</f>
        <v>99.236859432487776</v>
      </c>
      <c r="I44" s="94">
        <f t="shared" si="7"/>
        <v>-0.49216176165474224</v>
      </c>
      <c r="J44" s="95">
        <f t="shared" si="12"/>
        <v>-0.47338206937057237</v>
      </c>
      <c r="K44" s="95">
        <f t="shared" si="8"/>
        <v>-0.3559444841819186</v>
      </c>
      <c r="L44" s="96">
        <f t="shared" si="9"/>
        <v>-0.27102562093335791</v>
      </c>
      <c r="M44" s="95">
        <f t="shared" si="10"/>
        <v>-0.46830569803428546</v>
      </c>
      <c r="N44" s="96">
        <f t="shared" si="11"/>
        <v>-0.56168368089156218</v>
      </c>
      <c r="P44" s="91">
        <v>99.659397812070864</v>
      </c>
      <c r="Q44" s="92">
        <v>99.532957246550382</v>
      </c>
      <c r="R44" s="92">
        <v>99.364914445031118</v>
      </c>
      <c r="S44" s="92">
        <v>99.043112323329098</v>
      </c>
      <c r="T44" s="140">
        <v>99.534690522760343</v>
      </c>
      <c r="U44" s="93">
        <v>99.798543113379338</v>
      </c>
    </row>
    <row r="45" spans="1:21" ht="12.75" customHeight="1" x14ac:dyDescent="0.2">
      <c r="A45" s="71" t="str">
        <f>Indexes!A45</f>
        <v>H6</v>
      </c>
      <c r="B45" s="91">
        <f>(1-_xll.qlIndexFixing(B$1,Indexes!$L45,TRUE,InterestRatesTrigger))*100</f>
        <v>99.033581568102605</v>
      </c>
      <c r="C45" s="92">
        <f>(1-_xll.qlIndexFixing(C$1,Indexes!$L45,TRUE,InterestRatesTrigger))*100</f>
        <v>98.920222220134519</v>
      </c>
      <c r="D45" s="92">
        <f>(1-_xll.qlIndexFixing(D$1,Indexes!$L45,TRUE,InterestRatesTrigger))*100</f>
        <v>98.85558527910645</v>
      </c>
      <c r="E45" s="92">
        <f>(1-_xll.qlIndexFixing(E$1,Indexes!$L45,TRUE,InterestRatesTrigger))*100</f>
        <v>98.66380588873686</v>
      </c>
      <c r="F45" s="140">
        <f>(1-_xll.qlIndexFixing(F$1,Indexes!$L45,TRUE,InterestRatesTrigger))*100</f>
        <v>98.924100000000081</v>
      </c>
      <c r="G45" s="93">
        <f>(1-_xll.qlIndexFixing(G$1,Indexes!$L45,TRUE,InterestRatesTrigger))*100</f>
        <v>99.102086120274876</v>
      </c>
      <c r="I45" s="94">
        <f t="shared" si="7"/>
        <v>-0.6052500343072893</v>
      </c>
      <c r="J45" s="95">
        <f t="shared" si="12"/>
        <v>-0.59092137847373749</v>
      </c>
      <c r="K45" s="95">
        <f t="shared" si="8"/>
        <v>-0.48274559028661201</v>
      </c>
      <c r="L45" s="96">
        <f t="shared" si="9"/>
        <v>-0.34401680858012185</v>
      </c>
      <c r="M45" s="95">
        <f t="shared" si="10"/>
        <v>-0.58704359843622456</v>
      </c>
      <c r="N45" s="96">
        <f t="shared" si="11"/>
        <v>-0.68638416267071989</v>
      </c>
      <c r="P45" s="91">
        <v>99.638831602409894</v>
      </c>
      <c r="Q45" s="92">
        <v>99.511143598608257</v>
      </c>
      <c r="R45" s="92">
        <v>99.338330869393062</v>
      </c>
      <c r="S45" s="92">
        <v>99.007822697316982</v>
      </c>
      <c r="T45" s="140">
        <v>99.511143598436306</v>
      </c>
      <c r="U45" s="93">
        <v>99.788470282945596</v>
      </c>
    </row>
    <row r="46" spans="1:21" ht="12.75" customHeight="1" x14ac:dyDescent="0.2">
      <c r="A46" s="71" t="str">
        <f>Indexes!A46</f>
        <v>M6</v>
      </c>
      <c r="B46" s="91">
        <f>(1-_xll.qlIndexFixing(B$1,Indexes!$L46,TRUE,InterestRatesTrigger))*100</f>
        <v>98.834894593214543</v>
      </c>
      <c r="C46" s="92">
        <f>(1-_xll.qlIndexFixing(C$1,Indexes!$L46,TRUE,InterestRatesTrigger))*100</f>
        <v>98.703389300350807</v>
      </c>
      <c r="D46" s="92">
        <f>(1-_xll.qlIndexFixing(D$1,Indexes!$L46,TRUE,InterestRatesTrigger))*100</f>
        <v>98.62903440119662</v>
      </c>
      <c r="E46" s="92">
        <f>(1-_xll.qlIndexFixing(E$1,Indexes!$L46,TRUE,InterestRatesTrigger))*100</f>
        <v>98.528306458888053</v>
      </c>
      <c r="F46" s="140">
        <f>(1-_xll.qlIndexFixing(F$1,Indexes!$L46,TRUE,InterestRatesTrigger))*100</f>
        <v>98.708400000043795</v>
      </c>
      <c r="G46" s="93">
        <f>(1-_xll.qlIndexFixing(G$1,Indexes!$L46,TRUE,InterestRatesTrigger))*100</f>
        <v>98.898219185392151</v>
      </c>
      <c r="I46" s="94">
        <f t="shared" si="7"/>
        <v>-0.72327097526574846</v>
      </c>
      <c r="J46" s="95">
        <f t="shared" si="12"/>
        <v>-0.72433841185706171</v>
      </c>
      <c r="K46" s="95">
        <f t="shared" si="8"/>
        <v>-0.61257354739662162</v>
      </c>
      <c r="L46" s="96">
        <f t="shared" si="9"/>
        <v>-0.35931844034514882</v>
      </c>
      <c r="M46" s="95">
        <f t="shared" si="10"/>
        <v>-0.71932771245738536</v>
      </c>
      <c r="N46" s="96">
        <f t="shared" si="11"/>
        <v>-0.82429846177674904</v>
      </c>
      <c r="P46" s="91">
        <v>99.558165568480291</v>
      </c>
      <c r="Q46" s="92">
        <v>99.427727712207869</v>
      </c>
      <c r="R46" s="92">
        <v>99.241607948593241</v>
      </c>
      <c r="S46" s="92">
        <v>98.887624899233202</v>
      </c>
      <c r="T46" s="140">
        <v>99.427727712501181</v>
      </c>
      <c r="U46" s="93">
        <v>99.7225176471689</v>
      </c>
    </row>
    <row r="47" spans="1:21" ht="12.75" customHeight="1" x14ac:dyDescent="0.2">
      <c r="A47" s="71" t="str">
        <f>Indexes!A47</f>
        <v>U6</v>
      </c>
      <c r="B47" s="91">
        <f>(1-_xll.qlIndexFixing(B$1,Indexes!$L47,TRUE,InterestRatesTrigger))*100</f>
        <v>98.644996380593795</v>
      </c>
      <c r="C47" s="92">
        <f>(1-_xll.qlIndexFixing(C$1,Indexes!$L47,TRUE,InterestRatesTrigger))*100</f>
        <v>98.507317677168487</v>
      </c>
      <c r="D47" s="92">
        <f>(1-_xll.qlIndexFixing(D$1,Indexes!$L47,TRUE,InterestRatesTrigger))*100</f>
        <v>98.422963618219953</v>
      </c>
      <c r="E47" s="92">
        <f>(1-_xll.qlIndexFixing(E$1,Indexes!$L47,TRUE,InterestRatesTrigger))*100</f>
        <v>98.155051397839401</v>
      </c>
      <c r="F47" s="140">
        <f>(1-_xll.qlIndexFixing(F$1,Indexes!$L47,TRUE,InterestRatesTrigger))*100</f>
        <v>98.513300000050577</v>
      </c>
      <c r="G47" s="93">
        <f>(1-_xll.qlIndexFixing(G$1,Indexes!$L47,TRUE,InterestRatesTrigger))*100</f>
        <v>98.718837801573926</v>
      </c>
      <c r="I47" s="94">
        <f t="shared" si="7"/>
        <v>-0.81113669460889071</v>
      </c>
      <c r="J47" s="95">
        <f t="shared" si="12"/>
        <v>-0.81725421736129533</v>
      </c>
      <c r="K47" s="95">
        <f t="shared" si="8"/>
        <v>-0.70499228483463128</v>
      </c>
      <c r="L47" s="96">
        <f t="shared" si="9"/>
        <v>-0.60306585305241356</v>
      </c>
      <c r="M47" s="95">
        <f t="shared" si="10"/>
        <v>-0.811271894479205</v>
      </c>
      <c r="N47" s="96">
        <f t="shared" si="11"/>
        <v>-0.92366268512941474</v>
      </c>
      <c r="P47" s="91">
        <v>99.456133075202686</v>
      </c>
      <c r="Q47" s="92">
        <v>99.324571894529782</v>
      </c>
      <c r="R47" s="92">
        <v>99.127955903054584</v>
      </c>
      <c r="S47" s="92">
        <v>98.758117250891814</v>
      </c>
      <c r="T47" s="140">
        <v>99.324571894529782</v>
      </c>
      <c r="U47" s="93">
        <v>99.642500486703341</v>
      </c>
    </row>
    <row r="48" spans="1:21" ht="12.75" customHeight="1" x14ac:dyDescent="0.2">
      <c r="A48" s="71" t="str">
        <f>Indexes!A48</f>
        <v>Z6</v>
      </c>
      <c r="B48" s="91">
        <f>(1-_xll.qlIndexFixing(B$1,Indexes!$L48,TRUE,InterestRatesTrigger))*100</f>
        <v>98.490041712299089</v>
      </c>
      <c r="C48" s="92">
        <f>(1-_xll.qlIndexFixing(C$1,Indexes!$L48,TRUE,InterestRatesTrigger))*100</f>
        <v>98.331456346924909</v>
      </c>
      <c r="D48" s="92">
        <f>(1-_xll.qlIndexFixing(D$1,Indexes!$L48,TRUE,InterestRatesTrigger))*100</f>
        <v>98.265527687533009</v>
      </c>
      <c r="E48" s="92">
        <f>(1-_xll.qlIndexFixing(E$1,Indexes!$L48,TRUE,InterestRatesTrigger))*100</f>
        <v>97.840905052439012</v>
      </c>
      <c r="F48" s="140">
        <f>(1-_xll.qlIndexFixing(F$1,Indexes!$L48,TRUE,InterestRatesTrigger))*100</f>
        <v>98.339100000076485</v>
      </c>
      <c r="G48" s="93">
        <f>(1-_xll.qlIndexFixing(G$1,Indexes!$L48,TRUE,InterestRatesTrigger))*100</f>
        <v>98.552726577649537</v>
      </c>
      <c r="I48" s="94">
        <f t="shared" si="7"/>
        <v>-0.8478657055790535</v>
      </c>
      <c r="J48" s="95">
        <f t="shared" si="12"/>
        <v>-0.87528005878587578</v>
      </c>
      <c r="K48" s="95">
        <f t="shared" si="8"/>
        <v>-0.73280165204204195</v>
      </c>
      <c r="L48" s="96">
        <f t="shared" si="9"/>
        <v>-0.7759305125438658</v>
      </c>
      <c r="M48" s="95">
        <f t="shared" si="10"/>
        <v>-0.86763640585577662</v>
      </c>
      <c r="N48" s="96">
        <f t="shared" si="11"/>
        <v>-0.97997592795468336</v>
      </c>
      <c r="P48" s="91">
        <v>99.337907417878142</v>
      </c>
      <c r="Q48" s="92">
        <v>99.206736405710785</v>
      </c>
      <c r="R48" s="92">
        <v>98.998329339575051</v>
      </c>
      <c r="S48" s="92">
        <v>98.616835564982878</v>
      </c>
      <c r="T48" s="140">
        <v>99.206736405932261</v>
      </c>
      <c r="U48" s="93">
        <v>99.53270250560422</v>
      </c>
    </row>
    <row r="49" spans="1:21" ht="12.75" hidden="1" customHeight="1" outlineLevel="1" x14ac:dyDescent="0.2">
      <c r="A49" s="71" t="str">
        <f>Indexes!A49</f>
        <v>H7</v>
      </c>
      <c r="B49" s="92">
        <f>(1-_xll.qlIndexFixing(B$1,Indexes!$L49,TRUE,InterestRatesTrigger))*100</f>
        <v>98.363120251538305</v>
      </c>
      <c r="C49" s="92">
        <f>(1-_xll.qlIndexFixing(C$1,Indexes!$L49,TRUE,InterestRatesTrigger))*100</f>
        <v>98.21318682379146</v>
      </c>
      <c r="D49" s="92">
        <f>(1-_xll.qlIndexFixing(D$1,Indexes!$L49,TRUE,InterestRatesTrigger))*100</f>
        <v>98.141679621475006</v>
      </c>
      <c r="E49" s="92">
        <f>(1-_xll.qlIndexFixing(E$1,Indexes!$L49,TRUE,InterestRatesTrigger))*100</f>
        <v>97.88181262500801</v>
      </c>
      <c r="F49" s="140">
        <f>(1-_xll.qlIndexFixing(F$1,Indexes!$L49,TRUE,InterestRatesTrigger))*100</f>
        <v>98.331457007610396</v>
      </c>
      <c r="G49" s="93">
        <f>(1-_xll.qlIndexFixing(G$1,Indexes!$L49,TRUE,InterestRatesTrigger))*100</f>
        <v>98.438668737097856</v>
      </c>
      <c r="I49" s="94">
        <f t="shared" si="7"/>
        <v>-0.83965275593928368</v>
      </c>
      <c r="J49" s="95">
        <f t="shared" si="12"/>
        <v>-0.85159008398805724</v>
      </c>
      <c r="K49" s="97">
        <f t="shared" si="8"/>
        <v>-0.71507211779631064</v>
      </c>
      <c r="L49" s="96">
        <f t="shared" si="9"/>
        <v>-0.58204324773383576</v>
      </c>
      <c r="M49" s="97">
        <f t="shared" si="10"/>
        <v>-0.70564929779806107</v>
      </c>
      <c r="N49" s="96">
        <f t="shared" si="11"/>
        <v>-0.9212304434651486</v>
      </c>
      <c r="P49" s="140">
        <v>99.202773007477589</v>
      </c>
      <c r="Q49" s="92">
        <v>99.064776907779518</v>
      </c>
      <c r="R49" s="92">
        <v>98.856751739271317</v>
      </c>
      <c r="S49" s="92">
        <v>98.463855872741846</v>
      </c>
      <c r="T49" s="140">
        <v>99.037106305408457</v>
      </c>
      <c r="U49" s="93">
        <v>99.359899180563005</v>
      </c>
    </row>
    <row r="50" spans="1:21" ht="12.75" hidden="1" customHeight="1" outlineLevel="1" x14ac:dyDescent="0.2">
      <c r="A50" s="71" t="str">
        <f>Indexes!A50</f>
        <v>M7</v>
      </c>
      <c r="B50" s="92">
        <f>(1-_xll.qlIndexFixing(B$1,Indexes!$L50,TRUE,InterestRatesTrigger))*100</f>
        <v>98.239212193133326</v>
      </c>
      <c r="C50" s="92">
        <f>(1-_xll.qlIndexFixing(C$1,Indexes!$L50,TRUE,InterestRatesTrigger))*100</f>
        <v>98.102158701708063</v>
      </c>
      <c r="D50" s="92">
        <f>(1-_xll.qlIndexFixing(D$1,Indexes!$L50,TRUE,InterestRatesTrigger))*100</f>
        <v>98.018624222814751</v>
      </c>
      <c r="E50" s="92">
        <f>(1-_xll.qlIndexFixing(E$1,Indexes!$L50,TRUE,InterestRatesTrigger))*100</f>
        <v>97.901309389611143</v>
      </c>
      <c r="F50" s="140">
        <f>(1-_xll.qlIndexFixing(F$1,Indexes!$L50,TRUE,InterestRatesTrigger))*100</f>
        <v>98.180114361947375</v>
      </c>
      <c r="G50" s="93">
        <f>(1-_xll.qlIndexFixing(G$1,Indexes!$L50,TRUE,InterestRatesTrigger))*100</f>
        <v>98.32214042814276</v>
      </c>
      <c r="I50" s="94">
        <f t="shared" si="7"/>
        <v>-0.81251206103003426</v>
      </c>
      <c r="J50" s="95">
        <f t="shared" si="12"/>
        <v>-0.80809434459015961</v>
      </c>
      <c r="K50" s="97">
        <f t="shared" si="8"/>
        <v>-0.68325477985409577</v>
      </c>
      <c r="L50" s="96">
        <f t="shared" si="9"/>
        <v>-0.39659944175683393</v>
      </c>
      <c r="M50" s="97">
        <f t="shared" si="10"/>
        <v>-0.75818384717368303</v>
      </c>
      <c r="N50" s="96">
        <f t="shared" si="11"/>
        <v>-0.89145429679777521</v>
      </c>
      <c r="P50" s="140">
        <v>99.051724254163361</v>
      </c>
      <c r="Q50" s="92">
        <v>98.910253046298223</v>
      </c>
      <c r="R50" s="92">
        <v>98.701879002668846</v>
      </c>
      <c r="S50" s="92">
        <v>98.297908831367977</v>
      </c>
      <c r="T50" s="140">
        <v>98.938298209121058</v>
      </c>
      <c r="U50" s="93">
        <v>99.213594724940535</v>
      </c>
    </row>
    <row r="51" spans="1:21" ht="12.75" hidden="1" customHeight="1" outlineLevel="1" x14ac:dyDescent="0.2">
      <c r="A51" s="71" t="str">
        <f>Indexes!A51</f>
        <v>U7</v>
      </c>
      <c r="B51" s="92">
        <f>(1-_xll.qlIndexFixing(B$1,Indexes!$L51,TRUE,InterestRatesTrigger))*100</f>
        <v>98.146133683634872</v>
      </c>
      <c r="C51" s="92">
        <f>(1-_xll.qlIndexFixing(C$1,Indexes!$L51,TRUE,InterestRatesTrigger))*100</f>
        <v>98.011305448086688</v>
      </c>
      <c r="D51" s="92">
        <f>(1-_xll.qlIndexFixing(D$1,Indexes!$L51,TRUE,InterestRatesTrigger))*100</f>
        <v>97.92316034382381</v>
      </c>
      <c r="E51" s="92">
        <f>(1-_xll.qlIndexFixing(E$1,Indexes!$L51,TRUE,InterestRatesTrigger))*100</f>
        <v>97.861883329084193</v>
      </c>
      <c r="F51" s="140">
        <f>(1-_xll.qlIndexFixing(F$1,Indexes!$L51,TRUE,InterestRatesTrigger))*100</f>
        <v>98.030651817741457</v>
      </c>
      <c r="G51" s="93">
        <f>(1-_xll.qlIndexFixing(G$1,Indexes!$L51,TRUE,InterestRatesTrigger))*100</f>
        <v>98.219396015604516</v>
      </c>
      <c r="I51" s="94">
        <f t="shared" si="7"/>
        <v>-0.7396063473802883</v>
      </c>
      <c r="J51" s="95">
        <f t="shared" si="12"/>
        <v>-0.73436889224366553</v>
      </c>
      <c r="K51" s="97">
        <f t="shared" si="8"/>
        <v>-0.60863499198819682</v>
      </c>
      <c r="L51" s="96">
        <f t="shared" si="9"/>
        <v>-0.26080503903848751</v>
      </c>
      <c r="M51" s="97">
        <f t="shared" si="10"/>
        <v>-0.80915447129044082</v>
      </c>
      <c r="N51" s="96">
        <f t="shared" si="11"/>
        <v>-0.83009111444674488</v>
      </c>
      <c r="P51" s="140">
        <v>98.88574003101516</v>
      </c>
      <c r="Q51" s="92">
        <v>98.745674340330353</v>
      </c>
      <c r="R51" s="92">
        <v>98.531795335812006</v>
      </c>
      <c r="S51" s="92">
        <v>98.122688368122681</v>
      </c>
      <c r="T51" s="140">
        <v>98.839806289031898</v>
      </c>
      <c r="U51" s="93">
        <v>99.049487130051261</v>
      </c>
    </row>
    <row r="52" spans="1:21" ht="12.75" hidden="1" customHeight="1" outlineLevel="1" x14ac:dyDescent="0.2">
      <c r="A52" s="63" t="str">
        <f>Indexes!A52</f>
        <v>Z7</v>
      </c>
      <c r="B52" s="98">
        <f>(1-_xll.qlIndexFixing(B$1,Indexes!$L52,TRUE,InterestRatesTrigger))*100</f>
        <v>98.073408648645795</v>
      </c>
      <c r="C52" s="98">
        <f>(1-_xll.qlIndexFixing(C$1,Indexes!$L52,TRUE,InterestRatesTrigger))*100</f>
        <v>97.931625523943211</v>
      </c>
      <c r="D52" s="98">
        <f>(1-_xll.qlIndexFixing(D$1,Indexes!$L52,TRUE,InterestRatesTrigger))*100</f>
        <v>97.845030415724835</v>
      </c>
      <c r="E52" s="98">
        <f>(1-_xll.qlIndexFixing(E$1,Indexes!$L52,TRUE,InterestRatesTrigger))*100</f>
        <v>97.768003237211062</v>
      </c>
      <c r="F52" s="141">
        <f>(1-_xll.qlIndexFixing(F$1,Indexes!$L52,TRUE,InterestRatesTrigger))*100</f>
        <v>97.953186252215559</v>
      </c>
      <c r="G52" s="93">
        <f>(1-_xll.qlIndexFixing(G$1,Indexes!$L52,TRUE,InterestRatesTrigger))*100</f>
        <v>98.121542880242004</v>
      </c>
      <c r="I52" s="99">
        <f t="shared" si="7"/>
        <v>-0.6396974280585539</v>
      </c>
      <c r="J52" s="100">
        <f t="shared" si="12"/>
        <v>-0.63923584548241763</v>
      </c>
      <c r="K52" s="101">
        <f t="shared" si="8"/>
        <v>-0.50488085550010453</v>
      </c>
      <c r="L52" s="102">
        <f t="shared" si="9"/>
        <v>-0.1759041810918518</v>
      </c>
      <c r="M52" s="101">
        <f t="shared" si="10"/>
        <v>-0.78150188965422274</v>
      </c>
      <c r="N52" s="102">
        <f t="shared" si="11"/>
        <v>-0.75353822042279717</v>
      </c>
      <c r="P52" s="141">
        <v>98.713106076704349</v>
      </c>
      <c r="Q52" s="98">
        <v>98.570861369425629</v>
      </c>
      <c r="R52" s="98">
        <v>98.34991127122494</v>
      </c>
      <c r="S52" s="98">
        <v>97.943907418302913</v>
      </c>
      <c r="T52" s="141">
        <v>98.734688141869782</v>
      </c>
      <c r="U52" s="93">
        <v>98.875081100664801</v>
      </c>
    </row>
    <row r="53" spans="1:21" ht="12.75" customHeight="1" collapsed="1" x14ac:dyDescent="0.2">
      <c r="A53" s="54" t="str">
        <f>"FRA"&amp;Indexes!A53&amp;"xF1"</f>
        <v>FRATxF1</v>
      </c>
      <c r="B53" s="103">
        <f>_xll.qlIndexFixing(B$2,Indexes!$L53,TRUE,InterestRatesTrigger)</f>
        <v>1.7169999998846639E-3</v>
      </c>
      <c r="C53" s="103">
        <f>_xll.qlIndexFixing(C$2,Indexes!$L53,TRUE,InterestRatesTrigger)</f>
        <v>2.5866133250098825E-3</v>
      </c>
      <c r="D53" s="104">
        <f>_xll.qlIndexFixing(D$2,Indexes!$L53,TRUE,InterestRatesTrigger)</f>
        <v>3.825000000000051E-3</v>
      </c>
      <c r="E53" s="104">
        <f>_xll.qlIndexFixing(E$2,Indexes!$L53,TRUE,InterestRatesTrigger)</f>
        <v>6.6864355309691871E-3</v>
      </c>
      <c r="F53" s="142">
        <f>_xll.qlIndexFixing(F$2,Indexes!$L53,TRUE,InterestRatesTrigger)</f>
        <v>2.5809999999996773E-3</v>
      </c>
      <c r="G53" s="143">
        <f>_xll.qlIndexFixing(G$2,Indexes!$L53,TRUE,InterestRatesTrigger)</f>
        <v>2.6999999999777202E-3</v>
      </c>
      <c r="I53" s="88">
        <f t="shared" si="7"/>
        <v>-2.0015780807510777E-4</v>
      </c>
      <c r="J53" s="60">
        <f>C53-Q53</f>
        <v>-1.5066824646588293E-4</v>
      </c>
      <c r="K53" s="105">
        <f t="shared" si="8"/>
        <v>-3.1300000000007407E-4</v>
      </c>
      <c r="L53" s="90">
        <f t="shared" si="9"/>
        <v>-1.4556446898780252E-4</v>
      </c>
      <c r="M53" s="105">
        <f t="shared" si="10"/>
        <v>-1.51500000000302E-4</v>
      </c>
      <c r="N53" s="90">
        <f t="shared" si="11"/>
        <v>6.000000002437389E-4</v>
      </c>
      <c r="P53" s="142">
        <v>1.9171578079597716E-3</v>
      </c>
      <c r="Q53" s="103">
        <v>2.7372815714757654E-3</v>
      </c>
      <c r="R53" s="104">
        <v>4.1380000000001251E-3</v>
      </c>
      <c r="S53" s="104">
        <v>6.8319999999569897E-3</v>
      </c>
      <c r="T53" s="142">
        <v>2.7324999999999793E-3</v>
      </c>
      <c r="U53" s="143">
        <v>2.0999999997339813E-3</v>
      </c>
    </row>
    <row r="54" spans="1:21" ht="12.75" customHeight="1" x14ac:dyDescent="0.2">
      <c r="A54" s="63" t="str">
        <f>"FRA"&amp;Indexes!A54&amp;"xF1"</f>
        <v>FRATOMxF1</v>
      </c>
      <c r="B54" s="106">
        <f>_xll.qlIndexFixing(B$2,Indexes!$L54,TRUE,InterestRatesTrigger)</f>
        <v>1.726148005828852E-3</v>
      </c>
      <c r="C54" s="106">
        <f>_xll.qlIndexFixing(C$2,Indexes!$L54,TRUE,InterestRatesTrigger)</f>
        <v>2.609625988816866E-3</v>
      </c>
      <c r="D54" s="107">
        <f>_xll.qlIndexFixing(D$2,Indexes!$L54,TRUE,InterestRatesTrigger)</f>
        <v>3.8582587063799253E-3</v>
      </c>
      <c r="E54" s="107">
        <f>_xll.qlIndexFixing(E$2,Indexes!$L54,TRUE,InterestRatesTrigger)</f>
        <v>6.754108262928351E-3</v>
      </c>
      <c r="F54" s="144">
        <f>_xll.qlIndexFixing(F$2,Indexes!$L54,TRUE,InterestRatesTrigger)</f>
        <v>2.6576415359640393E-3</v>
      </c>
      <c r="G54" s="145">
        <f>_xll.qlIndexFixing(G$2,Indexes!$L54,TRUE,InterestRatesTrigger)</f>
        <v>2.7999999999384073E-3</v>
      </c>
      <c r="I54" s="99">
        <f t="shared" si="7"/>
        <v>-1.9068710574440427E-4</v>
      </c>
      <c r="J54" s="68">
        <f t="shared" ref="J54:J117" si="13">C54-Q54</f>
        <v>-1.4276486426015918E-4</v>
      </c>
      <c r="K54" s="82">
        <f t="shared" si="8"/>
        <v>-2.8471152003933841E-4</v>
      </c>
      <c r="L54" s="102">
        <f t="shared" si="9"/>
        <v>-8.3452257489279383E-5</v>
      </c>
      <c r="M54" s="82">
        <f t="shared" si="10"/>
        <v>-1.1108929726539978E-4</v>
      </c>
      <c r="N54" s="102">
        <f t="shared" si="11"/>
        <v>7.0000000180314714E-4</v>
      </c>
      <c r="P54" s="144">
        <v>1.9168351115732563E-3</v>
      </c>
      <c r="Q54" s="106">
        <v>2.7523908530770252E-3</v>
      </c>
      <c r="R54" s="107">
        <v>4.1429702264192637E-3</v>
      </c>
      <c r="S54" s="107">
        <v>6.8375605204176303E-3</v>
      </c>
      <c r="T54" s="144">
        <v>2.7687308332294391E-3</v>
      </c>
      <c r="U54" s="145">
        <v>2.0999999981352602E-3</v>
      </c>
    </row>
    <row r="55" spans="1:21" ht="12.75" customHeight="1" x14ac:dyDescent="0.2">
      <c r="A55" s="71" t="str">
        <f>"FRA"&amp;Indexes!A55&amp;"x"</f>
        <v>FRA1x</v>
      </c>
      <c r="B55" s="62">
        <f>_xll.qlIndexFixing(B$2,Indexes!$L55,TRUE,InterestRatesTrigger)</f>
        <v>1.7261800106131127E-3</v>
      </c>
      <c r="C55" s="56">
        <f>_xll.qlIndexFixing(C$2,Indexes!$L55,TRUE,InterestRatesTrigger)</f>
        <v>2.7435455716079767E-3</v>
      </c>
      <c r="D55" s="56">
        <f>_xll.qlIndexFixing(D$2,Indexes!$L55,TRUE,InterestRatesTrigger)</f>
        <v>4.1300000000001596E-3</v>
      </c>
      <c r="E55" s="108">
        <f>_xll.qlIndexFixing(E$2,Indexes!$L55,TRUE,InterestRatesTrigger)</f>
        <v>7.4199999999984929E-3</v>
      </c>
      <c r="F55" s="136">
        <f>_xll.qlIndexFixing(F$2,Indexes!$L55,TRUE,InterestRatesTrigger)</f>
        <v>3.3905062834298314E-3</v>
      </c>
      <c r="G55" s="108">
        <f>_xll.qlIndexFixing(G$2,Indexes!$R55,TRUE,InterestRatesTrigger)</f>
        <v>1.3319532333877504E-3</v>
      </c>
      <c r="I55" s="75">
        <f t="shared" si="7"/>
        <v>-1.9184756281404925E-4</v>
      </c>
      <c r="J55" s="76">
        <f t="shared" si="13"/>
        <v>-7.7038672948811886E-5</v>
      </c>
      <c r="K55" s="76">
        <f t="shared" si="8"/>
        <v>-1.2999999894791701E-4</v>
      </c>
      <c r="L55" s="84">
        <f t="shared" si="9"/>
        <v>4.716884445578589E-4</v>
      </c>
      <c r="M55" s="76">
        <f t="shared" si="10"/>
        <v>-2.018417653081063E-4</v>
      </c>
      <c r="N55" s="84">
        <f t="shared" si="11"/>
        <v>3.3002072179044717E-4</v>
      </c>
      <c r="P55" s="62">
        <v>1.918027573427162E-3</v>
      </c>
      <c r="Q55" s="56">
        <v>2.8205842445567886E-3</v>
      </c>
      <c r="R55" s="56">
        <v>4.2599999989480766E-3</v>
      </c>
      <c r="S55" s="108">
        <v>6.948311555440634E-3</v>
      </c>
      <c r="T55" s="136">
        <v>3.5923480487379377E-3</v>
      </c>
      <c r="U55" s="108">
        <v>1.0019325115973032E-3</v>
      </c>
    </row>
    <row r="56" spans="1:21" ht="12.75" customHeight="1" x14ac:dyDescent="0.2">
      <c r="A56" s="71" t="str">
        <f>"FRA"&amp;Indexes!A56&amp;"x"</f>
        <v>FRA2x</v>
      </c>
      <c r="B56" s="78">
        <f>_xll.qlIndexFixing(B$2,Indexes!$L56,TRUE,InterestRatesTrigger)</f>
        <v>1.8641911449686077E-3</v>
      </c>
      <c r="C56" s="73">
        <f>_xll.qlIndexFixing(C$2,Indexes!$L56,TRUE,InterestRatesTrigger)</f>
        <v>3.0329061093049793E-3</v>
      </c>
      <c r="D56" s="73">
        <f>_xll.qlIndexFixing(D$2,Indexes!$L56,TRUE,InterestRatesTrigger)</f>
        <v>4.6099999999826106E-3</v>
      </c>
      <c r="E56" s="83">
        <f>_xll.qlIndexFixing(E$2,Indexes!$L56,TRUE,InterestRatesTrigger)</f>
        <v>8.3299999999961044E-3</v>
      </c>
      <c r="F56" s="138">
        <f>_xll.qlIndexFixing(F$2,Indexes!$L56,TRUE,InterestRatesTrigger)</f>
        <v>4.1809362616585088E-3</v>
      </c>
      <c r="G56" s="83">
        <f>_xll.qlIndexFixing(G$2,Indexes!$R56,TRUE,InterestRatesTrigger)</f>
        <v>1.271890573582013E-3</v>
      </c>
      <c r="I56" s="75">
        <f t="shared" si="7"/>
        <v>-5.298640949541987E-5</v>
      </c>
      <c r="J56" s="76">
        <f t="shared" si="13"/>
        <v>1.2564523546726566E-4</v>
      </c>
      <c r="K56" s="76">
        <f t="shared" si="8"/>
        <v>2.1367246511706274E-4</v>
      </c>
      <c r="L56" s="84">
        <f t="shared" si="9"/>
        <v>1.2443651588126868E-3</v>
      </c>
      <c r="M56" s="76">
        <f t="shared" si="10"/>
        <v>-3.9557985551329396E-4</v>
      </c>
      <c r="N56" s="84">
        <f t="shared" si="11"/>
        <v>2.1035705249694558E-4</v>
      </c>
      <c r="P56" s="78">
        <v>1.9171775544640276E-3</v>
      </c>
      <c r="Q56" s="73">
        <v>2.9072608738377136E-3</v>
      </c>
      <c r="R56" s="73">
        <v>4.3963275348655479E-3</v>
      </c>
      <c r="S56" s="83">
        <v>7.0856348411834176E-3</v>
      </c>
      <c r="T56" s="138">
        <v>4.5765161171718027E-3</v>
      </c>
      <c r="U56" s="83">
        <v>1.0615335210850674E-3</v>
      </c>
    </row>
    <row r="57" spans="1:21" ht="12.75" customHeight="1" x14ac:dyDescent="0.2">
      <c r="A57" s="71" t="str">
        <f>"FRA"&amp;Indexes!A57&amp;"x"</f>
        <v>FRA3x</v>
      </c>
      <c r="B57" s="78">
        <f>_xll.qlIndexFixing(B$2,Indexes!$L57,TRUE,InterestRatesTrigger)</f>
        <v>2.226677865502034E-3</v>
      </c>
      <c r="C57" s="73">
        <f>_xll.qlIndexFixing(C$2,Indexes!$L57,TRUE,InterestRatesTrigger)</f>
        <v>3.4905659944905057E-3</v>
      </c>
      <c r="D57" s="73">
        <f>_xll.qlIndexFixing(D$2,Indexes!$L57,TRUE,InterestRatesTrigger)</f>
        <v>5.1999999999997465E-3</v>
      </c>
      <c r="E57" s="83">
        <f>_xll.qlIndexFixing(E$2,Indexes!$L57,TRUE,InterestRatesTrigger)</f>
        <v>9.2899999999824321E-3</v>
      </c>
      <c r="F57" s="138">
        <f>_xll.qlIndexFixing(F$2,Indexes!$L57,TRUE,InterestRatesTrigger)</f>
        <v>4.9131584869530429E-3</v>
      </c>
      <c r="G57" s="83">
        <f>_xll.qlIndexFixing(G$2,Indexes!$R57,TRUE,InterestRatesTrigger)</f>
        <v>1.3051254838458703E-3</v>
      </c>
      <c r="I57" s="75">
        <f t="shared" si="7"/>
        <v>2.8303898377870325E-4</v>
      </c>
      <c r="J57" s="76">
        <f t="shared" si="13"/>
        <v>3.8734200577791953E-4</v>
      </c>
      <c r="K57" s="76">
        <f t="shared" si="8"/>
        <v>6.4000000120879429E-4</v>
      </c>
      <c r="L57" s="84">
        <f t="shared" si="9"/>
        <v>2.0256109000538489E-3</v>
      </c>
      <c r="M57" s="76">
        <f t="shared" si="10"/>
        <v>-6.7187864464574466E-4</v>
      </c>
      <c r="N57" s="84">
        <f t="shared" si="11"/>
        <v>1.8143452764185497E-4</v>
      </c>
      <c r="P57" s="78">
        <v>1.9436388817233308E-3</v>
      </c>
      <c r="Q57" s="73">
        <v>3.1032239887125862E-3</v>
      </c>
      <c r="R57" s="73">
        <v>4.5599999987909522E-3</v>
      </c>
      <c r="S57" s="83">
        <v>7.2643890999285832E-3</v>
      </c>
      <c r="T57" s="138">
        <v>5.5850371315987876E-3</v>
      </c>
      <c r="U57" s="83">
        <v>1.1236909562040154E-3</v>
      </c>
    </row>
    <row r="58" spans="1:21" ht="12.75" customHeight="1" x14ac:dyDescent="0.2">
      <c r="A58" s="71" t="str">
        <f>"FRA"&amp;Indexes!A58&amp;"x"</f>
        <v>FRA4x</v>
      </c>
      <c r="B58" s="78">
        <f>_xll.qlIndexFixing(B$2,Indexes!$L58,TRUE,InterestRatesTrigger)</f>
        <v>2.6985466192925855E-3</v>
      </c>
      <c r="C58" s="73">
        <f>_xll.qlIndexFixing(C$2,Indexes!$L58,TRUE,InterestRatesTrigger)</f>
        <v>4.2149683980329403E-3</v>
      </c>
      <c r="D58" s="73">
        <f>_xll.qlIndexFixing(D$2,Indexes!$L58,TRUE,InterestRatesTrigger)</f>
        <v>5.9099999999987721E-3</v>
      </c>
      <c r="E58" s="83">
        <f>_xll.qlIndexFixing(E$2,Indexes!$L58,TRUE,InterestRatesTrigger)</f>
        <v>1.001999999997767E-2</v>
      </c>
      <c r="F58" s="138">
        <f>_xll.qlIndexFixing(F$2,Indexes!$L58,TRUE,InterestRatesTrigger)</f>
        <v>5.9843057162484899E-3</v>
      </c>
      <c r="G58" s="83">
        <f>_xll.qlIndexFixing(G$2,Indexes!$R58,TRUE,InterestRatesTrigger)</f>
        <v>1.7142142909953861E-3</v>
      </c>
      <c r="I58" s="75">
        <f t="shared" si="7"/>
        <v>2.0140980994270063E-4</v>
      </c>
      <c r="J58" s="76">
        <f t="shared" si="13"/>
        <v>8.4536018155698936E-4</v>
      </c>
      <c r="K58" s="76">
        <f t="shared" si="8"/>
        <v>1.1918183323666107E-3</v>
      </c>
      <c r="L58" s="84">
        <f t="shared" si="9"/>
        <v>2.5770178073087372E-3</v>
      </c>
      <c r="M58" s="76">
        <f t="shared" si="10"/>
        <v>-6.7258212325994968E-4</v>
      </c>
      <c r="N58" s="84">
        <f t="shared" si="11"/>
        <v>4.903203165884662E-4</v>
      </c>
      <c r="P58" s="78">
        <v>2.4971368093498849E-3</v>
      </c>
      <c r="Q58" s="73">
        <v>3.3696082164759509E-3</v>
      </c>
      <c r="R58" s="73">
        <v>4.7181816676321615E-3</v>
      </c>
      <c r="S58" s="83">
        <v>7.4429821926689328E-3</v>
      </c>
      <c r="T58" s="138">
        <v>6.6568878395084395E-3</v>
      </c>
      <c r="U58" s="83">
        <v>1.2238939744069199E-3</v>
      </c>
    </row>
    <row r="59" spans="1:21" ht="12.75" customHeight="1" x14ac:dyDescent="0.2">
      <c r="A59" s="71" t="str">
        <f>"FRA"&amp;Indexes!A59&amp;"x"</f>
        <v>FRA5x</v>
      </c>
      <c r="B59" s="78">
        <f>_xll.qlIndexFixing(B$2,Indexes!$L59,TRUE,InterestRatesTrigger)</f>
        <v>3.2001988560725891E-3</v>
      </c>
      <c r="C59" s="73">
        <f>_xll.qlIndexFixing(C$2,Indexes!$L59,TRUE,InterestRatesTrigger)</f>
        <v>4.8450450126591924E-3</v>
      </c>
      <c r="D59" s="73">
        <f>_xll.qlIndexFixing(D$2,Indexes!$L59,TRUE,InterestRatesTrigger)</f>
        <v>6.5699999999995111E-3</v>
      </c>
      <c r="E59" s="83">
        <f>_xll.qlIndexFixing(E$2,Indexes!$L59,TRUE,InterestRatesTrigger)</f>
        <v>1.0689999999994006E-2</v>
      </c>
      <c r="F59" s="138">
        <f>_xll.qlIndexFixing(F$2,Indexes!$L59,TRUE,InterestRatesTrigger)</f>
        <v>6.8713831750468459E-3</v>
      </c>
      <c r="G59" s="83">
        <f>_xll.qlIndexFixing(G$2,Indexes!$R59,TRUE,InterestRatesTrigger)</f>
        <v>2.5898757141273876E-3</v>
      </c>
      <c r="I59" s="75">
        <f t="shared" si="7"/>
        <v>1.1667781683522005E-3</v>
      </c>
      <c r="J59" s="76">
        <f t="shared" si="13"/>
        <v>1.3212145128532024E-3</v>
      </c>
      <c r="K59" s="76">
        <f t="shared" si="8"/>
        <v>1.6713519162177386E-3</v>
      </c>
      <c r="L59" s="84">
        <f t="shared" si="9"/>
        <v>3.0335758096194715E-3</v>
      </c>
      <c r="M59" s="76">
        <f t="shared" si="10"/>
        <v>1.421498900331772E-3</v>
      </c>
      <c r="N59" s="84">
        <f t="shared" si="11"/>
        <v>1.3523321715247505E-3</v>
      </c>
      <c r="P59" s="78">
        <v>2.0334206877203886E-3</v>
      </c>
      <c r="Q59" s="73">
        <v>3.5238304998059899E-3</v>
      </c>
      <c r="R59" s="73">
        <v>4.8986480837817726E-3</v>
      </c>
      <c r="S59" s="83">
        <v>7.6564241903745349E-3</v>
      </c>
      <c r="T59" s="138">
        <v>5.4498842747150739E-3</v>
      </c>
      <c r="U59" s="83">
        <v>1.2375435426026371E-3</v>
      </c>
    </row>
    <row r="60" spans="1:21" ht="12.75" customHeight="1" x14ac:dyDescent="0.2">
      <c r="A60" s="71" t="str">
        <f>"FRA"&amp;Indexes!A60&amp;"x"</f>
        <v>FRA6x</v>
      </c>
      <c r="B60" s="78">
        <f>_xll.qlIndexFixing(B$2,Indexes!$L60,TRUE,InterestRatesTrigger)</f>
        <v>3.8291483267896553E-3</v>
      </c>
      <c r="C60" s="73">
        <f>_xll.qlIndexFixing(C$2,Indexes!$L60,TRUE,InterestRatesTrigger)</f>
        <v>5.5089112006986253E-3</v>
      </c>
      <c r="D60" s="73">
        <f>_xll.qlIndexFixing(D$2,Indexes!$L60,TRUE,InterestRatesTrigger)</f>
        <v>7.309999999998709E-3</v>
      </c>
      <c r="E60" s="83">
        <f>_xll.qlIndexFixing(E$2,Indexes!$L60,TRUE,InterestRatesTrigger)</f>
        <v>1.1439999999999832E-2</v>
      </c>
      <c r="F60" s="138">
        <f>_xll.qlIndexFixing(F$2,Indexes!$L60,TRUE,InterestRatesTrigger)</f>
        <v>6.7851352544457816E-3</v>
      </c>
      <c r="G60" s="83">
        <f>_xll.qlIndexFixing(G$2,Indexes!$R60,TRUE,InterestRatesTrigger)</f>
        <v>2.7489415705339582E-3</v>
      </c>
      <c r="I60" s="75">
        <f t="shared" si="7"/>
        <v>1.1593815968336243E-3</v>
      </c>
      <c r="J60" s="76">
        <f t="shared" si="13"/>
        <v>1.9005827872365837E-3</v>
      </c>
      <c r="K60" s="76">
        <f t="shared" si="8"/>
        <v>2.1999999999991826E-3</v>
      </c>
      <c r="L60" s="84">
        <f t="shared" si="9"/>
        <v>3.5266095517566074E-3</v>
      </c>
      <c r="M60" s="76">
        <f t="shared" si="10"/>
        <v>3.0561935287158714E-3</v>
      </c>
      <c r="N60" s="84">
        <f t="shared" si="11"/>
        <v>1.4561914108934815E-3</v>
      </c>
      <c r="P60" s="78">
        <v>2.669766729956031E-3</v>
      </c>
      <c r="Q60" s="73">
        <v>3.6083284134620416E-3</v>
      </c>
      <c r="R60" s="73">
        <v>5.1099999999995264E-3</v>
      </c>
      <c r="S60" s="83">
        <v>7.9133904482432248E-3</v>
      </c>
      <c r="T60" s="138">
        <v>3.7289417257299101E-3</v>
      </c>
      <c r="U60" s="83">
        <v>1.2927501596404767E-3</v>
      </c>
    </row>
    <row r="61" spans="1:21" ht="12.75" hidden="1" customHeight="1" outlineLevel="1" x14ac:dyDescent="0.2">
      <c r="A61" s="71" t="str">
        <f>"FRA"&amp;Indexes!A61&amp;"x"</f>
        <v>FRA7x</v>
      </c>
      <c r="B61" s="78">
        <f>_xll.qlIndexFixing(B$2,Indexes!$L61,TRUE,InterestRatesTrigger)</f>
        <v>4.4974520689819997E-3</v>
      </c>
      <c r="C61" s="72">
        <f>_xll.qlIndexFixing(C$2,Indexes!$L61,TRUE,InterestRatesTrigger)</f>
        <v>6.200061333689986E-3</v>
      </c>
      <c r="D61" s="73">
        <f>_xll.qlIndexFixing(D$2,Indexes!$L61,TRUE,InterestRatesTrigger)</f>
        <v>8.0431681922284431E-3</v>
      </c>
      <c r="E61" s="83">
        <f>_xll.qlIndexFixing(E$2,Indexes!$L61,TRUE,InterestRatesTrigger)</f>
        <v>1.213669680132466E-2</v>
      </c>
      <c r="F61" s="138">
        <f>_xll.qlIndexFixing(F$2,Indexes!$L61,TRUE,InterestRatesTrigger)</f>
        <v>6.3013408632406464E-3</v>
      </c>
      <c r="G61" s="83">
        <f>_xll.qlIndexFixing(G$2,Indexes!$R61,TRUE,InterestRatesTrigger)</f>
        <v>3.4088413388833061E-3</v>
      </c>
      <c r="I61" s="75">
        <f t="shared" si="7"/>
        <v>1.7989609181634429E-3</v>
      </c>
      <c r="J61" s="80">
        <f t="shared" si="13"/>
        <v>2.461763763188172E-3</v>
      </c>
      <c r="K61" s="76">
        <f t="shared" si="8"/>
        <v>2.7451712175739773E-3</v>
      </c>
      <c r="L61" s="84">
        <f t="shared" si="9"/>
        <v>3.9656475440454295E-3</v>
      </c>
      <c r="M61" s="76">
        <f t="shared" si="10"/>
        <v>3.8836123728416393E-3</v>
      </c>
      <c r="N61" s="84">
        <f t="shared" si="11"/>
        <v>2.0383398254608665E-3</v>
      </c>
      <c r="P61" s="78">
        <v>2.6984911508185568E-3</v>
      </c>
      <c r="Q61" s="72">
        <v>3.738297570501814E-3</v>
      </c>
      <c r="R61" s="73">
        <v>5.2979969746544658E-3</v>
      </c>
      <c r="S61" s="83">
        <v>8.1710492572792306E-3</v>
      </c>
      <c r="T61" s="138">
        <v>2.4177284903990071E-3</v>
      </c>
      <c r="U61" s="83">
        <v>1.3705015134224396E-3</v>
      </c>
    </row>
    <row r="62" spans="1:21" ht="12.75" hidden="1" customHeight="1" outlineLevel="1" x14ac:dyDescent="0.2">
      <c r="A62" s="71" t="str">
        <f>"FRA"&amp;Indexes!A62&amp;"x"</f>
        <v>FRA8x</v>
      </c>
      <c r="B62" s="78">
        <f>_xll.qlIndexFixing(B$2,Indexes!$L62,TRUE,InterestRatesTrigger)</f>
        <v>5.1735825458202218E-3</v>
      </c>
      <c r="C62" s="72">
        <f>_xll.qlIndexFixing(C$2,Indexes!$L62,TRUE,InterestRatesTrigger)</f>
        <v>6.9047186086560039E-3</v>
      </c>
      <c r="D62" s="73">
        <f>_xll.qlIndexFixing(D$2,Indexes!$L62,TRUE,InterestRatesTrigger)</f>
        <v>8.7308210941507407E-3</v>
      </c>
      <c r="E62" s="83">
        <f>_xll.qlIndexFixing(E$2,Indexes!$L62,TRUE,InterestRatesTrigger)</f>
        <v>1.2792461333242477E-2</v>
      </c>
      <c r="F62" s="138">
        <f>_xll.qlIndexFixing(F$2,Indexes!$L62,TRUE,InterestRatesTrigger)</f>
        <v>6.2600640647972935E-3</v>
      </c>
      <c r="G62" s="83">
        <f>_xll.qlIndexFixing(G$2,Indexes!$R62,TRUE,InterestRatesTrigger)</f>
        <v>4.3808464074768239E-3</v>
      </c>
      <c r="I62" s="75">
        <f t="shared" si="7"/>
        <v>2.9837397603352696E-3</v>
      </c>
      <c r="J62" s="80">
        <f t="shared" si="13"/>
        <v>2.9640441489958928E-3</v>
      </c>
      <c r="K62" s="76">
        <f t="shared" si="8"/>
        <v>3.2101242410044672E-3</v>
      </c>
      <c r="L62" s="84">
        <f t="shared" si="9"/>
        <v>4.3017845049965805E-3</v>
      </c>
      <c r="M62" s="76">
        <f t="shared" si="10"/>
        <v>3.1018364849607857E-3</v>
      </c>
      <c r="N62" s="84">
        <f t="shared" si="11"/>
        <v>2.8858592191127741E-3</v>
      </c>
      <c r="P62" s="78">
        <v>2.1898427854849523E-3</v>
      </c>
      <c r="Q62" s="72">
        <v>3.9406744596601111E-3</v>
      </c>
      <c r="R62" s="73">
        <v>5.5206968531462735E-3</v>
      </c>
      <c r="S62" s="83">
        <v>8.4906768282458963E-3</v>
      </c>
      <c r="T62" s="138">
        <v>3.1582275798365078E-3</v>
      </c>
      <c r="U62" s="83">
        <v>1.4949871883640498E-3</v>
      </c>
    </row>
    <row r="63" spans="1:21" ht="12.75" hidden="1" customHeight="1" outlineLevel="1" x14ac:dyDescent="0.2">
      <c r="A63" s="71" t="str">
        <f>"FRA"&amp;Indexes!A63&amp;"x"</f>
        <v>FRA9x</v>
      </c>
      <c r="B63" s="78">
        <f>_xll.qlIndexFixing(B$2,Indexes!$L63,TRUE,InterestRatesTrigger)</f>
        <v>5.9195642398784405E-3</v>
      </c>
      <c r="C63" s="72">
        <f>_xll.qlIndexFixing(C$2,Indexes!$L63,TRUE,InterestRatesTrigger)</f>
        <v>7.7281865265405444E-3</v>
      </c>
      <c r="D63" s="73">
        <f>_xll.qlIndexFixing(D$2,Indexes!$L63,TRUE,InterestRatesTrigger)</f>
        <v>9.4660871258518582E-3</v>
      </c>
      <c r="E63" s="83">
        <f>_xll.qlIndexFixing(E$2,Indexes!$L63,TRUE,InterestRatesTrigger)</f>
        <v>1.3559999999999794E-2</v>
      </c>
      <c r="F63" s="138">
        <f>_xll.qlIndexFixing(F$2,Indexes!$L63,TRUE,InterestRatesTrigger)</f>
        <v>7.3241166062928929E-3</v>
      </c>
      <c r="G63" s="83">
        <f>_xll.qlIndexFixing(G$2,Indexes!$R63,TRUE,InterestRatesTrigger)</f>
        <v>4.7263642984152199E-3</v>
      </c>
      <c r="I63" s="75">
        <f t="shared" si="7"/>
        <v>2.789637539105768E-3</v>
      </c>
      <c r="J63" s="80">
        <f t="shared" si="13"/>
        <v>3.5568587185132493E-3</v>
      </c>
      <c r="K63" s="76">
        <f t="shared" si="8"/>
        <v>3.7084488072431365E-3</v>
      </c>
      <c r="L63" s="84">
        <f t="shared" si="9"/>
        <v>4.7791337522382765E-3</v>
      </c>
      <c r="M63" s="76">
        <f t="shared" si="10"/>
        <v>3.2590920186535933E-3</v>
      </c>
      <c r="N63" s="84">
        <f t="shared" si="11"/>
        <v>3.2152046900080222E-3</v>
      </c>
      <c r="P63" s="78">
        <v>3.1299267007726724E-3</v>
      </c>
      <c r="Q63" s="72">
        <v>4.1713278080272951E-3</v>
      </c>
      <c r="R63" s="73">
        <v>5.7576383186087217E-3</v>
      </c>
      <c r="S63" s="83">
        <v>8.7808662477615179E-3</v>
      </c>
      <c r="T63" s="138">
        <v>4.0650245876392996E-3</v>
      </c>
      <c r="U63" s="83">
        <v>1.5111596084071977E-3</v>
      </c>
    </row>
    <row r="64" spans="1:21" ht="12.75" hidden="1" customHeight="1" outlineLevel="1" x14ac:dyDescent="0.2">
      <c r="A64" s="71" t="str">
        <f>"FRA"&amp;Indexes!A64&amp;"x"</f>
        <v>FRA10x</v>
      </c>
      <c r="B64" s="78">
        <f>_xll.qlIndexFixing(B$2,Indexes!$L64,TRUE,InterestRatesTrigger)</f>
        <v>6.6775399019025627E-3</v>
      </c>
      <c r="C64" s="72">
        <f>_xll.qlIndexFixing(C$2,Indexes!$L64,TRUE,InterestRatesTrigger)</f>
        <v>8.4735072129307303E-3</v>
      </c>
      <c r="D64" s="73">
        <f>_xll.qlIndexFixing(D$2,Indexes!$L64,TRUE,InterestRatesTrigger)</f>
        <v>1.0278479986416837E-2</v>
      </c>
      <c r="E64" s="83">
        <f>_xll.qlIndexFixing(E$2,Indexes!$L64,TRUE,InterestRatesTrigger)</f>
        <v>1.4382232935736454E-2</v>
      </c>
      <c r="F64" s="138">
        <f>_xll.qlIndexFixing(F$2,Indexes!$L64,TRUE,InterestRatesTrigger)</f>
        <v>8.4167918326001276E-3</v>
      </c>
      <c r="G64" s="83">
        <f>_xll.qlIndexFixing(G$2,Indexes!$R64,TRUE,InterestRatesTrigger)</f>
        <v>5.363329805874173E-3</v>
      </c>
      <c r="I64" s="75">
        <f t="shared" si="7"/>
        <v>3.4865115196049956E-3</v>
      </c>
      <c r="J64" s="80">
        <f t="shared" si="13"/>
        <v>4.0815608948491788E-3</v>
      </c>
      <c r="K64" s="76">
        <f t="shared" si="8"/>
        <v>4.2683124272458453E-3</v>
      </c>
      <c r="L64" s="84">
        <f t="shared" si="9"/>
        <v>5.2613928284885071E-3</v>
      </c>
      <c r="M64" s="76">
        <f t="shared" si="10"/>
        <v>4.0468249150204111E-3</v>
      </c>
      <c r="N64" s="84">
        <f t="shared" si="11"/>
        <v>3.5268242352959334E-3</v>
      </c>
      <c r="P64" s="78">
        <v>3.1910283822975671E-3</v>
      </c>
      <c r="Q64" s="72">
        <v>4.3919463180815514E-3</v>
      </c>
      <c r="R64" s="73">
        <v>6.0101675591709919E-3</v>
      </c>
      <c r="S64" s="83">
        <v>9.1208401072479465E-3</v>
      </c>
      <c r="T64" s="138">
        <v>4.3699669175797165E-3</v>
      </c>
      <c r="U64" s="83">
        <v>1.8365055705782396E-3</v>
      </c>
    </row>
    <row r="65" spans="1:25" ht="12.75" hidden="1" customHeight="1" outlineLevel="1" x14ac:dyDescent="0.2">
      <c r="A65" s="71" t="str">
        <f>"FRA"&amp;Indexes!A65&amp;"x"</f>
        <v>FRA11x</v>
      </c>
      <c r="B65" s="78">
        <f>_xll.qlIndexFixing(B$2,Indexes!$L65,TRUE,InterestRatesTrigger)</f>
        <v>7.453991549141236E-3</v>
      </c>
      <c r="C65" s="72">
        <f>_xll.qlIndexFixing(C$2,Indexes!$L65,TRUE,InterestRatesTrigger)</f>
        <v>9.2300481261574658E-3</v>
      </c>
      <c r="D65" s="73">
        <f>_xll.qlIndexFixing(D$2,Indexes!$L65,TRUE,InterestRatesTrigger)</f>
        <v>1.0969352801255087E-2</v>
      </c>
      <c r="E65" s="83">
        <f>_xll.qlIndexFixing(E$2,Indexes!$L65,TRUE,InterestRatesTrigger)</f>
        <v>1.5249207679302629E-2</v>
      </c>
      <c r="F65" s="138">
        <f>_xll.qlIndexFixing(F$2,Indexes!$L65,TRUE,InterestRatesTrigger)</f>
        <v>9.1655027269061506E-3</v>
      </c>
      <c r="G65" s="83">
        <f>_xll.qlIndexFixing(G$2,Indexes!$R65,TRUE,InterestRatesTrigger)</f>
        <v>6.5959526415948488E-3</v>
      </c>
      <c r="I65" s="75">
        <f t="shared" si="7"/>
        <v>4.1047961544247013E-3</v>
      </c>
      <c r="J65" s="80">
        <f t="shared" si="13"/>
        <v>4.6123009770735147E-3</v>
      </c>
      <c r="K65" s="76">
        <f t="shared" si="8"/>
        <v>4.6840214473102921E-3</v>
      </c>
      <c r="L65" s="84">
        <f t="shared" si="9"/>
        <v>5.7669421396424076E-3</v>
      </c>
      <c r="M65" s="76">
        <f t="shared" si="10"/>
        <v>4.5679177642313287E-3</v>
      </c>
      <c r="N65" s="84">
        <f t="shared" si="11"/>
        <v>4.8426827690306595E-3</v>
      </c>
      <c r="P65" s="78">
        <v>3.3491953947165343E-3</v>
      </c>
      <c r="Q65" s="72">
        <v>4.6177471490839511E-3</v>
      </c>
      <c r="R65" s="73">
        <v>6.2853313539447944E-3</v>
      </c>
      <c r="S65" s="83">
        <v>9.4822655396602212E-3</v>
      </c>
      <c r="T65" s="138">
        <v>4.5975849626748218E-3</v>
      </c>
      <c r="U65" s="83">
        <v>1.7532698725641893E-3</v>
      </c>
    </row>
    <row r="66" spans="1:25" ht="12.75" customHeight="1" collapsed="1" x14ac:dyDescent="0.2">
      <c r="A66" s="71" t="str">
        <f>"FRA"&amp;Indexes!A66&amp;"x"</f>
        <v>FRA12x</v>
      </c>
      <c r="B66" s="78">
        <f>_xll.qlIndexFixing(B$2,Indexes!$L66,TRUE,InterestRatesTrigger)</f>
        <v>8.2308634678103839E-3</v>
      </c>
      <c r="C66" s="72">
        <f>_xll.qlIndexFixing(C$2,Indexes!$L66,TRUE,InterestRatesTrigger)</f>
        <v>1.0058891362686673E-2</v>
      </c>
      <c r="D66" s="73">
        <f>_xll.qlIndexFixing(D$2,Indexes!$L66,TRUE,InterestRatesTrigger)</f>
        <v>1.1842759542358755E-2</v>
      </c>
      <c r="E66" s="83">
        <f>_xll.qlIndexFixing(E$2,Indexes!$L66,TRUE,InterestRatesTrigger)</f>
        <v>1.6248621609101517E-2</v>
      </c>
      <c r="F66" s="138">
        <f>_xll.qlIndexFixing(F$2,Indexes!$L66,TRUE,InterestRatesTrigger)</f>
        <v>9.994585107033771E-3</v>
      </c>
      <c r="G66" s="83">
        <f>_xll.qlIndexFixing(G$2,Indexes!$R66,TRUE,InterestRatesTrigger)</f>
        <v>6.8146146476166791E-3</v>
      </c>
      <c r="I66" s="75">
        <f t="shared" si="7"/>
        <v>4.6347832973117672E-3</v>
      </c>
      <c r="J66" s="80">
        <f t="shared" si="13"/>
        <v>5.1864150491879651E-3</v>
      </c>
      <c r="K66" s="76">
        <f t="shared" si="8"/>
        <v>5.2458944448869295E-3</v>
      </c>
      <c r="L66" s="84">
        <f t="shared" si="9"/>
        <v>6.3523395681661585E-3</v>
      </c>
      <c r="M66" s="76">
        <f t="shared" si="10"/>
        <v>5.1235529856201141E-3</v>
      </c>
      <c r="N66" s="84">
        <f t="shared" si="11"/>
        <v>4.8000457814101338E-3</v>
      </c>
      <c r="P66" s="78">
        <v>3.5960801704986167E-3</v>
      </c>
      <c r="Q66" s="72">
        <v>4.8724763134987076E-3</v>
      </c>
      <c r="R66" s="73">
        <v>6.5968650974718252E-3</v>
      </c>
      <c r="S66" s="83">
        <v>9.8962820409353586E-3</v>
      </c>
      <c r="T66" s="138">
        <v>4.8710321214136569E-3</v>
      </c>
      <c r="U66" s="83">
        <v>2.0145688662065453E-3</v>
      </c>
    </row>
    <row r="67" spans="1:25" ht="12.75" hidden="1" customHeight="1" outlineLevel="1" x14ac:dyDescent="0.2">
      <c r="A67" s="71" t="str">
        <f>"FRA"&amp;Indexes!A67&amp;"x"</f>
        <v>FRA13x</v>
      </c>
      <c r="B67" s="78">
        <f>_xll.qlIndexFixing(B$2,Indexes!$L67,TRUE,InterestRatesTrigger)</f>
        <v>8.9055982363779821E-3</v>
      </c>
      <c r="C67" s="72">
        <f>_xll.qlIndexFixing(C$2,Indexes!$L67,TRUE,InterestRatesTrigger)</f>
        <v>1.074845174825324E-2</v>
      </c>
      <c r="D67" s="73">
        <f>_xll.qlIndexFixing(D$2,Indexes!$L67,TRUE,InterestRatesTrigger)</f>
        <v>1.2558522672921854E-2</v>
      </c>
      <c r="E67" s="83">
        <f>_xll.qlIndexFixing(E$2,Indexes!$L67,TRUE,InterestRatesTrigger)</f>
        <v>1.6989443288946304E-2</v>
      </c>
      <c r="F67" s="138">
        <f>_xll.qlIndexFixing(F$2,Indexes!$L67,TRUE,InterestRatesTrigger)</f>
        <v>1.0707227493469515E-2</v>
      </c>
      <c r="G67" s="83">
        <f>_xll.qlIndexFixing(G$2,Indexes!$R67,TRUE,InterestRatesTrigger)</f>
        <v>7.4864707789057405E-3</v>
      </c>
      <c r="I67" s="75">
        <f t="shared" si="7"/>
        <v>5.0784573305567311E-3</v>
      </c>
      <c r="J67" s="80">
        <f t="shared" si="13"/>
        <v>5.6419344810530198E-3</v>
      </c>
      <c r="K67" s="76">
        <f t="shared" si="8"/>
        <v>5.6718810160313283E-3</v>
      </c>
      <c r="L67" s="84">
        <f t="shared" si="9"/>
        <v>6.7328273532197298E-3</v>
      </c>
      <c r="M67" s="76">
        <f t="shared" si="10"/>
        <v>5.5924251561341272E-3</v>
      </c>
      <c r="N67" s="84">
        <f t="shared" si="11"/>
        <v>5.3711736083617012E-3</v>
      </c>
      <c r="P67" s="78">
        <v>3.827140905821251E-3</v>
      </c>
      <c r="Q67" s="72">
        <v>5.1065172672002199E-3</v>
      </c>
      <c r="R67" s="73">
        <v>6.8866416568905261E-3</v>
      </c>
      <c r="S67" s="83">
        <v>1.0256615935726575E-2</v>
      </c>
      <c r="T67" s="138">
        <v>5.1148023373353878E-3</v>
      </c>
      <c r="U67" s="83">
        <v>2.1152971705440393E-3</v>
      </c>
    </row>
    <row r="68" spans="1:25" ht="12.75" hidden="1" customHeight="1" outlineLevel="1" x14ac:dyDescent="0.2">
      <c r="A68" s="71" t="str">
        <f>"FRA"&amp;Indexes!A68&amp;"x"</f>
        <v>FRA14x</v>
      </c>
      <c r="B68" s="78">
        <f>_xll.qlIndexFixing(B$2,Indexes!$L68,TRUE,InterestRatesTrigger)</f>
        <v>9.5951410061090314E-3</v>
      </c>
      <c r="C68" s="72">
        <f>_xll.qlIndexFixing(C$2,Indexes!$L68,TRUE,InterestRatesTrigger)</f>
        <v>1.1475734850758227E-2</v>
      </c>
      <c r="D68" s="73">
        <f>_xll.qlIndexFixing(D$2,Indexes!$L68,TRUE,InterestRatesTrigger)</f>
        <v>1.3280102606826018E-2</v>
      </c>
      <c r="E68" s="83">
        <f>_xll.qlIndexFixing(E$2,Indexes!$L68,TRUE,InterestRatesTrigger)</f>
        <v>1.7658527210336138E-2</v>
      </c>
      <c r="F68" s="138">
        <f>_xll.qlIndexFixing(F$2,Indexes!$L68,TRUE,InterestRatesTrigger)</f>
        <v>1.1400820734905111E-2</v>
      </c>
      <c r="G68" s="83">
        <f>_xll.qlIndexFixing(G$2,Indexes!$R68,TRUE,InterestRatesTrigger)</f>
        <v>8.9047858450985728E-3</v>
      </c>
      <c r="I68" s="75">
        <f t="shared" si="7"/>
        <v>5.4910248733575084E-3</v>
      </c>
      <c r="J68" s="80">
        <f t="shared" si="13"/>
        <v>6.0869531284982728E-3</v>
      </c>
      <c r="K68" s="76">
        <f t="shared" si="8"/>
        <v>6.0441965629046508E-3</v>
      </c>
      <c r="L68" s="84">
        <f t="shared" si="9"/>
        <v>6.9939145322975103E-3</v>
      </c>
      <c r="M68" s="76">
        <f t="shared" si="10"/>
        <v>6.0050401555712648E-3</v>
      </c>
      <c r="N68" s="84">
        <f t="shared" si="11"/>
        <v>6.4830605565546762E-3</v>
      </c>
      <c r="P68" s="78">
        <v>4.104116132751523E-3</v>
      </c>
      <c r="Q68" s="72">
        <v>5.3887817222599546E-3</v>
      </c>
      <c r="R68" s="73">
        <v>7.2359060439213677E-3</v>
      </c>
      <c r="S68" s="83">
        <v>1.0664612678038627E-2</v>
      </c>
      <c r="T68" s="138">
        <v>5.3957805793338467E-3</v>
      </c>
      <c r="U68" s="83">
        <v>2.4217252885438967E-3</v>
      </c>
    </row>
    <row r="69" spans="1:25" ht="12.75" hidden="1" customHeight="1" outlineLevel="1" x14ac:dyDescent="0.2">
      <c r="A69" s="71" t="str">
        <f>"FRA"&amp;Indexes!A69&amp;"x"</f>
        <v>FRA15x</v>
      </c>
      <c r="B69" s="78">
        <f>_xll.qlIndexFixing(B$2,Indexes!$L69,TRUE,InterestRatesTrigger)</f>
        <v>1.0285304172014944E-2</v>
      </c>
      <c r="C69" s="72">
        <f>_xll.qlIndexFixing(C$2,Indexes!$L69,TRUE,InterestRatesTrigger)</f>
        <v>1.2236190045246521E-2</v>
      </c>
      <c r="D69" s="73">
        <f>_xll.qlIndexFixing(D$2,Indexes!$L69,TRUE,InterestRatesTrigger)</f>
        <v>1.3999881012840531E-2</v>
      </c>
      <c r="E69" s="83">
        <f>_xll.qlIndexFixing(E$2,Indexes!$L69,TRUE,InterestRatesTrigger)</f>
        <v>1.8200087362551073E-2</v>
      </c>
      <c r="F69" s="138">
        <f>_xll.qlIndexFixing(F$2,Indexes!$L69,TRUE,InterestRatesTrigger)</f>
        <v>1.2147447632677484E-2</v>
      </c>
      <c r="G69" s="83">
        <f>_xll.qlIndexFixing(G$2,Indexes!$R69,TRUE,InterestRatesTrigger)</f>
        <v>8.9146621818070315E-3</v>
      </c>
      <c r="I69" s="75">
        <f t="shared" si="7"/>
        <v>5.8867223874698362E-3</v>
      </c>
      <c r="J69" s="80">
        <f t="shared" si="13"/>
        <v>6.5343061827194387E-3</v>
      </c>
      <c r="K69" s="76">
        <f t="shared" si="8"/>
        <v>6.4329519604919509E-3</v>
      </c>
      <c r="L69" s="84">
        <f t="shared" si="9"/>
        <v>7.1036961679746529E-3</v>
      </c>
      <c r="M69" s="76">
        <f t="shared" si="10"/>
        <v>6.444849565244196E-3</v>
      </c>
      <c r="N69" s="84">
        <f t="shared" si="11"/>
        <v>6.3832176566869236E-3</v>
      </c>
      <c r="P69" s="78">
        <v>4.3985817845451081E-3</v>
      </c>
      <c r="Q69" s="72">
        <v>5.7018838625270823E-3</v>
      </c>
      <c r="R69" s="73">
        <v>7.5669290523485803E-3</v>
      </c>
      <c r="S69" s="83">
        <v>1.109639119457642E-2</v>
      </c>
      <c r="T69" s="138">
        <v>5.7025980674332878E-3</v>
      </c>
      <c r="U69" s="83">
        <v>2.5314445251201079E-3</v>
      </c>
    </row>
    <row r="70" spans="1:25" ht="12.75" hidden="1" customHeight="1" outlineLevel="1" x14ac:dyDescent="0.2">
      <c r="A70" s="71" t="str">
        <f>"FRA"&amp;Indexes!A70&amp;"x"</f>
        <v>FRA16x</v>
      </c>
      <c r="B70" s="78">
        <f>_xll.qlIndexFixing(B$2,Indexes!$L70,TRUE,InterestRatesTrigger)</f>
        <v>1.0952030403094781E-2</v>
      </c>
      <c r="C70" s="72">
        <f>_xll.qlIndexFixing(C$2,Indexes!$L70,TRUE,InterestRatesTrigger)</f>
        <v>1.2922292154013392E-2</v>
      </c>
      <c r="D70" s="73">
        <f>_xll.qlIndexFixing(D$2,Indexes!$L70,TRUE,InterestRatesTrigger)</f>
        <v>1.4661276371626607E-2</v>
      </c>
      <c r="E70" s="83">
        <f>_xll.qlIndexFixing(E$2,Indexes!$L70,TRUE,InterestRatesTrigger)</f>
        <v>1.8967485640593779E-2</v>
      </c>
      <c r="F70" s="138">
        <f>_xll.qlIndexFixing(F$2,Indexes!$L70,TRUE,InterestRatesTrigger)</f>
        <v>1.2867653289198179E-2</v>
      </c>
      <c r="G70" s="83">
        <f>_xll.qlIndexFixing(G$2,Indexes!$R70,TRUE,InterestRatesTrigger)</f>
        <v>9.6582934043265567E-3</v>
      </c>
      <c r="I70" s="75">
        <f t="shared" si="7"/>
        <v>6.2525927815187633E-3</v>
      </c>
      <c r="J70" s="80">
        <f t="shared" si="13"/>
        <v>6.9019921657063358E-3</v>
      </c>
      <c r="K70" s="76">
        <f t="shared" si="8"/>
        <v>6.7516611539351779E-3</v>
      </c>
      <c r="L70" s="84">
        <f t="shared" si="9"/>
        <v>7.4699077017611852E-3</v>
      </c>
      <c r="M70" s="76">
        <f t="shared" si="10"/>
        <v>6.8434625565661419E-3</v>
      </c>
      <c r="N70" s="84">
        <f t="shared" si="11"/>
        <v>6.8834484881108438E-3</v>
      </c>
      <c r="P70" s="78">
        <v>4.699437621576018E-3</v>
      </c>
      <c r="Q70" s="72">
        <v>6.0202999883070566E-3</v>
      </c>
      <c r="R70" s="73">
        <v>7.9096152176914292E-3</v>
      </c>
      <c r="S70" s="83">
        <v>1.1497577938832593E-2</v>
      </c>
      <c r="T70" s="138">
        <v>6.0241907326320371E-3</v>
      </c>
      <c r="U70" s="83">
        <v>2.7748449162157129E-3</v>
      </c>
    </row>
    <row r="71" spans="1:25" ht="12.75" hidden="1" customHeight="1" outlineLevel="1" x14ac:dyDescent="0.2">
      <c r="A71" s="71" t="str">
        <f>"FRA"&amp;Indexes!A71&amp;"x"</f>
        <v>FRA17x</v>
      </c>
      <c r="B71" s="78">
        <f>_xll.qlIndexFixing(B$2,Indexes!$L71,TRUE,InterestRatesTrigger)</f>
        <v>1.1616635532985985E-2</v>
      </c>
      <c r="C71" s="72">
        <f>_xll.qlIndexFixing(C$2,Indexes!$L71,TRUE,InterestRatesTrigger)</f>
        <v>1.3554135920669569E-2</v>
      </c>
      <c r="D71" s="73">
        <f>_xll.qlIndexFixing(D$2,Indexes!$L71,TRUE,InterestRatesTrigger)</f>
        <v>1.5295842393493417E-2</v>
      </c>
      <c r="E71" s="83">
        <f>_xll.qlIndexFixing(E$2,Indexes!$L71,TRUE,InterestRatesTrigger)</f>
        <v>1.9550340776721267E-2</v>
      </c>
      <c r="F71" s="138">
        <f>_xll.qlIndexFixing(F$2,Indexes!$L71,TRUE,InterestRatesTrigger)</f>
        <v>1.3480701490972474E-2</v>
      </c>
      <c r="G71" s="83">
        <f>_xll.qlIndexFixing(G$2,Indexes!$R71,TRUE,InterestRatesTrigger)</f>
        <v>1.0722471404047695E-2</v>
      </c>
      <c r="I71" s="75">
        <f t="shared" si="7"/>
        <v>6.5797014494248934E-3</v>
      </c>
      <c r="J71" s="80">
        <f t="shared" si="13"/>
        <v>7.1613178004536447E-3</v>
      </c>
      <c r="K71" s="76">
        <f t="shared" si="8"/>
        <v>7.0095576676272291E-3</v>
      </c>
      <c r="L71" s="84">
        <f t="shared" si="9"/>
        <v>7.5974024876094785E-3</v>
      </c>
      <c r="M71" s="76">
        <f t="shared" si="10"/>
        <v>7.0927254379357617E-3</v>
      </c>
      <c r="N71" s="84">
        <f t="shared" si="11"/>
        <v>7.7167232535124697E-3</v>
      </c>
      <c r="P71" s="78">
        <v>5.0369340835610919E-3</v>
      </c>
      <c r="Q71" s="72">
        <v>6.3928181202159238E-3</v>
      </c>
      <c r="R71" s="73">
        <v>8.286284725866188E-3</v>
      </c>
      <c r="S71" s="83">
        <v>1.1952938289111788E-2</v>
      </c>
      <c r="T71" s="138">
        <v>6.3879760530367122E-3</v>
      </c>
      <c r="U71" s="83">
        <v>3.0057481505352257E-3</v>
      </c>
    </row>
    <row r="72" spans="1:25" ht="12.75" customHeight="1" collapsed="1" x14ac:dyDescent="0.2">
      <c r="A72" s="63" t="str">
        <f>"FRA"&amp;Indexes!A72&amp;"x"</f>
        <v>FRA18x</v>
      </c>
      <c r="B72" s="70">
        <f>_xll.qlIndexFixing(B$2,Indexes!$L72,TRUE,InterestRatesTrigger)</f>
        <v>1.2265775826003919E-2</v>
      </c>
      <c r="C72" s="64">
        <f>_xll.qlIndexFixing(C$2,Indexes!$L72,TRUE,InterestRatesTrigger)</f>
        <v>1.4208554678239765E-2</v>
      </c>
      <c r="D72" s="65">
        <f>_xll.qlIndexFixing(D$2,Indexes!$L72,TRUE,InterestRatesTrigger)</f>
        <v>1.5940862168144693E-2</v>
      </c>
      <c r="E72" s="81">
        <f>_xll.qlIndexFixing(E$2,Indexes!$L72,TRUE,InterestRatesTrigger)</f>
        <v>2.0121318854423122E-2</v>
      </c>
      <c r="F72" s="137">
        <f>_xll.qlIndexFixing(F$2,Indexes!$L72,TRUE,InterestRatesTrigger)</f>
        <v>1.413818439465777E-2</v>
      </c>
      <c r="G72" s="81">
        <f>_xll.qlIndexFixing(G$2,Indexes!$R72,TRUE,InterestRatesTrigger)</f>
        <v>1.1260461742645944E-2</v>
      </c>
      <c r="I72" s="67">
        <f t="shared" si="7"/>
        <v>6.8693799003339429E-3</v>
      </c>
      <c r="J72" s="82">
        <f t="shared" si="13"/>
        <v>7.4721580087219628E-3</v>
      </c>
      <c r="K72" s="68">
        <f t="shared" si="8"/>
        <v>7.2468966550123578E-3</v>
      </c>
      <c r="L72" s="84">
        <f t="shared" si="9"/>
        <v>7.7320673356598077E-3</v>
      </c>
      <c r="M72" s="68">
        <f t="shared" si="10"/>
        <v>7.4045143703484863E-3</v>
      </c>
      <c r="N72" s="84">
        <f t="shared" si="11"/>
        <v>7.9180512254861668E-3</v>
      </c>
      <c r="P72" s="70">
        <v>5.3963959256699764E-3</v>
      </c>
      <c r="Q72" s="64">
        <v>6.7363966695178018E-3</v>
      </c>
      <c r="R72" s="65">
        <v>8.6939655131323349E-3</v>
      </c>
      <c r="S72" s="81">
        <v>1.2389251518763314E-2</v>
      </c>
      <c r="T72" s="137">
        <v>6.7336700243092835E-3</v>
      </c>
      <c r="U72" s="81">
        <v>3.3424105171597773E-3</v>
      </c>
    </row>
    <row r="73" spans="1:25" x14ac:dyDescent="0.2">
      <c r="A73" s="71" t="str">
        <f>Indexes!A73</f>
        <v>1Y</v>
      </c>
      <c r="B73" s="72">
        <f>_xll.qlIndexFixing(Indexes!B73,FixingDate,TRUE,InterestRatesTrigger)</f>
        <v>3.9500000004572032E-3</v>
      </c>
      <c r="C73" s="72">
        <f>_xll.qlIndexFixing(Indexes!C73,FixingDate,TRUE,InterestRatesTrigger)</f>
        <v>4.8657455669215465E-3</v>
      </c>
      <c r="D73" s="72">
        <f>_xll.qlIndexFixing(Indexes!D73,FixingDate,TRUE,InterestRatesTrigger)</f>
        <v>5.5905207495666777E-3</v>
      </c>
      <c r="E73" s="74">
        <f>_xll.qlIndexFixing(Indexes!E73,FixingDate,TRUE,InterestRatesTrigger)</f>
        <v>6.6739999999900403E-3</v>
      </c>
      <c r="F73" s="78">
        <f>_xll.qlIndexFixing(Indexes!F73,FixingDate,TRUE,InterestRatesTrigger)</f>
        <v>5.4411830990167571E-3</v>
      </c>
      <c r="G73" s="74">
        <f>_xll.qlOvernightIndexedSwapFairRate(Indexes!G73,InterestRatesTrigger)</f>
        <v>3.3799999999979016E-3</v>
      </c>
      <c r="I73" s="75">
        <f t="shared" si="7"/>
        <v>1.4896894716510552E-3</v>
      </c>
      <c r="J73" s="80">
        <f t="shared" si="13"/>
        <v>1.462613878140217E-3</v>
      </c>
      <c r="K73" s="80">
        <f t="shared" si="8"/>
        <v>9.6530693342159087E-4</v>
      </c>
      <c r="L73" s="77">
        <f t="shared" si="9"/>
        <v>-1.5800000000996007E-4</v>
      </c>
      <c r="M73" s="80">
        <f t="shared" si="10"/>
        <v>1.3931463102429672E-3</v>
      </c>
      <c r="N73" s="77">
        <f t="shared" si="11"/>
        <v>1.9699999999979322E-3</v>
      </c>
      <c r="P73" s="78">
        <v>2.460310528806148E-3</v>
      </c>
      <c r="Q73" s="72">
        <v>3.4031316887813295E-3</v>
      </c>
      <c r="R73" s="72">
        <v>4.6252138161450868E-3</v>
      </c>
      <c r="S73" s="74">
        <v>6.8320000000000004E-3</v>
      </c>
      <c r="T73" s="78">
        <v>4.0480367887737899E-3</v>
      </c>
      <c r="U73" s="74">
        <v>1.4099999999999694E-3</v>
      </c>
      <c r="W73" s="109"/>
      <c r="X73" s="109"/>
      <c r="Y73" s="110"/>
    </row>
    <row r="74" spans="1:25" hidden="1" outlineLevel="1" x14ac:dyDescent="0.2">
      <c r="A74" s="71" t="str">
        <f>Indexes!A74</f>
        <v>1Y3M</v>
      </c>
      <c r="B74" s="72">
        <f>_xll.qlIndexFixing(Indexes!B74,FixingDate,TRUE,InterestRatesTrigger)</f>
        <v>4.9119590597970679E-3</v>
      </c>
      <c r="C74" s="72">
        <f>_xll.qlIndexFixing(Indexes!C74,FixingDate,TRUE,InterestRatesTrigger)</f>
        <v>5.8625421390801841E-3</v>
      </c>
      <c r="D74" s="72">
        <f>_xll.qlIndexFixing(Indexes!D74,FixingDate,TRUE,InterestRatesTrigger)</f>
        <v>6.5563362374821558E-3</v>
      </c>
      <c r="E74" s="74">
        <f>_xll.qlIndexFixing(Indexes!E74,FixingDate,TRUE,InterestRatesTrigger)</f>
        <v>7.9575596494276118E-3</v>
      </c>
      <c r="F74" s="78">
        <f>_xll.qlIndexFixing(Indexes!F74,FixingDate,TRUE,InterestRatesTrigger)</f>
        <v>6.3138520176899962E-3</v>
      </c>
      <c r="G74" s="74">
        <f>_xll.qlOvernightIndexedSwapFairRate(Indexes!G74,InterestRatesTrigger)</f>
        <v>4.2999999999999653E-3</v>
      </c>
      <c r="I74" s="75">
        <f t="shared" si="7"/>
        <v>2.1748391978923835E-3</v>
      </c>
      <c r="J74" s="80">
        <f t="shared" si="13"/>
        <v>2.1680096798615029E-3</v>
      </c>
      <c r="K74" s="80">
        <f t="shared" si="8"/>
        <v>1.5982418742401076E-3</v>
      </c>
      <c r="L74" s="77">
        <f t="shared" si="9"/>
        <v>7.856713342375473E-4</v>
      </c>
      <c r="M74" s="80">
        <f t="shared" si="10"/>
        <v>2.1027271466316734E-3</v>
      </c>
      <c r="N74" s="77">
        <f t="shared" si="11"/>
        <v>2.7000000004599647E-3</v>
      </c>
      <c r="P74" s="78">
        <v>2.7371198619046844E-3</v>
      </c>
      <c r="Q74" s="72">
        <v>3.6945324592186812E-3</v>
      </c>
      <c r="R74" s="72">
        <v>4.9580943632420481E-3</v>
      </c>
      <c r="S74" s="74">
        <v>7.1718883151900645E-3</v>
      </c>
      <c r="T74" s="78">
        <v>4.2111248710583228E-3</v>
      </c>
      <c r="U74" s="74">
        <v>1.5999999995400006E-3</v>
      </c>
      <c r="W74" s="109"/>
      <c r="X74" s="109"/>
      <c r="Y74" s="110"/>
    </row>
    <row r="75" spans="1:25" hidden="1" outlineLevel="1" x14ac:dyDescent="0.2">
      <c r="A75" s="71" t="str">
        <f>Indexes!A75</f>
        <v>1Y6M</v>
      </c>
      <c r="B75" s="72">
        <f>_xll.qlIndexFixing(Indexes!B75,FixingDate,TRUE,InterestRatesTrigger)</f>
        <v>5.950884461208221E-3</v>
      </c>
      <c r="C75" s="72">
        <f>_xll.qlIndexFixing(Indexes!C75,FixingDate,TRUE,InterestRatesTrigger)</f>
        <v>6.9550792081630435E-3</v>
      </c>
      <c r="D75" s="72">
        <f>_xll.qlIndexFixing(Indexes!D75,FixingDate,TRUE,InterestRatesTrigger)</f>
        <v>7.6537118321678916E-3</v>
      </c>
      <c r="E75" s="74">
        <f>_xll.qlIndexFixing(Indexes!E75,FixingDate,TRUE,InterestRatesTrigger)</f>
        <v>8.923170531152623E-3</v>
      </c>
      <c r="F75" s="78">
        <f>_xll.qlIndexFixing(Indexes!F75,FixingDate,TRUE,InterestRatesTrigger)</f>
        <v>7.314455207231528E-3</v>
      </c>
      <c r="G75" s="74">
        <f>_xll.qlOvernightIndexedSwapFairRate(Indexes!G75,InterestRatesTrigger)</f>
        <v>5.3200000000001189E-3</v>
      </c>
      <c r="I75" s="75">
        <f t="shared" si="7"/>
        <v>2.8849172728635788E-3</v>
      </c>
      <c r="J75" s="80">
        <f t="shared" si="13"/>
        <v>2.9273343557345427E-3</v>
      </c>
      <c r="K75" s="80">
        <f t="shared" si="8"/>
        <v>2.3768547481377066E-3</v>
      </c>
      <c r="L75" s="77">
        <f t="shared" si="9"/>
        <v>1.3796738115419947E-3</v>
      </c>
      <c r="M75" s="80">
        <f t="shared" si="10"/>
        <v>2.8547177525988232E-3</v>
      </c>
      <c r="N75" s="77">
        <f t="shared" si="11"/>
        <v>3.4800000000000724E-3</v>
      </c>
      <c r="P75" s="78">
        <v>3.0659671883446421E-3</v>
      </c>
      <c r="Q75" s="72">
        <v>4.0277448524285008E-3</v>
      </c>
      <c r="R75" s="72">
        <v>5.276857084030185E-3</v>
      </c>
      <c r="S75" s="74">
        <v>7.5434967196106283E-3</v>
      </c>
      <c r="T75" s="78">
        <v>4.4597374546327048E-3</v>
      </c>
      <c r="U75" s="74">
        <v>1.8400000000000465E-3</v>
      </c>
      <c r="W75" s="109"/>
      <c r="X75" s="109"/>
      <c r="Y75" s="110"/>
    </row>
    <row r="76" spans="1:25" hidden="1" outlineLevel="1" x14ac:dyDescent="0.2">
      <c r="A76" s="71" t="str">
        <f>Indexes!A76</f>
        <v>1Y9M</v>
      </c>
      <c r="B76" s="72">
        <f>_xll.qlIndexFixing(Indexes!B76,FixingDate,TRUE,InterestRatesTrigger)</f>
        <v>6.9330762879086915E-3</v>
      </c>
      <c r="C76" s="72">
        <f>_xll.qlIndexFixing(Indexes!C76,FixingDate,TRUE,InterestRatesTrigger)</f>
        <v>7.985801139570493E-3</v>
      </c>
      <c r="D76" s="72">
        <f>_xll.qlIndexFixing(Indexes!D76,FixingDate,TRUE,InterestRatesTrigger)</f>
        <v>8.7048021951141308E-3</v>
      </c>
      <c r="E76" s="74">
        <f>_xll.qlIndexFixing(Indexes!E76,FixingDate,TRUE,InterestRatesTrigger)</f>
        <v>1.0009202529511952E-2</v>
      </c>
      <c r="F76" s="78">
        <f>_xll.qlIndexFixing(Indexes!F76,FixingDate,TRUE,InterestRatesTrigger)</f>
        <v>8.285564850658074E-3</v>
      </c>
      <c r="G76" s="74">
        <f>_xll.qlOvernightIndexedSwapFairRate(Indexes!G76,InterestRatesTrigger)</f>
        <v>6.2900000000000377E-3</v>
      </c>
      <c r="I76" s="75">
        <f t="shared" si="7"/>
        <v>3.4814583963588791E-3</v>
      </c>
      <c r="J76" s="80">
        <f t="shared" si="13"/>
        <v>3.5722704149391505E-3</v>
      </c>
      <c r="K76" s="80">
        <f t="shared" si="8"/>
        <v>3.003950317709057E-3</v>
      </c>
      <c r="L76" s="77">
        <f t="shared" si="9"/>
        <v>2.0639005939822354E-3</v>
      </c>
      <c r="M76" s="80">
        <f t="shared" si="10"/>
        <v>3.5010694088200784E-3</v>
      </c>
      <c r="N76" s="77">
        <f t="shared" si="11"/>
        <v>4.1500000000001102E-3</v>
      </c>
      <c r="P76" s="78">
        <v>3.4516178915498124E-3</v>
      </c>
      <c r="Q76" s="72">
        <v>4.4135307246313425E-3</v>
      </c>
      <c r="R76" s="72">
        <v>5.7008518774050738E-3</v>
      </c>
      <c r="S76" s="74">
        <v>7.9453019355297163E-3</v>
      </c>
      <c r="T76" s="78">
        <v>4.7844954418379956E-3</v>
      </c>
      <c r="U76" s="74">
        <v>2.139999999999928E-3</v>
      </c>
      <c r="W76" s="109"/>
      <c r="X76" s="109"/>
      <c r="Y76" s="110"/>
    </row>
    <row r="77" spans="1:25" collapsed="1" x14ac:dyDescent="0.2">
      <c r="A77" s="71" t="str">
        <f>Indexes!A77</f>
        <v>2Y</v>
      </c>
      <c r="B77" s="72">
        <f>_xll.qlIndexFixing(Indexes!B77,FixingDate,TRUE,InterestRatesTrigger)</f>
        <v>7.8757482046382093E-3</v>
      </c>
      <c r="C77" s="72">
        <f>_xll.qlIndexFixing(Indexes!C77,FixingDate,TRUE,InterestRatesTrigger)</f>
        <v>8.9866666019819321E-3</v>
      </c>
      <c r="D77" s="72">
        <f>_xll.qlIndexFixing(Indexes!D77,FixingDate,TRUE,InterestRatesTrigger)</f>
        <v>9.7090334345526219E-3</v>
      </c>
      <c r="E77" s="74">
        <f>_xll.qlIndexFixing(Indexes!E77,FixingDate,TRUE,InterestRatesTrigger)</f>
        <v>1.1384523170026771E-2</v>
      </c>
      <c r="F77" s="78">
        <f>_xll.qlIndexFixing(Indexes!F77,FixingDate,TRUE,InterestRatesTrigger)</f>
        <v>9.2372042697218913E-3</v>
      </c>
      <c r="G77" s="74">
        <f>_xll.qlOvernightIndexedSwapFairRate(Indexes!G77,InterestRatesTrigger)</f>
        <v>7.2299999999999344E-3</v>
      </c>
      <c r="I77" s="75">
        <f t="shared" si="7"/>
        <v>3.9792616688717917E-3</v>
      </c>
      <c r="J77" s="80">
        <f t="shared" si="13"/>
        <v>4.1387046363928533E-3</v>
      </c>
      <c r="K77" s="80">
        <f t="shared" si="8"/>
        <v>3.5798642824951196E-3</v>
      </c>
      <c r="L77" s="77">
        <f t="shared" si="9"/>
        <v>3.0376506513296805E-3</v>
      </c>
      <c r="M77" s="80">
        <f t="shared" si="10"/>
        <v>4.062576707495321E-3</v>
      </c>
      <c r="N77" s="77">
        <f t="shared" si="11"/>
        <v>4.7199999999998511E-3</v>
      </c>
      <c r="P77" s="78">
        <v>3.8964865357664176E-3</v>
      </c>
      <c r="Q77" s="72">
        <v>4.8479619655890788E-3</v>
      </c>
      <c r="R77" s="72">
        <v>6.1291691520575023E-3</v>
      </c>
      <c r="S77" s="74">
        <v>8.3468725186970905E-3</v>
      </c>
      <c r="T77" s="78">
        <v>5.1746275622265702E-3</v>
      </c>
      <c r="U77" s="74">
        <v>2.5100000000000833E-3</v>
      </c>
      <c r="W77" s="109"/>
      <c r="X77" s="109"/>
      <c r="Y77" s="110"/>
    </row>
    <row r="78" spans="1:25" hidden="1" outlineLevel="1" x14ac:dyDescent="0.2">
      <c r="A78" s="71" t="str">
        <f>Indexes!A78</f>
        <v>2Y3M</v>
      </c>
      <c r="B78" s="72">
        <f>_xll.qlIndexFixing(Indexes!B78,FixingDate,TRUE,InterestRatesTrigger)</f>
        <v>8.7658013602454118E-3</v>
      </c>
      <c r="C78" s="72">
        <f>_xll.qlIndexFixing(Indexes!C78,FixingDate,TRUE,InterestRatesTrigger)</f>
        <v>9.9262431826626658E-3</v>
      </c>
      <c r="D78" s="72">
        <f>_xll.qlIndexFixing(Indexes!D78,FixingDate,TRUE,InterestRatesTrigger)</f>
        <v>1.0643920924664175E-2</v>
      </c>
      <c r="E78" s="74">
        <f>_xll.qlIndexFixing(Indexes!E78,FixingDate,TRUE,InterestRatesTrigger)</f>
        <v>1.2494965216832427E-2</v>
      </c>
      <c r="F78" s="78">
        <f>_xll.qlIndexFixing(Indexes!F78,FixingDate,TRUE,InterestRatesTrigger)</f>
        <v>1.0059635051812977E-2</v>
      </c>
      <c r="G78" s="74">
        <f>_xll.qlOvernightIndexedSwapFairRate(Indexes!G78,InterestRatesTrigger)</f>
        <v>8.1092080042723565E-3</v>
      </c>
      <c r="I78" s="75">
        <f t="shared" si="7"/>
        <v>4.3667356998397236E-3</v>
      </c>
      <c r="J78" s="80">
        <f t="shared" si="13"/>
        <v>4.5843287077510855E-3</v>
      </c>
      <c r="K78" s="80">
        <f t="shared" si="8"/>
        <v>3.9991394042562063E-3</v>
      </c>
      <c r="L78" s="77">
        <f t="shared" si="9"/>
        <v>3.6006811587662377E-3</v>
      </c>
      <c r="M78" s="80">
        <f t="shared" si="10"/>
        <v>4.3979229702523328E-3</v>
      </c>
      <c r="N78" s="77">
        <f t="shared" si="11"/>
        <v>5.1692080042723756E-3</v>
      </c>
      <c r="P78" s="78">
        <v>4.3990656604056882E-3</v>
      </c>
      <c r="Q78" s="72">
        <v>5.3419144749115802E-3</v>
      </c>
      <c r="R78" s="72">
        <v>6.6447815204079682E-3</v>
      </c>
      <c r="S78" s="74">
        <v>8.8942840580661896E-3</v>
      </c>
      <c r="T78" s="78">
        <v>5.6617120815606438E-3</v>
      </c>
      <c r="U78" s="74">
        <v>2.9399999999999804E-3</v>
      </c>
      <c r="W78" s="109"/>
      <c r="X78" s="109"/>
      <c r="Y78" s="110"/>
    </row>
    <row r="79" spans="1:25" hidden="1" outlineLevel="1" x14ac:dyDescent="0.2">
      <c r="A79" s="71" t="str">
        <f>Indexes!A79</f>
        <v>2Y6M</v>
      </c>
      <c r="B79" s="72">
        <f>_xll.qlIndexFixing(Indexes!B79,FixingDate,TRUE,InterestRatesTrigger)</f>
        <v>9.598861154276812E-3</v>
      </c>
      <c r="C79" s="72">
        <f>_xll.qlIndexFixing(Indexes!C79,FixingDate,TRUE,InterestRatesTrigger)</f>
        <v>1.0784363646484186E-2</v>
      </c>
      <c r="D79" s="72">
        <f>_xll.qlIndexFixing(Indexes!D79,FixingDate,TRUE,InterestRatesTrigger)</f>
        <v>1.1511170865049096E-2</v>
      </c>
      <c r="E79" s="74">
        <f>_xll.qlIndexFixing(Indexes!E79,FixingDate,TRUE,InterestRatesTrigger)</f>
        <v>1.3341064402511869E-2</v>
      </c>
      <c r="F79" s="78">
        <f>_xll.qlIndexFixing(Indexes!F79,FixingDate,TRUE,InterestRatesTrigger)</f>
        <v>1.0806105419846839E-2</v>
      </c>
      <c r="G79" s="74">
        <f>_xll.qlOvernightIndexedSwapFairRate(Indexes!G79,InterestRatesTrigger)</f>
        <v>8.9238527947671804E-3</v>
      </c>
      <c r="I79" s="75">
        <f t="shared" si="7"/>
        <v>4.6437518367477828E-3</v>
      </c>
      <c r="J79" s="80">
        <f t="shared" si="13"/>
        <v>4.8927032494455883E-3</v>
      </c>
      <c r="K79" s="80">
        <f t="shared" si="8"/>
        <v>4.3382254798026362E-3</v>
      </c>
      <c r="L79" s="77">
        <f t="shared" si="9"/>
        <v>3.8863425036667256E-3</v>
      </c>
      <c r="M79" s="80">
        <f t="shared" si="10"/>
        <v>4.6532084629228197E-3</v>
      </c>
      <c r="N79" s="77">
        <f t="shared" si="11"/>
        <v>5.4938527947671284E-3</v>
      </c>
      <c r="P79" s="78">
        <v>4.9551093175290292E-3</v>
      </c>
      <c r="Q79" s="72">
        <v>5.8916603970385973E-3</v>
      </c>
      <c r="R79" s="72">
        <v>7.1729453852464597E-3</v>
      </c>
      <c r="S79" s="74">
        <v>9.4547218988451434E-3</v>
      </c>
      <c r="T79" s="78">
        <v>6.1528969569240198E-3</v>
      </c>
      <c r="U79" s="74">
        <v>3.4300000000000519E-3</v>
      </c>
      <c r="W79" s="109"/>
      <c r="X79" s="109"/>
      <c r="Y79" s="110"/>
    </row>
    <row r="80" spans="1:25" hidden="1" outlineLevel="1" x14ac:dyDescent="0.2">
      <c r="A80" s="71" t="str">
        <f>Indexes!A80</f>
        <v>2Y9M</v>
      </c>
      <c r="B80" s="72">
        <f>_xll.qlIndexFixing(Indexes!B80,FixingDate,TRUE,InterestRatesTrigger)</f>
        <v>1.0372702742346902E-2</v>
      </c>
      <c r="C80" s="72">
        <f>_xll.qlIndexFixing(Indexes!C80,FixingDate,TRUE,InterestRatesTrigger)</f>
        <v>1.1573385819663272E-2</v>
      </c>
      <c r="D80" s="72">
        <f>_xll.qlIndexFixing(Indexes!D80,FixingDate,TRUE,InterestRatesTrigger)</f>
        <v>1.2314031868460494E-2</v>
      </c>
      <c r="E80" s="74">
        <f>_xll.qlIndexFixing(Indexes!E80,FixingDate,TRUE,InterestRatesTrigger)</f>
        <v>1.4048831282680613E-2</v>
      </c>
      <c r="F80" s="78">
        <f>_xll.qlIndexFixing(Indexes!F80,FixingDate,TRUE,InterestRatesTrigger)</f>
        <v>1.1553818368292291E-2</v>
      </c>
      <c r="G80" s="74">
        <f>_xll.qlOvernightIndexedSwapFairRate(Indexes!G80,InterestRatesTrigger)</f>
        <v>9.6883293885382978E-3</v>
      </c>
      <c r="I80" s="75">
        <f t="shared" si="7"/>
        <v>4.812706088306121E-3</v>
      </c>
      <c r="J80" s="80">
        <f t="shared" si="13"/>
        <v>5.083226616315808E-3</v>
      </c>
      <c r="K80" s="80">
        <f t="shared" si="8"/>
        <v>4.5332320552840862E-3</v>
      </c>
      <c r="L80" s="77">
        <f t="shared" si="9"/>
        <v>4.011199694440748E-3</v>
      </c>
      <c r="M80" s="80">
        <f t="shared" si="10"/>
        <v>4.9100194835018885E-3</v>
      </c>
      <c r="N80" s="77">
        <f t="shared" si="11"/>
        <v>5.7083293885382344E-3</v>
      </c>
      <c r="P80" s="78">
        <v>5.5599966540407809E-3</v>
      </c>
      <c r="Q80" s="72">
        <v>6.4901592033474636E-3</v>
      </c>
      <c r="R80" s="72">
        <v>7.7807998131764079E-3</v>
      </c>
      <c r="S80" s="74">
        <v>1.0037631588239865E-2</v>
      </c>
      <c r="T80" s="78">
        <v>6.6437988847904026E-3</v>
      </c>
      <c r="U80" s="74">
        <v>3.9800000000000633E-3</v>
      </c>
      <c r="W80" s="109"/>
      <c r="X80" s="109"/>
      <c r="Y80" s="110"/>
    </row>
    <row r="81" spans="1:28" collapsed="1" x14ac:dyDescent="0.2">
      <c r="A81" s="71" t="str">
        <f>Indexes!A81</f>
        <v>3Y</v>
      </c>
      <c r="B81" s="72">
        <f>_xll.qlIndexFixing(Indexes!B81,FixingDate,TRUE,InterestRatesTrigger)</f>
        <v>1.109354093460127E-2</v>
      </c>
      <c r="C81" s="72">
        <f>_xll.qlIndexFixing(Indexes!C81,FixingDate,TRUE,InterestRatesTrigger)</f>
        <v>1.2310000000012778E-2</v>
      </c>
      <c r="D81" s="73">
        <f>_xll.qlIndexFixing(Indexes!D81,FixingDate,TRUE,InterestRatesTrigger)</f>
        <v>1.3063319523274334E-2</v>
      </c>
      <c r="E81" s="74">
        <f>_xll.qlIndexFixing(Indexes!E81,FixingDate,TRUE,InterestRatesTrigger)</f>
        <v>1.4710578218728768E-2</v>
      </c>
      <c r="F81" s="78">
        <f>_xll.qlIndexFixing(Indexes!F81,FixingDate,TRUE,InterestRatesTrigger)</f>
        <v>1.2309999999999969E-2</v>
      </c>
      <c r="G81" s="74">
        <f>_xll.qlOvernightIndexedSwapFairRate(Indexes!G81,InterestRatesTrigger)</f>
        <v>1.0419999999999886E-2</v>
      </c>
      <c r="I81" s="75">
        <f t="shared" si="7"/>
        <v>4.8754861748293741E-3</v>
      </c>
      <c r="J81" s="80">
        <f t="shared" si="13"/>
        <v>5.1699999995251161E-3</v>
      </c>
      <c r="K81" s="80">
        <f t="shared" si="8"/>
        <v>4.6508121988898948E-3</v>
      </c>
      <c r="L81" s="77">
        <f t="shared" si="9"/>
        <v>4.0740274494436481E-3</v>
      </c>
      <c r="M81" s="80">
        <f t="shared" si="10"/>
        <v>5.1699999999998943E-3</v>
      </c>
      <c r="N81" s="77">
        <f t="shared" si="11"/>
        <v>5.8300000000000461E-3</v>
      </c>
      <c r="P81" s="78">
        <v>6.2180547597718962E-3</v>
      </c>
      <c r="Q81" s="72">
        <v>7.1400000004876616E-3</v>
      </c>
      <c r="R81" s="73">
        <v>8.4125073243844391E-3</v>
      </c>
      <c r="S81" s="74">
        <v>1.063655076928512E-2</v>
      </c>
      <c r="T81" s="78">
        <v>7.1400000000000742E-3</v>
      </c>
      <c r="U81" s="74">
        <v>4.5899999999998399E-3</v>
      </c>
      <c r="W81" s="109"/>
      <c r="X81" s="109"/>
      <c r="Y81" s="110"/>
      <c r="AA81" s="111" t="s">
        <v>102</v>
      </c>
      <c r="AB81" s="112" t="s">
        <v>72</v>
      </c>
    </row>
    <row r="82" spans="1:28" x14ac:dyDescent="0.2">
      <c r="A82" s="71" t="str">
        <f>Indexes!A82</f>
        <v>4Y</v>
      </c>
      <c r="B82" s="72">
        <f>_xll.qlIndexFixing(Indexes!B82,FixingDate,TRUE,InterestRatesTrigger)</f>
        <v>1.3391758817714323E-2</v>
      </c>
      <c r="C82" s="72">
        <f>_xll.qlIndexFixing(Indexes!C82,FixingDate,TRUE,InterestRatesTrigger)</f>
        <v>1.4699999999974915E-2</v>
      </c>
      <c r="D82" s="73">
        <f>_xll.qlIndexFixing(Indexes!D82,FixingDate,TRUE,InterestRatesTrigger)</f>
        <v>1.547403004623564E-2</v>
      </c>
      <c r="E82" s="74">
        <f>_xll.qlIndexFixing(Indexes!E82,FixingDate,TRUE,InterestRatesTrigger)</f>
        <v>1.7092456506809274E-2</v>
      </c>
      <c r="F82" s="78">
        <f>_xll.qlIndexFixing(Indexes!F82,FixingDate,TRUE,InterestRatesTrigger)</f>
        <v>1.4699999999999904E-2</v>
      </c>
      <c r="G82" s="83">
        <f>_xll.qlOvernightIndexedSwapFairRate(Indexes!G82,InterestRatesTrigger)</f>
        <v>1.2790000000005309E-2</v>
      </c>
      <c r="I82" s="75">
        <f t="shared" si="7"/>
        <v>4.2622291339258905E-3</v>
      </c>
      <c r="J82" s="80">
        <f t="shared" si="13"/>
        <v>4.6900000000334435E-3</v>
      </c>
      <c r="K82" s="80">
        <f t="shared" si="8"/>
        <v>4.1875034025605218E-3</v>
      </c>
      <c r="L82" s="77">
        <f t="shared" si="9"/>
        <v>3.6107377219560862E-3</v>
      </c>
      <c r="M82" s="80">
        <f t="shared" si="10"/>
        <v>4.6899999999998766E-3</v>
      </c>
      <c r="N82" s="77">
        <f t="shared" si="11"/>
        <v>5.4500000000052675E-3</v>
      </c>
      <c r="P82" s="78">
        <v>9.1295296837884329E-3</v>
      </c>
      <c r="Q82" s="72">
        <v>1.0009999999941472E-2</v>
      </c>
      <c r="R82" s="73">
        <v>1.1286526643675118E-2</v>
      </c>
      <c r="S82" s="74">
        <v>1.3481718784853188E-2</v>
      </c>
      <c r="T82" s="78">
        <v>1.0010000000000028E-2</v>
      </c>
      <c r="U82" s="83">
        <v>7.3400000000000418E-3</v>
      </c>
      <c r="W82" s="109"/>
      <c r="X82" s="109"/>
      <c r="Y82" s="110"/>
      <c r="AA82" s="111" t="s">
        <v>100</v>
      </c>
      <c r="AB82" s="113">
        <f>_xll.qlCalendarAdvance(Calendar,SettlementDate,Start,"following")</f>
        <v>42048</v>
      </c>
    </row>
    <row r="83" spans="1:28" x14ac:dyDescent="0.2">
      <c r="A83" s="71" t="str">
        <f>Indexes!A83</f>
        <v>5Y</v>
      </c>
      <c r="B83" s="72">
        <f>_xll.qlIndexFixing(Indexes!B83,FixingDate,TRUE,InterestRatesTrigger)</f>
        <v>1.5070576278805755E-2</v>
      </c>
      <c r="C83" s="72">
        <f>_xll.qlIndexFixing(Indexes!C83,FixingDate,TRUE,InterestRatesTrigger)</f>
        <v>1.6430000000020442E-2</v>
      </c>
      <c r="D83" s="73">
        <f>_xll.qlIndexFixing(Indexes!D83,FixingDate,TRUE,InterestRatesTrigger)</f>
        <v>1.7234600764860587E-2</v>
      </c>
      <c r="E83" s="74">
        <f>_xll.qlIndexFixing(Indexes!E83,FixingDate,TRUE,InterestRatesTrigger)</f>
        <v>1.8813629765931719E-2</v>
      </c>
      <c r="F83" s="78">
        <f>_xll.qlIndexFixing(Indexes!F83,FixingDate,TRUE,InterestRatesTrigger)</f>
        <v>1.6429999999999934E-2</v>
      </c>
      <c r="G83" s="83">
        <f>_xll.qlOvernightIndexedSwapFairRate(Indexes!G83,InterestRatesTrigger)</f>
        <v>1.431000000000331E-2</v>
      </c>
      <c r="I83" s="75">
        <f t="shared" si="7"/>
        <v>2.9292227476310911E-3</v>
      </c>
      <c r="J83" s="80">
        <f t="shared" si="13"/>
        <v>3.440000000019117E-3</v>
      </c>
      <c r="K83" s="80">
        <f t="shared" si="8"/>
        <v>2.9683540028693483E-3</v>
      </c>
      <c r="L83" s="77">
        <f t="shared" si="9"/>
        <v>2.3827485438491121E-3</v>
      </c>
      <c r="M83" s="80">
        <f t="shared" si="10"/>
        <v>3.4400000000000056E-3</v>
      </c>
      <c r="N83" s="77">
        <f t="shared" si="11"/>
        <v>4.1700000000036343E-3</v>
      </c>
      <c r="P83" s="78">
        <v>1.2141353531174664E-2</v>
      </c>
      <c r="Q83" s="72">
        <v>1.2990000000001325E-2</v>
      </c>
      <c r="R83" s="73">
        <v>1.4266246761991239E-2</v>
      </c>
      <c r="S83" s="74">
        <v>1.6430881222082607E-2</v>
      </c>
      <c r="T83" s="78">
        <v>1.2989999999999929E-2</v>
      </c>
      <c r="U83" s="83">
        <v>1.0139999999999675E-2</v>
      </c>
      <c r="W83" s="109"/>
      <c r="X83" s="109"/>
      <c r="Y83" s="110"/>
      <c r="AA83" s="111" t="s">
        <v>101</v>
      </c>
      <c r="AB83" s="113">
        <f>_xll.qlInterestRateIndexFixingDate(Indexes!B73,EffectiveDate)</f>
        <v>42046</v>
      </c>
    </row>
    <row r="84" spans="1:28" x14ac:dyDescent="0.2">
      <c r="A84" s="71" t="str">
        <f>Indexes!A84</f>
        <v>6Y</v>
      </c>
      <c r="B84" s="72">
        <f>_xll.qlIndexFixing(Indexes!B84,FixingDate,TRUE,InterestRatesTrigger)</f>
        <v>1.6389725709892042E-2</v>
      </c>
      <c r="C84" s="72">
        <f>_xll.qlIndexFixing(Indexes!C84,FixingDate,TRUE,InterestRatesTrigger)</f>
        <v>1.7760000000016467E-2</v>
      </c>
      <c r="D84" s="73">
        <f>_xll.qlIndexFixing(Indexes!D84,FixingDate,TRUE,InterestRatesTrigger)</f>
        <v>1.8585096589506106E-2</v>
      </c>
      <c r="E84" s="74">
        <f>_xll.qlIndexFixing(Indexes!E84,FixingDate,TRUE,InterestRatesTrigger)</f>
        <v>2.0144730386828753E-2</v>
      </c>
      <c r="F84" s="78">
        <f>_xll.qlIndexFixing(Indexes!F84,FixingDate,TRUE,InterestRatesTrigger)</f>
        <v>1.7760000000000029E-2</v>
      </c>
      <c r="G84" s="83">
        <f>_xll.qlOvernightIndexedSwapFairRate(Indexes!G84,InterestRatesTrigger)</f>
        <v>1.5620000000002332E-2</v>
      </c>
      <c r="I84" s="75">
        <f t="shared" si="7"/>
        <v>1.4368001384989174E-3</v>
      </c>
      <c r="J84" s="80">
        <f t="shared" si="13"/>
        <v>2.0100000000150969E-3</v>
      </c>
      <c r="K84" s="80">
        <f t="shared" si="8"/>
        <v>1.5557126052669311E-3</v>
      </c>
      <c r="L84" s="77">
        <f t="shared" si="9"/>
        <v>1.0015619715064081E-3</v>
      </c>
      <c r="M84" s="80">
        <f t="shared" si="10"/>
        <v>2.0100000000000603E-3</v>
      </c>
      <c r="N84" s="77">
        <f t="shared" si="11"/>
        <v>2.8200000000023363E-3</v>
      </c>
      <c r="P84" s="78">
        <v>1.4952925571393124E-2</v>
      </c>
      <c r="Q84" s="72">
        <v>1.5750000000001371E-2</v>
      </c>
      <c r="R84" s="73">
        <v>1.7029383984239175E-2</v>
      </c>
      <c r="S84" s="74">
        <v>1.9143168415322345E-2</v>
      </c>
      <c r="T84" s="78">
        <v>1.5749999999999969E-2</v>
      </c>
      <c r="U84" s="83">
        <v>1.2799999999999995E-2</v>
      </c>
      <c r="W84" s="109"/>
      <c r="X84" s="109"/>
      <c r="Y84" s="110"/>
    </row>
    <row r="85" spans="1:28" x14ac:dyDescent="0.2">
      <c r="A85" s="71" t="str">
        <f>Indexes!A85</f>
        <v>7Y</v>
      </c>
      <c r="B85" s="72">
        <f>_xll.qlIndexFixing(Indexes!B85,FixingDate,TRUE,InterestRatesTrigger)</f>
        <v>1.7439282083588765E-2</v>
      </c>
      <c r="C85" s="72">
        <f>_xll.qlIndexFixing(Indexes!C85,FixingDate,TRUE,InterestRatesTrigger)</f>
        <v>1.8800000000028631E-2</v>
      </c>
      <c r="D85" s="73">
        <f>_xll.qlIndexFixing(Indexes!D85,FixingDate,TRUE,InterestRatesTrigger)</f>
        <v>1.9655546549188163E-2</v>
      </c>
      <c r="E85" s="74">
        <f>_xll.qlIndexFixing(Indexes!E85,FixingDate,TRUE,InterestRatesTrigger)</f>
        <v>2.1175399830595604E-2</v>
      </c>
      <c r="F85" s="78">
        <f>_xll.qlIndexFixing(Indexes!F85,FixingDate,TRUE,InterestRatesTrigger)</f>
        <v>1.8800000000000008E-2</v>
      </c>
      <c r="G85" s="83">
        <f>_xll.qlOvernightIndexedSwapFairRate(Indexes!G85,InterestRatesTrigger)</f>
        <v>1.6540000000001505E-2</v>
      </c>
      <c r="I85" s="75">
        <f t="shared" si="7"/>
        <v>1.5413326983626519E-5</v>
      </c>
      <c r="J85" s="80">
        <f t="shared" si="13"/>
        <v>6.2000000002681785E-4</v>
      </c>
      <c r="K85" s="80">
        <f t="shared" si="8"/>
        <v>1.8207307110477966E-4</v>
      </c>
      <c r="L85" s="77">
        <f t="shared" si="9"/>
        <v>-3.324067185647879E-4</v>
      </c>
      <c r="M85" s="80">
        <f t="shared" si="10"/>
        <v>6.2000000000012045E-4</v>
      </c>
      <c r="N85" s="77">
        <f t="shared" si="11"/>
        <v>1.2900000000018331E-3</v>
      </c>
      <c r="P85" s="78">
        <v>1.7423868756605138E-2</v>
      </c>
      <c r="Q85" s="72">
        <v>1.8180000000001813E-2</v>
      </c>
      <c r="R85" s="73">
        <v>1.9473473478083383E-2</v>
      </c>
      <c r="S85" s="74">
        <v>2.1507806549160392E-2</v>
      </c>
      <c r="T85" s="78">
        <v>1.8179999999999887E-2</v>
      </c>
      <c r="U85" s="83">
        <v>1.5249999999999672E-2</v>
      </c>
      <c r="V85" s="114"/>
      <c r="W85" s="109"/>
      <c r="X85" s="109"/>
      <c r="Y85" s="110"/>
    </row>
    <row r="86" spans="1:28" x14ac:dyDescent="0.2">
      <c r="A86" s="71" t="str">
        <f>Indexes!A86</f>
        <v>8Y</v>
      </c>
      <c r="B86" s="72">
        <f>_xll.qlIndexFixing(Indexes!B86,FixingDate,TRUE,InterestRatesTrigger)</f>
        <v>1.8319115832424394E-2</v>
      </c>
      <c r="C86" s="72">
        <f>_xll.qlIndexFixing(Indexes!C86,FixingDate,TRUE,InterestRatesTrigger)</f>
        <v>1.9639999999996029E-2</v>
      </c>
      <c r="D86" s="73">
        <f>_xll.qlIndexFixing(Indexes!D86,FixingDate,TRUE,InterestRatesTrigger)</f>
        <v>2.0536074245113351E-2</v>
      </c>
      <c r="E86" s="74">
        <f>_xll.qlIndexFixing(Indexes!E86,FixingDate,TRUE,InterestRatesTrigger)</f>
        <v>2.2016106987039517E-2</v>
      </c>
      <c r="F86" s="78">
        <f>_xll.qlIndexFixing(Indexes!F86,FixingDate,TRUE,InterestRatesTrigger)</f>
        <v>1.9640000000000036E-2</v>
      </c>
      <c r="G86" s="83">
        <f>_xll.qlOvernightIndexedSwapFairRate(Indexes!G86,InterestRatesTrigger)</f>
        <v>1.7389999999999978E-2</v>
      </c>
      <c r="I86" s="75">
        <f t="shared" si="7"/>
        <v>-1.2357901112426441E-3</v>
      </c>
      <c r="J86" s="80">
        <f t="shared" si="13"/>
        <v>-6.3000000000450543E-4</v>
      </c>
      <c r="K86" s="80">
        <f t="shared" si="8"/>
        <v>-1.0306310314666875E-3</v>
      </c>
      <c r="L86" s="77">
        <f t="shared" si="9"/>
        <v>-1.5059512017734818E-3</v>
      </c>
      <c r="M86" s="80">
        <f t="shared" si="10"/>
        <v>-6.2999999999964473E-4</v>
      </c>
      <c r="N86" s="77">
        <f t="shared" si="11"/>
        <v>4.0000000000057351E-5</v>
      </c>
      <c r="P86" s="78">
        <v>1.9554905943667038E-2</v>
      </c>
      <c r="Q86" s="72">
        <v>2.0270000000000534E-2</v>
      </c>
      <c r="R86" s="73">
        <v>2.1566705276580039E-2</v>
      </c>
      <c r="S86" s="74">
        <v>2.3522058188812998E-2</v>
      </c>
      <c r="T86" s="78">
        <v>2.0269999999999681E-2</v>
      </c>
      <c r="U86" s="83">
        <v>1.7349999999999921E-2</v>
      </c>
      <c r="V86" s="114"/>
      <c r="W86" s="109"/>
      <c r="X86" s="109"/>
      <c r="Y86" s="110"/>
    </row>
    <row r="87" spans="1:28" x14ac:dyDescent="0.2">
      <c r="A87" s="71" t="str">
        <f>Indexes!A87</f>
        <v>9Y</v>
      </c>
      <c r="B87" s="72">
        <f>_xll.qlIndexFixing(Indexes!B87,FixingDate,TRUE,InterestRatesTrigger)</f>
        <v>1.9079067788572792E-2</v>
      </c>
      <c r="C87" s="72">
        <f>_xll.qlIndexFixing(Indexes!C87,FixingDate,TRUE,InterestRatesTrigger)</f>
        <v>2.0360000000019089E-2</v>
      </c>
      <c r="D87" s="73">
        <f>_xll.qlIndexFixing(Indexes!D87,FixingDate,TRUE,InterestRatesTrigger)</f>
        <v>2.1276430587325961E-2</v>
      </c>
      <c r="E87" s="74">
        <f>_xll.qlIndexFixing(Indexes!E87,FixingDate,TRUE,InterestRatesTrigger)</f>
        <v>2.2726606460649754E-2</v>
      </c>
      <c r="F87" s="78">
        <f>_xll.qlIndexFixing(Indexes!F87,FixingDate,TRUE,InterestRatesTrigger)</f>
        <v>2.0360000000000038E-2</v>
      </c>
      <c r="G87" s="83">
        <f>_xll.qlOvernightIndexedSwapFairRate(Indexes!G87,InterestRatesTrigger)</f>
        <v>1.8100000000000012E-2</v>
      </c>
      <c r="I87" s="75">
        <f t="shared" si="7"/>
        <v>-2.3371095325208889E-3</v>
      </c>
      <c r="J87" s="80">
        <f t="shared" si="13"/>
        <v>-1.7199999999833633E-3</v>
      </c>
      <c r="K87" s="80">
        <f t="shared" si="8"/>
        <v>-2.100403569180443E-3</v>
      </c>
      <c r="L87" s="77">
        <f t="shared" si="9"/>
        <v>-2.5277218054055098E-3</v>
      </c>
      <c r="M87" s="80">
        <f t="shared" si="10"/>
        <v>-1.7199999999993262E-3</v>
      </c>
      <c r="N87" s="77">
        <f t="shared" si="11"/>
        <v>-1.0799999999999664E-3</v>
      </c>
      <c r="P87" s="78">
        <v>2.1416177321093681E-2</v>
      </c>
      <c r="Q87" s="72">
        <v>2.2080000000002452E-2</v>
      </c>
      <c r="R87" s="73">
        <v>2.3376834156506404E-2</v>
      </c>
      <c r="S87" s="74">
        <v>2.5254328266055264E-2</v>
      </c>
      <c r="T87" s="78">
        <v>2.2079999999999364E-2</v>
      </c>
      <c r="U87" s="83">
        <v>1.9179999999999978E-2</v>
      </c>
      <c r="V87" s="114"/>
      <c r="W87" s="109"/>
      <c r="X87" s="109"/>
      <c r="Y87" s="110"/>
    </row>
    <row r="88" spans="1:28" x14ac:dyDescent="0.2">
      <c r="A88" s="71" t="str">
        <f>Indexes!A88</f>
        <v>10Y</v>
      </c>
      <c r="B88" s="72">
        <f>_xll.qlIndexFixing(Indexes!B88,FixingDate,TRUE,InterestRatesTrigger)</f>
        <v>1.9719037733240411E-2</v>
      </c>
      <c r="C88" s="72">
        <f>_xll.qlIndexFixing(Indexes!C88,FixingDate,TRUE,InterestRatesTrigger)</f>
        <v>2.0969999999961918E-2</v>
      </c>
      <c r="D88" s="73">
        <f>_xll.qlIndexFixing(Indexes!D88,FixingDate,TRUE,InterestRatesTrigger)</f>
        <v>2.1916819124330647E-2</v>
      </c>
      <c r="E88" s="74">
        <f>_xll.qlIndexFixing(Indexes!E88,FixingDate,TRUE,InterestRatesTrigger)</f>
        <v>2.3337047810932529E-2</v>
      </c>
      <c r="F88" s="78">
        <f>_xll.qlIndexFixing(Indexes!F88,FixingDate,TRUE,InterestRatesTrigger)</f>
        <v>2.0970000000000107E-2</v>
      </c>
      <c r="G88" s="83">
        <f>_xll.qlOvernightIndexedSwapFairRate(Indexes!G88,InterestRatesTrigger)</f>
        <v>1.8640000000000028E-2</v>
      </c>
      <c r="I88" s="75">
        <f t="shared" si="7"/>
        <v>-3.3078779443166985E-3</v>
      </c>
      <c r="J88" s="80">
        <f t="shared" si="13"/>
        <v>-2.6800000000326563E-3</v>
      </c>
      <c r="K88" s="80">
        <f t="shared" si="8"/>
        <v>-3.0278712255191013E-3</v>
      </c>
      <c r="L88" s="77">
        <f t="shared" si="9"/>
        <v>-3.4182768128494627E-3</v>
      </c>
      <c r="M88" s="80">
        <f t="shared" si="10"/>
        <v>-2.6799999999997763E-3</v>
      </c>
      <c r="N88" s="77">
        <f t="shared" si="11"/>
        <v>-2.2000000000890231E-3</v>
      </c>
      <c r="P88" s="78">
        <v>2.302691567755711E-2</v>
      </c>
      <c r="Q88" s="72">
        <v>2.3649999999994575E-2</v>
      </c>
      <c r="R88" s="73">
        <v>2.4944690349849748E-2</v>
      </c>
      <c r="S88" s="74">
        <v>2.6755324623781992E-2</v>
      </c>
      <c r="T88" s="78">
        <v>2.3649999999999883E-2</v>
      </c>
      <c r="U88" s="83">
        <v>2.0840000000089051E-2</v>
      </c>
      <c r="V88" s="114"/>
      <c r="W88" s="109"/>
      <c r="X88" s="109"/>
      <c r="Y88" s="110"/>
    </row>
    <row r="89" spans="1:28" hidden="1" outlineLevel="1" x14ac:dyDescent="0.2">
      <c r="A89" s="71" t="str">
        <f>Indexes!A89</f>
        <v>11Y</v>
      </c>
      <c r="B89" s="72">
        <f>_xll.qlIndexFixing(Indexes!B89,FixingDate,TRUE,InterestRatesTrigger)</f>
        <v>2.0288160649782123E-2</v>
      </c>
      <c r="C89" s="72">
        <f>_xll.qlIndexFixing(Indexes!C89,FixingDate,TRUE,InterestRatesTrigger)</f>
        <v>2.1512847746275775E-2</v>
      </c>
      <c r="D89" s="73">
        <f>_xll.qlIndexFixing(Indexes!D89,FixingDate,TRUE,InterestRatesTrigger)</f>
        <v>2.2478943395905195E-2</v>
      </c>
      <c r="E89" s="74">
        <f>_xll.qlIndexFixing(Indexes!E89,FixingDate,TRUE,InterestRatesTrigger)</f>
        <v>2.3880312770560866E-2</v>
      </c>
      <c r="F89" s="78">
        <f>_xll.qlIndexFixing(Indexes!F89,FixingDate,TRUE,InterestRatesTrigger)</f>
        <v>2.1482308068626964E-2</v>
      </c>
      <c r="G89" s="83">
        <f>_xll.qlOvernightIndexedSwapFairRate(Indexes!G89,InterestRatesTrigger)</f>
        <v>1.9138382002308239E-2</v>
      </c>
      <c r="I89" s="75">
        <f t="shared" ref="I89:I138" si="14">B89-P89</f>
        <v>-4.1180984829619488E-3</v>
      </c>
      <c r="J89" s="80">
        <f t="shared" si="13"/>
        <v>-3.4870158010695158E-3</v>
      </c>
      <c r="K89" s="80">
        <f t="shared" ref="K89:K138" si="15">D89-R89</f>
        <v>-3.8141330247195883E-3</v>
      </c>
      <c r="L89" s="77">
        <f t="shared" ref="L89:L138" si="16">E89-S89</f>
        <v>-4.1669461897357735E-3</v>
      </c>
      <c r="M89" s="80">
        <f t="shared" ref="M89:M138" si="17">F89-T89</f>
        <v>-3.4288195603320165E-3</v>
      </c>
      <c r="N89" s="77">
        <f t="shared" ref="N89:N138" si="18">G89-U89</f>
        <v>-3.1352156728851194E-3</v>
      </c>
      <c r="P89" s="78">
        <v>2.4406259132744072E-2</v>
      </c>
      <c r="Q89" s="72">
        <v>2.4999863547345291E-2</v>
      </c>
      <c r="R89" s="73">
        <v>2.6293076420624784E-2</v>
      </c>
      <c r="S89" s="74">
        <v>2.8047258960296639E-2</v>
      </c>
      <c r="T89" s="78">
        <v>2.491112762895898E-2</v>
      </c>
      <c r="U89" s="83">
        <v>2.2273597675193359E-2</v>
      </c>
      <c r="V89" s="114"/>
      <c r="W89" s="109"/>
      <c r="X89" s="109"/>
      <c r="Y89" s="110"/>
    </row>
    <row r="90" spans="1:28" collapsed="1" x14ac:dyDescent="0.2">
      <c r="A90" s="71" t="str">
        <f>Indexes!A90</f>
        <v>12Y</v>
      </c>
      <c r="B90" s="72">
        <f>_xll.qlIndexFixing(Indexes!B90,FixingDate,TRUE,InterestRatesTrigger)</f>
        <v>2.0788976439639614E-2</v>
      </c>
      <c r="C90" s="72">
        <f>_xll.qlIndexFixing(Indexes!C90,FixingDate,TRUE,InterestRatesTrigger)</f>
        <v>2.1989999999910477E-2</v>
      </c>
      <c r="D90" s="73">
        <f>_xll.qlIndexFixing(Indexes!D90,FixingDate,TRUE,InterestRatesTrigger)</f>
        <v>2.2967369533862261E-2</v>
      </c>
      <c r="E90" s="74">
        <f>_xll.qlIndexFixing(Indexes!E90,FixingDate,TRUE,InterestRatesTrigger)</f>
        <v>2.4357854025689931E-2</v>
      </c>
      <c r="F90" s="78">
        <f>_xll.qlIndexFixing(Indexes!F90,FixingDate,TRUE,InterestRatesTrigger)</f>
        <v>2.199000000000019E-2</v>
      </c>
      <c r="G90" s="83">
        <f>_xll.qlOvernightIndexedSwapFairRate(Indexes!G90,InterestRatesTrigger)</f>
        <v>1.9599999999969552E-2</v>
      </c>
      <c r="I90" s="75">
        <f t="shared" si="14"/>
        <v>-4.7967425560487206E-3</v>
      </c>
      <c r="J90" s="80">
        <f t="shared" si="13"/>
        <v>-4.1600000001368424E-3</v>
      </c>
      <c r="K90" s="80">
        <f t="shared" si="15"/>
        <v>-4.4743237218699654E-3</v>
      </c>
      <c r="L90" s="77">
        <f t="shared" si="16"/>
        <v>-4.7839258155234973E-3</v>
      </c>
      <c r="M90" s="80">
        <f t="shared" si="17"/>
        <v>-4.1599999999961841E-3</v>
      </c>
      <c r="N90" s="77">
        <f t="shared" si="18"/>
        <v>-3.8600000000303912E-3</v>
      </c>
      <c r="P90" s="78">
        <v>2.5585718995688334E-2</v>
      </c>
      <c r="Q90" s="72">
        <v>2.6150000000047319E-2</v>
      </c>
      <c r="R90" s="73">
        <v>2.7441693255732227E-2</v>
      </c>
      <c r="S90" s="74">
        <v>2.9141779841213428E-2</v>
      </c>
      <c r="T90" s="78">
        <v>2.6149999999996374E-2</v>
      </c>
      <c r="U90" s="83">
        <v>2.3459999999999943E-2</v>
      </c>
      <c r="V90" s="114"/>
      <c r="W90" s="109"/>
      <c r="X90" s="109"/>
      <c r="Y90" s="110"/>
    </row>
    <row r="91" spans="1:28" hidden="1" outlineLevel="1" x14ac:dyDescent="0.2">
      <c r="A91" s="71" t="str">
        <f>Indexes!A91</f>
        <v>13Y</v>
      </c>
      <c r="B91" s="72">
        <f>_xll.qlIndexFixing(Indexes!B91,FixingDate,TRUE,InterestRatesTrigger)</f>
        <v>2.1206575895708065E-2</v>
      </c>
      <c r="C91" s="72">
        <f>_xll.qlIndexFixing(Indexes!C91,FixingDate,TRUE,InterestRatesTrigger)</f>
        <v>2.2387460013591643E-2</v>
      </c>
      <c r="D91" s="73">
        <f>_xll.qlIndexFixing(Indexes!D91,FixingDate,TRUE,InterestRatesTrigger)</f>
        <v>2.3375680599012981E-2</v>
      </c>
      <c r="E91" s="74">
        <f>_xll.qlIndexFixing(Indexes!E91,FixingDate,TRUE,InterestRatesTrigger)</f>
        <v>2.4753017069909764E-2</v>
      </c>
      <c r="F91" s="78">
        <f>_xll.qlIndexFixing(Indexes!F91,FixingDate,TRUE,InterestRatesTrigger)</f>
        <v>2.2334900755465851E-2</v>
      </c>
      <c r="G91" s="83">
        <f>_xll.qlOvernightIndexedSwapFairRate(Indexes!G91,InterestRatesTrigger)</f>
        <v>1.9991871861065415E-2</v>
      </c>
      <c r="I91" s="75">
        <f t="shared" si="14"/>
        <v>-5.3753067214706192E-3</v>
      </c>
      <c r="J91" s="80">
        <f t="shared" si="13"/>
        <v>-4.7233484023861926E-3</v>
      </c>
      <c r="K91" s="80">
        <f t="shared" si="15"/>
        <v>-5.024536039754602E-3</v>
      </c>
      <c r="L91" s="77">
        <f t="shared" si="16"/>
        <v>-5.3011154463913635E-3</v>
      </c>
      <c r="M91" s="80">
        <f t="shared" si="17"/>
        <v>-4.6450699331630242E-3</v>
      </c>
      <c r="N91" s="77">
        <f t="shared" si="18"/>
        <v>-4.4575841141407911E-3</v>
      </c>
      <c r="P91" s="78">
        <v>2.6581882617178684E-2</v>
      </c>
      <c r="Q91" s="72">
        <v>2.7110808415977836E-2</v>
      </c>
      <c r="R91" s="73">
        <v>2.8400216638767583E-2</v>
      </c>
      <c r="S91" s="74">
        <v>3.0054132516301128E-2</v>
      </c>
      <c r="T91" s="78">
        <v>2.6979970688628875E-2</v>
      </c>
      <c r="U91" s="83">
        <v>2.4449455975206206E-2</v>
      </c>
      <c r="V91" s="114"/>
      <c r="W91" s="109"/>
      <c r="X91" s="109"/>
      <c r="Y91" s="110"/>
    </row>
    <row r="92" spans="1:28" hidden="1" outlineLevel="1" x14ac:dyDescent="0.2">
      <c r="A92" s="71" t="str">
        <f>Indexes!A92</f>
        <v>14Y</v>
      </c>
      <c r="B92" s="72">
        <f>_xll.qlIndexFixing(Indexes!B92,FixingDate,TRUE,InterestRatesTrigger)</f>
        <v>2.1559142903478441E-2</v>
      </c>
      <c r="C92" s="72">
        <f>_xll.qlIndexFixing(Indexes!C92,FixingDate,TRUE,InterestRatesTrigger)</f>
        <v>2.2723339746806553E-2</v>
      </c>
      <c r="D92" s="73">
        <f>_xll.qlIndexFixing(Indexes!D92,FixingDate,TRUE,InterestRatesTrigger)</f>
        <v>2.3722169057953626E-2</v>
      </c>
      <c r="E92" s="74">
        <f>_xll.qlIndexFixing(Indexes!E92,FixingDate,TRUE,InterestRatesTrigger)</f>
        <v>2.5084317052043774E-2</v>
      </c>
      <c r="F92" s="78">
        <f>_xll.qlIndexFixing(Indexes!F92,FixingDate,TRUE,InterestRatesTrigger)</f>
        <v>2.2675155214188177E-2</v>
      </c>
      <c r="G92" s="83">
        <f>_xll.qlOvernightIndexedSwapFairRate(Indexes!G92,InterestRatesTrigger)</f>
        <v>2.0326749610131034E-2</v>
      </c>
      <c r="I92" s="75">
        <f t="shared" si="14"/>
        <v>-5.8638141182994347E-3</v>
      </c>
      <c r="J92" s="80">
        <f t="shared" si="13"/>
        <v>-5.1930741270615512E-3</v>
      </c>
      <c r="K92" s="80">
        <f t="shared" si="15"/>
        <v>-5.4805259912103742E-3</v>
      </c>
      <c r="L92" s="77">
        <f t="shared" si="16"/>
        <v>-5.7345793638800789E-3</v>
      </c>
      <c r="M92" s="80">
        <f t="shared" si="17"/>
        <v>-5.1166723399255522E-3</v>
      </c>
      <c r="N92" s="77">
        <f t="shared" si="18"/>
        <v>-4.9647023660531649E-3</v>
      </c>
      <c r="P92" s="78">
        <v>2.7422957021777876E-2</v>
      </c>
      <c r="Q92" s="72">
        <v>2.7916413873868104E-2</v>
      </c>
      <c r="R92" s="73">
        <v>2.9202695049164E-2</v>
      </c>
      <c r="S92" s="74">
        <v>3.0818896415923853E-2</v>
      </c>
      <c r="T92" s="78">
        <v>2.7791827554113729E-2</v>
      </c>
      <c r="U92" s="83">
        <v>2.5291451976184199E-2</v>
      </c>
      <c r="V92" s="114"/>
      <c r="W92" s="109"/>
      <c r="X92" s="109"/>
      <c r="Y92" s="110"/>
    </row>
    <row r="93" spans="1:28" collapsed="1" x14ac:dyDescent="0.2">
      <c r="A93" s="71" t="str">
        <f>Indexes!A93</f>
        <v>15Y</v>
      </c>
      <c r="B93" s="72">
        <f>_xll.qlIndexFixing(Indexes!B93,FixingDate,TRUE,InterestRatesTrigger)</f>
        <v>2.1858948927974506E-2</v>
      </c>
      <c r="C93" s="72">
        <f>_xll.qlIndexFixing(Indexes!C93,FixingDate,TRUE,InterestRatesTrigger)</f>
        <v>2.3010000000129271E-2</v>
      </c>
      <c r="D93" s="73">
        <f>_xll.qlIndexFixing(Indexes!D93,FixingDate,TRUE,InterestRatesTrigger)</f>
        <v>2.4017945341999389E-2</v>
      </c>
      <c r="E93" s="74">
        <f>_xll.qlIndexFixing(Indexes!E93,FixingDate,TRUE,InterestRatesTrigger)</f>
        <v>2.5368592100138563E-2</v>
      </c>
      <c r="F93" s="78">
        <f>_xll.qlIndexFixing(Indexes!F93,FixingDate,TRUE,InterestRatesTrigger)</f>
        <v>2.3010000000000544E-2</v>
      </c>
      <c r="G93" s="83">
        <f>_xll.qlOvernightIndexedSwapFairRate(Indexes!G93,InterestRatesTrigger)</f>
        <v>2.0610000000051927E-2</v>
      </c>
      <c r="I93" s="75">
        <f t="shared" si="14"/>
        <v>-6.2667005472031995E-3</v>
      </c>
      <c r="J93" s="80">
        <f t="shared" si="13"/>
        <v>-5.5799999998455418E-3</v>
      </c>
      <c r="K93" s="80">
        <f t="shared" si="15"/>
        <v>-5.8543339231440679E-3</v>
      </c>
      <c r="L93" s="77">
        <f t="shared" si="16"/>
        <v>-6.094042855737062E-3</v>
      </c>
      <c r="M93" s="80">
        <f t="shared" si="17"/>
        <v>-5.5800000000008898E-3</v>
      </c>
      <c r="N93" s="77">
        <f t="shared" si="18"/>
        <v>-5.4099999999480744E-3</v>
      </c>
      <c r="P93" s="78">
        <v>2.8125649475177705E-2</v>
      </c>
      <c r="Q93" s="72">
        <v>2.8589999999974813E-2</v>
      </c>
      <c r="R93" s="73">
        <v>2.9872279265143457E-2</v>
      </c>
      <c r="S93" s="74">
        <v>3.1462634955875625E-2</v>
      </c>
      <c r="T93" s="78">
        <v>2.8590000000001434E-2</v>
      </c>
      <c r="U93" s="83">
        <v>2.6020000000000001E-2</v>
      </c>
      <c r="V93" s="114"/>
      <c r="W93" s="109"/>
      <c r="X93" s="109"/>
      <c r="Y93" s="110"/>
    </row>
    <row r="94" spans="1:28" hidden="1" outlineLevel="1" x14ac:dyDescent="0.2">
      <c r="A94" s="71" t="str">
        <f>Indexes!A94</f>
        <v>16Y</v>
      </c>
      <c r="B94" s="72">
        <f>_xll.qlIndexFixing(Indexes!B94,FixingDate,TRUE,InterestRatesTrigger)</f>
        <v>2.2115935012328603E-2</v>
      </c>
      <c r="C94" s="72">
        <f>_xll.qlIndexFixing(Indexes!C94,FixingDate,TRUE,InterestRatesTrigger)</f>
        <v>2.3257212456702706E-2</v>
      </c>
      <c r="D94" s="73">
        <f>_xll.qlIndexFixing(Indexes!D94,FixingDate,TRUE,InterestRatesTrigger)</f>
        <v>2.4272119199646836E-2</v>
      </c>
      <c r="E94" s="74">
        <f>_xll.qlIndexFixing(Indexes!E94,FixingDate,TRUE,InterestRatesTrigger)</f>
        <v>2.5615427152389847E-2</v>
      </c>
      <c r="F94" s="78">
        <f>_xll.qlIndexFixing(Indexes!F94,FixingDate,TRUE,InterestRatesTrigger)</f>
        <v>2.3205145415049179E-2</v>
      </c>
      <c r="G94" s="83">
        <f>_xll.qlOvernightIndexedSwapFairRate(Indexes!G94,InterestRatesTrigger)</f>
        <v>2.0848392867789872E-2</v>
      </c>
      <c r="I94" s="75">
        <f t="shared" si="14"/>
        <v>-6.5821232417410773E-3</v>
      </c>
      <c r="J94" s="80">
        <f t="shared" si="13"/>
        <v>-5.8859261540035804E-3</v>
      </c>
      <c r="K94" s="80">
        <f t="shared" si="15"/>
        <v>-6.1485449773023663E-3</v>
      </c>
      <c r="L94" s="77">
        <f t="shared" si="16"/>
        <v>-6.3680580833285899E-3</v>
      </c>
      <c r="M94" s="80">
        <f t="shared" si="17"/>
        <v>-5.8038302630084894E-3</v>
      </c>
      <c r="N94" s="77">
        <f t="shared" si="18"/>
        <v>-5.6857753269011942E-3</v>
      </c>
      <c r="P94" s="78">
        <v>2.869805825406968E-2</v>
      </c>
      <c r="Q94" s="72">
        <v>2.9143138610706287E-2</v>
      </c>
      <c r="R94" s="73">
        <v>3.0420664176949202E-2</v>
      </c>
      <c r="S94" s="74">
        <v>3.1983485235718437E-2</v>
      </c>
      <c r="T94" s="78">
        <v>2.9008975678057668E-2</v>
      </c>
      <c r="U94" s="83">
        <v>2.6534168194691066E-2</v>
      </c>
      <c r="V94" s="114"/>
      <c r="W94" s="109"/>
      <c r="X94" s="109"/>
      <c r="Y94" s="110"/>
    </row>
    <row r="95" spans="1:28" hidden="1" outlineLevel="1" x14ac:dyDescent="0.2">
      <c r="A95" s="71" t="str">
        <f>Indexes!A95</f>
        <v>17Y</v>
      </c>
      <c r="B95" s="72">
        <f>_xll.qlIndexFixing(Indexes!B95,FixingDate,TRUE,InterestRatesTrigger)</f>
        <v>2.2336834259017124E-2</v>
      </c>
      <c r="C95" s="72">
        <f>_xll.qlIndexFixing(Indexes!C95,FixingDate,TRUE,InterestRatesTrigger)</f>
        <v>2.3470918652917318E-2</v>
      </c>
      <c r="D95" s="73">
        <f>_xll.qlIndexFixing(Indexes!D95,FixingDate,TRUE,InterestRatesTrigger)</f>
        <v>2.4490956098241399E-2</v>
      </c>
      <c r="E95" s="74">
        <f>_xll.qlIndexFixing(Indexes!E95,FixingDate,TRUE,InterestRatesTrigger)</f>
        <v>2.5829697221022307E-2</v>
      </c>
      <c r="F95" s="78">
        <f>_xll.qlIndexFixing(Indexes!F95,FixingDate,TRUE,InterestRatesTrigger)</f>
        <v>2.3396418537068274E-2</v>
      </c>
      <c r="G95" s="83">
        <f>_xll.qlOvernightIndexedSwapFairRate(Indexes!G95,InterestRatesTrigger)</f>
        <v>2.1050183550271422E-2</v>
      </c>
      <c r="I95" s="75">
        <f t="shared" si="14"/>
        <v>-6.8315968587496917E-3</v>
      </c>
      <c r="J95" s="80">
        <f t="shared" si="13"/>
        <v>-6.13005769061227E-3</v>
      </c>
      <c r="K95" s="80">
        <f t="shared" si="15"/>
        <v>-6.3825888793067331E-3</v>
      </c>
      <c r="L95" s="77">
        <f t="shared" si="16"/>
        <v>-6.5821107900663305E-3</v>
      </c>
      <c r="M95" s="80">
        <f t="shared" si="17"/>
        <v>-6.0203840852770703E-3</v>
      </c>
      <c r="N95" s="77">
        <f t="shared" si="18"/>
        <v>-5.9355031504062759E-3</v>
      </c>
      <c r="P95" s="78">
        <v>2.9168431117766815E-2</v>
      </c>
      <c r="Q95" s="72">
        <v>2.9600976343529588E-2</v>
      </c>
      <c r="R95" s="73">
        <v>3.0873544977548132E-2</v>
      </c>
      <c r="S95" s="74">
        <v>3.2411808011088637E-2</v>
      </c>
      <c r="T95" s="78">
        <v>2.9416802622345344E-2</v>
      </c>
      <c r="U95" s="83">
        <v>2.6985686700677698E-2</v>
      </c>
      <c r="V95" s="114"/>
      <c r="W95" s="109"/>
      <c r="X95" s="109"/>
      <c r="Y95" s="110"/>
    </row>
    <row r="96" spans="1:28" hidden="1" outlineLevel="1" x14ac:dyDescent="0.2">
      <c r="A96" s="71" t="str">
        <f>Indexes!A96</f>
        <v>18Y</v>
      </c>
      <c r="B96" s="72">
        <f>_xll.qlIndexFixing(Indexes!B96,FixingDate,TRUE,InterestRatesTrigger)</f>
        <v>2.2527718040719999E-2</v>
      </c>
      <c r="C96" s="72">
        <f>_xll.qlIndexFixing(Indexes!C96,FixingDate,TRUE,InterestRatesTrigger)</f>
        <v>2.3656408810123212E-2</v>
      </c>
      <c r="D96" s="73">
        <f>_xll.qlIndexFixing(Indexes!D96,FixingDate,TRUE,InterestRatesTrigger)</f>
        <v>2.4680213397674594E-2</v>
      </c>
      <c r="E96" s="74">
        <f>_xll.qlIndexFixing(Indexes!E96,FixingDate,TRUE,InterestRatesTrigger)</f>
        <v>2.6015952599187788E-2</v>
      </c>
      <c r="F96" s="78">
        <f>_xll.qlIndexFixing(Indexes!F96,FixingDate,TRUE,InterestRatesTrigger)</f>
        <v>2.3585194424443807E-2</v>
      </c>
      <c r="G96" s="83">
        <f>_xll.qlOvernightIndexedSwapFairRate(Indexes!G96,InterestRatesTrigger)</f>
        <v>2.1223408220011425E-2</v>
      </c>
      <c r="I96" s="75">
        <f t="shared" si="14"/>
        <v>-7.0343923495881089E-3</v>
      </c>
      <c r="J96" s="80">
        <f t="shared" si="13"/>
        <v>-6.3289096926859127E-3</v>
      </c>
      <c r="K96" s="80">
        <f t="shared" si="15"/>
        <v>-6.5730427993219639E-3</v>
      </c>
      <c r="L96" s="77">
        <f t="shared" si="16"/>
        <v>-6.7537912242308894E-3</v>
      </c>
      <c r="M96" s="80">
        <f t="shared" si="17"/>
        <v>-6.2311886060884281E-3</v>
      </c>
      <c r="N96" s="77">
        <f t="shared" si="18"/>
        <v>-6.163860381186291E-3</v>
      </c>
      <c r="P96" s="78">
        <v>2.9562110390308108E-2</v>
      </c>
      <c r="Q96" s="72">
        <v>2.9985318502809125E-2</v>
      </c>
      <c r="R96" s="73">
        <v>3.1253256196996558E-2</v>
      </c>
      <c r="S96" s="74">
        <v>3.2769743823418677E-2</v>
      </c>
      <c r="T96" s="78">
        <v>2.9816383030532235E-2</v>
      </c>
      <c r="U96" s="83">
        <v>2.7387268601197716E-2</v>
      </c>
      <c r="V96" s="114"/>
      <c r="W96" s="109"/>
      <c r="X96" s="109"/>
      <c r="Y96" s="110"/>
    </row>
    <row r="97" spans="1:25" hidden="1" outlineLevel="1" x14ac:dyDescent="0.2">
      <c r="A97" s="71" t="str">
        <f>Indexes!A97</f>
        <v>19Y</v>
      </c>
      <c r="B97" s="72">
        <f>_xll.qlIndexFixing(Indexes!B97,FixingDate,TRUE,InterestRatesTrigger)</f>
        <v>2.2689929616441808E-2</v>
      </c>
      <c r="C97" s="72">
        <f>_xll.qlIndexFixing(Indexes!C97,FixingDate,TRUE,InterestRatesTrigger)</f>
        <v>2.3814488277074292E-2</v>
      </c>
      <c r="D97" s="73">
        <f>_xll.qlIndexFixing(Indexes!D97,FixingDate,TRUE,InterestRatesTrigger)</f>
        <v>2.4840976753589383E-2</v>
      </c>
      <c r="E97" s="74">
        <f>_xll.qlIndexFixing(Indexes!E97,FixingDate,TRUE,InterestRatesTrigger)</f>
        <v>2.6174340783730529E-2</v>
      </c>
      <c r="F97" s="78">
        <f>_xll.qlIndexFixing(Indexes!F97,FixingDate,TRUE,InterestRatesTrigger)</f>
        <v>2.3768931082366978E-2</v>
      </c>
      <c r="G97" s="83">
        <f>_xll.qlOvernightIndexedSwapFairRate(Indexes!G97,InterestRatesTrigger)</f>
        <v>2.1371225054595839E-2</v>
      </c>
      <c r="I97" s="75">
        <f t="shared" si="14"/>
        <v>-7.2017533640507808E-3</v>
      </c>
      <c r="J97" s="80">
        <f t="shared" si="13"/>
        <v>-6.4917429716504736E-3</v>
      </c>
      <c r="K97" s="80">
        <f t="shared" si="15"/>
        <v>-6.7293397112724064E-3</v>
      </c>
      <c r="L97" s="77">
        <f t="shared" si="16"/>
        <v>-6.8969836232720197E-3</v>
      </c>
      <c r="M97" s="80">
        <f t="shared" si="17"/>
        <v>-6.4335364620834827E-3</v>
      </c>
      <c r="N97" s="77">
        <f t="shared" si="18"/>
        <v>-6.370448143681328E-3</v>
      </c>
      <c r="P97" s="78">
        <v>2.9891682980492589E-2</v>
      </c>
      <c r="Q97" s="72">
        <v>3.0306231248724766E-2</v>
      </c>
      <c r="R97" s="73">
        <v>3.1570316464861789E-2</v>
      </c>
      <c r="S97" s="74">
        <v>3.3071324407002549E-2</v>
      </c>
      <c r="T97" s="78">
        <v>3.0202467544450461E-2</v>
      </c>
      <c r="U97" s="83">
        <v>2.7741673198277167E-2</v>
      </c>
      <c r="V97" s="114"/>
      <c r="W97" s="109"/>
      <c r="X97" s="109"/>
      <c r="Y97" s="110"/>
    </row>
    <row r="98" spans="1:25" collapsed="1" x14ac:dyDescent="0.2">
      <c r="A98" s="71" t="str">
        <f>Indexes!A98</f>
        <v>20Y</v>
      </c>
      <c r="B98" s="72">
        <f>_xll.qlIndexFixing(Indexes!B98,FixingDate,TRUE,InterestRatesTrigger)</f>
        <v>2.2828821006286058E-2</v>
      </c>
      <c r="C98" s="72">
        <f>_xll.qlIndexFixing(Indexes!C98,FixingDate,TRUE,InterestRatesTrigger)</f>
        <v>2.3950000000012069E-2</v>
      </c>
      <c r="D98" s="73">
        <f>_xll.qlIndexFixing(Indexes!D98,FixingDate,TRUE,InterestRatesTrigger)</f>
        <v>2.4978414733863922E-2</v>
      </c>
      <c r="E98" s="74">
        <f>_xll.qlIndexFixing(Indexes!E98,FixingDate,TRUE,InterestRatesTrigger)</f>
        <v>2.630930438952311E-2</v>
      </c>
      <c r="F98" s="78">
        <f>_xll.qlIndexFixing(Indexes!F98,FixingDate,TRUE,InterestRatesTrigger)</f>
        <v>2.3950000000001529E-2</v>
      </c>
      <c r="G98" s="83">
        <f>_xll.qlOvernightIndexedSwapFairRate(Indexes!G98,InterestRatesTrigger)</f>
        <v>2.1499999999965318E-2</v>
      </c>
      <c r="I98" s="75">
        <f t="shared" si="14"/>
        <v>-7.3467202343963159E-3</v>
      </c>
      <c r="J98" s="80">
        <f t="shared" si="13"/>
        <v>-6.6300000000441978E-3</v>
      </c>
      <c r="K98" s="80">
        <f t="shared" si="15"/>
        <v>-6.8628843117168915E-3</v>
      </c>
      <c r="L98" s="77">
        <f t="shared" si="16"/>
        <v>-7.0164549911045752E-3</v>
      </c>
      <c r="M98" s="80">
        <f t="shared" si="17"/>
        <v>-6.6299999999984392E-3</v>
      </c>
      <c r="N98" s="77">
        <f t="shared" si="18"/>
        <v>-6.5600000000348158E-3</v>
      </c>
      <c r="P98" s="78">
        <v>3.0175541240682374E-2</v>
      </c>
      <c r="Q98" s="72">
        <v>3.0580000000056267E-2</v>
      </c>
      <c r="R98" s="73">
        <v>3.1841299045580813E-2</v>
      </c>
      <c r="S98" s="74">
        <v>3.3325759380627686E-2</v>
      </c>
      <c r="T98" s="78">
        <v>3.0579999999999968E-2</v>
      </c>
      <c r="U98" s="83">
        <v>2.8060000000000133E-2</v>
      </c>
      <c r="V98" s="114"/>
      <c r="W98" s="109"/>
      <c r="X98" s="109"/>
      <c r="Y98" s="110"/>
    </row>
    <row r="99" spans="1:25" hidden="1" outlineLevel="1" x14ac:dyDescent="0.2">
      <c r="A99" s="71" t="str">
        <f>Indexes!A99</f>
        <v>21Y</v>
      </c>
      <c r="B99" s="72">
        <f>_xll.qlIndexFixing(Indexes!B99,FixingDate,TRUE,InterestRatesTrigger)</f>
        <v>2.2946838237448964E-2</v>
      </c>
      <c r="C99" s="72">
        <f>_xll.qlIndexFixing(Indexes!C99,FixingDate,TRUE,InterestRatesTrigger)</f>
        <v>2.4065093136433145E-2</v>
      </c>
      <c r="D99" s="73">
        <f>_xll.qlIndexFixing(Indexes!D99,FixingDate,TRUE,InterestRatesTrigger)</f>
        <v>2.509484046150371E-2</v>
      </c>
      <c r="E99" s="74">
        <f>_xll.qlIndexFixing(Indexes!E99,FixingDate,TRUE,InterestRatesTrigger)</f>
        <v>2.6422786745054154E-2</v>
      </c>
      <c r="F99" s="78">
        <f>_xll.qlIndexFixing(Indexes!F99,FixingDate,TRUE,InterestRatesTrigger)</f>
        <v>2.4042242250747733E-2</v>
      </c>
      <c r="G99" s="83">
        <f>_xll.qlOvernightIndexedSwapFairRate(Indexes!G99,InterestRatesTrigger)</f>
        <v>2.1612664893689154E-2</v>
      </c>
      <c r="I99" s="75">
        <f t="shared" si="14"/>
        <v>-7.4765091934686223E-3</v>
      </c>
      <c r="J99" s="80">
        <f t="shared" si="13"/>
        <v>-6.7501308569098903E-3</v>
      </c>
      <c r="K99" s="80">
        <f t="shared" si="15"/>
        <v>-6.9800999503034367E-3</v>
      </c>
      <c r="L99" s="77">
        <f t="shared" si="16"/>
        <v>-7.1211922475421727E-3</v>
      </c>
      <c r="M99" s="80">
        <f t="shared" si="17"/>
        <v>-6.7357307644585335E-3</v>
      </c>
      <c r="N99" s="77">
        <f t="shared" si="18"/>
        <v>-6.6847440731048896E-3</v>
      </c>
      <c r="P99" s="78">
        <v>3.0423347430917586E-2</v>
      </c>
      <c r="Q99" s="72">
        <v>3.0815223993343036E-2</v>
      </c>
      <c r="R99" s="73">
        <v>3.2074940411807147E-2</v>
      </c>
      <c r="S99" s="74">
        <v>3.3543978992596327E-2</v>
      </c>
      <c r="T99" s="78">
        <v>3.0777973015206267E-2</v>
      </c>
      <c r="U99" s="83">
        <v>2.8297408966794044E-2</v>
      </c>
      <c r="V99" s="114"/>
      <c r="W99" s="109"/>
      <c r="X99" s="109"/>
      <c r="Y99" s="110"/>
    </row>
    <row r="100" spans="1:25" hidden="1" outlineLevel="1" x14ac:dyDescent="0.2">
      <c r="A100" s="71" t="str">
        <f>Indexes!A100</f>
        <v>22Y</v>
      </c>
      <c r="B100" s="72">
        <f>_xll.qlIndexFixing(Indexes!B100,FixingDate,TRUE,InterestRatesTrigger)</f>
        <v>2.3048006632469493E-2</v>
      </c>
      <c r="C100" s="72">
        <f>_xll.qlIndexFixing(Indexes!C100,FixingDate,TRUE,InterestRatesTrigger)</f>
        <v>2.4163771206667017E-2</v>
      </c>
      <c r="D100" s="73">
        <f>_xll.qlIndexFixing(Indexes!D100,FixingDate,TRUE,InterestRatesTrigger)</f>
        <v>2.5194246296746266E-2</v>
      </c>
      <c r="E100" s="74">
        <f>_xll.qlIndexFixing(Indexes!E100,FixingDate,TRUE,InterestRatesTrigger)</f>
        <v>2.6519237225883556E-2</v>
      </c>
      <c r="F100" s="78">
        <f>_xll.qlIndexFixing(Indexes!F100,FixingDate,TRUE,InterestRatesTrigger)</f>
        <v>2.4132440655191868E-2</v>
      </c>
      <c r="G100" s="83">
        <f>_xll.qlOvernightIndexedSwapFairRate(Indexes!G100,InterestRatesTrigger)</f>
        <v>2.1711702006687029E-2</v>
      </c>
      <c r="I100" s="75">
        <f t="shared" si="14"/>
        <v>-7.5941860252728595E-3</v>
      </c>
      <c r="J100" s="80">
        <f t="shared" si="13"/>
        <v>-6.8560855260764927E-3</v>
      </c>
      <c r="K100" s="80">
        <f t="shared" si="15"/>
        <v>-7.0846259509716701E-3</v>
      </c>
      <c r="L100" s="77">
        <f t="shared" si="16"/>
        <v>-7.2145397083073978E-3</v>
      </c>
      <c r="M100" s="80">
        <f t="shared" si="17"/>
        <v>-6.8370299516082311E-3</v>
      </c>
      <c r="N100" s="77">
        <f t="shared" si="18"/>
        <v>-6.8006747146735352E-3</v>
      </c>
      <c r="P100" s="78">
        <v>3.0642192657742352E-2</v>
      </c>
      <c r="Q100" s="72">
        <v>3.101985673274351E-2</v>
      </c>
      <c r="R100" s="73">
        <v>3.2278872247717937E-2</v>
      </c>
      <c r="S100" s="74">
        <v>3.3733776934190954E-2</v>
      </c>
      <c r="T100" s="78">
        <v>3.0969470606800099E-2</v>
      </c>
      <c r="U100" s="83">
        <v>2.8512376721360564E-2</v>
      </c>
      <c r="V100" s="114"/>
      <c r="W100" s="109"/>
      <c r="X100" s="109"/>
      <c r="Y100" s="110"/>
    </row>
    <row r="101" spans="1:25" hidden="1" outlineLevel="1" x14ac:dyDescent="0.2">
      <c r="A101" s="71" t="str">
        <f>Indexes!A101</f>
        <v>23Y</v>
      </c>
      <c r="B101" s="72">
        <f>_xll.qlIndexFixing(Indexes!B101,FixingDate,TRUE,InterestRatesTrigger)</f>
        <v>2.3135599426713279E-2</v>
      </c>
      <c r="C101" s="72">
        <f>_xll.qlIndexFixing(Indexes!C101,FixingDate,TRUE,InterestRatesTrigger)</f>
        <v>2.4249349801830779E-2</v>
      </c>
      <c r="D101" s="73">
        <f>_xll.qlIndexFixing(Indexes!D101,FixingDate,TRUE,InterestRatesTrigger)</f>
        <v>2.527989403429003E-2</v>
      </c>
      <c r="E101" s="74">
        <f>_xll.qlIndexFixing(Indexes!E101,FixingDate,TRUE,InterestRatesTrigger)</f>
        <v>2.660246581809458E-2</v>
      </c>
      <c r="F101" s="78">
        <f>_xll.qlIndexFixing(Indexes!F101,FixingDate,TRUE,InterestRatesTrigger)</f>
        <v>2.4220760004515136E-2</v>
      </c>
      <c r="G101" s="83">
        <f>_xll.qlOvernightIndexedSwapFairRate(Indexes!G101,InterestRatesTrigger)</f>
        <v>2.1798946702500835E-2</v>
      </c>
      <c r="I101" s="75">
        <f t="shared" si="14"/>
        <v>-7.703538853616753E-3</v>
      </c>
      <c r="J101" s="80">
        <f t="shared" si="13"/>
        <v>-6.9525885720825471E-3</v>
      </c>
      <c r="K101" s="80">
        <f t="shared" si="15"/>
        <v>-7.1808737662308157E-3</v>
      </c>
      <c r="L101" s="77">
        <f t="shared" si="16"/>
        <v>-7.3028158508089865E-3</v>
      </c>
      <c r="M101" s="80">
        <f t="shared" si="17"/>
        <v>-6.9358435226223904E-3</v>
      </c>
      <c r="N101" s="77">
        <f t="shared" si="18"/>
        <v>-6.910532186148715E-3</v>
      </c>
      <c r="P101" s="78">
        <v>3.0839138280330032E-2</v>
      </c>
      <c r="Q101" s="72">
        <v>3.1201938373913326E-2</v>
      </c>
      <c r="R101" s="73">
        <v>3.2460767800520846E-2</v>
      </c>
      <c r="S101" s="74">
        <v>3.3905281668903567E-2</v>
      </c>
      <c r="T101" s="78">
        <v>3.1156603527137526E-2</v>
      </c>
      <c r="U101" s="83">
        <v>2.870947888864955E-2</v>
      </c>
      <c r="V101" s="114"/>
      <c r="W101" s="109"/>
      <c r="X101" s="109"/>
      <c r="Y101" s="110"/>
    </row>
    <row r="102" spans="1:25" hidden="1" outlineLevel="1" x14ac:dyDescent="0.2">
      <c r="A102" s="71" t="str">
        <f>Indexes!A102</f>
        <v>24Y</v>
      </c>
      <c r="B102" s="72">
        <f>_xll.qlIndexFixing(Indexes!B102,FixingDate,TRUE,InterestRatesTrigger)</f>
        <v>2.3211458911736496E-2</v>
      </c>
      <c r="C102" s="72">
        <f>_xll.qlIndexFixing(Indexes!C102,FixingDate,TRUE,InterestRatesTrigger)</f>
        <v>2.4323711578872934E-2</v>
      </c>
      <c r="D102" s="73">
        <f>_xll.qlIndexFixing(Indexes!D102,FixingDate,TRUE,InterestRatesTrigger)</f>
        <v>2.5353624632140859E-2</v>
      </c>
      <c r="E102" s="74">
        <f>_xll.qlIndexFixing(Indexes!E102,FixingDate,TRUE,InterestRatesTrigger)</f>
        <v>2.6674751602158656E-2</v>
      </c>
      <c r="F102" s="78">
        <f>_xll.qlIndexFixing(Indexes!F102,FixingDate,TRUE,InterestRatesTrigger)</f>
        <v>2.4306297693577981E-2</v>
      </c>
      <c r="G102" s="83">
        <f>_xll.qlOvernightIndexedSwapFairRate(Indexes!G102,InterestRatesTrigger)</f>
        <v>2.1874131603313089E-2</v>
      </c>
      <c r="I102" s="75">
        <f t="shared" si="14"/>
        <v>-7.8031978908479974E-3</v>
      </c>
      <c r="J102" s="80">
        <f t="shared" si="13"/>
        <v>-7.0394069437892393E-3</v>
      </c>
      <c r="K102" s="80">
        <f t="shared" si="15"/>
        <v>-7.2683118769606772E-3</v>
      </c>
      <c r="L102" s="77">
        <f t="shared" si="16"/>
        <v>-7.3802183314844484E-3</v>
      </c>
      <c r="M102" s="80">
        <f t="shared" si="17"/>
        <v>-7.0296224915258367E-3</v>
      </c>
      <c r="N102" s="77">
        <f t="shared" si="18"/>
        <v>-7.0130765429545841E-3</v>
      </c>
      <c r="P102" s="78">
        <v>3.1014656802584493E-2</v>
      </c>
      <c r="Q102" s="72">
        <v>3.1363118522662173E-2</v>
      </c>
      <c r="R102" s="73">
        <v>3.2621936509101536E-2</v>
      </c>
      <c r="S102" s="74">
        <v>3.4054969933643105E-2</v>
      </c>
      <c r="T102" s="78">
        <v>3.1335920185103817E-2</v>
      </c>
      <c r="U102" s="83">
        <v>2.8887208146267673E-2</v>
      </c>
      <c r="V102" s="114"/>
      <c r="W102" s="109"/>
      <c r="X102" s="109"/>
      <c r="Y102" s="110"/>
    </row>
    <row r="103" spans="1:25" collapsed="1" x14ac:dyDescent="0.2">
      <c r="A103" s="71" t="str">
        <f>Indexes!A103</f>
        <v>25Y</v>
      </c>
      <c r="B103" s="72">
        <f>_xll.qlIndexFixing(Indexes!B103,FixingDate,TRUE,InterestRatesTrigger)</f>
        <v>2.327871957459457E-2</v>
      </c>
      <c r="C103" s="72">
        <f>_xll.qlIndexFixing(Indexes!C103,FixingDate,TRUE,InterestRatesTrigger)</f>
        <v>2.439000000000113E-2</v>
      </c>
      <c r="D103" s="73">
        <f>_xll.qlIndexFixing(Indexes!D103,FixingDate,TRUE,InterestRatesTrigger)</f>
        <v>2.5418565563462999E-2</v>
      </c>
      <c r="E103" s="74">
        <f>_xll.qlIndexFixing(Indexes!E103,FixingDate,TRUE,InterestRatesTrigger)</f>
        <v>2.6739566434186648E-2</v>
      </c>
      <c r="F103" s="78">
        <f>_xll.qlIndexFixing(Indexes!F103,FixingDate,TRUE,InterestRatesTrigger)</f>
        <v>2.4390000000004443E-2</v>
      </c>
      <c r="G103" s="83">
        <f>_xll.qlOvernightIndexedSwapFairRate(Indexes!G103,InterestRatesTrigger)</f>
        <v>2.1940000000025911E-2</v>
      </c>
      <c r="I103" s="75">
        <f t="shared" si="14"/>
        <v>-7.8960793230847155E-3</v>
      </c>
      <c r="J103" s="80">
        <f t="shared" si="13"/>
        <v>-7.1199999999412601E-3</v>
      </c>
      <c r="K103" s="80">
        <f t="shared" si="15"/>
        <v>-7.3501556708308775E-3</v>
      </c>
      <c r="L103" s="77">
        <f t="shared" si="16"/>
        <v>-7.4519046811881602E-3</v>
      </c>
      <c r="M103" s="80">
        <f t="shared" si="17"/>
        <v>-7.1200000000123317E-3</v>
      </c>
      <c r="N103" s="77">
        <f t="shared" si="18"/>
        <v>-7.1099999999741162E-3</v>
      </c>
      <c r="P103" s="78">
        <v>3.1174798897679285E-2</v>
      </c>
      <c r="Q103" s="72">
        <v>3.150999999994239E-2</v>
      </c>
      <c r="R103" s="73">
        <v>3.2768721234293877E-2</v>
      </c>
      <c r="S103" s="74">
        <v>3.4191471115374808E-2</v>
      </c>
      <c r="T103" s="78">
        <v>3.1510000000016775E-2</v>
      </c>
      <c r="U103" s="83">
        <v>2.9050000000000027E-2</v>
      </c>
      <c r="V103" s="114"/>
      <c r="W103" s="109"/>
      <c r="X103" s="109"/>
      <c r="Y103" s="110"/>
    </row>
    <row r="104" spans="1:25" hidden="1" outlineLevel="1" x14ac:dyDescent="0.2">
      <c r="A104" s="71" t="str">
        <f>Indexes!A104</f>
        <v>26Y</v>
      </c>
      <c r="B104" s="72">
        <f>_xll.qlIndexFixing(Indexes!B104,FixingDate,TRUE,InterestRatesTrigger)</f>
        <v>2.333959869246938E-2</v>
      </c>
      <c r="C104" s="72">
        <f>_xll.qlIndexFixing(Indexes!C104,FixingDate,TRUE,InterestRatesTrigger)</f>
        <v>2.4450418406361744E-2</v>
      </c>
      <c r="D104" s="73">
        <f>_xll.qlIndexFixing(Indexes!D104,FixingDate,TRUE,InterestRatesTrigger)</f>
        <v>2.5476968228036072E-2</v>
      </c>
      <c r="E104" s="74">
        <f>_xll.qlIndexFixing(Indexes!E104,FixingDate,TRUE,InterestRatesTrigger)</f>
        <v>2.6799300357243653E-2</v>
      </c>
      <c r="F104" s="78">
        <f>_xll.qlIndexFixing(Indexes!F104,FixingDate,TRUE,InterestRatesTrigger)</f>
        <v>2.4444853624629798E-2</v>
      </c>
      <c r="G104" s="83">
        <f>_xll.qlOvernightIndexedSwapFairRate(Indexes!G104,InterestRatesTrigger)</f>
        <v>2.1997686321867663E-2</v>
      </c>
      <c r="I104" s="75">
        <f t="shared" si="14"/>
        <v>-7.9825772396684043E-3</v>
      </c>
      <c r="J104" s="80">
        <f t="shared" si="13"/>
        <v>-7.1952803780817309E-3</v>
      </c>
      <c r="K104" s="80">
        <f t="shared" si="15"/>
        <v>-7.4271004509413735E-3</v>
      </c>
      <c r="L104" s="77">
        <f t="shared" si="16"/>
        <v>-7.5179532981697293E-3</v>
      </c>
      <c r="M104" s="80">
        <f t="shared" si="17"/>
        <v>-7.1806050418417415E-3</v>
      </c>
      <c r="N104" s="77">
        <f t="shared" si="18"/>
        <v>-7.1942481056677526E-3</v>
      </c>
      <c r="P104" s="78">
        <v>3.1322175932137784E-2</v>
      </c>
      <c r="Q104" s="72">
        <v>3.1645698784443475E-2</v>
      </c>
      <c r="R104" s="73">
        <v>3.2904068678977445E-2</v>
      </c>
      <c r="S104" s="74">
        <v>3.4317253655413382E-2</v>
      </c>
      <c r="T104" s="78">
        <v>3.162545866647154E-2</v>
      </c>
      <c r="U104" s="83">
        <v>2.9191934427535416E-2</v>
      </c>
      <c r="V104" s="114"/>
      <c r="W104" s="109"/>
      <c r="X104" s="109"/>
      <c r="Y104" s="110"/>
    </row>
    <row r="105" spans="1:25" hidden="1" outlineLevel="1" x14ac:dyDescent="0.2">
      <c r="A105" s="71" t="str">
        <f>Indexes!A105</f>
        <v>27Y</v>
      </c>
      <c r="B105" s="72">
        <f>_xll.qlIndexFixing(Indexes!B105,FixingDate,TRUE,InterestRatesTrigger)</f>
        <v>2.3394871227374936E-2</v>
      </c>
      <c r="C105" s="72">
        <f>_xll.qlIndexFixing(Indexes!C105,FixingDate,TRUE,InterestRatesTrigger)</f>
        <v>2.4505604805765642E-2</v>
      </c>
      <c r="D105" s="73">
        <f>_xll.qlIndexFixing(Indexes!D105,FixingDate,TRUE,InterestRatesTrigger)</f>
        <v>2.5529819699163219E-2</v>
      </c>
      <c r="E105" s="74">
        <f>_xll.qlIndexFixing(Indexes!E105,FixingDate,TRUE,InterestRatesTrigger)</f>
        <v>2.6854383286534753E-2</v>
      </c>
      <c r="F105" s="78">
        <f>_xll.qlIndexFixing(Indexes!F105,FixingDate,TRUE,InterestRatesTrigger)</f>
        <v>2.4498060319001244E-2</v>
      </c>
      <c r="G105" s="83">
        <f>_xll.qlOvernightIndexedSwapFairRate(Indexes!G105,InterestRatesTrigger)</f>
        <v>2.2047697374654153E-2</v>
      </c>
      <c r="I105" s="75">
        <f t="shared" si="14"/>
        <v>-8.0606125769464021E-3</v>
      </c>
      <c r="J105" s="80">
        <f t="shared" si="13"/>
        <v>-7.2635635760961159E-3</v>
      </c>
      <c r="K105" s="80">
        <f t="shared" si="15"/>
        <v>-7.4972109061233229E-3</v>
      </c>
      <c r="L105" s="77">
        <f t="shared" si="16"/>
        <v>-7.5789335241084853E-3</v>
      </c>
      <c r="M105" s="80">
        <f t="shared" si="17"/>
        <v>-7.2391386949790595E-3</v>
      </c>
      <c r="N105" s="77">
        <f t="shared" si="18"/>
        <v>-7.2754069865261679E-3</v>
      </c>
      <c r="P105" s="78">
        <v>3.1455483804321338E-2</v>
      </c>
      <c r="Q105" s="72">
        <v>3.1769168381861758E-2</v>
      </c>
      <c r="R105" s="73">
        <v>3.3027030605286542E-2</v>
      </c>
      <c r="S105" s="74">
        <v>3.4433316810643239E-2</v>
      </c>
      <c r="T105" s="78">
        <v>3.1737199013980304E-2</v>
      </c>
      <c r="U105" s="83">
        <v>2.9323104361180321E-2</v>
      </c>
      <c r="V105" s="114"/>
      <c r="W105" s="109"/>
      <c r="X105" s="109"/>
      <c r="Y105" s="110"/>
    </row>
    <row r="106" spans="1:25" hidden="1" outlineLevel="1" x14ac:dyDescent="0.2">
      <c r="A106" s="71" t="str">
        <f>Indexes!A106</f>
        <v>28Y</v>
      </c>
      <c r="B106" s="72">
        <f>_xll.qlIndexFixing(Indexes!B106,FixingDate,TRUE,InterestRatesTrigger)</f>
        <v>2.3445839786946476E-2</v>
      </c>
      <c r="C106" s="72">
        <f>_xll.qlIndexFixing(Indexes!C106,FixingDate,TRUE,InterestRatesTrigger)</f>
        <v>2.4556716140198425E-2</v>
      </c>
      <c r="D106" s="73">
        <f>_xll.qlIndexFixing(Indexes!D106,FixingDate,TRUE,InterestRatesTrigger)</f>
        <v>2.557862978072863E-2</v>
      </c>
      <c r="E106" s="74">
        <f>_xll.qlIndexFixing(Indexes!E106,FixingDate,TRUE,InterestRatesTrigger)</f>
        <v>2.6905732685928344E-2</v>
      </c>
      <c r="F106" s="78">
        <f>_xll.qlIndexFixing(Indexes!F106,FixingDate,TRUE,InterestRatesTrigger)</f>
        <v>2.4549902243915851E-2</v>
      </c>
      <c r="G106" s="83">
        <f>_xll.qlOvernightIndexedSwapFairRate(Indexes!G106,InterestRatesTrigger)</f>
        <v>2.2091183515893367E-2</v>
      </c>
      <c r="I106" s="75">
        <f t="shared" si="14"/>
        <v>-8.1264862636529003E-3</v>
      </c>
      <c r="J106" s="80">
        <f t="shared" si="13"/>
        <v>-7.3214743823957033E-3</v>
      </c>
      <c r="K106" s="80">
        <f t="shared" si="15"/>
        <v>-7.5569196567848197E-3</v>
      </c>
      <c r="L106" s="77">
        <f t="shared" si="16"/>
        <v>-7.6276890626495522E-3</v>
      </c>
      <c r="M106" s="80">
        <f t="shared" si="17"/>
        <v>-7.2949192922613718E-3</v>
      </c>
      <c r="N106" s="77">
        <f t="shared" si="18"/>
        <v>-7.3527394223682624E-3</v>
      </c>
      <c r="P106" s="78">
        <v>3.1572326050599377E-2</v>
      </c>
      <c r="Q106" s="72">
        <v>3.1878190522594128E-2</v>
      </c>
      <c r="R106" s="73">
        <v>3.3135549437513449E-2</v>
      </c>
      <c r="S106" s="74">
        <v>3.4533421748577896E-2</v>
      </c>
      <c r="T106" s="78">
        <v>3.1844821536177223E-2</v>
      </c>
      <c r="U106" s="83">
        <v>2.9443922938261629E-2</v>
      </c>
      <c r="V106" s="114"/>
      <c r="W106" s="109"/>
      <c r="X106" s="109"/>
      <c r="Y106" s="110"/>
    </row>
    <row r="107" spans="1:25" hidden="1" outlineLevel="1" x14ac:dyDescent="0.2">
      <c r="A107" s="71" t="str">
        <f>Indexes!A107</f>
        <v>29Y</v>
      </c>
      <c r="B107" s="72">
        <f>_xll.qlIndexFixing(Indexes!B107,FixingDate,TRUE,InterestRatesTrigger)</f>
        <v>2.3493733302993633E-2</v>
      </c>
      <c r="C107" s="72">
        <f>_xll.qlIndexFixing(Indexes!C107,FixingDate,TRUE,InterestRatesTrigger)</f>
        <v>2.4604863139307133E-2</v>
      </c>
      <c r="D107" s="73">
        <f>_xll.qlIndexFixing(Indexes!D107,FixingDate,TRUE,InterestRatesTrigger)</f>
        <v>2.5624801472593228E-2</v>
      </c>
      <c r="E107" s="74">
        <f>_xll.qlIndexFixing(Indexes!E107,FixingDate,TRUE,InterestRatesTrigger)</f>
        <v>2.6954268573702062E-2</v>
      </c>
      <c r="F107" s="78">
        <f>_xll.qlIndexFixing(Indexes!F107,FixingDate,TRUE,InterestRatesTrigger)</f>
        <v>2.4600786437066483E-2</v>
      </c>
      <c r="G107" s="83">
        <f>_xll.qlOvernightIndexedSwapFairRate(Indexes!G107,InterestRatesTrigger)</f>
        <v>2.2129310018921509E-2</v>
      </c>
      <c r="I107" s="75">
        <f t="shared" si="14"/>
        <v>-8.1787347639687424E-3</v>
      </c>
      <c r="J107" s="80">
        <f t="shared" si="13"/>
        <v>-7.3676868319829877E-3</v>
      </c>
      <c r="K107" s="80">
        <f t="shared" si="15"/>
        <v>-7.6047654858619439E-3</v>
      </c>
      <c r="L107" s="77">
        <f t="shared" si="16"/>
        <v>-7.6650782231338782E-3</v>
      </c>
      <c r="M107" s="80">
        <f t="shared" si="17"/>
        <v>-7.3487543897494366E-3</v>
      </c>
      <c r="N107" s="77">
        <f t="shared" si="18"/>
        <v>-7.4271607981067495E-3</v>
      </c>
      <c r="P107" s="78">
        <v>3.1672468066962375E-2</v>
      </c>
      <c r="Q107" s="72">
        <v>3.1972549971290121E-2</v>
      </c>
      <c r="R107" s="73">
        <v>3.3229566958455171E-2</v>
      </c>
      <c r="S107" s="74">
        <v>3.461934679683594E-2</v>
      </c>
      <c r="T107" s="78">
        <v>3.194954082681592E-2</v>
      </c>
      <c r="U107" s="83">
        <v>2.9556470817028259E-2</v>
      </c>
      <c r="V107" s="114"/>
      <c r="W107" s="109"/>
      <c r="X107" s="109"/>
      <c r="Y107" s="110"/>
    </row>
    <row r="108" spans="1:25" collapsed="1" x14ac:dyDescent="0.2">
      <c r="A108" s="71" t="str">
        <f>Indexes!A108</f>
        <v>30Y</v>
      </c>
      <c r="B108" s="72">
        <f>_xll.qlIndexFixing(Indexes!B108,FixingDate,TRUE,InterestRatesTrigger)</f>
        <v>2.3538620173110553E-2</v>
      </c>
      <c r="C108" s="72">
        <f>_xll.qlIndexFixing(Indexes!C108,FixingDate,TRUE,InterestRatesTrigger)</f>
        <v>2.4649999999960322E-2</v>
      </c>
      <c r="D108" s="73">
        <f>_xll.qlIndexFixing(Indexes!D108,FixingDate,TRUE,InterestRatesTrigger)</f>
        <v>2.5668554646905529E-2</v>
      </c>
      <c r="E108" s="74">
        <f>_xll.qlIndexFixing(Indexes!E108,FixingDate,TRUE,InterestRatesTrigger)</f>
        <v>2.6999734977400727E-2</v>
      </c>
      <c r="F108" s="78">
        <f>_xll.qlIndexFixing(Indexes!F108,FixingDate,TRUE,InterestRatesTrigger)</f>
        <v>2.4649999999999488E-2</v>
      </c>
      <c r="G108" s="83">
        <f>_xll.qlOvernightIndexedSwapFairRate(Indexes!G108,InterestRatesTrigger)</f>
        <v>2.2161865234913286E-2</v>
      </c>
      <c r="I108" s="75">
        <f t="shared" si="14"/>
        <v>-8.2149342013182365E-3</v>
      </c>
      <c r="J108" s="80">
        <f t="shared" si="13"/>
        <v>-7.4000000000703919E-3</v>
      </c>
      <c r="K108" s="80">
        <f t="shared" si="15"/>
        <v>-7.6384202968542599E-3</v>
      </c>
      <c r="L108" s="77">
        <f t="shared" si="16"/>
        <v>-7.689323849596981E-3</v>
      </c>
      <c r="M108" s="80">
        <f t="shared" si="17"/>
        <v>-7.4000000000007428E-3</v>
      </c>
      <c r="N108" s="77">
        <f t="shared" si="18"/>
        <v>-7.4981347650867058E-3</v>
      </c>
      <c r="P108" s="78">
        <v>3.175355437442879E-2</v>
      </c>
      <c r="Q108" s="72">
        <v>3.2050000000030714E-2</v>
      </c>
      <c r="R108" s="73">
        <v>3.3306974943759789E-2</v>
      </c>
      <c r="S108" s="74">
        <v>3.4689058826997708E-2</v>
      </c>
      <c r="T108" s="78">
        <v>3.2050000000000231E-2</v>
      </c>
      <c r="U108" s="83">
        <v>2.9659999999999992E-2</v>
      </c>
      <c r="V108" s="114"/>
      <c r="W108" s="109"/>
      <c r="X108" s="109"/>
      <c r="Y108" s="110"/>
    </row>
    <row r="109" spans="1:25" hidden="1" outlineLevel="1" x14ac:dyDescent="0.2">
      <c r="A109" s="71" t="str">
        <f>Indexes!A109</f>
        <v>31Y</v>
      </c>
      <c r="B109" s="72">
        <f>_xll.qlIndexFixing(Indexes!B109,FixingDate,TRUE,InterestRatesTrigger)</f>
        <v>2.3581509551689538E-2</v>
      </c>
      <c r="C109" s="72">
        <f>_xll.qlIndexFixing(Indexes!C109,FixingDate,TRUE,InterestRatesTrigger)</f>
        <v>2.4693071890833924E-2</v>
      </c>
      <c r="D109" s="73">
        <f>_xll.qlIndexFixing(Indexes!D109,FixingDate,TRUE,InterestRatesTrigger)</f>
        <v>2.5710957410930404E-2</v>
      </c>
      <c r="E109" s="74">
        <f>_xll.qlIndexFixing(Indexes!E109,FixingDate,TRUE,InterestRatesTrigger)</f>
        <v>2.704298991343454E-2</v>
      </c>
      <c r="F109" s="78">
        <f>_xll.qlIndexFixing(Indexes!F109,FixingDate,TRUE,InterestRatesTrigger)</f>
        <v>2.4676508008832664E-2</v>
      </c>
      <c r="G109" s="83">
        <f>_xll.qlOvernightIndexedSwapFairRate(Indexes!G109,InterestRatesTrigger)</f>
        <v>2.2190272398193319E-2</v>
      </c>
      <c r="I109" s="75">
        <f t="shared" si="14"/>
        <v>-8.2351947600378707E-3</v>
      </c>
      <c r="J109" s="80">
        <f t="shared" si="13"/>
        <v>-7.4184519411752553E-3</v>
      </c>
      <c r="K109" s="80">
        <f t="shared" si="15"/>
        <v>-7.6578962924066067E-3</v>
      </c>
      <c r="L109" s="77">
        <f t="shared" si="16"/>
        <v>-7.7039163498058699E-3</v>
      </c>
      <c r="M109" s="80">
        <f t="shared" si="17"/>
        <v>-7.400682012526319E-3</v>
      </c>
      <c r="N109" s="77">
        <f t="shared" si="18"/>
        <v>-7.5219813506965938E-3</v>
      </c>
      <c r="P109" s="78">
        <v>3.1816704311727409E-2</v>
      </c>
      <c r="Q109" s="72">
        <v>3.211152383200918E-2</v>
      </c>
      <c r="R109" s="73">
        <v>3.3368853703337011E-2</v>
      </c>
      <c r="S109" s="74">
        <v>3.474690626324041E-2</v>
      </c>
      <c r="T109" s="78">
        <v>3.2077190021358983E-2</v>
      </c>
      <c r="U109" s="83">
        <v>2.9712253748889913E-2</v>
      </c>
      <c r="V109" s="114"/>
      <c r="W109" s="109"/>
      <c r="X109" s="109"/>
      <c r="Y109" s="110"/>
    </row>
    <row r="110" spans="1:25" hidden="1" outlineLevel="1" x14ac:dyDescent="0.2">
      <c r="A110" s="71" t="str">
        <f>Indexes!A110</f>
        <v>32Y</v>
      </c>
      <c r="B110" s="72">
        <f>_xll.qlIndexFixing(Indexes!B110,FixingDate,TRUE,InterestRatesTrigger)</f>
        <v>2.3621611289962256E-2</v>
      </c>
      <c r="C110" s="72">
        <f>_xll.qlIndexFixing(Indexes!C110,FixingDate,TRUE,InterestRatesTrigger)</f>
        <v>2.4733285730710302E-2</v>
      </c>
      <c r="D110" s="73">
        <f>_xll.qlIndexFixing(Indexes!D110,FixingDate,TRUE,InterestRatesTrigger)</f>
        <v>2.5751044619610496E-2</v>
      </c>
      <c r="E110" s="74">
        <f>_xll.qlIndexFixing(Indexes!E110,FixingDate,TRUE,InterestRatesTrigger)</f>
        <v>2.708325547884417E-2</v>
      </c>
      <c r="F110" s="78">
        <f>_xll.qlIndexFixing(Indexes!F110,FixingDate,TRUE,InterestRatesTrigger)</f>
        <v>2.4702075186235507E-2</v>
      </c>
      <c r="G110" s="83">
        <f>_xll.qlOvernightIndexedSwapFairRate(Indexes!G110,InterestRatesTrigger)</f>
        <v>2.2214840047498612E-2</v>
      </c>
      <c r="I110" s="75">
        <f t="shared" si="14"/>
        <v>-8.2424572829805365E-3</v>
      </c>
      <c r="J110" s="80">
        <f t="shared" si="13"/>
        <v>-7.4255656092874663E-3</v>
      </c>
      <c r="K110" s="80">
        <f t="shared" si="15"/>
        <v>-7.6658134877152992E-3</v>
      </c>
      <c r="L110" s="77">
        <f t="shared" si="16"/>
        <v>-7.7110059809394511E-3</v>
      </c>
      <c r="M110" s="80">
        <f t="shared" si="17"/>
        <v>-7.4000038847169582E-3</v>
      </c>
      <c r="N110" s="77">
        <f t="shared" si="18"/>
        <v>-7.5462264685567104E-3</v>
      </c>
      <c r="P110" s="78">
        <v>3.1864068572942793E-2</v>
      </c>
      <c r="Q110" s="72">
        <v>3.2158851339997768E-2</v>
      </c>
      <c r="R110" s="73">
        <v>3.3416858107325795E-2</v>
      </c>
      <c r="S110" s="74">
        <v>3.4794261459783621E-2</v>
      </c>
      <c r="T110" s="78">
        <v>3.2102079070952465E-2</v>
      </c>
      <c r="U110" s="83">
        <v>2.9761066516055323E-2</v>
      </c>
      <c r="V110" s="114"/>
      <c r="W110" s="109"/>
      <c r="X110" s="109"/>
      <c r="Y110" s="110"/>
    </row>
    <row r="111" spans="1:25" hidden="1" outlineLevel="1" x14ac:dyDescent="0.2">
      <c r="A111" s="71" t="str">
        <f>Indexes!A111</f>
        <v>33Y</v>
      </c>
      <c r="B111" s="72">
        <f>_xll.qlIndexFixing(Indexes!B111,FixingDate,TRUE,InterestRatesTrigger)</f>
        <v>2.3658137552596683E-2</v>
      </c>
      <c r="C111" s="72">
        <f>_xll.qlIndexFixing(Indexes!C111,FixingDate,TRUE,InterestRatesTrigger)</f>
        <v>2.47698674048542E-2</v>
      </c>
      <c r="D111" s="73">
        <f>_xll.qlIndexFixing(Indexes!D111,FixingDate,TRUE,InterestRatesTrigger)</f>
        <v>2.5787822343650083E-2</v>
      </c>
      <c r="E111" s="74">
        <f>_xll.qlIndexFixing(Indexes!E111,FixingDate,TRUE,InterestRatesTrigger)</f>
        <v>2.7119807319150771E-2</v>
      </c>
      <c r="F111" s="78">
        <f>_xll.qlIndexFixing(Indexes!F111,FixingDate,TRUE,InterestRatesTrigger)</f>
        <v>2.4726771758062916E-2</v>
      </c>
      <c r="G111" s="83">
        <f>_xll.qlOvernightIndexedSwapFairRate(Indexes!G111,InterestRatesTrigger)</f>
        <v>2.2236034919967493E-2</v>
      </c>
      <c r="I111" s="75">
        <f t="shared" si="14"/>
        <v>-8.2401703815954165E-3</v>
      </c>
      <c r="J111" s="80">
        <f t="shared" si="13"/>
        <v>-7.4243344755225427E-3</v>
      </c>
      <c r="K111" s="80">
        <f t="shared" si="15"/>
        <v>-7.6652734221173552E-3</v>
      </c>
      <c r="L111" s="77">
        <f t="shared" si="16"/>
        <v>-7.7121034482372924E-3</v>
      </c>
      <c r="M111" s="80">
        <f t="shared" si="17"/>
        <v>-7.3981108342988967E-3</v>
      </c>
      <c r="N111" s="77">
        <f t="shared" si="18"/>
        <v>-7.5707091314463834E-3</v>
      </c>
      <c r="P111" s="78">
        <v>3.1898307934192099E-2</v>
      </c>
      <c r="Q111" s="72">
        <v>3.2194201880376742E-2</v>
      </c>
      <c r="R111" s="73">
        <v>3.3453095765767438E-2</v>
      </c>
      <c r="S111" s="74">
        <v>3.4831910767388063E-2</v>
      </c>
      <c r="T111" s="78">
        <v>3.2124882592361813E-2</v>
      </c>
      <c r="U111" s="83">
        <v>2.9806744051413876E-2</v>
      </c>
      <c r="V111" s="114"/>
      <c r="W111" s="109"/>
      <c r="X111" s="109"/>
      <c r="Y111" s="110"/>
    </row>
    <row r="112" spans="1:25" hidden="1" outlineLevel="1" x14ac:dyDescent="0.2">
      <c r="A112" s="71" t="str">
        <f>Indexes!A112</f>
        <v>34Y</v>
      </c>
      <c r="B112" s="72">
        <f>_xll.qlIndexFixing(Indexes!B112,FixingDate,TRUE,InterestRatesTrigger)</f>
        <v>2.3690711184396342E-2</v>
      </c>
      <c r="C112" s="72">
        <f>_xll.qlIndexFixing(Indexes!C112,FixingDate,TRUE,InterestRatesTrigger)</f>
        <v>2.4802455256049714E-2</v>
      </c>
      <c r="D112" s="73">
        <f>_xll.qlIndexFixing(Indexes!D112,FixingDate,TRUE,InterestRatesTrigger)</f>
        <v>2.5820747186768866E-2</v>
      </c>
      <c r="E112" s="74">
        <f>_xll.qlIndexFixing(Indexes!E112,FixingDate,TRUE,InterestRatesTrigger)</f>
        <v>2.7152341578256488E-2</v>
      </c>
      <c r="F112" s="78">
        <f>_xll.qlIndexFixing(Indexes!F112,FixingDate,TRUE,InterestRatesTrigger)</f>
        <v>2.4750902044493036E-2</v>
      </c>
      <c r="G112" s="83">
        <f>_xll.qlOvernightIndexedSwapFairRate(Indexes!G112,InterestRatesTrigger)</f>
        <v>2.2254505866471503E-2</v>
      </c>
      <c r="I112" s="75">
        <f t="shared" si="14"/>
        <v>-8.230999736950427E-3</v>
      </c>
      <c r="J112" s="80">
        <f t="shared" si="13"/>
        <v>-7.4170385724467401E-3</v>
      </c>
      <c r="K112" s="80">
        <f t="shared" si="15"/>
        <v>-7.6586370809764749E-3</v>
      </c>
      <c r="L112" s="77">
        <f t="shared" si="16"/>
        <v>-7.7082151294473947E-3</v>
      </c>
      <c r="M112" s="80">
        <f t="shared" si="17"/>
        <v>-7.394889395035787E-3</v>
      </c>
      <c r="N112" s="77">
        <f t="shared" si="18"/>
        <v>-7.5950512908906503E-3</v>
      </c>
      <c r="P112" s="78">
        <v>3.1921710921346769E-2</v>
      </c>
      <c r="Q112" s="72">
        <v>3.2219493828496454E-2</v>
      </c>
      <c r="R112" s="73">
        <v>3.3479384267745341E-2</v>
      </c>
      <c r="S112" s="74">
        <v>3.4860556707703882E-2</v>
      </c>
      <c r="T112" s="78">
        <v>3.2145791439528823E-2</v>
      </c>
      <c r="U112" s="83">
        <v>2.9849557157362153E-2</v>
      </c>
      <c r="V112" s="114"/>
      <c r="W112" s="109"/>
      <c r="X112" s="109"/>
      <c r="Y112" s="110"/>
    </row>
    <row r="113" spans="1:25" hidden="1" outlineLevel="1" x14ac:dyDescent="0.2">
      <c r="A113" s="71" t="str">
        <f>Indexes!A113</f>
        <v>35Y</v>
      </c>
      <c r="B113" s="72">
        <f>_xll.qlIndexFixing(Indexes!B113,FixingDate,TRUE,InterestRatesTrigger)</f>
        <v>2.3718062376373823E-2</v>
      </c>
      <c r="C113" s="72">
        <f>_xll.qlIndexFixing(Indexes!C113,FixingDate,TRUE,InterestRatesTrigger)</f>
        <v>2.4829782067868487E-2</v>
      </c>
      <c r="D113" s="73">
        <f>_xll.qlIndexFixing(Indexes!D113,FixingDate,TRUE,InterestRatesTrigger)</f>
        <v>2.5848369962593275E-2</v>
      </c>
      <c r="E113" s="74">
        <f>_xll.qlIndexFixing(Indexes!E113,FixingDate,TRUE,InterestRatesTrigger)</f>
        <v>2.7179593745803428E-2</v>
      </c>
      <c r="F113" s="78">
        <f>_xll.qlIndexFixing(Indexes!F113,FixingDate,TRUE,InterestRatesTrigger)</f>
        <v>2.4773952296244562E-2</v>
      </c>
      <c r="G113" s="83">
        <f>_xll.qlOvernightIndexedSwapFairRate(Indexes!G113,InterestRatesTrigger)</f>
        <v>2.2270000000004064E-2</v>
      </c>
      <c r="I113" s="75">
        <f t="shared" si="14"/>
        <v>-8.2182911078591929E-3</v>
      </c>
      <c r="J113" s="80">
        <f t="shared" si="13"/>
        <v>-7.4067207931296196E-3</v>
      </c>
      <c r="K113" s="80">
        <f t="shared" si="15"/>
        <v>-7.6490488639151012E-3</v>
      </c>
      <c r="L113" s="77">
        <f t="shared" si="16"/>
        <v>-7.7013713556879498E-3</v>
      </c>
      <c r="M113" s="80">
        <f t="shared" si="17"/>
        <v>-7.3911661469007427E-3</v>
      </c>
      <c r="N113" s="77">
        <f t="shared" si="18"/>
        <v>-7.6199999999959425E-3</v>
      </c>
      <c r="P113" s="78">
        <v>3.1936353484233015E-2</v>
      </c>
      <c r="Q113" s="72">
        <v>3.2236502860998106E-2</v>
      </c>
      <c r="R113" s="73">
        <v>3.3497418826508377E-2</v>
      </c>
      <c r="S113" s="74">
        <v>3.4880965101491378E-2</v>
      </c>
      <c r="T113" s="78">
        <v>3.2165118443145305E-2</v>
      </c>
      <c r="U113" s="83">
        <v>2.9890000000000007E-2</v>
      </c>
      <c r="V113" s="114"/>
      <c r="W113" s="109"/>
      <c r="X113" s="109"/>
      <c r="Y113" s="110"/>
    </row>
    <row r="114" spans="1:25" hidden="1" outlineLevel="1" x14ac:dyDescent="0.2">
      <c r="A114" s="71" t="str">
        <f>Indexes!A114</f>
        <v>36Y</v>
      </c>
      <c r="B114" s="72">
        <f>_xll.qlIndexFixing(Indexes!B114,FixingDate,TRUE,InterestRatesTrigger)</f>
        <v>2.374015261269494E-2</v>
      </c>
      <c r="C114" s="72">
        <f>_xll.qlIndexFixing(Indexes!C114,FixingDate,TRUE,InterestRatesTrigger)</f>
        <v>2.4851823797302067E-2</v>
      </c>
      <c r="D114" s="73">
        <f>_xll.qlIndexFixing(Indexes!D114,FixingDate,TRUE,InterestRatesTrigger)</f>
        <v>2.5870566738777825E-2</v>
      </c>
      <c r="E114" s="74">
        <f>_xll.qlIndexFixing(Indexes!E114,FixingDate,TRUE,InterestRatesTrigger)</f>
        <v>2.7201587826297866E-2</v>
      </c>
      <c r="F114" s="78">
        <f>_xll.qlIndexFixing(Indexes!F114,FixingDate,TRUE,InterestRatesTrigger)</f>
        <v>2.4796303630061509E-2</v>
      </c>
      <c r="G114" s="83">
        <f>_xll.qlOvernightIndexedSwapFairRate(Indexes!G114,InterestRatesTrigger)</f>
        <v>2.2283018328705832E-2</v>
      </c>
      <c r="I114" s="75">
        <f t="shared" si="14"/>
        <v>-8.2035289690714809E-3</v>
      </c>
      <c r="J114" s="80">
        <f t="shared" si="13"/>
        <v>-7.3945534426914164E-3</v>
      </c>
      <c r="K114" s="80">
        <f t="shared" si="15"/>
        <v>-7.6376987210389595E-3</v>
      </c>
      <c r="L114" s="77">
        <f t="shared" si="16"/>
        <v>-7.691937908481359E-3</v>
      </c>
      <c r="M114" s="80">
        <f t="shared" si="17"/>
        <v>-7.3863498079625237E-3</v>
      </c>
      <c r="N114" s="77">
        <f t="shared" si="18"/>
        <v>-7.6069578919862185E-3</v>
      </c>
      <c r="P114" s="78">
        <v>3.1943681581766421E-2</v>
      </c>
      <c r="Q114" s="72">
        <v>3.2246377239993483E-2</v>
      </c>
      <c r="R114" s="73">
        <v>3.3508265459816784E-2</v>
      </c>
      <c r="S114" s="74">
        <v>3.4893525734779225E-2</v>
      </c>
      <c r="T114" s="78">
        <v>3.2182653438024032E-2</v>
      </c>
      <c r="U114" s="83">
        <v>2.988997622069205E-2</v>
      </c>
      <c r="V114" s="114"/>
      <c r="W114" s="109"/>
      <c r="X114" s="109"/>
      <c r="Y114" s="110"/>
    </row>
    <row r="115" spans="1:25" hidden="1" outlineLevel="1" x14ac:dyDescent="0.2">
      <c r="A115" s="71" t="str">
        <f>Indexes!A115</f>
        <v>37Y</v>
      </c>
      <c r="B115" s="72">
        <f>_xll.qlIndexFixing(Indexes!B115,FixingDate,TRUE,InterestRatesTrigger)</f>
        <v>2.3756620557104893E-2</v>
      </c>
      <c r="C115" s="72">
        <f>_xll.qlIndexFixing(Indexes!C115,FixingDate,TRUE,InterestRatesTrigger)</f>
        <v>2.486822986725843E-2</v>
      </c>
      <c r="D115" s="73">
        <f>_xll.qlIndexFixing(Indexes!D115,FixingDate,TRUE,InterestRatesTrigger)</f>
        <v>2.5887008464071087E-2</v>
      </c>
      <c r="E115" s="74">
        <f>_xll.qlIndexFixing(Indexes!E115,FixingDate,TRUE,InterestRatesTrigger)</f>
        <v>2.7217978140172013E-2</v>
      </c>
      <c r="F115" s="78">
        <f>_xll.qlIndexFixing(Indexes!F115,FixingDate,TRUE,InterestRatesTrigger)</f>
        <v>2.4818072771556437E-2</v>
      </c>
      <c r="G115" s="83">
        <f>_xll.qlOvernightIndexedSwapFairRate(Indexes!G115,InterestRatesTrigger)</f>
        <v>2.2292574115535205E-2</v>
      </c>
      <c r="I115" s="75">
        <f t="shared" si="14"/>
        <v>-8.1887821088560651E-3</v>
      </c>
      <c r="J115" s="80">
        <f t="shared" si="13"/>
        <v>-7.3824171353852053E-3</v>
      </c>
      <c r="K115" s="80">
        <f t="shared" si="15"/>
        <v>-7.626470619813714E-3</v>
      </c>
      <c r="L115" s="77">
        <f t="shared" si="16"/>
        <v>-7.6819263157513369E-3</v>
      </c>
      <c r="M115" s="80">
        <f t="shared" si="17"/>
        <v>-7.3807483368589187E-3</v>
      </c>
      <c r="N115" s="77">
        <f t="shared" si="18"/>
        <v>-7.5973963739149955E-3</v>
      </c>
      <c r="P115" s="78">
        <v>3.1945402665960958E-2</v>
      </c>
      <c r="Q115" s="72">
        <v>3.2250647002643636E-2</v>
      </c>
      <c r="R115" s="73">
        <v>3.3513479083884801E-2</v>
      </c>
      <c r="S115" s="74">
        <v>3.489990445592335E-2</v>
      </c>
      <c r="T115" s="78">
        <v>3.2198821108415356E-2</v>
      </c>
      <c r="U115" s="83">
        <v>2.9889970489450201E-2</v>
      </c>
      <c r="V115" s="114"/>
      <c r="W115" s="109"/>
      <c r="X115" s="109"/>
      <c r="Y115" s="110"/>
    </row>
    <row r="116" spans="1:25" hidden="1" outlineLevel="1" x14ac:dyDescent="0.2">
      <c r="A116" s="71" t="str">
        <f>Indexes!A116</f>
        <v>38Y</v>
      </c>
      <c r="B116" s="72">
        <f>_xll.qlIndexFixing(Indexes!B116,FixingDate,TRUE,InterestRatesTrigger)</f>
        <v>2.3767068104429846E-2</v>
      </c>
      <c r="C116" s="72">
        <f>_xll.qlIndexFixing(Indexes!C116,FixingDate,TRUE,InterestRatesTrigger)</f>
        <v>2.4878611318656828E-2</v>
      </c>
      <c r="D116" s="73">
        <f>_xll.qlIndexFixing(Indexes!D116,FixingDate,TRUE,InterestRatesTrigger)</f>
        <v>2.589735079607847E-2</v>
      </c>
      <c r="E116" s="74">
        <f>_xll.qlIndexFixing(Indexes!E116,FixingDate,TRUE,InterestRatesTrigger)</f>
        <v>2.7228368560406672E-2</v>
      </c>
      <c r="F116" s="78">
        <f>_xll.qlIndexFixing(Indexes!F116,FixingDate,TRUE,InterestRatesTrigger)</f>
        <v>2.4839292736263039E-2</v>
      </c>
      <c r="G116" s="83">
        <f>_xll.qlOvernightIndexedSwapFairRate(Indexes!G116,InterestRatesTrigger)</f>
        <v>2.2297554059872514E-2</v>
      </c>
      <c r="I116" s="75">
        <f t="shared" si="14"/>
        <v>-8.1756965357821752E-3</v>
      </c>
      <c r="J116" s="80">
        <f t="shared" si="13"/>
        <v>-7.3717646973748517E-3</v>
      </c>
      <c r="K116" s="80">
        <f t="shared" si="15"/>
        <v>-7.6167953858098832E-3</v>
      </c>
      <c r="L116" s="77">
        <f t="shared" si="16"/>
        <v>-7.6730317600706179E-3</v>
      </c>
      <c r="M116" s="80">
        <f t="shared" si="17"/>
        <v>-7.3743793909103565E-3</v>
      </c>
      <c r="N116" s="77">
        <f t="shared" si="18"/>
        <v>-7.5924110146106498E-3</v>
      </c>
      <c r="P116" s="78">
        <v>3.1942764640212021E-2</v>
      </c>
      <c r="Q116" s="72">
        <v>3.225037601603168E-2</v>
      </c>
      <c r="R116" s="73">
        <v>3.3514146181888353E-2</v>
      </c>
      <c r="S116" s="74">
        <v>3.490140032047729E-2</v>
      </c>
      <c r="T116" s="78">
        <v>3.2213672127173396E-2</v>
      </c>
      <c r="U116" s="83">
        <v>2.9889965074483164E-2</v>
      </c>
      <c r="V116" s="114"/>
      <c r="W116" s="109"/>
      <c r="X116" s="109"/>
      <c r="Y116" s="110"/>
    </row>
    <row r="117" spans="1:25" hidden="1" outlineLevel="1" x14ac:dyDescent="0.2">
      <c r="A117" s="71" t="str">
        <f>Indexes!A117</f>
        <v>39Y</v>
      </c>
      <c r="B117" s="72">
        <f>_xll.qlIndexFixing(Indexes!B117,FixingDate,TRUE,InterestRatesTrigger)</f>
        <v>2.3771121108446893E-2</v>
      </c>
      <c r="C117" s="72">
        <f>_xll.qlIndexFixing(Indexes!C117,FixingDate,TRUE,InterestRatesTrigger)</f>
        <v>2.4882600624130554E-2</v>
      </c>
      <c r="D117" s="73">
        <f>_xll.qlIndexFixing(Indexes!D117,FixingDate,TRUE,InterestRatesTrigger)</f>
        <v>2.5901263942260618E-2</v>
      </c>
      <c r="E117" s="74">
        <f>_xll.qlIndexFixing(Indexes!E117,FixingDate,TRUE,InterestRatesTrigger)</f>
        <v>2.723237729288051E-2</v>
      </c>
      <c r="F117" s="78">
        <f>_xll.qlIndexFixing(Indexes!F117,FixingDate,TRUE,InterestRatesTrigger)</f>
        <v>2.4859855525353511E-2</v>
      </c>
      <c r="G117" s="83">
        <f>_xll.qlOvernightIndexedSwapFairRate(Indexes!G117,InterestRatesTrigger)</f>
        <v>2.2296973173584637E-2</v>
      </c>
      <c r="I117" s="75">
        <f t="shared" si="14"/>
        <v>-8.1657760770094089E-3</v>
      </c>
      <c r="J117" s="80">
        <f t="shared" si="13"/>
        <v>-7.3639460802254232E-3</v>
      </c>
      <c r="K117" s="80">
        <f t="shared" si="15"/>
        <v>-7.6100096311328344E-3</v>
      </c>
      <c r="L117" s="77">
        <f t="shared" si="16"/>
        <v>-7.6668329401397457E-3</v>
      </c>
      <c r="M117" s="80">
        <f t="shared" si="17"/>
        <v>-7.3675135558185292E-3</v>
      </c>
      <c r="N117" s="77">
        <f t="shared" si="18"/>
        <v>-7.5930022040251663E-3</v>
      </c>
      <c r="P117" s="78">
        <v>3.1936897185456302E-2</v>
      </c>
      <c r="Q117" s="72">
        <v>3.2246546704355977E-2</v>
      </c>
      <c r="R117" s="73">
        <v>3.3511273573393452E-2</v>
      </c>
      <c r="S117" s="74">
        <v>3.4899210233020256E-2</v>
      </c>
      <c r="T117" s="78">
        <v>3.222736908117204E-2</v>
      </c>
      <c r="U117" s="83">
        <v>2.9889975377609804E-2</v>
      </c>
      <c r="V117" s="114"/>
      <c r="W117" s="109"/>
      <c r="X117" s="109"/>
      <c r="Y117" s="110"/>
    </row>
    <row r="118" spans="1:25" collapsed="1" x14ac:dyDescent="0.2">
      <c r="A118" s="71" t="str">
        <f>Indexes!A118</f>
        <v>40Y</v>
      </c>
      <c r="B118" s="72">
        <f>_xll.qlIndexFixing(Indexes!B118,FixingDate,TRUE,InterestRatesTrigger)</f>
        <v>2.3768572667179157E-2</v>
      </c>
      <c r="C118" s="72">
        <f>_xll.qlIndexFixing(Indexes!C118,FixingDate,TRUE,InterestRatesTrigger)</f>
        <v>2.4880000000001987E-2</v>
      </c>
      <c r="D118" s="73">
        <f>_xll.qlIndexFixing(Indexes!D118,FixingDate,TRUE,InterestRatesTrigger)</f>
        <v>2.5898588319548239E-2</v>
      </c>
      <c r="E118" s="74">
        <f>_xll.qlIndexFixing(Indexes!E118,FixingDate,TRUE,InterestRatesTrigger)</f>
        <v>2.7229812657960744E-2</v>
      </c>
      <c r="F118" s="78">
        <f>_xll.qlIndexFixing(Indexes!F118,FixingDate,TRUE,InterestRatesTrigger)</f>
        <v>2.4880000000117097E-2</v>
      </c>
      <c r="G118" s="83">
        <f>_xll.qlOvernightIndexedSwapFairRate(Indexes!G118,InterestRatesTrigger)</f>
        <v>2.2290000000003345E-2</v>
      </c>
      <c r="I118" s="75">
        <f t="shared" si="14"/>
        <v>-8.1602024574652619E-3</v>
      </c>
      <c r="J118" s="80">
        <f t="shared" ref="J118:J138" si="19">C118-Q118</f>
        <v>-7.3599999999876368E-3</v>
      </c>
      <c r="K118" s="80">
        <f t="shared" si="15"/>
        <v>-7.6071281627826358E-3</v>
      </c>
      <c r="L118" s="77">
        <f t="shared" si="16"/>
        <v>-7.6645372943281408E-3</v>
      </c>
      <c r="M118" s="80">
        <f t="shared" si="17"/>
        <v>-7.3599999998833383E-3</v>
      </c>
      <c r="N118" s="77">
        <f t="shared" si="18"/>
        <v>-7.5999999999967101E-3</v>
      </c>
      <c r="P118" s="78">
        <v>3.1928775124644419E-2</v>
      </c>
      <c r="Q118" s="72">
        <v>3.2239999999989624E-2</v>
      </c>
      <c r="R118" s="73">
        <v>3.3505716482330875E-2</v>
      </c>
      <c r="S118" s="74">
        <v>3.4894349952288885E-2</v>
      </c>
      <c r="T118" s="78">
        <v>3.2240000000000435E-2</v>
      </c>
      <c r="U118" s="83">
        <v>2.9890000000000055E-2</v>
      </c>
      <c r="V118" s="114"/>
      <c r="W118" s="109"/>
      <c r="X118" s="109"/>
      <c r="Y118" s="110"/>
    </row>
    <row r="119" spans="1:25" hidden="1" outlineLevel="1" x14ac:dyDescent="0.2">
      <c r="A119" s="71" t="str">
        <f>Indexes!A119</f>
        <v>41Y</v>
      </c>
      <c r="B119" s="72">
        <f>_xll.qlIndexFixing(Indexes!B119,FixingDate,TRUE,InterestRatesTrigger)</f>
        <v>2.3759468208813344E-2</v>
      </c>
      <c r="C119" s="72">
        <f>_xll.qlIndexFixing(Indexes!C119,FixingDate,TRUE,InterestRatesTrigger)</f>
        <v>2.4870856183584117E-2</v>
      </c>
      <c r="D119" s="73">
        <f>_xll.qlIndexFixing(Indexes!D119,FixingDate,TRUE,InterestRatesTrigger)</f>
        <v>2.5889390607509638E-2</v>
      </c>
      <c r="E119" s="74">
        <f>_xll.qlIndexFixing(Indexes!E119,FixingDate,TRUE,InterestRatesTrigger)</f>
        <v>2.7220695913386876E-2</v>
      </c>
      <c r="F119" s="78">
        <f>_xll.qlIndexFixing(Indexes!F119,FixingDate,TRUE,InterestRatesTrigger)</f>
        <v>2.4858193705950181E-2</v>
      </c>
      <c r="G119" s="83">
        <f>_xll.qlOvernightIndexedSwapFairRate(Indexes!G119,InterestRatesTrigger)</f>
        <v>2.2276515258539919E-2</v>
      </c>
      <c r="I119" s="75">
        <f t="shared" si="14"/>
        <v>-8.1597657813356796E-3</v>
      </c>
      <c r="J119" s="80">
        <f t="shared" si="19"/>
        <v>-7.3606205271992478E-3</v>
      </c>
      <c r="K119" s="80">
        <f t="shared" si="15"/>
        <v>-7.6088208375573591E-3</v>
      </c>
      <c r="L119" s="77">
        <f t="shared" si="16"/>
        <v>-7.6669592889360913E-3</v>
      </c>
      <c r="M119" s="80">
        <f t="shared" si="17"/>
        <v>-7.3726534092960413E-3</v>
      </c>
      <c r="N119" s="77">
        <f t="shared" si="18"/>
        <v>-7.6002580958342454E-3</v>
      </c>
      <c r="P119" s="78">
        <v>3.1919233990149024E-2</v>
      </c>
      <c r="Q119" s="72">
        <v>3.2231476710783365E-2</v>
      </c>
      <c r="R119" s="73">
        <v>3.3498211445066997E-2</v>
      </c>
      <c r="S119" s="74">
        <v>3.4887655202322967E-2</v>
      </c>
      <c r="T119" s="78">
        <v>3.2230847115246222E-2</v>
      </c>
      <c r="U119" s="83">
        <v>2.9876773354374164E-2</v>
      </c>
      <c r="V119" s="114"/>
      <c r="W119" s="109"/>
      <c r="X119" s="109"/>
      <c r="Y119" s="110"/>
    </row>
    <row r="120" spans="1:25" hidden="1" outlineLevel="1" x14ac:dyDescent="0.2">
      <c r="A120" s="71" t="str">
        <f>Indexes!A120</f>
        <v>42Y</v>
      </c>
      <c r="B120" s="72">
        <f>_xll.qlIndexFixing(Indexes!B120,FixingDate,TRUE,InterestRatesTrigger)</f>
        <v>2.3744792539402131E-2</v>
      </c>
      <c r="C120" s="72">
        <f>_xll.qlIndexFixing(Indexes!C120,FixingDate,TRUE,InterestRatesTrigger)</f>
        <v>2.4856154370393201E-2</v>
      </c>
      <c r="D120" s="73">
        <f>_xll.qlIndexFixing(Indexes!D120,FixingDate,TRUE,InterestRatesTrigger)</f>
        <v>2.5874658464139635E-2</v>
      </c>
      <c r="E120" s="74">
        <f>_xll.qlIndexFixing(Indexes!E120,FixingDate,TRUE,InterestRatesTrigger)</f>
        <v>2.7206019531403221E-2</v>
      </c>
      <c r="F120" s="78">
        <f>_xll.qlIndexFixing(Indexes!F120,FixingDate,TRUE,InterestRatesTrigger)</f>
        <v>2.4835983356406625E-2</v>
      </c>
      <c r="G120" s="83">
        <f>_xll.qlOvernightIndexedSwapFairRate(Indexes!G120,InterestRatesTrigger)</f>
        <v>2.2257995345384949E-2</v>
      </c>
      <c r="I120" s="75">
        <f t="shared" si="14"/>
        <v>-8.1638550588909002E-3</v>
      </c>
      <c r="J120" s="80">
        <f t="shared" si="19"/>
        <v>-7.3652643421925901E-3</v>
      </c>
      <c r="K120" s="80">
        <f t="shared" si="15"/>
        <v>-7.6145566707649E-3</v>
      </c>
      <c r="L120" s="77">
        <f t="shared" si="16"/>
        <v>-7.6735640169315993E-3</v>
      </c>
      <c r="M120" s="80">
        <f t="shared" si="17"/>
        <v>-7.3848917855380142E-3</v>
      </c>
      <c r="N120" s="77">
        <f t="shared" si="18"/>
        <v>-7.606213347067018E-3</v>
      </c>
      <c r="P120" s="78">
        <v>3.1908647598293031E-2</v>
      </c>
      <c r="Q120" s="72">
        <v>3.2221418712585791E-2</v>
      </c>
      <c r="R120" s="73">
        <v>3.3489215134904535E-2</v>
      </c>
      <c r="S120" s="74">
        <v>3.4879583548334821E-2</v>
      </c>
      <c r="T120" s="78">
        <v>3.222087514194464E-2</v>
      </c>
      <c r="U120" s="83">
        <v>2.9864208692451967E-2</v>
      </c>
      <c r="V120" s="114"/>
      <c r="W120" s="109"/>
      <c r="X120" s="109"/>
      <c r="Y120" s="110"/>
    </row>
    <row r="121" spans="1:25" hidden="1" outlineLevel="1" x14ac:dyDescent="0.2">
      <c r="A121" s="71" t="str">
        <f>Indexes!A121</f>
        <v>43Y</v>
      </c>
      <c r="B121" s="72">
        <f>_xll.qlIndexFixing(Indexes!B121,FixingDate,TRUE,InterestRatesTrigger)</f>
        <v>2.3725663538311903E-2</v>
      </c>
      <c r="C121" s="72">
        <f>_xll.qlIndexFixing(Indexes!C121,FixingDate,TRUE,InterestRatesTrigger)</f>
        <v>2.4837008543396506E-2</v>
      </c>
      <c r="D121" s="73">
        <f>_xll.qlIndexFixing(Indexes!D121,FixingDate,TRUE,InterestRatesTrigger)</f>
        <v>2.5855498408876371E-2</v>
      </c>
      <c r="E121" s="74">
        <f>_xll.qlIndexFixing(Indexes!E121,FixingDate,TRUE,InterestRatesTrigger)</f>
        <v>2.7186888446743447E-2</v>
      </c>
      <c r="F121" s="78">
        <f>_xll.qlIndexFixing(Indexes!F121,FixingDate,TRUE,InterestRatesTrigger)</f>
        <v>2.4813462478972651E-2</v>
      </c>
      <c r="G121" s="83">
        <f>_xll.qlOvernightIndexedSwapFairRate(Indexes!G121,InterestRatesTrigger)</f>
        <v>2.223633119906775E-2</v>
      </c>
      <c r="I121" s="75">
        <f t="shared" si="14"/>
        <v>-8.1715832030463953E-3</v>
      </c>
      <c r="J121" s="80">
        <f t="shared" si="19"/>
        <v>-7.3731263701695103E-3</v>
      </c>
      <c r="K121" s="80">
        <f t="shared" si="15"/>
        <v>-7.6235456591386246E-3</v>
      </c>
      <c r="L121" s="77">
        <f t="shared" si="16"/>
        <v>-7.6835390016804575E-3</v>
      </c>
      <c r="M121" s="80">
        <f t="shared" si="17"/>
        <v>-7.3966730773550558E-3</v>
      </c>
      <c r="N121" s="77">
        <f t="shared" si="18"/>
        <v>-7.615892342438927E-3</v>
      </c>
      <c r="P121" s="78">
        <v>3.1897246741358298E-2</v>
      </c>
      <c r="Q121" s="72">
        <v>3.2210134913566016E-2</v>
      </c>
      <c r="R121" s="73">
        <v>3.3479044068014996E-2</v>
      </c>
      <c r="S121" s="74">
        <v>3.4870427448423905E-2</v>
      </c>
      <c r="T121" s="78">
        <v>3.2210135556327707E-2</v>
      </c>
      <c r="U121" s="83">
        <v>2.9852223541506677E-2</v>
      </c>
      <c r="V121" s="114"/>
      <c r="W121" s="109"/>
      <c r="X121" s="109"/>
      <c r="Y121" s="110"/>
    </row>
    <row r="122" spans="1:25" hidden="1" outlineLevel="1" x14ac:dyDescent="0.2">
      <c r="A122" s="71" t="str">
        <f>Indexes!A122</f>
        <v>44Y</v>
      </c>
      <c r="B122" s="72">
        <f>_xll.qlIndexFixing(Indexes!B122,FixingDate,TRUE,InterestRatesTrigger)</f>
        <v>2.3703075850707387E-2</v>
      </c>
      <c r="C122" s="72">
        <f>_xll.qlIndexFixing(Indexes!C122,FixingDate,TRUE,InterestRatesTrigger)</f>
        <v>2.4814410381376426E-2</v>
      </c>
      <c r="D122" s="73">
        <f>_xll.qlIndexFixing(Indexes!D122,FixingDate,TRUE,InterestRatesTrigger)</f>
        <v>2.5832896400100877E-2</v>
      </c>
      <c r="E122" s="74">
        <f>_xll.qlIndexFixing(Indexes!E122,FixingDate,TRUE,InterestRatesTrigger)</f>
        <v>2.716428982416412E-2</v>
      </c>
      <c r="F122" s="78">
        <f>_xll.qlIndexFixing(Indexes!F122,FixingDate,TRUE,InterestRatesTrigger)</f>
        <v>2.4790671924694543E-2</v>
      </c>
      <c r="G122" s="83">
        <f>_xll.qlOvernightIndexedSwapFairRate(Indexes!G122,InterestRatesTrigger)</f>
        <v>2.2213174429808857E-2</v>
      </c>
      <c r="I122" s="75">
        <f t="shared" si="14"/>
        <v>-8.1822433100515631E-3</v>
      </c>
      <c r="J122" s="80">
        <f t="shared" si="19"/>
        <v>-7.3835696035791307E-3</v>
      </c>
      <c r="K122" s="80">
        <f t="shared" si="15"/>
        <v>-7.6351448866052232E-3</v>
      </c>
      <c r="L122" s="77">
        <f t="shared" si="16"/>
        <v>-7.6962015347127669E-3</v>
      </c>
      <c r="M122" s="80">
        <f t="shared" si="17"/>
        <v>-7.4080764020191467E-3</v>
      </c>
      <c r="N122" s="77">
        <f t="shared" si="18"/>
        <v>-7.6276654660937422E-3</v>
      </c>
      <c r="P122" s="78">
        <v>3.188531916075895E-2</v>
      </c>
      <c r="Q122" s="72">
        <v>3.2197979984955556E-2</v>
      </c>
      <c r="R122" s="73">
        <v>3.34680412867061E-2</v>
      </c>
      <c r="S122" s="74">
        <v>3.4860491358876887E-2</v>
      </c>
      <c r="T122" s="78">
        <v>3.219874832671369E-2</v>
      </c>
      <c r="U122" s="83">
        <v>2.98408398959026E-2</v>
      </c>
      <c r="V122" s="114"/>
      <c r="W122" s="109"/>
      <c r="X122" s="109"/>
      <c r="Y122" s="110"/>
    </row>
    <row r="123" spans="1:25" hidden="1" outlineLevel="1" x14ac:dyDescent="0.2">
      <c r="A123" s="71" t="str">
        <f>Indexes!A123</f>
        <v>45Y</v>
      </c>
      <c r="B123" s="72">
        <f>_xll.qlIndexFixing(Indexes!B123,FixingDate,TRUE,InterestRatesTrigger)</f>
        <v>2.3677922123653508E-2</v>
      </c>
      <c r="C123" s="72">
        <f>_xll.qlIndexFixing(Indexes!C123,FixingDate,TRUE,InterestRatesTrigger)</f>
        <v>2.4789250017901502E-2</v>
      </c>
      <c r="D123" s="73">
        <f>_xll.qlIndexFixing(Indexes!D123,FixingDate,TRUE,InterestRatesTrigger)</f>
        <v>2.5807737535722387E-2</v>
      </c>
      <c r="E123" s="74">
        <f>_xll.qlIndexFixing(Indexes!E123,FixingDate,TRUE,InterestRatesTrigger)</f>
        <v>2.7139109996920891E-2</v>
      </c>
      <c r="F123" s="78">
        <f>_xll.qlIndexFixing(Indexes!F123,FixingDate,TRUE,InterestRatesTrigger)</f>
        <v>2.4767648678309172E-2</v>
      </c>
      <c r="G123" s="83">
        <f>_xll.qlOvernightIndexedSwapFairRate(Indexes!G123,InterestRatesTrigger)</f>
        <v>2.2190000000004338E-2</v>
      </c>
      <c r="I123" s="75">
        <f t="shared" si="14"/>
        <v>-8.195137885152616E-3</v>
      </c>
      <c r="J123" s="80">
        <f t="shared" si="19"/>
        <v>-7.3959624620026608E-3</v>
      </c>
      <c r="K123" s="80">
        <f t="shared" si="15"/>
        <v>-7.6487301495413162E-3</v>
      </c>
      <c r="L123" s="77">
        <f t="shared" si="16"/>
        <v>-7.7109041839727895E-3</v>
      </c>
      <c r="M123" s="80">
        <f t="shared" si="17"/>
        <v>-7.4191203567703125E-3</v>
      </c>
      <c r="N123" s="77">
        <f t="shared" si="18"/>
        <v>-7.6399999999956364E-3</v>
      </c>
      <c r="P123" s="78">
        <v>3.1873060008806124E-2</v>
      </c>
      <c r="Q123" s="72">
        <v>3.2185212479904163E-2</v>
      </c>
      <c r="R123" s="73">
        <v>3.3456467685263704E-2</v>
      </c>
      <c r="S123" s="74">
        <v>3.4850014180893681E-2</v>
      </c>
      <c r="T123" s="78">
        <v>3.2186769035079485E-2</v>
      </c>
      <c r="U123" s="83">
        <v>2.9829999999999975E-2</v>
      </c>
      <c r="V123" s="114"/>
      <c r="W123" s="109"/>
      <c r="X123" s="109"/>
      <c r="Y123" s="110"/>
    </row>
    <row r="124" spans="1:25" hidden="1" outlineLevel="1" x14ac:dyDescent="0.2">
      <c r="A124" s="71" t="str">
        <f>Indexes!A124</f>
        <v>46Y</v>
      </c>
      <c r="B124" s="72">
        <f>_xll.qlIndexFixing(Indexes!B124,FixingDate,TRUE,InterestRatesTrigger)</f>
        <v>2.3650867547743884E-2</v>
      </c>
      <c r="C124" s="72">
        <f>_xll.qlIndexFixing(Indexes!C124,FixingDate,TRUE,InterestRatesTrigger)</f>
        <v>2.4762191807240388E-2</v>
      </c>
      <c r="D124" s="73">
        <f>_xll.qlIndexFixing(Indexes!D124,FixingDate,TRUE,InterestRatesTrigger)</f>
        <v>2.5780684041772615E-2</v>
      </c>
      <c r="E124" s="74">
        <f>_xll.qlIndexFixing(Indexes!E124,FixingDate,TRUE,InterestRatesTrigger)</f>
        <v>2.7112017901474137E-2</v>
      </c>
      <c r="F124" s="78">
        <f>_xll.qlIndexFixing(Indexes!F124,FixingDate,TRUE,InterestRatesTrigger)</f>
        <v>2.4744316357298613E-2</v>
      </c>
      <c r="G124" s="83">
        <f>_xll.qlOvernightIndexedSwapFairRate(Indexes!G124,InterestRatesTrigger)</f>
        <v>2.2167798143147774E-2</v>
      </c>
      <c r="I124" s="75">
        <f t="shared" si="14"/>
        <v>-8.2097450721564866E-3</v>
      </c>
      <c r="J124" s="80">
        <f t="shared" si="19"/>
        <v>-7.4098379366932185E-3</v>
      </c>
      <c r="K124" s="80">
        <f t="shared" si="15"/>
        <v>-7.6638399949290788E-3</v>
      </c>
      <c r="L124" s="77">
        <f t="shared" si="16"/>
        <v>-7.7271631927215943E-3</v>
      </c>
      <c r="M124" s="80">
        <f t="shared" si="17"/>
        <v>-7.4298993130560882E-3</v>
      </c>
      <c r="N124" s="77">
        <f t="shared" si="18"/>
        <v>-7.642438099022434E-3</v>
      </c>
      <c r="P124" s="78">
        <v>3.1860612619900371E-2</v>
      </c>
      <c r="Q124" s="72">
        <v>3.2172029743933607E-2</v>
      </c>
      <c r="R124" s="73">
        <v>3.3444524036701694E-2</v>
      </c>
      <c r="S124" s="74">
        <v>3.4839181094195731E-2</v>
      </c>
      <c r="T124" s="78">
        <v>3.2174215670354701E-2</v>
      </c>
      <c r="U124" s="83">
        <v>2.9810236242170208E-2</v>
      </c>
      <c r="V124" s="114"/>
      <c r="W124" s="109"/>
      <c r="X124" s="109"/>
      <c r="Y124" s="110"/>
    </row>
    <row r="125" spans="1:25" hidden="1" outlineLevel="1" x14ac:dyDescent="0.2">
      <c r="A125" s="71" t="str">
        <f>Indexes!A125</f>
        <v>47Y</v>
      </c>
      <c r="B125" s="72">
        <f>_xll.qlIndexFixing(Indexes!B125,FixingDate,TRUE,InterestRatesTrigger)</f>
        <v>2.3622956686220602E-2</v>
      </c>
      <c r="C125" s="72">
        <f>_xll.qlIndexFixing(Indexes!C125,FixingDate,TRUE,InterestRatesTrigger)</f>
        <v>2.4734276980123378E-2</v>
      </c>
      <c r="D125" s="73">
        <f>_xll.qlIndexFixing(Indexes!D125,FixingDate,TRUE,InterestRatesTrigger)</f>
        <v>2.575277212541334E-2</v>
      </c>
      <c r="E125" s="74">
        <f>_xll.qlIndexFixing(Indexes!E125,FixingDate,TRUE,InterestRatesTrigger)</f>
        <v>2.7084050123327749E-2</v>
      </c>
      <c r="F125" s="78">
        <f>_xll.qlIndexFixing(Indexes!F125,FixingDate,TRUE,InterestRatesTrigger)</f>
        <v>2.4720979967015437E-2</v>
      </c>
      <c r="G125" s="83">
        <f>_xll.qlOvernightIndexedSwapFairRate(Indexes!G125,InterestRatesTrigger)</f>
        <v>2.2146928759814839E-2</v>
      </c>
      <c r="I125" s="75">
        <f t="shared" si="14"/>
        <v>-8.2252965896680089E-3</v>
      </c>
      <c r="J125" s="80">
        <f t="shared" si="19"/>
        <v>-7.4245006884951226E-3</v>
      </c>
      <c r="K125" s="80">
        <f t="shared" si="15"/>
        <v>-7.6797524365875211E-3</v>
      </c>
      <c r="L125" s="77">
        <f t="shared" si="16"/>
        <v>-7.7442174064322605E-3</v>
      </c>
      <c r="M125" s="80">
        <f t="shared" si="17"/>
        <v>-7.4402791984061883E-3</v>
      </c>
      <c r="N125" s="77">
        <f t="shared" si="18"/>
        <v>-7.6445660001746747E-3</v>
      </c>
      <c r="P125" s="78">
        <v>3.1848253275888611E-2</v>
      </c>
      <c r="Q125" s="72">
        <v>3.21587776686185E-2</v>
      </c>
      <c r="R125" s="73">
        <v>3.3432524562000861E-2</v>
      </c>
      <c r="S125" s="74">
        <v>3.482826752976001E-2</v>
      </c>
      <c r="T125" s="78">
        <v>3.2161259165421625E-2</v>
      </c>
      <c r="U125" s="83">
        <v>2.9791494759989514E-2</v>
      </c>
      <c r="V125" s="114"/>
      <c r="W125" s="109"/>
      <c r="X125" s="109"/>
      <c r="Y125" s="110"/>
    </row>
    <row r="126" spans="1:25" hidden="1" outlineLevel="1" x14ac:dyDescent="0.2">
      <c r="A126" s="71" t="str">
        <f>Indexes!A126</f>
        <v>48Y</v>
      </c>
      <c r="B126" s="72">
        <f>_xll.qlIndexFixing(Indexes!B126,FixingDate,TRUE,InterestRatesTrigger)</f>
        <v>2.3594561348514908E-2</v>
      </c>
      <c r="C126" s="72">
        <f>_xll.qlIndexFixing(Indexes!C126,FixingDate,TRUE,InterestRatesTrigger)</f>
        <v>2.470587916234869E-2</v>
      </c>
      <c r="D126" s="73">
        <f>_xll.qlIndexFixing(Indexes!D126,FixingDate,TRUE,InterestRatesTrigger)</f>
        <v>2.572437780622313E-2</v>
      </c>
      <c r="E126" s="74">
        <f>_xll.qlIndexFixing(Indexes!E126,FixingDate,TRUE,InterestRatesTrigger)</f>
        <v>2.7055596539849663E-2</v>
      </c>
      <c r="F126" s="78">
        <f>_xll.qlIndexFixing(Indexes!F126,FixingDate,TRUE,InterestRatesTrigger)</f>
        <v>2.4697447330429941E-2</v>
      </c>
      <c r="G126" s="83">
        <f>_xll.qlOvernightIndexedSwapFairRate(Indexes!G126,InterestRatesTrigger)</f>
        <v>2.2127060441554856E-2</v>
      </c>
      <c r="I126" s="75">
        <f t="shared" si="14"/>
        <v>-8.2414784173025606E-3</v>
      </c>
      <c r="J126" s="80">
        <f t="shared" si="19"/>
        <v>-7.4396812039493193E-3</v>
      </c>
      <c r="K126" s="80">
        <f t="shared" si="15"/>
        <v>-7.6961985550369275E-3</v>
      </c>
      <c r="L126" s="77">
        <f t="shared" si="16"/>
        <v>-7.7617799805571423E-3</v>
      </c>
      <c r="M126" s="80">
        <f t="shared" si="17"/>
        <v>-7.4504141232027456E-3</v>
      </c>
      <c r="N126" s="77">
        <f t="shared" si="18"/>
        <v>-7.6464919778651864E-3</v>
      </c>
      <c r="P126" s="78">
        <v>3.1836039765817468E-2</v>
      </c>
      <c r="Q126" s="72">
        <v>3.2145560366298009E-2</v>
      </c>
      <c r="R126" s="73">
        <v>3.3420576361260057E-2</v>
      </c>
      <c r="S126" s="74">
        <v>3.4817376520406805E-2</v>
      </c>
      <c r="T126" s="78">
        <v>3.2147861453632687E-2</v>
      </c>
      <c r="U126" s="83">
        <v>2.9773552419420042E-2</v>
      </c>
      <c r="V126" s="114"/>
      <c r="W126" s="109"/>
      <c r="X126" s="109"/>
      <c r="Y126" s="110"/>
    </row>
    <row r="127" spans="1:25" hidden="1" outlineLevel="1" x14ac:dyDescent="0.2">
      <c r="A127" s="71" t="str">
        <f>Indexes!A127</f>
        <v>49Y</v>
      </c>
      <c r="B127" s="72">
        <f>_xll.qlIndexFixing(Indexes!B127,FixingDate,TRUE,InterestRatesTrigger)</f>
        <v>2.356632164598009E-2</v>
      </c>
      <c r="C127" s="72">
        <f>_xll.qlIndexFixing(Indexes!C127,FixingDate,TRUE,InterestRatesTrigger)</f>
        <v>2.467763765197557E-2</v>
      </c>
      <c r="D127" s="73">
        <f>_xll.qlIndexFixing(Indexes!D127,FixingDate,TRUE,InterestRatesTrigger)</f>
        <v>2.5696138919997842E-2</v>
      </c>
      <c r="E127" s="74">
        <f>_xll.qlIndexFixing(Indexes!E127,FixingDate,TRUE,InterestRatesTrigger)</f>
        <v>2.7027300187759618E-2</v>
      </c>
      <c r="F127" s="78">
        <f>_xll.qlIndexFixing(Indexes!F127,FixingDate,TRUE,InterestRatesTrigger)</f>
        <v>2.4673798883395166E-2</v>
      </c>
      <c r="G127" s="83">
        <f>_xll.qlOvernightIndexedSwapFairRate(Indexes!G127,InterestRatesTrigger)</f>
        <v>2.2108132246334004E-2</v>
      </c>
      <c r="I127" s="75">
        <f t="shared" si="14"/>
        <v>-8.2578020976946248E-3</v>
      </c>
      <c r="J127" s="80">
        <f t="shared" si="19"/>
        <v>-7.4549437325802416E-3</v>
      </c>
      <c r="K127" s="80">
        <f t="shared" si="15"/>
        <v>-7.7127270009904603E-3</v>
      </c>
      <c r="L127" s="77">
        <f t="shared" si="16"/>
        <v>-7.7793740812572773E-3</v>
      </c>
      <c r="M127" s="80">
        <f t="shared" si="17"/>
        <v>-7.4602949231004773E-3</v>
      </c>
      <c r="N127" s="77">
        <f t="shared" si="18"/>
        <v>-7.6482703155739268E-3</v>
      </c>
      <c r="P127" s="78">
        <v>3.1824123743674715E-2</v>
      </c>
      <c r="Q127" s="72">
        <v>3.2132581384555811E-2</v>
      </c>
      <c r="R127" s="73">
        <v>3.3408865920988302E-2</v>
      </c>
      <c r="S127" s="74">
        <v>3.4806674269016895E-2</v>
      </c>
      <c r="T127" s="78">
        <v>3.2134093806495644E-2</v>
      </c>
      <c r="U127" s="83">
        <v>2.9756402561907931E-2</v>
      </c>
      <c r="V127" s="114"/>
      <c r="W127" s="109"/>
      <c r="X127" s="109"/>
      <c r="Y127" s="110"/>
    </row>
    <row r="128" spans="1:25" collapsed="1" x14ac:dyDescent="0.2">
      <c r="A128" s="71" t="str">
        <f>Indexes!A128</f>
        <v>50Y</v>
      </c>
      <c r="B128" s="72">
        <f>_xll.qlIndexFixing(Indexes!B128,FixingDate,TRUE,InterestRatesTrigger)</f>
        <v>2.3538684933407474E-2</v>
      </c>
      <c r="C128" s="72">
        <f>_xll.qlIndexFixing(Indexes!C128,FixingDate,TRUE,InterestRatesTrigger)</f>
        <v>2.4650000000000023E-2</v>
      </c>
      <c r="D128" s="73">
        <f>_xll.qlIndexFixing(Indexes!D128,FixingDate,TRUE,InterestRatesTrigger)</f>
        <v>2.5668502994201148E-2</v>
      </c>
      <c r="E128" s="74">
        <f>_xll.qlIndexFixing(Indexes!E128,FixingDate,TRUE,InterestRatesTrigger)</f>
        <v>2.6999615818302597E-2</v>
      </c>
      <c r="F128" s="78">
        <f>_xll.qlIndexFixing(Indexes!F128,FixingDate,TRUE,InterestRatesTrigger)</f>
        <v>2.4650000000000009E-2</v>
      </c>
      <c r="G128" s="83">
        <f>_xll.qlOvernightIndexedSwapFairRate(Indexes!G128,InterestRatesTrigger)</f>
        <v>2.2090000000000828E-2</v>
      </c>
      <c r="I128" s="75">
        <f t="shared" si="14"/>
        <v>-8.2739340201094594E-3</v>
      </c>
      <c r="J128" s="80">
        <f t="shared" si="19"/>
        <v>-7.4700000000000495E-3</v>
      </c>
      <c r="K128" s="80">
        <f t="shared" si="15"/>
        <v>-7.7290361087065107E-3</v>
      </c>
      <c r="L128" s="77">
        <f t="shared" si="16"/>
        <v>-7.7966758038784945E-3</v>
      </c>
      <c r="M128" s="80">
        <f t="shared" si="17"/>
        <v>-7.4699999998954388E-3</v>
      </c>
      <c r="N128" s="77">
        <f t="shared" si="18"/>
        <v>-7.6499999999991714E-3</v>
      </c>
      <c r="P128" s="78">
        <v>3.1812618953516933E-2</v>
      </c>
      <c r="Q128" s="72">
        <v>3.2120000000000072E-2</v>
      </c>
      <c r="R128" s="73">
        <v>3.3397539102907658E-2</v>
      </c>
      <c r="S128" s="74">
        <v>3.4796291622181091E-2</v>
      </c>
      <c r="T128" s="78">
        <v>3.2119999999895447E-2</v>
      </c>
      <c r="U128" s="83">
        <v>2.9739999999999999E-2</v>
      </c>
      <c r="V128" s="114"/>
      <c r="W128" s="109"/>
      <c r="X128" s="109"/>
      <c r="Y128" s="110"/>
    </row>
    <row r="129" spans="1:25" hidden="1" outlineLevel="1" x14ac:dyDescent="0.2">
      <c r="A129" s="71" t="str">
        <f>Indexes!A129</f>
        <v>51Y</v>
      </c>
      <c r="B129" s="72">
        <f>_xll.qlIndexFixing(Indexes!B129,FixingDate,TRUE,InterestRatesTrigger)</f>
        <v>2.3512040588727877E-2</v>
      </c>
      <c r="C129" s="72">
        <f>_xll.qlIndexFixing(Indexes!C129,FixingDate,TRUE,InterestRatesTrigger)</f>
        <v>2.4623355281928039E-2</v>
      </c>
      <c r="D129" s="73">
        <f>_xll.qlIndexFixing(Indexes!D129,FixingDate,TRUE,InterestRatesTrigger)</f>
        <v>2.5641858511978224E-2</v>
      </c>
      <c r="E129" s="74">
        <f>_xll.qlIndexFixing(Indexes!E129,FixingDate,TRUE,InterestRatesTrigger)</f>
        <v>2.6972935713490107E-2</v>
      </c>
      <c r="F129" s="78">
        <f>_xll.qlIndexFixing(Indexes!F129,FixingDate,TRUE,InterestRatesTrigger)</f>
        <v>2.462660268218822E-2</v>
      </c>
      <c r="G129" s="83">
        <f>_xll.qlOvernightIndexedSwapFairRate(Indexes!G129,InterestRatesTrigger)</f>
        <v>2.207254325645058E-2</v>
      </c>
      <c r="I129" s="75">
        <f t="shared" si="14"/>
        <v>-8.2895058140538061E-3</v>
      </c>
      <c r="J129" s="80">
        <f t="shared" si="19"/>
        <v>-7.48450829995893E-3</v>
      </c>
      <c r="K129" s="80">
        <f t="shared" si="15"/>
        <v>-7.7447850847813283E-3</v>
      </c>
      <c r="L129" s="77">
        <f t="shared" si="16"/>
        <v>-7.8133389779564445E-3</v>
      </c>
      <c r="M129" s="80">
        <f t="shared" si="17"/>
        <v>-7.4793899974417363E-3</v>
      </c>
      <c r="N129" s="77">
        <f t="shared" si="18"/>
        <v>-7.6516605954158358E-3</v>
      </c>
      <c r="P129" s="78">
        <v>3.1801546402781683E-2</v>
      </c>
      <c r="Q129" s="72">
        <v>3.210786358188697E-2</v>
      </c>
      <c r="R129" s="73">
        <v>3.3386643596759552E-2</v>
      </c>
      <c r="S129" s="74">
        <v>3.4786274691446552E-2</v>
      </c>
      <c r="T129" s="78">
        <v>3.2105992679629956E-2</v>
      </c>
      <c r="U129" s="83">
        <v>2.9724203851866415E-2</v>
      </c>
      <c r="V129" s="114"/>
      <c r="W129" s="109"/>
      <c r="X129" s="109"/>
      <c r="Y129" s="110"/>
    </row>
    <row r="130" spans="1:25" hidden="1" outlineLevel="1" x14ac:dyDescent="0.2">
      <c r="A130" s="71" t="str">
        <f>Indexes!A130</f>
        <v>52Y</v>
      </c>
      <c r="B130" s="72">
        <f>_xll.qlIndexFixing(Indexes!B130,FixingDate,TRUE,InterestRatesTrigger)</f>
        <v>2.3486665327518044E-2</v>
      </c>
      <c r="C130" s="72">
        <f>_xll.qlIndexFixing(Indexes!C130,FixingDate,TRUE,InterestRatesTrigger)</f>
        <v>2.4597978381321342E-2</v>
      </c>
      <c r="D130" s="73">
        <f>_xll.qlIndexFixing(Indexes!D130,FixingDate,TRUE,InterestRatesTrigger)</f>
        <v>2.5616478046456871E-2</v>
      </c>
      <c r="E130" s="74">
        <f>_xll.qlIndexFixing(Indexes!E130,FixingDate,TRUE,InterestRatesTrigger)</f>
        <v>2.6947526357453826E-2</v>
      </c>
      <c r="F130" s="78">
        <f>_xll.qlIndexFixing(Indexes!F130,FixingDate,TRUE,InterestRatesTrigger)</f>
        <v>2.4604320339771269E-2</v>
      </c>
      <c r="G130" s="83">
        <f>_xll.qlOvernightIndexedSwapFairRate(Indexes!G130,InterestRatesTrigger)</f>
        <v>2.2055990365487235E-2</v>
      </c>
      <c r="I130" s="75">
        <f t="shared" si="14"/>
        <v>-8.3043730669096691E-3</v>
      </c>
      <c r="J130" s="80">
        <f t="shared" si="19"/>
        <v>-7.4983511574975223E-3</v>
      </c>
      <c r="K130" s="80">
        <f t="shared" si="15"/>
        <v>-7.7598312894516658E-3</v>
      </c>
      <c r="L130" s="77">
        <f t="shared" si="16"/>
        <v>-7.8292132080669992E-3</v>
      </c>
      <c r="M130" s="80">
        <f t="shared" si="17"/>
        <v>-7.4883862245544545E-3</v>
      </c>
      <c r="N130" s="77">
        <f t="shared" si="18"/>
        <v>-7.6532196045484384E-3</v>
      </c>
      <c r="P130" s="78">
        <v>3.1791038394427713E-2</v>
      </c>
      <c r="Q130" s="72">
        <v>3.2096329538818864E-2</v>
      </c>
      <c r="R130" s="73">
        <v>3.3376309335908537E-2</v>
      </c>
      <c r="S130" s="74">
        <v>3.4776739565520826E-2</v>
      </c>
      <c r="T130" s="78">
        <v>3.2092706564325724E-2</v>
      </c>
      <c r="U130" s="83">
        <v>2.9709209970035674E-2</v>
      </c>
      <c r="V130" s="114"/>
      <c r="W130" s="109"/>
      <c r="X130" s="109"/>
      <c r="Y130" s="110"/>
    </row>
    <row r="131" spans="1:25" hidden="1" outlineLevel="1" x14ac:dyDescent="0.2">
      <c r="A131" s="71" t="str">
        <f>Indexes!A131</f>
        <v>53Y</v>
      </c>
      <c r="B131" s="72">
        <f>_xll.qlIndexFixing(Indexes!B131,FixingDate,TRUE,InterestRatesTrigger)</f>
        <v>2.3462299516703259E-2</v>
      </c>
      <c r="C131" s="72">
        <f>_xll.qlIndexFixing(Indexes!C131,FixingDate,TRUE,InterestRatesTrigger)</f>
        <v>2.4573610991131443E-2</v>
      </c>
      <c r="D131" s="73">
        <f>_xll.qlIndexFixing(Indexes!D131,FixingDate,TRUE,InterestRatesTrigger)</f>
        <v>2.5592105507629942E-2</v>
      </c>
      <c r="E131" s="74">
        <f>_xll.qlIndexFixing(Indexes!E131,FixingDate,TRUE,InterestRatesTrigger)</f>
        <v>2.6923133813424815E-2</v>
      </c>
      <c r="F131" s="78">
        <f>_xll.qlIndexFixing(Indexes!F131,FixingDate,TRUE,InterestRatesTrigger)</f>
        <v>2.4582928894399909E-2</v>
      </c>
      <c r="G131" s="83">
        <f>_xll.qlOvernightIndexedSwapFairRate(Indexes!G131,InterestRatesTrigger)</f>
        <v>2.2040057415352182E-2</v>
      </c>
      <c r="I131" s="75">
        <f t="shared" si="14"/>
        <v>-8.3186853790594047E-3</v>
      </c>
      <c r="J131" s="80">
        <f t="shared" si="19"/>
        <v>-7.5116645680522454E-3</v>
      </c>
      <c r="K131" s="80">
        <f t="shared" si="15"/>
        <v>-7.7743244253026464E-3</v>
      </c>
      <c r="L131" s="77">
        <f t="shared" si="16"/>
        <v>-7.8444662565433296E-3</v>
      </c>
      <c r="M131" s="80">
        <f t="shared" si="17"/>
        <v>-7.4970633895198417E-3</v>
      </c>
      <c r="N131" s="77">
        <f t="shared" si="18"/>
        <v>-7.654785804372656E-3</v>
      </c>
      <c r="P131" s="78">
        <v>3.1780984895762664E-2</v>
      </c>
      <c r="Q131" s="72">
        <v>3.2085275559183689E-2</v>
      </c>
      <c r="R131" s="73">
        <v>3.3366429932932588E-2</v>
      </c>
      <c r="S131" s="74">
        <v>3.4767600069968145E-2</v>
      </c>
      <c r="T131" s="78">
        <v>3.207999228391975E-2</v>
      </c>
      <c r="U131" s="83">
        <v>2.9694843219724838E-2</v>
      </c>
      <c r="V131" s="114"/>
      <c r="W131" s="109"/>
      <c r="X131" s="109"/>
      <c r="Y131" s="110"/>
    </row>
    <row r="132" spans="1:25" hidden="1" outlineLevel="1" x14ac:dyDescent="0.2">
      <c r="A132" s="71" t="str">
        <f>Indexes!A132</f>
        <v>54Y</v>
      </c>
      <c r="B132" s="72">
        <f>_xll.qlIndexFixing(Indexes!B132,FixingDate,TRUE,InterestRatesTrigger)</f>
        <v>2.3438775560676105E-2</v>
      </c>
      <c r="C132" s="72">
        <f>_xll.qlIndexFixing(Indexes!C132,FixingDate,TRUE,InterestRatesTrigger)</f>
        <v>2.4550086314180184E-2</v>
      </c>
      <c r="D132" s="73">
        <f>_xll.qlIndexFixing(Indexes!D132,FixingDate,TRUE,InterestRatesTrigger)</f>
        <v>2.5568575552889515E-2</v>
      </c>
      <c r="E132" s="74">
        <f>_xll.qlIndexFixing(Indexes!E132,FixingDate,TRUE,InterestRatesTrigger)</f>
        <v>2.689959362905418E-2</v>
      </c>
      <c r="F132" s="78">
        <f>_xll.qlIndexFixing(Indexes!F132,FixingDate,TRUE,InterestRatesTrigger)</f>
        <v>2.456228364454523E-2</v>
      </c>
      <c r="G132" s="83">
        <f>_xll.qlOvernightIndexedSwapFairRate(Indexes!G132,InterestRatesTrigger)</f>
        <v>2.2024678579683904E-2</v>
      </c>
      <c r="I132" s="75">
        <f t="shared" si="14"/>
        <v>-8.3325686846544636E-3</v>
      </c>
      <c r="J132" s="80">
        <f t="shared" si="19"/>
        <v>-7.524570278201647E-3</v>
      </c>
      <c r="K132" s="80">
        <f t="shared" si="15"/>
        <v>-7.7883888800349133E-3</v>
      </c>
      <c r="L132" s="77">
        <f t="shared" si="16"/>
        <v>-7.859231495194869E-3</v>
      </c>
      <c r="M132" s="80">
        <f t="shared" si="17"/>
        <v>-7.5055114802052118E-3</v>
      </c>
      <c r="N132" s="77">
        <f t="shared" si="18"/>
        <v>-7.6563626850814012E-3</v>
      </c>
      <c r="P132" s="78">
        <v>3.1771344245330568E-2</v>
      </c>
      <c r="Q132" s="72">
        <v>3.2074656592381831E-2</v>
      </c>
      <c r="R132" s="73">
        <v>3.3356964432924428E-2</v>
      </c>
      <c r="S132" s="74">
        <v>3.4758825124249049E-2</v>
      </c>
      <c r="T132" s="78">
        <v>3.2067795124750442E-2</v>
      </c>
      <c r="U132" s="83">
        <v>2.9681041264765305E-2</v>
      </c>
      <c r="V132" s="114"/>
      <c r="W132" s="109"/>
      <c r="X132" s="109"/>
      <c r="Y132" s="110"/>
    </row>
    <row r="133" spans="1:25" hidden="1" outlineLevel="1" x14ac:dyDescent="0.2">
      <c r="A133" s="71" t="str">
        <f>Indexes!A133</f>
        <v>55Y</v>
      </c>
      <c r="B133" s="72">
        <f>_xll.qlIndexFixing(Indexes!B133,FixingDate,TRUE,InterestRatesTrigger)</f>
        <v>2.3416219936450863E-2</v>
      </c>
      <c r="C133" s="72">
        <f>_xll.qlIndexFixing(Indexes!C133,FixingDate,TRUE,InterestRatesTrigger)</f>
        <v>2.4527529595505134E-2</v>
      </c>
      <c r="D133" s="73">
        <f>_xll.qlIndexFixing(Indexes!D133,FixingDate,TRUE,InterestRatesTrigger)</f>
        <v>2.5546012011331193E-2</v>
      </c>
      <c r="E133" s="74">
        <f>_xll.qlIndexFixing(Indexes!E133,FixingDate,TRUE,InterestRatesTrigger)</f>
        <v>2.6877024552283805E-2</v>
      </c>
      <c r="F133" s="78">
        <f>_xll.qlIndexFixing(Indexes!F133,FixingDate,TRUE,InterestRatesTrigger)</f>
        <v>2.4542492486001818E-2</v>
      </c>
      <c r="G133" s="83">
        <f>_xll.qlOvernightIndexedSwapFairRate(Indexes!G133,InterestRatesTrigger)</f>
        <v>2.2009931033872679E-2</v>
      </c>
      <c r="I133" s="75">
        <f t="shared" si="14"/>
        <v>-8.3458762421787444E-3</v>
      </c>
      <c r="J133" s="80">
        <f t="shared" si="19"/>
        <v>-7.5369221434749591E-3</v>
      </c>
      <c r="K133" s="80">
        <f t="shared" si="15"/>
        <v>-7.8018803572189044E-3</v>
      </c>
      <c r="L133" s="77">
        <f t="shared" si="16"/>
        <v>-7.8733762807659917E-3</v>
      </c>
      <c r="M133" s="80">
        <f t="shared" si="17"/>
        <v>-7.5135974249910427E-3</v>
      </c>
      <c r="N133" s="77">
        <f t="shared" si="18"/>
        <v>-7.657845917032096E-3</v>
      </c>
      <c r="P133" s="78">
        <v>3.1762096178629608E-2</v>
      </c>
      <c r="Q133" s="72">
        <v>3.2064451738980093E-2</v>
      </c>
      <c r="R133" s="73">
        <v>3.3347892368550097E-2</v>
      </c>
      <c r="S133" s="74">
        <v>3.4750400833049797E-2</v>
      </c>
      <c r="T133" s="78">
        <v>3.205608991099286E-2</v>
      </c>
      <c r="U133" s="83">
        <v>2.9667776950904775E-2</v>
      </c>
      <c r="V133" s="114"/>
      <c r="W133" s="109"/>
      <c r="X133" s="109"/>
      <c r="Y133" s="110"/>
    </row>
    <row r="134" spans="1:25" hidden="1" outlineLevel="1" x14ac:dyDescent="0.2">
      <c r="A134" s="71" t="str">
        <f>Indexes!A134</f>
        <v>56Y</v>
      </c>
      <c r="B134" s="72">
        <f>_xll.qlIndexFixing(Indexes!B134,FixingDate,TRUE,InterestRatesTrigger)</f>
        <v>2.3394526130558126E-2</v>
      </c>
      <c r="C134" s="72">
        <f>_xll.qlIndexFixing(Indexes!C134,FixingDate,TRUE,InterestRatesTrigger)</f>
        <v>2.4505834740358352E-2</v>
      </c>
      <c r="D134" s="73">
        <f>_xll.qlIndexFixing(Indexes!D134,FixingDate,TRUE,InterestRatesTrigger)</f>
        <v>2.5524309614025544E-2</v>
      </c>
      <c r="E134" s="74">
        <f>_xll.qlIndexFixing(Indexes!E134,FixingDate,TRUE,InterestRatesTrigger)</f>
        <v>2.6855321260372021E-2</v>
      </c>
      <c r="F134" s="78">
        <f>_xll.qlIndexFixing(Indexes!F134,FixingDate,TRUE,InterestRatesTrigger)</f>
        <v>2.4523463140465902E-2</v>
      </c>
      <c r="G134" s="83">
        <f>_xll.qlOvernightIndexedSwapFairRate(Indexes!G134,InterestRatesTrigger)</f>
        <v>2.1995746972986743E-2</v>
      </c>
      <c r="I134" s="75">
        <f t="shared" si="14"/>
        <v>-8.3587265914273484E-3</v>
      </c>
      <c r="J134" s="80">
        <f t="shared" si="19"/>
        <v>-7.548842417782687E-3</v>
      </c>
      <c r="K134" s="80">
        <f t="shared" si="15"/>
        <v>-7.8149143033627404E-3</v>
      </c>
      <c r="L134" s="77">
        <f t="shared" si="16"/>
        <v>-7.887018267110326E-3</v>
      </c>
      <c r="M134" s="80">
        <f t="shared" si="17"/>
        <v>-7.5214335573539175E-3</v>
      </c>
      <c r="N134" s="77">
        <f t="shared" si="18"/>
        <v>-7.6593308168376832E-3</v>
      </c>
      <c r="P134" s="78">
        <v>3.1753252721985474E-2</v>
      </c>
      <c r="Q134" s="72">
        <v>3.2054677158141039E-2</v>
      </c>
      <c r="R134" s="73">
        <v>3.3339223917388285E-2</v>
      </c>
      <c r="S134" s="74">
        <v>3.4742339527482347E-2</v>
      </c>
      <c r="T134" s="78">
        <v>3.2044896697819819E-2</v>
      </c>
      <c r="U134" s="83">
        <v>2.9655077789824427E-2</v>
      </c>
      <c r="V134" s="114"/>
      <c r="W134" s="109"/>
      <c r="X134" s="109"/>
      <c r="Y134" s="110"/>
    </row>
    <row r="135" spans="1:25" hidden="1" outlineLevel="1" x14ac:dyDescent="0.2">
      <c r="A135" s="71" t="str">
        <f>Indexes!A135</f>
        <v>57Y</v>
      </c>
      <c r="B135" s="72">
        <f>_xll.qlIndexFixing(Indexes!B135,FixingDate,TRUE,InterestRatesTrigger)</f>
        <v>2.3373549437732354E-2</v>
      </c>
      <c r="C135" s="72">
        <f>_xll.qlIndexFixing(Indexes!C135,FixingDate,TRUE,InterestRatesTrigger)</f>
        <v>2.448485779273727E-2</v>
      </c>
      <c r="D135" s="73">
        <f>_xll.qlIndexFixing(Indexes!D135,FixingDate,TRUE,InterestRatesTrigger)</f>
        <v>2.5503325648207942E-2</v>
      </c>
      <c r="E135" s="74">
        <f>_xll.qlIndexFixing(Indexes!E135,FixingDate,TRUE,InterestRatesTrigger)</f>
        <v>2.6834342175652857E-2</v>
      </c>
      <c r="F135" s="78">
        <f>_xll.qlIndexFixing(Indexes!F135,FixingDate,TRUE,InterestRatesTrigger)</f>
        <v>2.4505070717405278E-2</v>
      </c>
      <c r="G135" s="83">
        <f>_xll.qlOvernightIndexedSwapFairRate(Indexes!G135,InterestRatesTrigger)</f>
        <v>2.1982003939260024E-2</v>
      </c>
      <c r="I135" s="75">
        <f t="shared" si="14"/>
        <v>-8.371197395410885E-3</v>
      </c>
      <c r="J135" s="80">
        <f t="shared" si="19"/>
        <v>-7.5604002193277106E-3</v>
      </c>
      <c r="K135" s="80">
        <f t="shared" si="15"/>
        <v>-7.8275687195847772E-3</v>
      </c>
      <c r="L135" s="77">
        <f t="shared" si="16"/>
        <v>-7.9002458713133758E-3</v>
      </c>
      <c r="M135" s="80">
        <f t="shared" si="17"/>
        <v>-7.5290536359247928E-3</v>
      </c>
      <c r="N135" s="77">
        <f t="shared" si="18"/>
        <v>-7.660832584517524E-3</v>
      </c>
      <c r="P135" s="78">
        <v>3.1744746833143239E-2</v>
      </c>
      <c r="Q135" s="72">
        <v>3.2045258012064981E-2</v>
      </c>
      <c r="R135" s="73">
        <v>3.333089436779272E-2</v>
      </c>
      <c r="S135" s="74">
        <v>3.4734588046966233E-2</v>
      </c>
      <c r="T135" s="78">
        <v>3.2034124353330071E-2</v>
      </c>
      <c r="U135" s="83">
        <v>2.9642836523777548E-2</v>
      </c>
      <c r="V135" s="114"/>
      <c r="W135" s="109"/>
      <c r="X135" s="109"/>
      <c r="Y135" s="110"/>
    </row>
    <row r="136" spans="1:25" hidden="1" outlineLevel="1" x14ac:dyDescent="0.2">
      <c r="A136" s="71" t="str">
        <f>Indexes!A136</f>
        <v>58Y</v>
      </c>
      <c r="B136" s="72">
        <f>_xll.qlIndexFixing(Indexes!B136,FixingDate,TRUE,InterestRatesTrigger)</f>
        <v>2.3353502190344606E-2</v>
      </c>
      <c r="C136" s="72">
        <f>_xll.qlIndexFixing(Indexes!C136,FixingDate,TRUE,InterestRatesTrigger)</f>
        <v>2.4464809223500212E-2</v>
      </c>
      <c r="D136" s="73">
        <f>_xll.qlIndexFixing(Indexes!D136,FixingDate,TRUE,InterestRatesTrigger)</f>
        <v>2.548326829776653E-2</v>
      </c>
      <c r="E136" s="74">
        <f>_xll.qlIndexFixing(Indexes!E136,FixingDate,TRUE,InterestRatesTrigger)</f>
        <v>2.6814288691958104E-2</v>
      </c>
      <c r="F136" s="78">
        <f>_xll.qlIndexFixing(Indexes!F136,FixingDate,TRUE,InterestRatesTrigger)</f>
        <v>2.4487496543541661E-2</v>
      </c>
      <c r="G136" s="83">
        <f>_xll.qlOvernightIndexedSwapFairRate(Indexes!G136,InterestRatesTrigger)</f>
        <v>2.1968926211203062E-2</v>
      </c>
      <c r="I136" s="75">
        <f t="shared" si="14"/>
        <v>-8.3831329138879668E-3</v>
      </c>
      <c r="J136" s="80">
        <f t="shared" si="19"/>
        <v>-7.5714523020212442E-3</v>
      </c>
      <c r="K136" s="80">
        <f t="shared" si="15"/>
        <v>-7.8396878826576533E-3</v>
      </c>
      <c r="L136" s="77">
        <f t="shared" si="16"/>
        <v>-7.9129061703267951E-3</v>
      </c>
      <c r="M136" s="80">
        <f t="shared" si="17"/>
        <v>-7.5363587500200252E-3</v>
      </c>
      <c r="N136" s="77">
        <f t="shared" si="18"/>
        <v>-7.6622299065466637E-3</v>
      </c>
      <c r="P136" s="78">
        <v>3.1736635104232573E-2</v>
      </c>
      <c r="Q136" s="72">
        <v>3.2036261525521456E-2</v>
      </c>
      <c r="R136" s="73">
        <v>3.3322956180424183E-2</v>
      </c>
      <c r="S136" s="74">
        <v>3.4727194862284899E-2</v>
      </c>
      <c r="T136" s="78">
        <v>3.2023855293561686E-2</v>
      </c>
      <c r="U136" s="83">
        <v>2.9631156117749725E-2</v>
      </c>
      <c r="V136" s="114"/>
      <c r="W136" s="109"/>
      <c r="X136" s="109"/>
      <c r="Y136" s="110"/>
    </row>
    <row r="137" spans="1:25" hidden="1" outlineLevel="1" x14ac:dyDescent="0.2">
      <c r="A137" s="71" t="str">
        <f>Indexes!A137</f>
        <v>59Y</v>
      </c>
      <c r="B137" s="72">
        <f>_xll.qlIndexFixing(Indexes!B137,FixingDate,TRUE,InterestRatesTrigger)</f>
        <v>2.3334142321547138E-2</v>
      </c>
      <c r="C137" s="72">
        <f>_xll.qlIndexFixing(Indexes!C137,FixingDate,TRUE,InterestRatesTrigger)</f>
        <v>2.444544841185366E-2</v>
      </c>
      <c r="D137" s="73">
        <f>_xll.qlIndexFixing(Indexes!D137,FixingDate,TRUE,InterestRatesTrigger)</f>
        <v>2.5463899151322477E-2</v>
      </c>
      <c r="E137" s="74">
        <f>_xll.qlIndexFixing(Indexes!E137,FixingDate,TRUE,InterestRatesTrigger)</f>
        <v>2.6794925976784633E-2</v>
      </c>
      <c r="F137" s="78">
        <f>_xll.qlIndexFixing(Indexes!F137,FixingDate,TRUE,InterestRatesTrigger)</f>
        <v>2.4470532165590652E-2</v>
      </c>
      <c r="G137" s="83">
        <f>_xll.qlOvernightIndexedSwapFairRate(Indexes!G137,InterestRatesTrigger)</f>
        <v>2.1956268133734937E-2</v>
      </c>
      <c r="I137" s="75">
        <f t="shared" si="14"/>
        <v>-8.394696802184784E-3</v>
      </c>
      <c r="J137" s="80">
        <f t="shared" si="19"/>
        <v>-7.5821510560524601E-3</v>
      </c>
      <c r="K137" s="80">
        <f t="shared" si="15"/>
        <v>-7.8514348539627001E-3</v>
      </c>
      <c r="L137" s="77">
        <f t="shared" si="16"/>
        <v>-7.9251706579630994E-3</v>
      </c>
      <c r="M137" s="80">
        <f t="shared" si="17"/>
        <v>-7.5434499630195849E-3</v>
      </c>
      <c r="N137" s="77">
        <f t="shared" si="18"/>
        <v>-7.6636410956130718E-3</v>
      </c>
      <c r="P137" s="78">
        <v>3.1728839123731922E-2</v>
      </c>
      <c r="Q137" s="72">
        <v>3.202759946790612E-2</v>
      </c>
      <c r="R137" s="73">
        <v>3.3315334005285177E-2</v>
      </c>
      <c r="S137" s="74">
        <v>3.4720096634747732E-2</v>
      </c>
      <c r="T137" s="78">
        <v>3.2013982128610237E-2</v>
      </c>
      <c r="U137" s="83">
        <v>2.9619909229348009E-2</v>
      </c>
      <c r="V137" s="114"/>
      <c r="W137" s="109"/>
      <c r="X137" s="109"/>
      <c r="Y137" s="110"/>
    </row>
    <row r="138" spans="1:25" collapsed="1" x14ac:dyDescent="0.2">
      <c r="A138" s="63" t="str">
        <f>Indexes!A138</f>
        <v>60Y</v>
      </c>
      <c r="B138" s="64">
        <f>_xll.qlIndexFixing(Indexes!B138,FixingDate,TRUE,InterestRatesTrigger)</f>
        <v>2.3315484235539058E-2</v>
      </c>
      <c r="C138" s="64">
        <f>_xll.qlIndexFixing(Indexes!C138,FixingDate,TRUE,InterestRatesTrigger)</f>
        <v>2.4426789409430855E-2</v>
      </c>
      <c r="D138" s="65">
        <f>_xll.qlIndexFixing(Indexes!D138,FixingDate,TRUE,InterestRatesTrigger)</f>
        <v>2.5445231944439897E-2</v>
      </c>
      <c r="E138" s="66">
        <f>_xll.qlIndexFixing(Indexes!E138,FixingDate,TRUE,InterestRatesTrigger)</f>
        <v>2.6776265752602692E-2</v>
      </c>
      <c r="F138" s="70">
        <f>_xll.qlIndexFixing(Indexes!F138,FixingDate,TRUE,InterestRatesTrigger)</f>
        <v>2.4454189206328639E-2</v>
      </c>
      <c r="G138" s="81">
        <f>_xll.qlOvernightIndexedSwapFairRate(Indexes!G138,InterestRatesTrigger)</f>
        <v>2.194406889754677E-2</v>
      </c>
      <c r="I138" s="67">
        <f t="shared" si="14"/>
        <v>-8.4058733459246651E-3</v>
      </c>
      <c r="J138" s="82">
        <f t="shared" si="19"/>
        <v>-7.5924827304307968E-3</v>
      </c>
      <c r="K138" s="82">
        <f t="shared" si="15"/>
        <v>-7.8627936990421816E-3</v>
      </c>
      <c r="L138" s="69">
        <f t="shared" si="16"/>
        <v>-7.9370278234940882E-3</v>
      </c>
      <c r="M138" s="82">
        <f t="shared" si="17"/>
        <v>-7.5503162256034644E-3</v>
      </c>
      <c r="N138" s="69">
        <f t="shared" si="18"/>
        <v>-7.6650302070670785E-3</v>
      </c>
      <c r="P138" s="70">
        <v>3.1721357581463723E-2</v>
      </c>
      <c r="Q138" s="64">
        <v>3.2019272139861651E-2</v>
      </c>
      <c r="R138" s="65">
        <v>3.3308025643482078E-2</v>
      </c>
      <c r="S138" s="66">
        <v>3.4713293576096781E-2</v>
      </c>
      <c r="T138" s="70">
        <v>3.2004505431932104E-2</v>
      </c>
      <c r="U138" s="81">
        <v>2.9609099104613849E-2</v>
      </c>
      <c r="V138" s="114"/>
      <c r="W138" s="109"/>
      <c r="X138" s="109"/>
      <c r="Y138" s="110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418" r:id="rId4" name="CommandButton1">
          <controlPr defaultSize="0" autoLine="0" autoPict="0" r:id="rId5">
            <anchor moveWithCells="1">
              <from>
                <xdr:col>23</xdr:col>
                <xdr:colOff>0</xdr:colOff>
                <xdr:row>4</xdr:row>
                <xdr:rowOff>9525</xdr:rowOff>
              </from>
              <to>
                <xdr:col>26</xdr:col>
                <xdr:colOff>161925</xdr:colOff>
                <xdr:row>5</xdr:row>
                <xdr:rowOff>123825</xdr:rowOff>
              </to>
            </anchor>
          </controlPr>
        </control>
      </mc:Choice>
      <mc:Fallback>
        <control shapeId="1418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Y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6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7.5703125" style="3" bestFit="1" customWidth="1"/>
    <col min="19" max="20" width="8" style="3" bestFit="1" customWidth="1"/>
    <col min="21" max="21" width="17.28515625" style="3" bestFit="1" customWidth="1"/>
    <col min="22" max="22" width="25.5703125" style="3" bestFit="1" customWidth="1"/>
    <col min="23" max="24" width="8" style="3" bestFit="1" customWidth="1"/>
    <col min="25" max="25" width="17.28515625" style="3" bestFit="1" customWidth="1"/>
    <col min="26" max="16384" width="9.140625" style="3"/>
  </cols>
  <sheetData>
    <row r="1" spans="1:25" x14ac:dyDescent="0.2">
      <c r="A1" s="4" t="s">
        <v>107</v>
      </c>
      <c r="B1" s="128" t="s">
        <v>97</v>
      </c>
      <c r="C1" s="130"/>
      <c r="D1" s="3" t="s">
        <v>116</v>
      </c>
    </row>
    <row r="2" spans="1:25" x14ac:dyDescent="0.2">
      <c r="A2" s="3">
        <v>0</v>
      </c>
      <c r="B2" s="128" t="s">
        <v>98</v>
      </c>
      <c r="C2" s="129" t="s">
        <v>99</v>
      </c>
      <c r="D2" s="1" t="s">
        <v>114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 t="s">
        <v>649</v>
      </c>
      <c r="S3" s="1"/>
      <c r="T3" s="1"/>
      <c r="V3" s="1" t="s">
        <v>650</v>
      </c>
    </row>
    <row r="4" spans="1:25" x14ac:dyDescent="0.2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</row>
    <row r="5" spans="1:25" x14ac:dyDescent="0.2">
      <c r="A5" s="132" t="str">
        <f>Pricing!$A5</f>
        <v>ON</v>
      </c>
      <c r="B5" s="147"/>
      <c r="C5" s="148">
        <f>Pricing!$B5*100</f>
        <v>0.16659893380244206</v>
      </c>
      <c r="D5" s="148">
        <f>Pricing!$B5*100</f>
        <v>0.16659893380244206</v>
      </c>
      <c r="E5" s="146"/>
      <c r="F5" s="147"/>
      <c r="G5" s="148">
        <f>Pricing!$C5*100</f>
        <v>0.23909806419952773</v>
      </c>
      <c r="H5" s="148">
        <f>Pricing!$C5*100</f>
        <v>0.23909806419952773</v>
      </c>
      <c r="I5" s="146"/>
      <c r="J5" s="147"/>
      <c r="K5" s="148">
        <f>Pricing!$D5*100</f>
        <v>0.3397049689786158</v>
      </c>
      <c r="L5" s="148">
        <f>Pricing!$D5*100</f>
        <v>0.3397049689786158</v>
      </c>
      <c r="M5" s="146"/>
      <c r="N5" s="147"/>
      <c r="O5" s="148">
        <f>Pricing!$E5*100</f>
        <v>0.16415226194133048</v>
      </c>
      <c r="P5" s="148">
        <f>Pricing!$E5*100</f>
        <v>0.16415226194133048</v>
      </c>
      <c r="Q5" s="146"/>
      <c r="R5" s="147" t="s">
        <v>511</v>
      </c>
      <c r="S5" s="148">
        <f>Pricing!$F5*100</f>
        <v>0.27000000000576563</v>
      </c>
      <c r="T5" s="148">
        <f>Pricing!$F5*100</f>
        <v>0.27000000000576563</v>
      </c>
      <c r="U5" s="146"/>
      <c r="V5" s="147"/>
      <c r="W5" s="148">
        <f>Pricing!$G5*100</f>
        <v>0.26999999999777202</v>
      </c>
      <c r="X5" s="148">
        <f>Pricing!$G5*100</f>
        <v>0.26999999999777202</v>
      </c>
      <c r="Y5" s="146"/>
    </row>
    <row r="6" spans="1:25" x14ac:dyDescent="0.2">
      <c r="A6" s="132" t="str">
        <f>Pricing!$A6</f>
        <v>TN</v>
      </c>
      <c r="B6" s="147"/>
      <c r="C6" s="148">
        <f>Pricing!$B6*100</f>
        <v>0.16659893380244206</v>
      </c>
      <c r="D6" s="148">
        <f>Pricing!$B6*100</f>
        <v>0.16659893380244206</v>
      </c>
      <c r="E6" s="146"/>
      <c r="F6" s="147"/>
      <c r="G6" s="148">
        <f>Pricing!$C6*100</f>
        <v>0.23909806419952773</v>
      </c>
      <c r="H6" s="148">
        <f>Pricing!$C6*100</f>
        <v>0.23909806419952773</v>
      </c>
      <c r="I6" s="146"/>
      <c r="J6" s="147"/>
      <c r="K6" s="148">
        <f>Pricing!$D6*100</f>
        <v>0.3397049689786158</v>
      </c>
      <c r="L6" s="148">
        <f>Pricing!$D6*100</f>
        <v>0.3397049689786158</v>
      </c>
      <c r="M6" s="146"/>
      <c r="N6" s="147"/>
      <c r="O6" s="148">
        <f>Pricing!$E6*100</f>
        <v>0.16415226194133048</v>
      </c>
      <c r="P6" s="148">
        <f>Pricing!$E6*100</f>
        <v>0.16415226194133048</v>
      </c>
      <c r="Q6" s="146"/>
      <c r="R6" s="147" t="s">
        <v>512</v>
      </c>
      <c r="S6" s="148">
        <f>Pricing!$F6*100</f>
        <v>0.28000000000183434</v>
      </c>
      <c r="T6" s="148">
        <f>Pricing!$F6*100</f>
        <v>0.28000000000183434</v>
      </c>
      <c r="U6" s="146"/>
      <c r="V6" s="147"/>
      <c r="W6" s="148">
        <f>Pricing!$G6*100</f>
        <v>0.27999999999384073</v>
      </c>
      <c r="X6" s="148">
        <f>Pricing!$G6*100</f>
        <v>0.27999999999384073</v>
      </c>
      <c r="Y6" s="146"/>
    </row>
    <row r="7" spans="1:25" x14ac:dyDescent="0.2">
      <c r="A7" s="54" t="str">
        <f>Pricing!$A7</f>
        <v>SN</v>
      </c>
      <c r="B7" s="149"/>
      <c r="C7" s="150">
        <f>Pricing!$B7*100</f>
        <v>0.16659893380244206</v>
      </c>
      <c r="D7" s="150">
        <f>Pricing!$B7*100</f>
        <v>0.16659893380244206</v>
      </c>
      <c r="E7" s="151"/>
      <c r="F7" s="149"/>
      <c r="G7" s="150">
        <f>Pricing!$C7*100</f>
        <v>0.23909806419952773</v>
      </c>
      <c r="H7" s="150">
        <f>Pricing!$C7*100</f>
        <v>0.23909806419952773</v>
      </c>
      <c r="I7" s="151"/>
      <c r="J7" s="149"/>
      <c r="K7" s="150">
        <f>Pricing!$D7*100</f>
        <v>0.3397049689786158</v>
      </c>
      <c r="L7" s="150">
        <f>Pricing!$D7*100</f>
        <v>0.3397049689786158</v>
      </c>
      <c r="M7" s="151"/>
      <c r="N7" s="149"/>
      <c r="O7" s="150">
        <f>Pricing!$E7*100</f>
        <v>0.16415226194133048</v>
      </c>
      <c r="P7" s="150">
        <f>Pricing!$E7*100</f>
        <v>0.16415226194133048</v>
      </c>
      <c r="Q7" s="151"/>
      <c r="R7" s="149" t="s">
        <v>513</v>
      </c>
      <c r="S7" s="150">
        <f>Pricing!$F7*100</f>
        <v>0.23789204464130798</v>
      </c>
      <c r="T7" s="150">
        <f>Pricing!$F7*100</f>
        <v>0.23789204464130798</v>
      </c>
      <c r="U7" s="151"/>
      <c r="V7" s="149"/>
      <c r="W7" s="150">
        <f>Pricing!$G7*100</f>
        <v>0.16161706359407724</v>
      </c>
      <c r="X7" s="150">
        <f>Pricing!$G7*100</f>
        <v>0.16161706359407724</v>
      </c>
      <c r="Y7" s="151"/>
    </row>
    <row r="8" spans="1:25" x14ac:dyDescent="0.2">
      <c r="A8" s="71" t="str">
        <f>Pricing!$A8</f>
        <v>SW</v>
      </c>
      <c r="B8" s="152" t="s">
        <v>514</v>
      </c>
      <c r="C8" s="153">
        <f>Pricing!$B8*100</f>
        <v>0.16719999973346944</v>
      </c>
      <c r="D8" s="153">
        <f>Pricing!$B8*100</f>
        <v>0.16719999973346944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526</v>
      </c>
      <c r="G8" s="153">
        <f>Pricing!$C8*100</f>
        <v>0.23915126590942237</v>
      </c>
      <c r="H8" s="153">
        <f>Pricing!$C8*100</f>
        <v>0.23915126590942237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538</v>
      </c>
      <c r="K8" s="153">
        <f>Pricing!$D8*100</f>
        <v>0.33962199063213611</v>
      </c>
      <c r="L8" s="153">
        <f>Pricing!$D8*100</f>
        <v>0.33962199063213611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550</v>
      </c>
      <c r="O8" s="153">
        <f>Pricing!$E8*100</f>
        <v>0.16468780874223654</v>
      </c>
      <c r="P8" s="153">
        <f>Pricing!$E8*100</f>
        <v>0.16468780874223654</v>
      </c>
      <c r="Q8" s="154"/>
      <c r="R8" s="152" t="s">
        <v>562</v>
      </c>
      <c r="S8" s="153">
        <f>Pricing!$F8*100</f>
        <v>0.13620000000053828</v>
      </c>
      <c r="T8" s="153">
        <f>Pricing!$F8*100</f>
        <v>0.13620000000053828</v>
      </c>
      <c r="U8" s="154"/>
      <c r="V8" s="152" t="s">
        <v>575</v>
      </c>
      <c r="W8" s="153">
        <f>Pricing!$G8*100</f>
        <v>0.12799999995242015</v>
      </c>
      <c r="X8" s="153">
        <f>Pricing!$G8*100</f>
        <v>0.12799999995242015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2" t="s">
        <v>515</v>
      </c>
      <c r="C9" s="153">
        <f>Pricing!$B9*100</f>
        <v>0.16921805475598817</v>
      </c>
      <c r="D9" s="153">
        <f>Pricing!$B9*100</f>
        <v>0.16921805475598817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527</v>
      </c>
      <c r="G9" s="153">
        <f>Pricing!$C9*100</f>
        <v>0.23938321566368309</v>
      </c>
      <c r="H9" s="153">
        <f>Pricing!$C9*100</f>
        <v>0.23938321566368309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539</v>
      </c>
      <c r="K9" s="153">
        <f>Pricing!$D9*100</f>
        <v>0.33924212915957341</v>
      </c>
      <c r="L9" s="153">
        <f>Pricing!$D9*100</f>
        <v>0.33924212915957341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551</v>
      </c>
      <c r="O9" s="153">
        <f>Pricing!$E9*100</f>
        <v>0.16707113931456263</v>
      </c>
      <c r="P9" s="153">
        <f>Pricing!$E9*100</f>
        <v>0.16707113931456263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563</v>
      </c>
      <c r="S9" s="153">
        <f>Pricing!$F9*100</f>
        <v>0.14803333300030172</v>
      </c>
      <c r="T9" s="153">
        <f>Pricing!$F9*100</f>
        <v>0.14803333300030172</v>
      </c>
      <c r="U9" s="154"/>
      <c r="V9" s="152" t="s">
        <v>576</v>
      </c>
      <c r="W9" s="153">
        <f>Pricing!$G9*100</f>
        <v>0.12799999986106464</v>
      </c>
      <c r="X9" s="153">
        <f>Pricing!$G9*100</f>
        <v>0.12799999986106464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5" t="s">
        <v>516</v>
      </c>
      <c r="C10" s="156">
        <f>Pricing!$B10*100</f>
        <v>0.17082758812048127</v>
      </c>
      <c r="D10" s="156">
        <f>Pricing!$B10*100</f>
        <v>0.17082758812048127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528</v>
      </c>
      <c r="G10" s="156">
        <f>Pricing!$C10*100</f>
        <v>0.23976611993844643</v>
      </c>
      <c r="H10" s="156">
        <f>Pricing!$C10*100</f>
        <v>0.23976611993844643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540</v>
      </c>
      <c r="K10" s="156">
        <f>Pricing!$D10*100</f>
        <v>0.33860148262717815</v>
      </c>
      <c r="L10" s="156">
        <f>Pricing!$D10*100</f>
        <v>0.33860148262717815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552</v>
      </c>
      <c r="O10" s="156">
        <f>Pricing!$E10*100</f>
        <v>0.17104181119100201</v>
      </c>
      <c r="P10" s="156">
        <f>Pricing!$E10*100</f>
        <v>0.17104181119100201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564</v>
      </c>
      <c r="S10" s="156">
        <f>Pricing!$F10*100</f>
        <v>0.15986666700002722</v>
      </c>
      <c r="T10" s="156">
        <f>Pricing!$F10*100</f>
        <v>0.15986666700002722</v>
      </c>
      <c r="U10" s="157"/>
      <c r="V10" s="155" t="s">
        <v>577</v>
      </c>
      <c r="W10" s="156">
        <f>Pricing!$G10*100</f>
        <v>0.12799999976856721</v>
      </c>
      <c r="X10" s="156">
        <f>Pricing!$G10*100</f>
        <v>0.12799999976856721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2" t="s">
        <v>517</v>
      </c>
      <c r="C11" s="153">
        <f>Pricing!$B11*100</f>
        <v>0.17169999998846638</v>
      </c>
      <c r="D11" s="153">
        <f>Pricing!$B11*100</f>
        <v>0.17169999998846638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529</v>
      </c>
      <c r="G11" s="153">
        <f>Pricing!$C11*100</f>
        <v>0.24030000000012969</v>
      </c>
      <c r="H11" s="153">
        <f>Pricing!$C11*100</f>
        <v>0.24030000000012969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541</v>
      </c>
      <c r="K11" s="153">
        <f>Pricing!$D11*100</f>
        <v>0.33770000000005979</v>
      </c>
      <c r="L11" s="153">
        <f>Pricing!$D11*100</f>
        <v>0.33770000000005979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553</v>
      </c>
      <c r="O11" s="153">
        <f>Pricing!$E11*100</f>
        <v>0.17659999999992365</v>
      </c>
      <c r="P11" s="153">
        <f>Pricing!$E11*100</f>
        <v>0.17659999999992365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565</v>
      </c>
      <c r="S11" s="153">
        <f>Pricing!$F11*100</f>
        <v>0.17170000000017133</v>
      </c>
      <c r="T11" s="153">
        <f>Pricing!$F11*100</f>
        <v>0.17170000000017133</v>
      </c>
      <c r="U11" s="154"/>
      <c r="V11" s="152" t="s">
        <v>578</v>
      </c>
      <c r="W11" s="153">
        <f>Pricing!$G11*100</f>
        <v>0.12899999951985841</v>
      </c>
      <c r="X11" s="153">
        <f>Pricing!$G11*100</f>
        <v>0.12899999951985841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2" t="s">
        <v>518</v>
      </c>
      <c r="C12" s="153">
        <f>Pricing!$B12*100</f>
        <v>0.17219445169503289</v>
      </c>
      <c r="D12" s="153">
        <f>Pricing!$B12*100</f>
        <v>0.17219445169503289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530</v>
      </c>
      <c r="G12" s="153">
        <f>Pricing!$C12*100</f>
        <v>0.24689999999992188</v>
      </c>
      <c r="H12" s="153">
        <f>Pricing!$C12*100</f>
        <v>0.24689999999992188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542</v>
      </c>
      <c r="K12" s="153">
        <f>Pricing!$D12*100</f>
        <v>0.33569999999409794</v>
      </c>
      <c r="L12" s="153">
        <f>Pricing!$D12*100</f>
        <v>0.33569999999409794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554</v>
      </c>
      <c r="O12" s="153">
        <f>Pricing!$E12*100</f>
        <v>0.21289999999968562</v>
      </c>
      <c r="P12" s="153">
        <f>Pricing!$E12*100</f>
        <v>0.21289999999968562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566</v>
      </c>
      <c r="S12" s="153">
        <f>Pricing!$F12*100</f>
        <v>0.21120000000006672</v>
      </c>
      <c r="T12" s="153">
        <f>Pricing!$F12*100</f>
        <v>0.21120000000006672</v>
      </c>
      <c r="U12" s="154"/>
      <c r="V12" s="152" t="s">
        <v>579</v>
      </c>
      <c r="W12" s="153">
        <f>Pricing!$G12*100</f>
        <v>0.12699999999589356</v>
      </c>
      <c r="X12" s="153">
        <f>Pricing!$G12*100</f>
        <v>0.12699999999589356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2" t="s">
        <v>519</v>
      </c>
      <c r="C13" s="153">
        <f>Pricing!$B13*100</f>
        <v>0.17700701518523815</v>
      </c>
      <c r="D13" s="153">
        <f>Pricing!$B13*100</f>
        <v>0.17700701518523815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531</v>
      </c>
      <c r="G13" s="153">
        <f>Pricing!$C13*100</f>
        <v>0.25866133250098827</v>
      </c>
      <c r="H13" s="153">
        <f>Pricing!$C13*100</f>
        <v>0.25866133250098827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543</v>
      </c>
      <c r="K13" s="153">
        <f>Pricing!$D13*100</f>
        <v>0.33879999978761544</v>
      </c>
      <c r="L13" s="153">
        <f>Pricing!$D13*100</f>
        <v>0.33879999978761544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555</v>
      </c>
      <c r="O13" s="153">
        <f>Pricing!$E13*100</f>
        <v>0.25059999999977267</v>
      </c>
      <c r="P13" s="153">
        <f>Pricing!$E13*100</f>
        <v>0.25059999999977267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567</v>
      </c>
      <c r="S13" s="153">
        <f>Pricing!$F13*100</f>
        <v>0.25809999999996774</v>
      </c>
      <c r="T13" s="153">
        <f>Pricing!$F13*100</f>
        <v>0.25809999999996774</v>
      </c>
      <c r="U13" s="154"/>
      <c r="V13" s="152" t="s">
        <v>580</v>
      </c>
      <c r="W13" s="153">
        <f>Pricing!$G13*100</f>
        <v>0.12999999973764648</v>
      </c>
      <c r="X13" s="153">
        <f>Pricing!$G13*100</f>
        <v>0.12999999973764648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2" t="s">
        <v>520</v>
      </c>
      <c r="C14" s="153">
        <f>Pricing!$B14*100</f>
        <v>0.18938423617698696</v>
      </c>
      <c r="D14" s="153">
        <f>Pricing!$B14*100</f>
        <v>0.18938423617698696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532</v>
      </c>
      <c r="G14" s="153">
        <f>Pricing!$C14*100</f>
        <v>0.26657826556224068</v>
      </c>
      <c r="H14" s="153">
        <f>Pricing!$C14*100</f>
        <v>0.26657826556224068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544</v>
      </c>
      <c r="K14" s="153">
        <f>Pricing!$D14*100</f>
        <v>0.34220000000001016</v>
      </c>
      <c r="L14" s="153">
        <f>Pricing!$D14*100</f>
        <v>0.34220000000001016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556</v>
      </c>
      <c r="O14" s="153">
        <f>Pricing!$E14*100</f>
        <v>0.28899999999988174</v>
      </c>
      <c r="P14" s="153">
        <f>Pricing!$E14*100</f>
        <v>0.28899999999988174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568</v>
      </c>
      <c r="S14" s="153">
        <f>Pricing!$F14*100</f>
        <v>0.30067717399222466</v>
      </c>
      <c r="T14" s="153">
        <f>Pricing!$F14*100</f>
        <v>0.30067717399222466</v>
      </c>
      <c r="U14" s="154"/>
      <c r="V14" s="152" t="s">
        <v>581</v>
      </c>
      <c r="W14" s="153">
        <f>Pricing!$G14*100</f>
        <v>0.1330000000000261</v>
      </c>
      <c r="X14" s="153">
        <f>Pricing!$G14*100</f>
        <v>0.1330000000000261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2" t="s">
        <v>521</v>
      </c>
      <c r="C15" s="153">
        <f>Pricing!$B15*100</f>
        <v>0.20412471667523133</v>
      </c>
      <c r="D15" s="153">
        <f>Pricing!$B15*100</f>
        <v>0.20412471667523133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533</v>
      </c>
      <c r="G15" s="153">
        <f>Pricing!$C15*100</f>
        <v>0.28118475653556629</v>
      </c>
      <c r="H15" s="153">
        <f>Pricing!$C15*100</f>
        <v>0.28118475653556629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545</v>
      </c>
      <c r="K15" s="153">
        <f>Pricing!$D15*100</f>
        <v>0.36179999999999873</v>
      </c>
      <c r="L15" s="153">
        <f>Pricing!$D15*100</f>
        <v>0.36179999999999873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557</v>
      </c>
      <c r="O15" s="153">
        <f>Pricing!$E15*100</f>
        <v>0.33589999999994902</v>
      </c>
      <c r="P15" s="153">
        <f>Pricing!$E15*100</f>
        <v>0.33589999999994902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569</v>
      </c>
      <c r="S15" s="153">
        <f>Pricing!$F15*100</f>
        <v>0.33680326099917218</v>
      </c>
      <c r="T15" s="153">
        <f>Pricing!$F15*100</f>
        <v>0.33680326099917218</v>
      </c>
      <c r="U15" s="154"/>
      <c r="V15" s="152" t="s">
        <v>582</v>
      </c>
      <c r="W15" s="153">
        <f>Pricing!$G15*100</f>
        <v>0.15199999999998326</v>
      </c>
      <c r="X15" s="153">
        <f>Pricing!$G15*100</f>
        <v>0.15199999999998326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2" t="s">
        <v>522</v>
      </c>
      <c r="C16" s="153">
        <f>Pricing!$B16*100</f>
        <v>0.22402078251032606</v>
      </c>
      <c r="D16" s="153">
        <f>Pricing!$B16*100</f>
        <v>0.22402078251032606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534</v>
      </c>
      <c r="G16" s="153">
        <f>Pricing!$C16*100</f>
        <v>0.30472155314750737</v>
      </c>
      <c r="H16" s="153">
        <f>Pricing!$C16*100</f>
        <v>0.30472155314750737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546</v>
      </c>
      <c r="K16" s="153">
        <f>Pricing!$D16*100</f>
        <v>0.38250000000000511</v>
      </c>
      <c r="L16" s="153">
        <f>Pricing!$D16*100</f>
        <v>0.38250000000000511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558</v>
      </c>
      <c r="O16" s="153">
        <f>Pricing!$E16*100</f>
        <v>0.38430000000001818</v>
      </c>
      <c r="P16" s="153">
        <f>Pricing!$E16*100</f>
        <v>0.38430000000001818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570</v>
      </c>
      <c r="S16" s="153">
        <f>Pricing!$F16*100</f>
        <v>0.37679999997907415</v>
      </c>
      <c r="T16" s="153">
        <f>Pricing!$F16*100</f>
        <v>0.37679999997907415</v>
      </c>
      <c r="U16" s="154"/>
      <c r="V16" s="152" t="s">
        <v>583</v>
      </c>
      <c r="W16" s="153">
        <f>Pricing!$G16*100</f>
        <v>0.17199999999998739</v>
      </c>
      <c r="X16" s="153">
        <f>Pricing!$G16*100</f>
        <v>0.17199999999998739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2" t="s">
        <v>523</v>
      </c>
      <c r="C17" s="153">
        <f>Pricing!$B17*100</f>
        <v>0.24795698343022679</v>
      </c>
      <c r="D17" s="153">
        <f>Pricing!$B17*100</f>
        <v>0.24795698343022679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535</v>
      </c>
      <c r="G17" s="153">
        <f>Pricing!$C17*100</f>
        <v>0.33245053502196781</v>
      </c>
      <c r="H17" s="153">
        <f>Pricing!$C17*100</f>
        <v>0.33245053502196781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547</v>
      </c>
      <c r="K17" s="153">
        <f>Pricing!$D17*100</f>
        <v>0.40319562534142822</v>
      </c>
      <c r="L17" s="153">
        <f>Pricing!$D17*100</f>
        <v>0.40319562534142822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559</v>
      </c>
      <c r="O17" s="153">
        <f>Pricing!$E17*100</f>
        <v>0.4334464948947559</v>
      </c>
      <c r="P17" s="153">
        <f>Pricing!$E17*100</f>
        <v>0.4334464948947559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571</v>
      </c>
      <c r="S17" s="153">
        <f>Pricing!$F17*100</f>
        <v>0.42587807499078123</v>
      </c>
      <c r="T17" s="153">
        <f>Pricing!$F17*100</f>
        <v>0.42587807499078123</v>
      </c>
      <c r="U17" s="154"/>
      <c r="V17" s="152" t="s">
        <v>584</v>
      </c>
      <c r="W17" s="153">
        <f>Pricing!$G17*100</f>
        <v>0.19199999999880346</v>
      </c>
      <c r="X17" s="153">
        <f>Pricing!$G17*100</f>
        <v>0.19199999999880346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2" t="s">
        <v>524</v>
      </c>
      <c r="C18" s="153">
        <f>Pricing!$B18*100</f>
        <v>0.27208214720531398</v>
      </c>
      <c r="D18" s="153">
        <f>Pricing!$B18*100</f>
        <v>0.27208214720531398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536</v>
      </c>
      <c r="G18" s="153">
        <f>Pricing!$C18*100</f>
        <v>0.35869566578879619</v>
      </c>
      <c r="H18" s="153">
        <f>Pricing!$C18*100</f>
        <v>0.35869566578879619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548</v>
      </c>
      <c r="K18" s="153">
        <f>Pricing!$D18*100</f>
        <v>0.43064344798703369</v>
      </c>
      <c r="L18" s="153">
        <f>Pricing!$D18*100</f>
        <v>0.43064344798703369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560</v>
      </c>
      <c r="O18" s="153">
        <f>Pricing!$E18*100</f>
        <v>0.4787640363792019</v>
      </c>
      <c r="P18" s="153">
        <f>Pricing!$E18*100</f>
        <v>0.4787640363792019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572</v>
      </c>
      <c r="S18" s="153">
        <f>Pricing!$F18*100</f>
        <v>0.4703550799875027</v>
      </c>
      <c r="T18" s="153">
        <f>Pricing!$F18*100</f>
        <v>0.4703550799875027</v>
      </c>
      <c r="U18" s="154"/>
      <c r="V18" s="152" t="s">
        <v>585</v>
      </c>
      <c r="W18" s="153">
        <f>Pricing!$G18*100</f>
        <v>0.21799999999999459</v>
      </c>
      <c r="X18" s="153">
        <f>Pricing!$G18*100</f>
        <v>0.21799999999999459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2" t="s">
        <v>525</v>
      </c>
      <c r="C19" s="153">
        <f>Pricing!$B19*100</f>
        <v>0.30004146211638116</v>
      </c>
      <c r="D19" s="153">
        <f>Pricing!$B19*100</f>
        <v>0.30004146211638116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537</v>
      </c>
      <c r="G19" s="153">
        <f>Pricing!$C19*100</f>
        <v>0.38796422207362641</v>
      </c>
      <c r="H19" s="153">
        <f>Pricing!$C19*100</f>
        <v>0.38796422207362641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549</v>
      </c>
      <c r="K19" s="153">
        <f>Pricing!$D19*100</f>
        <v>0.46122102742100146</v>
      </c>
      <c r="L19" s="153">
        <f>Pricing!$D19*100</f>
        <v>0.46122102742100146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561</v>
      </c>
      <c r="O19" s="153">
        <f>Pricing!$E19*100</f>
        <v>0.52800000000001568</v>
      </c>
      <c r="P19" s="153">
        <f>Pricing!$E19*100</f>
        <v>0.52800000000001568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573</v>
      </c>
      <c r="S19" s="153">
        <f>Pricing!$F19*100</f>
        <v>0.47890953513824808</v>
      </c>
      <c r="T19" s="153">
        <f>Pricing!$F19*100</f>
        <v>0.47890953513824808</v>
      </c>
      <c r="U19" s="154"/>
      <c r="V19" s="152" t="s">
        <v>586</v>
      </c>
      <c r="W19" s="153">
        <f>Pricing!$G19*100</f>
        <v>0.24600000000000996</v>
      </c>
      <c r="X19" s="153">
        <f>Pricing!$G19*100</f>
        <v>0.24600000000000996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2"/>
      <c r="C20" s="153">
        <f>Pricing!$B20*100</f>
        <v>0.32994645328299793</v>
      </c>
      <c r="D20" s="153">
        <f>Pricing!$B20*100</f>
        <v>0.32994645328299793</v>
      </c>
      <c r="E20" s="154"/>
      <c r="F20" s="152"/>
      <c r="G20" s="153">
        <f>Pricing!$C20*100</f>
        <v>0.41889309630799582</v>
      </c>
      <c r="H20" s="153">
        <f>Pricing!$C20*100</f>
        <v>0.41889309630799582</v>
      </c>
      <c r="I20" s="154"/>
      <c r="J20" s="152"/>
      <c r="K20" s="153">
        <f>Pricing!$D20*100</f>
        <v>0.49082519982260764</v>
      </c>
      <c r="L20" s="153">
        <f>Pricing!$D20*100</f>
        <v>0.49082519982260764</v>
      </c>
      <c r="M20" s="154"/>
      <c r="N20" s="152"/>
      <c r="O20" s="153">
        <f>Pricing!$E20*100</f>
        <v>0.57740297703770094</v>
      </c>
      <c r="P20" s="153">
        <f>Pricing!$E20*100</f>
        <v>0.57740297703770094</v>
      </c>
      <c r="Q20" s="154"/>
      <c r="R20" s="152"/>
      <c r="S20" s="153">
        <f>Pricing!$F20*100</f>
        <v>0.48749579434947371</v>
      </c>
      <c r="T20" s="153">
        <f>Pricing!$F20*100</f>
        <v>0.48749579434947371</v>
      </c>
      <c r="U20" s="154"/>
      <c r="V20" s="152" t="s">
        <v>587</v>
      </c>
      <c r="W20" s="153">
        <f>Pricing!$G20*100</f>
        <v>0.27200000000001495</v>
      </c>
      <c r="X20" s="153">
        <f>Pricing!$G20*100</f>
        <v>0.27200000000001495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2"/>
      <c r="C21" s="153">
        <f>Pricing!$B21*100</f>
        <v>0.360344334030619</v>
      </c>
      <c r="D21" s="153">
        <f>Pricing!$B21*100</f>
        <v>0.360344334030619</v>
      </c>
      <c r="E21" s="154"/>
      <c r="F21" s="152"/>
      <c r="G21" s="153">
        <f>Pricing!$C21*100</f>
        <v>0.45054171257726688</v>
      </c>
      <c r="H21" s="153">
        <f>Pricing!$C21*100</f>
        <v>0.45054171257726688</v>
      </c>
      <c r="I21" s="154"/>
      <c r="J21" s="152"/>
      <c r="K21" s="153">
        <f>Pricing!$D21*100</f>
        <v>0.52497077443111784</v>
      </c>
      <c r="L21" s="153">
        <f>Pricing!$D21*100</f>
        <v>0.52497077443111784</v>
      </c>
      <c r="M21" s="154"/>
      <c r="N21" s="152"/>
      <c r="O21" s="153">
        <f>Pricing!$E21*100</f>
        <v>0.6227919487640059</v>
      </c>
      <c r="P21" s="153">
        <f>Pricing!$E21*100</f>
        <v>0.6227919487640059</v>
      </c>
      <c r="Q21" s="154"/>
      <c r="R21" s="152"/>
      <c r="S21" s="153">
        <f>Pricing!$F21*100</f>
        <v>0.51377430182335615</v>
      </c>
      <c r="T21" s="153">
        <f>Pricing!$F21*100</f>
        <v>0.51377430182335615</v>
      </c>
      <c r="U21" s="154"/>
      <c r="V21" s="152" t="s">
        <v>588</v>
      </c>
      <c r="W21" s="153">
        <f>Pricing!$G21*100</f>
        <v>0.30299999999999139</v>
      </c>
      <c r="X21" s="153">
        <f>Pricing!$G21*100</f>
        <v>0.30299999999999139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2"/>
      <c r="C22" s="153">
        <f>Pricing!$B22*100</f>
        <v>0.39615029164482995</v>
      </c>
      <c r="D22" s="153">
        <f>Pricing!$B22*100</f>
        <v>0.39615029164482995</v>
      </c>
      <c r="E22" s="154"/>
      <c r="F22" s="152"/>
      <c r="G22" s="153">
        <f>Pricing!$C22*100</f>
        <v>0.48790218550718112</v>
      </c>
      <c r="H22" s="153">
        <f>Pricing!$C22*100</f>
        <v>0.48790218550718112</v>
      </c>
      <c r="I22" s="154"/>
      <c r="J22" s="152"/>
      <c r="K22" s="153">
        <f>Pricing!$D22*100</f>
        <v>0.56030539515789934</v>
      </c>
      <c r="L22" s="153">
        <f>Pricing!$D22*100</f>
        <v>0.56030539515789934</v>
      </c>
      <c r="M22" s="154"/>
      <c r="N22" s="152"/>
      <c r="O22" s="153">
        <f>Pricing!$E22*100</f>
        <v>0.6686435530969187</v>
      </c>
      <c r="P22" s="153">
        <f>Pricing!$E22*100</f>
        <v>0.6686435530969187</v>
      </c>
      <c r="Q22" s="154"/>
      <c r="R22" s="152"/>
      <c r="S22" s="153">
        <f>Pricing!$F22*100</f>
        <v>0.54503832453852907</v>
      </c>
      <c r="T22" s="153">
        <f>Pricing!$F22*100</f>
        <v>0.54503832453852907</v>
      </c>
      <c r="U22" s="154"/>
      <c r="V22" s="152" t="s">
        <v>589</v>
      </c>
      <c r="W22" s="153">
        <f>Pricing!$G22*100</f>
        <v>0.33799999999979019</v>
      </c>
      <c r="X22" s="153">
        <f>Pricing!$G22*100</f>
        <v>0.33799999999979019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#20150916</v>
      </c>
      <c r="B23" s="149" t="str">
        <f>"USD_CURVE_DEP1M_"&amp;A23</f>
        <v>USD_CURVE_DEP1M_#20150916</v>
      </c>
      <c r="C23" s="150">
        <f>Pricing!$B23*100</f>
        <v>0.24955181546160837</v>
      </c>
      <c r="D23" s="150">
        <f>Pricing!$B23*100</f>
        <v>0.24955181546160837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"USD_CURVE_DEP3M_"&amp;A23</f>
        <v>USD_CURVE_DEP3M_#20150916</v>
      </c>
      <c r="G23" s="150">
        <f>Pricing!$C23*100</f>
        <v>0.33423526289238054</v>
      </c>
      <c r="H23" s="150">
        <f>Pricing!$C23*100</f>
        <v>0.33423526289238054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"USD_CURVE_DEP6M_"&amp;A23</f>
        <v>USD_CURVE_DEP6M_#20150916</v>
      </c>
      <c r="K23" s="150">
        <f>Pricing!$D23*100</f>
        <v>0.40483744160715529</v>
      </c>
      <c r="L23" s="150">
        <f>Pricing!$D23*100</f>
        <v>0.40483744160715529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"USD_CURVE_DEP12M_"&amp;A23</f>
        <v>USD_CURVE_DEP12M_#20150916</v>
      </c>
      <c r="O23" s="150">
        <f>Pricing!$E23*100</f>
        <v>0.43654844768796514</v>
      </c>
      <c r="P23" s="150">
        <f>Pricing!$E23*100</f>
        <v>0.43654844768796514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">
        <v>574</v>
      </c>
      <c r="S23" s="150">
        <f>Pricing!$F23*100</f>
        <v>0.43042448376900067</v>
      </c>
      <c r="T23" s="150">
        <f>Pricing!$F23*100</f>
        <v>0.43042448376900067</v>
      </c>
      <c r="U23" s="151"/>
      <c r="V23" s="149"/>
      <c r="W23" s="150">
        <f>Pricing!$G23*100</f>
        <v>0.19357274220953852</v>
      </c>
      <c r="X23" s="150">
        <f>Pricing!$G23*100</f>
        <v>0.19357274220953852</v>
      </c>
      <c r="Y23" s="151"/>
    </row>
    <row r="24" spans="1:25" x14ac:dyDescent="0.2">
      <c r="A24" s="63" t="str">
        <f>Pricing!$A24</f>
        <v>#20151216</v>
      </c>
      <c r="B24" s="155" t="str">
        <f>"USD_CURVE_DEP1M_"&amp;A24</f>
        <v>USD_CURVE_DEP1M_#20151216</v>
      </c>
      <c r="C24" s="156">
        <f>Pricing!$B24*100</f>
        <v>0.33193244930927163</v>
      </c>
      <c r="D24" s="156">
        <f>Pricing!$B24*100</f>
        <v>0.33193244930927163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"USD_CURVE_DEP3M_"&amp;A24</f>
        <v>USD_CURVE_DEP3M_#20151216</v>
      </c>
      <c r="G24" s="156">
        <f>Pricing!$C24*100</f>
        <v>0.42095241644744247</v>
      </c>
      <c r="H24" s="156">
        <f>Pricing!$C24*100</f>
        <v>0.42095241644744247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"USD_CURVE_DEP6M_"&amp;A24</f>
        <v>USD_CURVE_DEP6M_#20151216</v>
      </c>
      <c r="K24" s="156">
        <f>Pricing!$D24*100</f>
        <v>0.49296915687795501</v>
      </c>
      <c r="L24" s="156">
        <f>Pricing!$D24*100</f>
        <v>0.49296915687795501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"USD_CURVE_DEP12M_"&amp;A24</f>
        <v>USD_CURVE_DEP12M_#20151216</v>
      </c>
      <c r="O24" s="156">
        <f>Pricing!$E24*100</f>
        <v>0.58053205968340815</v>
      </c>
      <c r="P24" s="156">
        <f>Pricing!$E24*100</f>
        <v>0.58053205968340815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">
        <v>574</v>
      </c>
      <c r="S24" s="156">
        <f>Pricing!$F24*100</f>
        <v>0.48805066967651167</v>
      </c>
      <c r="T24" s="156">
        <f>Pricing!$F24*100</f>
        <v>0.48805066967651167</v>
      </c>
      <c r="U24" s="157"/>
      <c r="V24" s="155"/>
      <c r="W24" s="156">
        <f>Pricing!$G24*100</f>
        <v>0.27388022262100747</v>
      </c>
      <c r="X24" s="156">
        <f>Pricing!$G24*100</f>
        <v>0.27388022262100747</v>
      </c>
      <c r="Y24" s="157"/>
    </row>
    <row r="25" spans="1:25" x14ac:dyDescent="0.2">
      <c r="A25" s="71" t="str">
        <f>Pricing!$A25</f>
        <v>#20151230</v>
      </c>
      <c r="B25" s="152" t="str">
        <f t="shared" ref="B25:B32" si="0">"USD_CURVE_DEP1M_"&amp;A25</f>
        <v>USD_CURVE_DEP1M_#20151230</v>
      </c>
      <c r="C25" s="153">
        <f>Pricing!$B25*100</f>
        <v>0.346002426136785</v>
      </c>
      <c r="D25" s="153">
        <f>Pricing!$B25*100</f>
        <v>0.346002426136785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1">"USD_CURVE_DEP3M_"&amp;A25</f>
        <v>USD_CURVE_DEP3M_#20151230</v>
      </c>
      <c r="G25" s="153">
        <f>Pricing!$C25*100</f>
        <v>0.43558256827839481</v>
      </c>
      <c r="H25" s="153">
        <f>Pricing!$C25*100</f>
        <v>0.43558256827839481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2">"USD_CURVE_DEP6M_"&amp;A25</f>
        <v>USD_CURVE_DEP6M_#20151230</v>
      </c>
      <c r="K25" s="153">
        <f>Pricing!$D25*100</f>
        <v>0.50888666004631489</v>
      </c>
      <c r="L25" s="153">
        <f>Pricing!$D25*100</f>
        <v>0.50888666004631489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0.60206521698880633</v>
      </c>
      <c r="P25" s="153">
        <f>Pricing!$E25*100</f>
        <v>0.60206521698880633</v>
      </c>
      <c r="Q25" s="154"/>
      <c r="R25" s="152"/>
      <c r="S25" s="153">
        <f>Pricing!$F25*100</f>
        <v>0.50091008132422954</v>
      </c>
      <c r="T25" s="153">
        <f>Pricing!$F25*100</f>
        <v>0.50091008132422954</v>
      </c>
      <c r="U25" s="154"/>
      <c r="V25" s="152"/>
      <c r="W25" s="153">
        <f>Pricing!$G25*100</f>
        <v>0.28798201663594036</v>
      </c>
      <c r="X25" s="153">
        <f>Pricing!$G25*100</f>
        <v>0.28798201663594036</v>
      </c>
      <c r="Y25" s="154"/>
    </row>
    <row r="26" spans="1:25" x14ac:dyDescent="0.2">
      <c r="A26" s="71" t="str">
        <f>Pricing!$A26</f>
        <v>#20151231</v>
      </c>
      <c r="B26" s="152" t="str">
        <f t="shared" si="0"/>
        <v>USD_CURVE_DEP1M_#20151231</v>
      </c>
      <c r="C26" s="153">
        <f>Pricing!$B26*100</f>
        <v>0.34701817645634597</v>
      </c>
      <c r="D26" s="153">
        <f>Pricing!$B26*100</f>
        <v>0.34701817645634597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1"/>
        <v>USD_CURVE_DEP3M_#20151231</v>
      </c>
      <c r="G26" s="153">
        <f>Pricing!$C26*100</f>
        <v>0.43664091653692172</v>
      </c>
      <c r="H26" s="153">
        <f>Pricing!$C26*100</f>
        <v>0.43664091653692172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2"/>
        <v>USD_CURVE_DEP6M_#20151231</v>
      </c>
      <c r="K26" s="153">
        <f>Pricing!$D26*100</f>
        <v>0.51005243517340371</v>
      </c>
      <c r="L26" s="153">
        <f>Pricing!$D26*100</f>
        <v>0.51005243517340371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0.6035749274266804</v>
      </c>
      <c r="P26" s="153">
        <f>Pricing!$E26*100</f>
        <v>0.6035749274266804</v>
      </c>
      <c r="Q26" s="154"/>
      <c r="R26" s="152"/>
      <c r="S26" s="153">
        <f>Pricing!$F26*100</f>
        <v>0.50182878994205005</v>
      </c>
      <c r="T26" s="153">
        <f>Pricing!$F26*100</f>
        <v>0.50182878994205005</v>
      </c>
      <c r="U26" s="154"/>
      <c r="V26" s="152"/>
      <c r="W26" s="153">
        <f>Pricing!$G26*100</f>
        <v>0.28903579959661246</v>
      </c>
      <c r="X26" s="153">
        <f>Pricing!$G26*100</f>
        <v>0.28903579959661246</v>
      </c>
      <c r="Y26" s="154"/>
    </row>
    <row r="27" spans="1:25" x14ac:dyDescent="0.2">
      <c r="A27" s="71" t="str">
        <f>Pricing!$A27</f>
        <v>#20160104</v>
      </c>
      <c r="B27" s="152" t="str">
        <f t="shared" si="0"/>
        <v>USD_CURVE_DEP1M_#20160104</v>
      </c>
      <c r="C27" s="153">
        <f>Pricing!$B27*100</f>
        <v>0.3510948196303687</v>
      </c>
      <c r="D27" s="153">
        <f>Pricing!$B27*100</f>
        <v>0.3510948196303687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1"/>
        <v>USD_CURVE_DEP3M_#20160104</v>
      </c>
      <c r="G27" s="153">
        <f>Pricing!$C27*100</f>
        <v>0.4408905937895633</v>
      </c>
      <c r="H27" s="153">
        <f>Pricing!$C27*100</f>
        <v>0.4408905937895633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2"/>
        <v>USD_CURVE_DEP6M_#20160104</v>
      </c>
      <c r="K27" s="153">
        <f>Pricing!$D27*100</f>
        <v>0.51470902845759303</v>
      </c>
      <c r="L27" s="153">
        <f>Pricing!$D27*100</f>
        <v>0.51470902845759303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0.60957096294016333</v>
      </c>
      <c r="P27" s="153">
        <f>Pricing!$E27*100</f>
        <v>0.60957096294016333</v>
      </c>
      <c r="Q27" s="154"/>
      <c r="R27" s="152"/>
      <c r="S27" s="153">
        <f>Pricing!$F27*100</f>
        <v>0.50550387285033005</v>
      </c>
      <c r="T27" s="153">
        <f>Pricing!$F27*100</f>
        <v>0.50550387285033005</v>
      </c>
      <c r="U27" s="154"/>
      <c r="V27" s="152"/>
      <c r="W27" s="153">
        <f>Pricing!$G27*100</f>
        <v>0.29329001186372494</v>
      </c>
      <c r="X27" s="153">
        <f>Pricing!$G27*100</f>
        <v>0.29329001186372494</v>
      </c>
      <c r="Y27" s="154"/>
    </row>
    <row r="28" spans="1:25" x14ac:dyDescent="0.2">
      <c r="A28" s="63" t="str">
        <f>Pricing!$A28</f>
        <v>#20160105</v>
      </c>
      <c r="B28" s="155" t="str">
        <f t="shared" si="0"/>
        <v>USD_CURVE_DEP1M_#20160105</v>
      </c>
      <c r="C28" s="156">
        <f>Pricing!$B28*100</f>
        <v>0.35211733950682872</v>
      </c>
      <c r="D28" s="156">
        <f>Pricing!$B28*100</f>
        <v>0.35211733950682872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1"/>
        <v>USD_CURVE_DEP3M_#20160105</v>
      </c>
      <c r="G28" s="156">
        <f>Pricing!$C28*100</f>
        <v>0.44195697310372811</v>
      </c>
      <c r="H28" s="156">
        <f>Pricing!$C28*100</f>
        <v>0.44195697310372811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2"/>
        <v>USD_CURVE_DEP6M_#20160105</v>
      </c>
      <c r="K28" s="156">
        <f>Pricing!$D28*100</f>
        <v>0.51586821953109374</v>
      </c>
      <c r="L28" s="156">
        <f>Pricing!$D28*100</f>
        <v>0.51586821953109374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0.61105890115117967</v>
      </c>
      <c r="P28" s="156">
        <f>Pricing!$E28*100</f>
        <v>0.61105890115117967</v>
      </c>
      <c r="Q28" s="157"/>
      <c r="R28" s="155"/>
      <c r="S28" s="156">
        <f>Pricing!$F28*100</f>
        <v>0.50642270641116949</v>
      </c>
      <c r="T28" s="156">
        <f>Pricing!$F28*100</f>
        <v>0.50642270641116949</v>
      </c>
      <c r="U28" s="157"/>
      <c r="V28" s="155"/>
      <c r="W28" s="156">
        <f>Pricing!$G28*100</f>
        <v>0.29436163498183637</v>
      </c>
      <c r="X28" s="156">
        <f>Pricing!$G28*100</f>
        <v>0.29436163498183637</v>
      </c>
      <c r="Y28" s="157"/>
    </row>
    <row r="29" spans="1:25" x14ac:dyDescent="0.2">
      <c r="A29" s="71" t="str">
        <f>Pricing!$A29</f>
        <v>#20161229</v>
      </c>
      <c r="B29" s="152" t="str">
        <f t="shared" si="0"/>
        <v>USD_CURVE_DEP1M_#20161229</v>
      </c>
      <c r="C29" s="153">
        <f>Pricing!$B29*100</f>
        <v>0.74435667190899657</v>
      </c>
      <c r="D29" s="153">
        <f>Pricing!$B29*100</f>
        <v>0.74435667190899657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1"/>
        <v>USD_CURVE_DEP3M_#20161229</v>
      </c>
      <c r="G29" s="153">
        <f>Pricing!$C29*100</f>
        <v>0.85335496329209826</v>
      </c>
      <c r="H29" s="153">
        <f>Pricing!$C29*100</f>
        <v>0.85335496329209826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2"/>
        <v>USD_CURVE_DEP6M_#20161229</v>
      </c>
      <c r="K29" s="153">
        <f>Pricing!$D29*100</f>
        <v>0.92644822867417531</v>
      </c>
      <c r="L29" s="153">
        <f>Pricing!$D29*100</f>
        <v>0.92644822867417531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1.0752612685193885</v>
      </c>
      <c r="P29" s="153">
        <f>Pricing!$E29*100</f>
        <v>1.0752612685193885</v>
      </c>
      <c r="Q29" s="154"/>
      <c r="R29" s="152"/>
      <c r="S29" s="153">
        <f>Pricing!$F29*100</f>
        <v>0.88100191464133126</v>
      </c>
      <c r="T29" s="153">
        <f>Pricing!$F29*100</f>
        <v>0.88100191464133126</v>
      </c>
      <c r="U29" s="154"/>
      <c r="V29" s="152"/>
      <c r="W29" s="153">
        <f>Pricing!$G29*100</f>
        <v>0.67894509162384686</v>
      </c>
      <c r="X29" s="153">
        <f>Pricing!$G29*100</f>
        <v>0.67894509162384686</v>
      </c>
      <c r="Y29" s="154"/>
    </row>
    <row r="30" spans="1:25" x14ac:dyDescent="0.2">
      <c r="A30" s="71" t="str">
        <f>Pricing!$A30</f>
        <v>#20161230</v>
      </c>
      <c r="B30" s="152" t="str">
        <f t="shared" si="0"/>
        <v>USD_CURVE_DEP1M_#20161230</v>
      </c>
      <c r="C30" s="153">
        <f>Pricing!$B30*100</f>
        <v>0.74541255448895427</v>
      </c>
      <c r="D30" s="153">
        <f>Pricing!$B30*100</f>
        <v>0.74541255448895427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1"/>
        <v>USD_CURVE_DEP3M_#20161230</v>
      </c>
      <c r="G30" s="153">
        <f>Pricing!$C30*100</f>
        <v>0.85448181841072635</v>
      </c>
      <c r="H30" s="153">
        <f>Pricing!$C30*100</f>
        <v>0.85448181841072635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2"/>
        <v>USD_CURVE_DEP6M_#20161230</v>
      </c>
      <c r="K30" s="153">
        <f>Pricing!$D30*100</f>
        <v>0.92757905147002551</v>
      </c>
      <c r="L30" s="153">
        <f>Pricing!$D30*100</f>
        <v>0.92757905147002551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1.0768533341144784</v>
      </c>
      <c r="P30" s="153">
        <f>Pricing!$E30*100</f>
        <v>1.0768533341144784</v>
      </c>
      <c r="Q30" s="154"/>
      <c r="R30" s="152"/>
      <c r="S30" s="153">
        <f>Pricing!$F30*100</f>
        <v>0.88206265188177091</v>
      </c>
      <c r="T30" s="153">
        <f>Pricing!$F30*100</f>
        <v>0.88206265188177091</v>
      </c>
      <c r="U30" s="154"/>
      <c r="V30" s="152"/>
      <c r="W30" s="153">
        <f>Pricing!$G30*100</f>
        <v>0.67999034077713594</v>
      </c>
      <c r="X30" s="153">
        <f>Pricing!$G30*100</f>
        <v>0.67999034077713594</v>
      </c>
      <c r="Y30" s="154"/>
    </row>
    <row r="31" spans="1:25" x14ac:dyDescent="0.2">
      <c r="A31" s="71" t="str">
        <f>Pricing!$A31</f>
        <v>#20170103</v>
      </c>
      <c r="B31" s="152" t="str">
        <f t="shared" si="0"/>
        <v>USD_CURVE_DEP1M_#20170103</v>
      </c>
      <c r="C31" s="153">
        <f>Pricing!$B31*100</f>
        <v>0.74963104074141251</v>
      </c>
      <c r="D31" s="153">
        <f>Pricing!$B31*100</f>
        <v>0.74963104074141251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1"/>
        <v>USD_CURVE_DEP3M_#20170103</v>
      </c>
      <c r="G31" s="153">
        <f>Pricing!$C31*100</f>
        <v>0.85898746316790886</v>
      </c>
      <c r="H31" s="153">
        <f>Pricing!$C31*100</f>
        <v>0.85898746316790886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2"/>
        <v>USD_CURVE_DEP6M_#20170103</v>
      </c>
      <c r="K31" s="153">
        <f>Pricing!$D31*100</f>
        <v>0.93209563927377626</v>
      </c>
      <c r="L31" s="153">
        <f>Pricing!$D31*100</f>
        <v>0.93209563927377626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1.0832203104105513</v>
      </c>
      <c r="P31" s="153">
        <f>Pricing!$E31*100</f>
        <v>1.0832203104105513</v>
      </c>
      <c r="Q31" s="154"/>
      <c r="R31" s="152"/>
      <c r="S31" s="153">
        <f>Pricing!$F31*100</f>
        <v>0.88630630661349974</v>
      </c>
      <c r="T31" s="153">
        <f>Pricing!$F31*100</f>
        <v>0.88630630661349974</v>
      </c>
      <c r="U31" s="154"/>
      <c r="V31" s="152"/>
      <c r="W31" s="153">
        <f>Pricing!$G31*100</f>
        <v>0.68417177716252087</v>
      </c>
      <c r="X31" s="153">
        <f>Pricing!$G31*100</f>
        <v>0.68417177716252087</v>
      </c>
      <c r="Y31" s="154"/>
    </row>
    <row r="32" spans="1:25" x14ac:dyDescent="0.2">
      <c r="A32" s="63" t="str">
        <f>Pricing!$A32</f>
        <v>#20170104</v>
      </c>
      <c r="B32" s="155" t="str">
        <f t="shared" si="0"/>
        <v>USD_CURVE_DEP1M_#20170104</v>
      </c>
      <c r="C32" s="156">
        <f>Pricing!$B32*100</f>
        <v>0.7506843953710931</v>
      </c>
      <c r="D32" s="156">
        <f>Pricing!$B32*100</f>
        <v>0.7506843953710931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1"/>
        <v>USD_CURVE_DEP3M_#20170104</v>
      </c>
      <c r="G32" s="156">
        <f>Pricing!$C32*100</f>
        <v>0.86011336486850865</v>
      </c>
      <c r="H32" s="156">
        <f>Pricing!$C32*100</f>
        <v>0.86011336486850865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2"/>
        <v>USD_CURVE_DEP6M_#20170104</v>
      </c>
      <c r="K32" s="156">
        <f>Pricing!$D32*100</f>
        <v>0.93322309731802522</v>
      </c>
      <c r="L32" s="156">
        <f>Pricing!$D32*100</f>
        <v>0.93322309731802522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1.0848110775499595</v>
      </c>
      <c r="P32" s="156">
        <f>Pricing!$E32*100</f>
        <v>1.0848110775499595</v>
      </c>
      <c r="Q32" s="157"/>
      <c r="R32" s="155"/>
      <c r="S32" s="156">
        <f>Pricing!$F32*100</f>
        <v>0.88736739723881719</v>
      </c>
      <c r="T32" s="156">
        <f>Pricing!$F32*100</f>
        <v>0.88736739723881719</v>
      </c>
      <c r="U32" s="157"/>
      <c r="V32" s="155"/>
      <c r="W32" s="156">
        <f>Pricing!$G32*100</f>
        <v>0.68521739763234379</v>
      </c>
      <c r="X32" s="156">
        <f>Pricing!$G32*100</f>
        <v>0.68521739763234379</v>
      </c>
      <c r="Y32" s="157"/>
    </row>
    <row r="33" spans="1:25" x14ac:dyDescent="0.2">
      <c r="A33" s="54" t="str">
        <f>Pricing!$A33</f>
        <v>G5</v>
      </c>
      <c r="B33" s="149" t="str">
        <f>"USD_CURVE_FUT"&amp;B$3&amp;"M_"&amp;$A33</f>
        <v>USD_CURVE_FUT1M_G5</v>
      </c>
      <c r="C33" s="150">
        <f>Pricing!$B33</f>
        <v>99.820899230620739</v>
      </c>
      <c r="D33" s="150">
        <f>Pricing!$B33</f>
        <v>99.820899230620739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USD_CURVE_FUT3M_G5</v>
      </c>
      <c r="G33" s="150">
        <f>Pricing!$C33</f>
        <v>99.738794219355327</v>
      </c>
      <c r="H33" s="150">
        <f>Pricing!$C33</f>
        <v>99.738794219355327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USD_CURVE_FUT6M_G5</v>
      </c>
      <c r="K33" s="150">
        <f>Pricing!$D33</f>
        <v>99.661459274548321</v>
      </c>
      <c r="L33" s="150">
        <f>Pricing!$D33</f>
        <v>99.661459274548321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USD_CURVE_FUT12M_G5</v>
      </c>
      <c r="O33" s="150">
        <f>Pricing!E33</f>
        <v>99.738972445178732</v>
      </c>
      <c r="P33" s="150">
        <f>Pricing!E33</f>
        <v>99.738972445178732</v>
      </c>
      <c r="Q33" s="151" t="str">
        <f>IF(Contribute="abcd",IF($A$2&lt;&gt;-1,_xll.RtContribute(SourceAlias,N33,Fields,O33:P33,"SCOPE:SERVER"),_xll.RtContribute(SourceAlias,"DDS_INSERT_S",$A$2:$C$2,N33:P33,"SCOPE:SERVER FTC:ALL")),"stopped")</f>
        <v>stopped</v>
      </c>
      <c r="R33" s="149"/>
      <c r="S33" s="150">
        <f>Pricing!$F33</f>
        <v>99.731880352750437</v>
      </c>
      <c r="T33" s="150">
        <f>Pricing!$F33</f>
        <v>99.731880352750437</v>
      </c>
      <c r="U33" s="151"/>
      <c r="V33" s="149"/>
      <c r="W33" s="150">
        <f>Pricing!$G33</f>
        <v>99.871134452773518</v>
      </c>
      <c r="X33" s="150">
        <f>Pricing!$G33</f>
        <v>99.871134452773518</v>
      </c>
      <c r="Y33" s="151"/>
    </row>
    <row r="34" spans="1:25" x14ac:dyDescent="0.2">
      <c r="A34" s="71" t="str">
        <f>Pricing!$A34</f>
        <v>H5</v>
      </c>
      <c r="B34" s="152" t="str">
        <f t="shared" ref="B34:B52" si="3">"USD_CURVE_FUT"&amp;B$3&amp;"M_"&amp;$A34</f>
        <v>USD_CURVE_FUT1M_H5</v>
      </c>
      <c r="C34" s="153">
        <f>Pricing!$B34</f>
        <v>99.802445515620448</v>
      </c>
      <c r="D34" s="153">
        <f>Pricing!$B34</f>
        <v>99.802445515620448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4">"USD_CURVE_FUT"&amp;F$3&amp;"M_"&amp;$A34</f>
        <v>USD_CURVE_FUT3M_H5</v>
      </c>
      <c r="G34" s="153">
        <f>Pricing!$C34</f>
        <v>99.722761197004075</v>
      </c>
      <c r="H34" s="153">
        <f>Pricing!$C34</f>
        <v>99.722761197004075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5">"USD_CURVE_FUT"&amp;J$3&amp;"M_"&amp;$A34</f>
        <v>USD_CURVE_FUT6M_H5</v>
      </c>
      <c r="K34" s="153">
        <f>Pricing!$D34</f>
        <v>99.653938789611558</v>
      </c>
      <c r="L34" s="153">
        <f>Pricing!$D34</f>
        <v>99.653938789611558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6">"USD_CURVE_FUT"&amp;N$3&amp;"M_"&amp;$A34</f>
        <v>USD_CURVE_FUT12M_H5</v>
      </c>
      <c r="O34" s="153">
        <f>Pricing!E34</f>
        <v>99.666254752061718</v>
      </c>
      <c r="P34" s="153">
        <f>Pricing!E34</f>
        <v>99.666254752061718</v>
      </c>
      <c r="Q34" s="154" t="str">
        <f>IF(Contribute="abcd",IF($A$2&lt;&gt;-1,_xll.RtContribute(SourceAlias,N34,Fields,O34:P34,"SCOPE:SERVER"),_xll.RtContribute(SourceAlias,"DDS_INSERT_S",$A$2:$C$2,N34:P34,"SCOPE:SERVER FTC:ALL")),"stopped")</f>
        <v>stopped</v>
      </c>
      <c r="R34" s="152"/>
      <c r="S34" s="153">
        <f>Pricing!$F34</f>
        <v>99.650350810887431</v>
      </c>
      <c r="T34" s="153">
        <f>Pricing!$F34</f>
        <v>99.650350810887431</v>
      </c>
      <c r="U34" s="154"/>
      <c r="V34" s="152"/>
      <c r="W34" s="153">
        <f>Pricing!$G34</f>
        <v>99.863590625628248</v>
      </c>
      <c r="X34" s="153">
        <f>Pricing!$G34</f>
        <v>99.863590625628248</v>
      </c>
      <c r="Y34" s="154"/>
    </row>
    <row r="35" spans="1:25" x14ac:dyDescent="0.2">
      <c r="A35" s="71" t="str">
        <f>Pricing!$A35</f>
        <v>J5</v>
      </c>
      <c r="B35" s="152" t="str">
        <f t="shared" si="3"/>
        <v>USD_CURVE_FUT1M_J5</v>
      </c>
      <c r="C35" s="153">
        <f>Pricing!$B35</f>
        <v>99.772661916936585</v>
      </c>
      <c r="D35" s="153">
        <f>Pricing!$B35</f>
        <v>99.772661916936585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4"/>
        <v>USD_CURVE_FUT3M_J5</v>
      </c>
      <c r="G35" s="153">
        <f>Pricing!$C35</f>
        <v>99.69422942249561</v>
      </c>
      <c r="H35" s="153">
        <f>Pricing!$C35</f>
        <v>99.69422942249561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5"/>
        <v>USD_CURVE_FUT6M_J5</v>
      </c>
      <c r="K35" s="153">
        <f>Pricing!$D35</f>
        <v>99.618565863383481</v>
      </c>
      <c r="L35" s="153">
        <f>Pricing!$D35</f>
        <v>99.618565863383481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6"/>
        <v>USD_CURVE_FUT12M_J5</v>
      </c>
      <c r="O35" s="153">
        <f>Pricing!E35</f>
        <v>99.578051461675699</v>
      </c>
      <c r="P35" s="153">
        <f>Pricing!E35</f>
        <v>99.578051461675699</v>
      </c>
      <c r="Q35" s="154" t="str">
        <f>IF(Contribute="abcd",IF($A$2&lt;&gt;-1,_xll.RtContribute(SourceAlias,N35,Fields,O35:P35,"SCOPE:SERVER"),_xll.RtContribute(SourceAlias,"DDS_INSERT_S",$A$2:$C$2,N35:P35,"SCOPE:SERVER FTC:ALL")),"stopped")</f>
        <v>stopped</v>
      </c>
      <c r="R35" s="152"/>
      <c r="S35" s="153">
        <f>Pricing!$F35</f>
        <v>99.576970791509424</v>
      </c>
      <c r="T35" s="153">
        <f>Pricing!$F35</f>
        <v>99.576970791509424</v>
      </c>
      <c r="U35" s="154"/>
      <c r="V35" s="152"/>
      <c r="W35" s="153">
        <f>Pricing!$G35</f>
        <v>99.828965040020108</v>
      </c>
      <c r="X35" s="153">
        <f>Pricing!$G35</f>
        <v>99.828965040020108</v>
      </c>
      <c r="Y35" s="154"/>
    </row>
    <row r="36" spans="1:25" x14ac:dyDescent="0.2">
      <c r="A36" s="71" t="str">
        <f>Pricing!$A36</f>
        <v>K5</v>
      </c>
      <c r="B36" s="152" t="str">
        <f t="shared" si="3"/>
        <v>USD_CURVE_FUT1M_K5</v>
      </c>
      <c r="C36" s="153">
        <f>Pricing!$B36</f>
        <v>99.71906893897841</v>
      </c>
      <c r="D36" s="153">
        <f>Pricing!$B36</f>
        <v>99.71906893897841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4"/>
        <v>USD_CURVE_FUT3M_K5</v>
      </c>
      <c r="G36" s="153">
        <f>Pricing!$C36</f>
        <v>99.637385219359459</v>
      </c>
      <c r="H36" s="153">
        <f>Pricing!$C36</f>
        <v>99.637385219359459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5"/>
        <v>USD_CURVE_FUT6M_K5</v>
      </c>
      <c r="K36" s="153">
        <f>Pricing!$D36</f>
        <v>99.563645511908845</v>
      </c>
      <c r="L36" s="153">
        <f>Pricing!$D36</f>
        <v>99.563645511908845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6"/>
        <v>USD_CURVE_FUT12M_K5</v>
      </c>
      <c r="O36" s="153">
        <f>Pricing!E36</f>
        <v>99.462426308255019</v>
      </c>
      <c r="P36" s="153">
        <f>Pricing!E36</f>
        <v>99.462426308255019</v>
      </c>
      <c r="Q36" s="154" t="str">
        <f>IF(Contribute="abcd",IF($A$2&lt;&gt;-1,_xll.RtContribute(SourceAlias,N36,Fields,O36:P36,"SCOPE:SERVER"),_xll.RtContribute(SourceAlias,"DDS_INSERT_S",$A$2:$C$2,N36:P36,"SCOPE:SERVER FTC:ALL")),"stopped")</f>
        <v>stopped</v>
      </c>
      <c r="R36" s="152"/>
      <c r="S36" s="153">
        <f>Pricing!$F36</f>
        <v>99.487226015631492</v>
      </c>
      <c r="T36" s="153">
        <f>Pricing!$F36</f>
        <v>99.487226015631492</v>
      </c>
      <c r="U36" s="154"/>
      <c r="V36" s="152"/>
      <c r="W36" s="153">
        <f>Pricing!$G36</f>
        <v>99.775823026341513</v>
      </c>
      <c r="X36" s="153">
        <f>Pricing!$G36</f>
        <v>99.775823026341513</v>
      </c>
      <c r="Y36" s="154"/>
    </row>
    <row r="37" spans="1:25" x14ac:dyDescent="0.2">
      <c r="A37" s="71" t="str">
        <f>Pricing!$A37</f>
        <v>M5</v>
      </c>
      <c r="B37" s="152" t="str">
        <f t="shared" si="3"/>
        <v>USD_CURVE_FUT1M_M5</v>
      </c>
      <c r="C37" s="153">
        <f>Pricing!$B37</f>
        <v>99.668953831107103</v>
      </c>
      <c r="D37" s="153">
        <f>Pricing!$B37</f>
        <v>99.668953831107103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4"/>
        <v>USD_CURVE_FUT3M_M5</v>
      </c>
      <c r="G37" s="153">
        <f>Pricing!$C37</f>
        <v>99.573822747773079</v>
      </c>
      <c r="H37" s="153">
        <f>Pricing!$C37</f>
        <v>99.573822747773079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5"/>
        <v>USD_CURVE_FUT6M_M5</v>
      </c>
      <c r="K37" s="153">
        <f>Pricing!$D37</f>
        <v>99.510674335314718</v>
      </c>
      <c r="L37" s="153">
        <f>Pricing!$D37</f>
        <v>99.510674335314718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6"/>
        <v>USD_CURVE_FUT12M_M5</v>
      </c>
      <c r="O37" s="153">
        <f>Pricing!E37</f>
        <v>99.365663408971244</v>
      </c>
      <c r="P37" s="153">
        <f>Pricing!E37</f>
        <v>99.365663408971244</v>
      </c>
      <c r="Q37" s="154" t="str">
        <f>IF(Contribute="abcd",IF($A$2&lt;&gt;-1,_xll.RtContribute(SourceAlias,N37,Fields,O37:P37,"SCOPE:SERVER"),_xll.RtContribute(SourceAlias,"DDS_INSERT_S",$A$2:$C$2,N37:P37,"SCOPE:SERVER FTC:ALL")),"stopped")</f>
        <v>stopped</v>
      </c>
      <c r="R37" s="152"/>
      <c r="S37" s="153">
        <f>Pricing!$F37</f>
        <v>99.395342881255246</v>
      </c>
      <c r="T37" s="153">
        <f>Pricing!$F37</f>
        <v>99.395342881255246</v>
      </c>
      <c r="U37" s="154"/>
      <c r="V37" s="152"/>
      <c r="W37" s="153">
        <f>Pricing!$G37</f>
        <v>99.724304646284111</v>
      </c>
      <c r="X37" s="153">
        <f>Pricing!$G37</f>
        <v>99.724304646284111</v>
      </c>
      <c r="Y37" s="154"/>
    </row>
    <row r="38" spans="1:25" x14ac:dyDescent="0.2">
      <c r="A38" s="71" t="str">
        <f>Pricing!$A38</f>
        <v>N5</v>
      </c>
      <c r="B38" s="152" t="str">
        <f t="shared" si="3"/>
        <v>USD_CURVE_FUT1M_N5</v>
      </c>
      <c r="C38" s="153">
        <f>Pricing!$B38</f>
        <v>99.613305996891683</v>
      </c>
      <c r="D38" s="153">
        <f>Pricing!$B38</f>
        <v>99.613305996891683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4"/>
        <v>USD_CURVE_FUT3M_N5</v>
      </c>
      <c r="G38" s="153">
        <f>Pricing!$C38</f>
        <v>99.511157686408566</v>
      </c>
      <c r="H38" s="153">
        <f>Pricing!$C38</f>
        <v>99.511157686408566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5"/>
        <v>USD_CURVE_FUT6M_N5</v>
      </c>
      <c r="K38" s="153">
        <f>Pricing!$D38</f>
        <v>99.453553830136826</v>
      </c>
      <c r="L38" s="153">
        <f>Pricing!$D38</f>
        <v>99.453553830136826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6"/>
        <v>USD_CURVE_FUT12M_N5</v>
      </c>
      <c r="O38" s="153">
        <f>Pricing!E38</f>
        <v>99.283336908661624</v>
      </c>
      <c r="P38" s="153">
        <f>Pricing!E38</f>
        <v>99.283336908661624</v>
      </c>
      <c r="Q38" s="154" t="str">
        <f>IF(Contribute="abcd",IF($A$2&lt;&gt;-1,_xll.RtContribute(SourceAlias,N38,Fields,O38:P38,"SCOPE:SERVER"),_xll.RtContribute(SourceAlias,"DDS_INSERT_S",$A$2:$C$2,N38:P38,"SCOPE:SERVER FTC:ALL")),"stopped")</f>
        <v>stopped</v>
      </c>
      <c r="R38" s="152"/>
      <c r="S38" s="153">
        <f>Pricing!$F38</f>
        <v>99.312785967033847</v>
      </c>
      <c r="T38" s="153">
        <f>Pricing!$F38</f>
        <v>99.312785967033847</v>
      </c>
      <c r="U38" s="154"/>
      <c r="V38" s="152"/>
      <c r="W38" s="153">
        <f>Pricing!$G38</f>
        <v>99.670547605008039</v>
      </c>
      <c r="X38" s="153">
        <f>Pricing!$G38</f>
        <v>99.670547605008039</v>
      </c>
      <c r="Y38" s="154"/>
    </row>
    <row r="39" spans="1:25" x14ac:dyDescent="0.2">
      <c r="A39" s="71" t="str">
        <f>Pricing!$A39</f>
        <v>Q5</v>
      </c>
      <c r="B39" s="152" t="str">
        <f t="shared" si="3"/>
        <v>USD_CURVE_FUT1M_Q5</v>
      </c>
      <c r="C39" s="153">
        <f>Pricing!$B39</f>
        <v>99.537485001020087</v>
      </c>
      <c r="D39" s="153">
        <f>Pricing!$B39</f>
        <v>99.537485001020087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4"/>
        <v>USD_CURVE_FUT3M_Q5</v>
      </c>
      <c r="G39" s="153">
        <f>Pricing!$C39</f>
        <v>99.436235858708017</v>
      </c>
      <c r="H39" s="153">
        <f>Pricing!$C39</f>
        <v>99.436235858708017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5"/>
        <v>USD_CURVE_FUT6M_Q5</v>
      </c>
      <c r="K39" s="153">
        <f>Pricing!$D39</f>
        <v>99.370341413967225</v>
      </c>
      <c r="L39" s="153">
        <f>Pricing!$D39</f>
        <v>99.370341413967225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6"/>
        <v>USD_CURVE_FUT12M_Q5</v>
      </c>
      <c r="O39" s="153">
        <f>Pricing!E39</f>
        <v>99.171027497445252</v>
      </c>
      <c r="P39" s="153">
        <f>Pricing!E39</f>
        <v>99.171027497445252</v>
      </c>
      <c r="Q39" s="154" t="str">
        <f>IF(Contribute="abcd",IF($A$2&lt;&gt;-1,_xll.RtContribute(SourceAlias,N39,Fields,O39:P39,"SCOPE:SERVER"),_xll.RtContribute(SourceAlias,"DDS_INSERT_S",$A$2:$C$2,N39:P39,"SCOPE:SERVER FTC:ALL")),"stopped")</f>
        <v>stopped</v>
      </c>
      <c r="R39" s="152"/>
      <c r="S39" s="153">
        <f>Pricing!$F39</f>
        <v>99.328567443808552</v>
      </c>
      <c r="T39" s="153">
        <f>Pricing!$F39</f>
        <v>99.328567443808552</v>
      </c>
      <c r="U39" s="154"/>
      <c r="V39" s="152"/>
      <c r="W39" s="153">
        <f>Pricing!$G39</f>
        <v>99.595936852070395</v>
      </c>
      <c r="X39" s="153">
        <f>Pricing!$G39</f>
        <v>99.595936852070395</v>
      </c>
      <c r="Y39" s="154"/>
    </row>
    <row r="40" spans="1:25" x14ac:dyDescent="0.2">
      <c r="A40" s="71" t="str">
        <f>Pricing!$A40</f>
        <v>U5</v>
      </c>
      <c r="B40" s="152" t="str">
        <f t="shared" si="3"/>
        <v>USD_CURVE_FUT1M_U5</v>
      </c>
      <c r="C40" s="153">
        <f>Pricing!$B40</f>
        <v>99.47421560517131</v>
      </c>
      <c r="D40" s="153">
        <f>Pricing!$B40</f>
        <v>99.47421560517131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4"/>
        <v>USD_CURVE_FUT3M_U5</v>
      </c>
      <c r="G40" s="153">
        <f>Pricing!$C40</f>
        <v>99.37541315141938</v>
      </c>
      <c r="H40" s="153">
        <f>Pricing!$C40</f>
        <v>99.37541315141938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5"/>
        <v>USD_CURVE_FUT6M_U5</v>
      </c>
      <c r="K40" s="153">
        <f>Pricing!$D40</f>
        <v>99.300498799219227</v>
      </c>
      <c r="L40" s="153">
        <f>Pricing!$D40</f>
        <v>99.300498799219227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6"/>
        <v>USD_CURVE_FUT12M_U5</v>
      </c>
      <c r="O40" s="153">
        <f>Pricing!E40</f>
        <v>99.081681087330907</v>
      </c>
      <c r="P40" s="153">
        <f>Pricing!E40</f>
        <v>99.081681087330907</v>
      </c>
      <c r="Q40" s="154" t="str">
        <f>IF(Contribute="abcd",IF($A$2&lt;&gt;-1,_xll.RtContribute(SourceAlias,N40,Fields,O40:P40,"SCOPE:SERVER"),_xll.RtContribute(SourceAlias,"DDS_INSERT_S",$A$2:$C$2,N40:P40,"SCOPE:SERVER FTC:ALL")),"stopped")</f>
        <v>stopped</v>
      </c>
      <c r="R40" s="152"/>
      <c r="S40" s="153">
        <f>Pricing!$F40</f>
        <v>99.377400000180941</v>
      </c>
      <c r="T40" s="153">
        <f>Pricing!$F40</f>
        <v>99.377400000180941</v>
      </c>
      <c r="U40" s="154"/>
      <c r="V40" s="152"/>
      <c r="W40" s="153">
        <f>Pricing!$G40</f>
        <v>99.536917674350221</v>
      </c>
      <c r="X40" s="153">
        <f>Pricing!$G40</f>
        <v>99.536917674350221</v>
      </c>
      <c r="Y40" s="154"/>
    </row>
    <row r="41" spans="1:25" x14ac:dyDescent="0.2">
      <c r="A41" s="71" t="str">
        <f>Pricing!$A41</f>
        <v>V5</v>
      </c>
      <c r="B41" s="152" t="str">
        <f t="shared" si="3"/>
        <v>USD_CURVE_FUT1M_V5</v>
      </c>
      <c r="C41" s="153">
        <f>Pricing!$B41</f>
        <v>99.389170211721137</v>
      </c>
      <c r="D41" s="153">
        <f>Pricing!$B41</f>
        <v>99.389170211721137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4"/>
        <v>USD_CURVE_FUT3M_V5</v>
      </c>
      <c r="G41" s="153">
        <f>Pricing!$C41</f>
        <v>99.28958865064277</v>
      </c>
      <c r="H41" s="153">
        <f>Pricing!$C41</f>
        <v>99.28958865064277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5"/>
        <v>USD_CURVE_FUT6M_V5</v>
      </c>
      <c r="K41" s="153">
        <f>Pricing!$D41</f>
        <v>99.210897856227049</v>
      </c>
      <c r="L41" s="153">
        <f>Pricing!$D41</f>
        <v>99.210897856227049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6"/>
        <v>USD_CURVE_FUT12M_V5</v>
      </c>
      <c r="O41" s="153">
        <f>Pricing!E41</f>
        <v>98.981220096792214</v>
      </c>
      <c r="P41" s="153">
        <f>Pricing!E41</f>
        <v>98.981220096792214</v>
      </c>
      <c r="Q41" s="154" t="str">
        <f>IF(Contribute="abcd",IF($A$2&lt;&gt;-1,_xll.RtContribute(SourceAlias,N41,Fields,O41:P41,"SCOPE:SERVER"),_xll.RtContribute(SourceAlias,"DDS_INSERT_S",$A$2:$C$2,N41:P41,"SCOPE:SERVER FTC:ALL")),"stopped")</f>
        <v>stopped</v>
      </c>
      <c r="R41" s="152"/>
      <c r="S41" s="153">
        <f>Pricing!$F41</f>
        <v>99.349029193834198</v>
      </c>
      <c r="T41" s="153">
        <f>Pricing!$F41</f>
        <v>99.349029193834198</v>
      </c>
      <c r="U41" s="154"/>
      <c r="V41" s="152"/>
      <c r="W41" s="153">
        <f>Pricing!$G41</f>
        <v>99.455204849217409</v>
      </c>
      <c r="X41" s="153">
        <f>Pricing!$G41</f>
        <v>99.455204849217409</v>
      </c>
      <c r="Y41" s="154"/>
    </row>
    <row r="42" spans="1:25" x14ac:dyDescent="0.2">
      <c r="A42" s="71" t="str">
        <f>Pricing!$A42</f>
        <v>X5</v>
      </c>
      <c r="B42" s="152" t="str">
        <f t="shared" si="3"/>
        <v>USD_CURVE_FUT1M_X5</v>
      </c>
      <c r="C42" s="153">
        <f>Pricing!$B42</f>
        <v>99.320616182960975</v>
      </c>
      <c r="D42" s="153">
        <f>Pricing!$B42</f>
        <v>99.320616182960975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4"/>
        <v>USD_CURVE_FUT3M_X5</v>
      </c>
      <c r="G42" s="153">
        <f>Pricing!$C42</f>
        <v>99.218210893929253</v>
      </c>
      <c r="H42" s="153">
        <f>Pricing!$C42</f>
        <v>99.218210893929253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5"/>
        <v>USD_CURVE_FUT6M_X5</v>
      </c>
      <c r="K42" s="153">
        <f>Pricing!$D42</f>
        <v>99.14904193296681</v>
      </c>
      <c r="L42" s="153">
        <f>Pricing!$D42</f>
        <v>99.14904193296681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6"/>
        <v>USD_CURVE_FUT12M_X5</v>
      </c>
      <c r="O42" s="153">
        <f>Pricing!E42</f>
        <v>98.925103663948988</v>
      </c>
      <c r="P42" s="153">
        <f>Pricing!E42</f>
        <v>98.925103663948988</v>
      </c>
      <c r="Q42" s="154" t="str">
        <f>IF(Contribute="abcd",IF($A$2&lt;&gt;-1,_xll.RtContribute(SourceAlias,N42,Fields,O42:P42,"SCOPE:SERVER"),_xll.RtContribute(SourceAlias,"DDS_INSERT_S",$A$2:$C$2,N42:P42,"SCOPE:SERVER FTC:ALL")),"stopped")</f>
        <v>stopped</v>
      </c>
      <c r="R42" s="152"/>
      <c r="S42" s="153">
        <f>Pricing!$F42</f>
        <v>99.254680441855172</v>
      </c>
      <c r="T42" s="153">
        <f>Pricing!$F42</f>
        <v>99.254680441855172</v>
      </c>
      <c r="U42" s="154"/>
      <c r="V42" s="152"/>
      <c r="W42" s="153">
        <f>Pricing!$G42</f>
        <v>99.390218805956394</v>
      </c>
      <c r="X42" s="153">
        <f>Pricing!$G42</f>
        <v>99.390218805956394</v>
      </c>
      <c r="Y42" s="154"/>
    </row>
    <row r="43" spans="1:25" x14ac:dyDescent="0.2">
      <c r="A43" s="71" t="str">
        <f>Pricing!$A43</f>
        <v>Z5</v>
      </c>
      <c r="B43" s="152" t="str">
        <f t="shared" si="3"/>
        <v>USD_CURVE_FUT1M_Z5</v>
      </c>
      <c r="C43" s="153">
        <f>Pricing!$B43</f>
        <v>99.252897539043218</v>
      </c>
      <c r="D43" s="153">
        <f>Pricing!$B43</f>
        <v>99.252897539043218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4"/>
        <v>USD_CURVE_FUT3M_Z5</v>
      </c>
      <c r="G43" s="153">
        <f>Pricing!$C43</f>
        <v>99.147544167536466</v>
      </c>
      <c r="H43" s="153">
        <f>Pricing!$C43</f>
        <v>99.147544167536466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5"/>
        <v>USD_CURVE_FUT6M_Z5</v>
      </c>
      <c r="K43" s="153">
        <f>Pricing!$D43</f>
        <v>99.082861594703033</v>
      </c>
      <c r="L43" s="153">
        <f>Pricing!$D43</f>
        <v>99.082861594703033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6"/>
        <v>USD_CURVE_FUT12M_Z5</v>
      </c>
      <c r="O43" s="153">
        <f>Pricing!E43</f>
        <v>98.883505294176715</v>
      </c>
      <c r="P43" s="153">
        <f>Pricing!E43</f>
        <v>98.883505294176715</v>
      </c>
      <c r="Q43" s="154" t="str">
        <f>IF(Contribute="abcd",IF($A$2&lt;&gt;-1,_xll.RtContribute(SourceAlias,N43,Fields,O43:P43,"SCOPE:SERVER"),_xll.RtContribute(SourceAlias,"DDS_INSERT_S",$A$2:$C$2,N43:P43,"SCOPE:SERVER FTC:ALL")),"stopped")</f>
        <v>stopped</v>
      </c>
      <c r="R43" s="152"/>
      <c r="S43" s="153">
        <f>Pricing!$F43</f>
        <v>99.150399999999991</v>
      </c>
      <c r="T43" s="153">
        <f>Pricing!$F43</f>
        <v>99.150399999999991</v>
      </c>
      <c r="U43" s="154"/>
      <c r="V43" s="152"/>
      <c r="W43" s="153">
        <f>Pricing!$G43</f>
        <v>99.328744431762445</v>
      </c>
      <c r="X43" s="153">
        <f>Pricing!$G43</f>
        <v>99.328744431762445</v>
      </c>
      <c r="Y43" s="154"/>
    </row>
    <row r="44" spans="1:25" x14ac:dyDescent="0.2">
      <c r="A44" s="71" t="str">
        <f>Pricing!$A44</f>
        <v>F6</v>
      </c>
      <c r="B44" s="152" t="str">
        <f t="shared" si="3"/>
        <v>USD_CURVE_FUT1M_F6</v>
      </c>
      <c r="C44" s="153">
        <f>Pricing!$B44</f>
        <v>99.167236050416122</v>
      </c>
      <c r="D44" s="153">
        <f>Pricing!$B44</f>
        <v>99.167236050416122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4"/>
        <v>USD_CURVE_FUT3M_F6</v>
      </c>
      <c r="G44" s="153">
        <f>Pricing!$C44</f>
        <v>99.059575177179809</v>
      </c>
      <c r="H44" s="153">
        <f>Pricing!$C44</f>
        <v>99.059575177179809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5"/>
        <v>USD_CURVE_FUT6M_F6</v>
      </c>
      <c r="K44" s="153">
        <f>Pricing!$D44</f>
        <v>99.0089699608492</v>
      </c>
      <c r="L44" s="153">
        <f>Pricing!$D44</f>
        <v>99.0089699608492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6"/>
        <v>USD_CURVE_FUT12M_F6</v>
      </c>
      <c r="O44" s="153">
        <f>Pricing!E44</f>
        <v>98.77208670239574</v>
      </c>
      <c r="P44" s="153">
        <f>Pricing!E44</f>
        <v>98.77208670239574</v>
      </c>
      <c r="Q44" s="154" t="str">
        <f>IF(Contribute="abcd",IF($A$2&lt;&gt;-1,_xll.RtContribute(SourceAlias,N44,Fields,O44:P44,"SCOPE:SERVER"),_xll.RtContribute(SourceAlias,"DDS_INSERT_S",$A$2:$C$2,N44:P44,"SCOPE:SERVER FTC:ALL")),"stopped")</f>
        <v>stopped</v>
      </c>
      <c r="R44" s="152"/>
      <c r="S44" s="153">
        <f>Pricing!$F44</f>
        <v>99.066384824726057</v>
      </c>
      <c r="T44" s="153">
        <f>Pricing!$F44</f>
        <v>99.066384824726057</v>
      </c>
      <c r="U44" s="154"/>
      <c r="V44" s="152"/>
      <c r="W44" s="153">
        <f>Pricing!$G44</f>
        <v>99.236859432487776</v>
      </c>
      <c r="X44" s="153">
        <f>Pricing!$G44</f>
        <v>99.236859432487776</v>
      </c>
      <c r="Y44" s="154"/>
    </row>
    <row r="45" spans="1:25" x14ac:dyDescent="0.2">
      <c r="A45" s="71" t="str">
        <f>Pricing!$A45</f>
        <v>H6</v>
      </c>
      <c r="B45" s="152" t="str">
        <f t="shared" si="3"/>
        <v>USD_CURVE_FUT1M_H6</v>
      </c>
      <c r="C45" s="153">
        <f>Pricing!$B45</f>
        <v>99.033581568102605</v>
      </c>
      <c r="D45" s="153">
        <f>Pricing!$B45</f>
        <v>99.033581568102605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4"/>
        <v>USD_CURVE_FUT3M_H6</v>
      </c>
      <c r="G45" s="153">
        <f>Pricing!$C45</f>
        <v>98.920222220134519</v>
      </c>
      <c r="H45" s="153">
        <f>Pricing!$C45</f>
        <v>98.920222220134519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5"/>
        <v>USD_CURVE_FUT6M_H6</v>
      </c>
      <c r="K45" s="153">
        <f>Pricing!$D45</f>
        <v>98.85558527910645</v>
      </c>
      <c r="L45" s="153">
        <f>Pricing!$D45</f>
        <v>98.85558527910645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6"/>
        <v>USD_CURVE_FUT12M_H6</v>
      </c>
      <c r="O45" s="153">
        <f>Pricing!E45</f>
        <v>98.66380588873686</v>
      </c>
      <c r="P45" s="153">
        <f>Pricing!E45</f>
        <v>98.66380588873686</v>
      </c>
      <c r="Q45" s="154" t="str">
        <f>IF(Contribute="abcd",IF($A$2&lt;&gt;-1,_xll.RtContribute(SourceAlias,N45,Fields,O45:P45,"SCOPE:SERVER"),_xll.RtContribute(SourceAlias,"DDS_INSERT_S",$A$2:$C$2,N45:P45,"SCOPE:SERVER FTC:ALL")),"stopped")</f>
        <v>stopped</v>
      </c>
      <c r="R45" s="152"/>
      <c r="S45" s="153">
        <f>Pricing!$F45</f>
        <v>98.924100000000081</v>
      </c>
      <c r="T45" s="153">
        <f>Pricing!$F45</f>
        <v>98.924100000000081</v>
      </c>
      <c r="U45" s="154"/>
      <c r="V45" s="152"/>
      <c r="W45" s="153">
        <f>Pricing!$G45</f>
        <v>99.102086120274876</v>
      </c>
      <c r="X45" s="153">
        <f>Pricing!$G45</f>
        <v>99.102086120274876</v>
      </c>
      <c r="Y45" s="154"/>
    </row>
    <row r="46" spans="1:25" x14ac:dyDescent="0.2">
      <c r="A46" s="71" t="str">
        <f>Pricing!$A46</f>
        <v>M6</v>
      </c>
      <c r="B46" s="152" t="str">
        <f t="shared" si="3"/>
        <v>USD_CURVE_FUT1M_M6</v>
      </c>
      <c r="C46" s="153">
        <f>Pricing!$B46</f>
        <v>98.834894593214543</v>
      </c>
      <c r="D46" s="153">
        <f>Pricing!$B46</f>
        <v>98.834894593214543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4"/>
        <v>USD_CURVE_FUT3M_M6</v>
      </c>
      <c r="G46" s="153">
        <f>Pricing!$C46</f>
        <v>98.703389300350807</v>
      </c>
      <c r="H46" s="153">
        <f>Pricing!$C46</f>
        <v>98.703389300350807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5"/>
        <v>USD_CURVE_FUT6M_M6</v>
      </c>
      <c r="K46" s="153">
        <f>Pricing!$D46</f>
        <v>98.62903440119662</v>
      </c>
      <c r="L46" s="153">
        <f>Pricing!$D46</f>
        <v>98.62903440119662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6"/>
        <v>USD_CURVE_FUT12M_M6</v>
      </c>
      <c r="O46" s="153">
        <f>Pricing!E46</f>
        <v>98.528306458888053</v>
      </c>
      <c r="P46" s="153">
        <f>Pricing!E46</f>
        <v>98.528306458888053</v>
      </c>
      <c r="Q46" s="154" t="str">
        <f>IF(Contribute="abcd",IF($A$2&lt;&gt;-1,_xll.RtContribute(SourceAlias,N46,Fields,O46:P46,"SCOPE:SERVER"),_xll.RtContribute(SourceAlias,"DDS_INSERT_S",$A$2:$C$2,N46:P46,"SCOPE:SERVER FTC:ALL")),"stopped")</f>
        <v>stopped</v>
      </c>
      <c r="R46" s="152"/>
      <c r="S46" s="153">
        <f>Pricing!$F46</f>
        <v>98.708400000043795</v>
      </c>
      <c r="T46" s="153">
        <f>Pricing!$F46</f>
        <v>98.708400000043795</v>
      </c>
      <c r="U46" s="154"/>
      <c r="V46" s="152"/>
      <c r="W46" s="153">
        <f>Pricing!$G46</f>
        <v>98.898219185392151</v>
      </c>
      <c r="X46" s="153">
        <f>Pricing!$G46</f>
        <v>98.898219185392151</v>
      </c>
      <c r="Y46" s="154"/>
    </row>
    <row r="47" spans="1:25" x14ac:dyDescent="0.2">
      <c r="A47" s="71" t="str">
        <f>Pricing!$A47</f>
        <v>U6</v>
      </c>
      <c r="B47" s="152" t="str">
        <f t="shared" si="3"/>
        <v>USD_CURVE_FUT1M_U6</v>
      </c>
      <c r="C47" s="153">
        <f>Pricing!$B47</f>
        <v>98.644996380593795</v>
      </c>
      <c r="D47" s="153">
        <f>Pricing!$B47</f>
        <v>98.644996380593795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4"/>
        <v>USD_CURVE_FUT3M_U6</v>
      </c>
      <c r="G47" s="153">
        <f>Pricing!$C47</f>
        <v>98.507317677168487</v>
      </c>
      <c r="H47" s="153">
        <f>Pricing!$C47</f>
        <v>98.507317677168487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5"/>
        <v>USD_CURVE_FUT6M_U6</v>
      </c>
      <c r="K47" s="153">
        <f>Pricing!$D47</f>
        <v>98.422963618219953</v>
      </c>
      <c r="L47" s="153">
        <f>Pricing!$D47</f>
        <v>98.422963618219953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6"/>
        <v>USD_CURVE_FUT12M_U6</v>
      </c>
      <c r="O47" s="153">
        <f>Pricing!E47</f>
        <v>98.155051397839401</v>
      </c>
      <c r="P47" s="153">
        <f>Pricing!E47</f>
        <v>98.155051397839401</v>
      </c>
      <c r="Q47" s="154" t="str">
        <f>IF(Contribute="abcd",IF($A$2&lt;&gt;-1,_xll.RtContribute(SourceAlias,N47,Fields,O47:P47,"SCOPE:SERVER"),_xll.RtContribute(SourceAlias,"DDS_INSERT_S",$A$2:$C$2,N47:P47,"SCOPE:SERVER FTC:ALL")),"stopped")</f>
        <v>stopped</v>
      </c>
      <c r="R47" s="152"/>
      <c r="S47" s="153">
        <f>Pricing!$F47</f>
        <v>98.513300000050577</v>
      </c>
      <c r="T47" s="153">
        <f>Pricing!$F47</f>
        <v>98.513300000050577</v>
      </c>
      <c r="U47" s="154"/>
      <c r="V47" s="152"/>
      <c r="W47" s="153">
        <f>Pricing!$G47</f>
        <v>98.718837801573926</v>
      </c>
      <c r="X47" s="153">
        <f>Pricing!$G47</f>
        <v>98.718837801573926</v>
      </c>
      <c r="Y47" s="154"/>
    </row>
    <row r="48" spans="1:25" x14ac:dyDescent="0.2">
      <c r="A48" s="71" t="str">
        <f>Pricing!$A48</f>
        <v>Z6</v>
      </c>
      <c r="B48" s="152" t="str">
        <f t="shared" si="3"/>
        <v>USD_CURVE_FUT1M_Z6</v>
      </c>
      <c r="C48" s="153">
        <f>Pricing!$B48</f>
        <v>98.490041712299089</v>
      </c>
      <c r="D48" s="153">
        <f>Pricing!$B48</f>
        <v>98.490041712299089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4"/>
        <v>USD_CURVE_FUT3M_Z6</v>
      </c>
      <c r="G48" s="153">
        <f>Pricing!$C48</f>
        <v>98.331456346924909</v>
      </c>
      <c r="H48" s="153">
        <f>Pricing!$C48</f>
        <v>98.331456346924909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5"/>
        <v>USD_CURVE_FUT6M_Z6</v>
      </c>
      <c r="K48" s="153">
        <f>Pricing!$D48</f>
        <v>98.265527687533009</v>
      </c>
      <c r="L48" s="153">
        <f>Pricing!$D48</f>
        <v>98.265527687533009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6"/>
        <v>USD_CURVE_FUT12M_Z6</v>
      </c>
      <c r="O48" s="153">
        <f>Pricing!E48</f>
        <v>97.840905052439012</v>
      </c>
      <c r="P48" s="153">
        <f>Pricing!E48</f>
        <v>97.840905052439012</v>
      </c>
      <c r="Q48" s="154" t="str">
        <f>IF(Contribute="abcd",IF($A$2&lt;&gt;-1,_xll.RtContribute(SourceAlias,N48,Fields,O48:P48,"SCOPE:SERVER"),_xll.RtContribute(SourceAlias,"DDS_INSERT_S",$A$2:$C$2,N48:P48,"SCOPE:SERVER FTC:ALL")),"stopped")</f>
        <v>stopped</v>
      </c>
      <c r="R48" s="152"/>
      <c r="S48" s="153">
        <f>Pricing!$F48</f>
        <v>98.339100000076485</v>
      </c>
      <c r="T48" s="153">
        <f>Pricing!$F48</f>
        <v>98.339100000076485</v>
      </c>
      <c r="U48" s="154"/>
      <c r="V48" s="152"/>
      <c r="W48" s="153">
        <f>Pricing!$G48</f>
        <v>98.552726577649537</v>
      </c>
      <c r="X48" s="153">
        <f>Pricing!$G48</f>
        <v>98.552726577649537</v>
      </c>
      <c r="Y48" s="154"/>
    </row>
    <row r="49" spans="1:25" x14ac:dyDescent="0.2">
      <c r="A49" s="71" t="str">
        <f>Pricing!$A49</f>
        <v>H7</v>
      </c>
      <c r="B49" s="152" t="str">
        <f t="shared" si="3"/>
        <v>USD_CURVE_FUT1M_H7</v>
      </c>
      <c r="C49" s="153">
        <f>Pricing!$B49</f>
        <v>98.363120251538305</v>
      </c>
      <c r="D49" s="153">
        <f>Pricing!$B49</f>
        <v>98.363120251538305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4"/>
        <v>USD_CURVE_FUT3M_H7</v>
      </c>
      <c r="G49" s="153">
        <f>Pricing!$C49</f>
        <v>98.21318682379146</v>
      </c>
      <c r="H49" s="153">
        <f>Pricing!$C49</f>
        <v>98.21318682379146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5"/>
        <v>USD_CURVE_FUT6M_H7</v>
      </c>
      <c r="K49" s="153">
        <f>Pricing!$D49</f>
        <v>98.141679621475006</v>
      </c>
      <c r="L49" s="153">
        <f>Pricing!$D49</f>
        <v>98.141679621475006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6"/>
        <v>USD_CURVE_FUT12M_H7</v>
      </c>
      <c r="O49" s="153">
        <f>Pricing!E49</f>
        <v>97.88181262500801</v>
      </c>
      <c r="P49" s="153">
        <f>Pricing!E49</f>
        <v>97.88181262500801</v>
      </c>
      <c r="Q49" s="154" t="str">
        <f>IF(Contribute="abcd",IF($A$2&lt;&gt;-1,_xll.RtContribute(SourceAlias,N49,Fields,O49:P49,"SCOPE:SERVER"),_xll.RtContribute(SourceAlias,"DDS_INSERT_S",$A$2:$C$2,N49:P49,"SCOPE:SERVER FTC:ALL")),"stopped")</f>
        <v>stopped</v>
      </c>
      <c r="R49" s="152"/>
      <c r="S49" s="153">
        <f>Pricing!$F49</f>
        <v>98.331457007610396</v>
      </c>
      <c r="T49" s="153">
        <f>Pricing!$F49</f>
        <v>98.331457007610396</v>
      </c>
      <c r="U49" s="154"/>
      <c r="V49" s="152"/>
      <c r="W49" s="153">
        <f>Pricing!$G49</f>
        <v>98.438668737097856</v>
      </c>
      <c r="X49" s="153">
        <f>Pricing!$G49</f>
        <v>98.438668737097856</v>
      </c>
      <c r="Y49" s="154"/>
    </row>
    <row r="50" spans="1:25" x14ac:dyDescent="0.2">
      <c r="A50" s="71" t="str">
        <f>Pricing!$A50</f>
        <v>M7</v>
      </c>
      <c r="B50" s="152" t="str">
        <f t="shared" si="3"/>
        <v>USD_CURVE_FUT1M_M7</v>
      </c>
      <c r="C50" s="153">
        <f>Pricing!$B50</f>
        <v>98.239212193133326</v>
      </c>
      <c r="D50" s="153">
        <f>Pricing!$B50</f>
        <v>98.239212193133326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4"/>
        <v>USD_CURVE_FUT3M_M7</v>
      </c>
      <c r="G50" s="153">
        <f>Pricing!$C50</f>
        <v>98.102158701708063</v>
      </c>
      <c r="H50" s="153">
        <f>Pricing!$C50</f>
        <v>98.102158701708063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5"/>
        <v>USD_CURVE_FUT6M_M7</v>
      </c>
      <c r="K50" s="153">
        <f>Pricing!$D50</f>
        <v>98.018624222814751</v>
      </c>
      <c r="L50" s="153">
        <f>Pricing!$D50</f>
        <v>98.018624222814751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6"/>
        <v>USD_CURVE_FUT12M_M7</v>
      </c>
      <c r="O50" s="153">
        <f>Pricing!E50</f>
        <v>97.901309389611143</v>
      </c>
      <c r="P50" s="153">
        <f>Pricing!E50</f>
        <v>97.901309389611143</v>
      </c>
      <c r="Q50" s="154" t="str">
        <f>IF(Contribute="abcd",IF($A$2&lt;&gt;-1,_xll.RtContribute(SourceAlias,N50,Fields,O50:P50,"SCOPE:SERVER"),_xll.RtContribute(SourceAlias,"DDS_INSERT_S",$A$2:$C$2,N50:P50,"SCOPE:SERVER FTC:ALL")),"stopped")</f>
        <v>stopped</v>
      </c>
      <c r="R50" s="152"/>
      <c r="S50" s="153">
        <f>Pricing!$F50</f>
        <v>98.180114361947375</v>
      </c>
      <c r="T50" s="153">
        <f>Pricing!$F50</f>
        <v>98.180114361947375</v>
      </c>
      <c r="U50" s="154"/>
      <c r="V50" s="152"/>
      <c r="W50" s="153">
        <f>Pricing!$G50</f>
        <v>98.32214042814276</v>
      </c>
      <c r="X50" s="153">
        <f>Pricing!$G50</f>
        <v>98.32214042814276</v>
      </c>
      <c r="Y50" s="154"/>
    </row>
    <row r="51" spans="1:25" x14ac:dyDescent="0.2">
      <c r="A51" s="71" t="str">
        <f>Pricing!$A51</f>
        <v>U7</v>
      </c>
      <c r="B51" s="152" t="str">
        <f t="shared" si="3"/>
        <v>USD_CURVE_FUT1M_U7</v>
      </c>
      <c r="C51" s="153">
        <f>Pricing!$B51</f>
        <v>98.146133683634872</v>
      </c>
      <c r="D51" s="153">
        <f>Pricing!$B51</f>
        <v>98.146133683634872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4"/>
        <v>USD_CURVE_FUT3M_U7</v>
      </c>
      <c r="G51" s="153">
        <f>Pricing!$C51</f>
        <v>98.011305448086688</v>
      </c>
      <c r="H51" s="153">
        <f>Pricing!$C51</f>
        <v>98.011305448086688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5"/>
        <v>USD_CURVE_FUT6M_U7</v>
      </c>
      <c r="K51" s="153">
        <f>Pricing!$D51</f>
        <v>97.92316034382381</v>
      </c>
      <c r="L51" s="153">
        <f>Pricing!$D51</f>
        <v>97.92316034382381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6"/>
        <v>USD_CURVE_FUT12M_U7</v>
      </c>
      <c r="O51" s="153">
        <f>Pricing!E51</f>
        <v>97.861883329084193</v>
      </c>
      <c r="P51" s="153">
        <f>Pricing!E51</f>
        <v>97.861883329084193</v>
      </c>
      <c r="Q51" s="154" t="str">
        <f>IF(Contribute="abcd",IF($A$2&lt;&gt;-1,_xll.RtContribute(SourceAlias,N51,Fields,O51:P51,"SCOPE:SERVER"),_xll.RtContribute(SourceAlias,"DDS_INSERT_S",$A$2:$C$2,N51:P51,"SCOPE:SERVER FTC:ALL")),"stopped")</f>
        <v>stopped</v>
      </c>
      <c r="R51" s="152"/>
      <c r="S51" s="153">
        <f>Pricing!$F51</f>
        <v>98.030651817741457</v>
      </c>
      <c r="T51" s="153">
        <f>Pricing!$F51</f>
        <v>98.030651817741457</v>
      </c>
      <c r="U51" s="154"/>
      <c r="V51" s="152"/>
      <c r="W51" s="153">
        <f>Pricing!$G51</f>
        <v>98.219396015604516</v>
      </c>
      <c r="X51" s="153">
        <f>Pricing!$G51</f>
        <v>98.219396015604516</v>
      </c>
      <c r="Y51" s="154"/>
    </row>
    <row r="52" spans="1:25" x14ac:dyDescent="0.2">
      <c r="A52" s="63" t="str">
        <f>Pricing!$A52</f>
        <v>Z7</v>
      </c>
      <c r="B52" s="152" t="str">
        <f t="shared" si="3"/>
        <v>USD_CURVE_FUT1M_Z7</v>
      </c>
      <c r="C52" s="153">
        <f>Pricing!$B52</f>
        <v>98.073408648645795</v>
      </c>
      <c r="D52" s="153">
        <f>Pricing!$B52</f>
        <v>98.073408648645795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4"/>
        <v>USD_CURVE_FUT3M_Z7</v>
      </c>
      <c r="G52" s="156">
        <f>Pricing!$C52</f>
        <v>97.931625523943211</v>
      </c>
      <c r="H52" s="156">
        <f>Pricing!$C52</f>
        <v>97.931625523943211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5"/>
        <v>USD_CURVE_FUT6M_Z7</v>
      </c>
      <c r="K52" s="153">
        <f>Pricing!$D52</f>
        <v>97.845030415724835</v>
      </c>
      <c r="L52" s="153">
        <f>Pricing!$D52</f>
        <v>97.845030415724835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6"/>
        <v>USD_CURVE_FUT12M_Z7</v>
      </c>
      <c r="O52" s="156">
        <f>Pricing!E52</f>
        <v>97.768003237211062</v>
      </c>
      <c r="P52" s="156">
        <f>Pricing!E52</f>
        <v>97.768003237211062</v>
      </c>
      <c r="Q52" s="154" t="str">
        <f>IF(Contribute="abcd",IF($A$2&lt;&gt;-1,_xll.RtContribute(SourceAlias,N52,Fields,O52:P52,"SCOPE:SERVER"),_xll.RtContribute(SourceAlias,"DDS_INSERT_S",$A$2:$C$2,N52:P52,"SCOPE:SERVER FTC:ALL")),"stopped")</f>
        <v>stopped</v>
      </c>
      <c r="R52" s="155"/>
      <c r="S52" s="156">
        <f>Pricing!$F52</f>
        <v>97.953186252215559</v>
      </c>
      <c r="T52" s="156">
        <f>Pricing!$F52</f>
        <v>97.953186252215559</v>
      </c>
      <c r="U52" s="157"/>
      <c r="V52" s="155"/>
      <c r="W52" s="156">
        <f>Pricing!$G52</f>
        <v>98.121542880242004</v>
      </c>
      <c r="X52" s="156">
        <f>Pricing!$G52</f>
        <v>98.121542880242004</v>
      </c>
      <c r="Y52" s="157"/>
    </row>
    <row r="53" spans="1:25" x14ac:dyDescent="0.2">
      <c r="A53" s="54" t="str">
        <f>Indexes!A53</f>
        <v>T</v>
      </c>
      <c r="B53" s="149"/>
      <c r="C53" s="150">
        <f>Pricing!$B53*100</f>
        <v>0.17169999998846638</v>
      </c>
      <c r="D53" s="150">
        <f>Pricing!$B53*100</f>
        <v>0.17169999998846638</v>
      </c>
      <c r="E53" s="151"/>
      <c r="F53" s="149" t="s">
        <v>194</v>
      </c>
      <c r="G53" s="150">
        <f>Pricing!$C53*100</f>
        <v>0.25866133250098827</v>
      </c>
      <c r="H53" s="150">
        <f>Pricing!$C53*100</f>
        <v>0.25866133250098827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0.38250000000000511</v>
      </c>
      <c r="L53" s="150">
        <f>Pricing!$D53*100</f>
        <v>0.38250000000000511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0.6686435530969187</v>
      </c>
      <c r="P53" s="150">
        <f>Pricing!$E53*100</f>
        <v>0.6686435530969187</v>
      </c>
      <c r="Q53" s="151"/>
      <c r="R53" s="149"/>
      <c r="S53" s="150">
        <f>Pricing!$F53*100</f>
        <v>0.25809999999996774</v>
      </c>
      <c r="T53" s="150">
        <f>Pricing!$F53*100</f>
        <v>0.25809999999996774</v>
      </c>
      <c r="U53" s="151"/>
      <c r="V53" s="149"/>
      <c r="W53" s="150">
        <f>Pricing!$G53*100</f>
        <v>0.26999999999777202</v>
      </c>
      <c r="X53" s="150">
        <f>Pricing!$G53*100</f>
        <v>0.26999999999777202</v>
      </c>
      <c r="Y53" s="151"/>
    </row>
    <row r="54" spans="1:25" x14ac:dyDescent="0.2">
      <c r="A54" s="63" t="str">
        <f>Indexes!A54</f>
        <v>TOM</v>
      </c>
      <c r="B54" s="155"/>
      <c r="C54" s="156">
        <f>Pricing!$B54*100</f>
        <v>0.1726148005828852</v>
      </c>
      <c r="D54" s="156">
        <f>Pricing!$B54*100</f>
        <v>0.1726148005828852</v>
      </c>
      <c r="E54" s="157"/>
      <c r="F54" s="155" t="s">
        <v>195</v>
      </c>
      <c r="G54" s="156">
        <f>Pricing!$C54*100</f>
        <v>0.2609625988816866</v>
      </c>
      <c r="H54" s="156">
        <f>Pricing!$C54*100</f>
        <v>0.2609625988816866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0.38582587063799251</v>
      </c>
      <c r="L54" s="156">
        <f>Pricing!$D54*100</f>
        <v>0.38582587063799251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0.67541082629283511</v>
      </c>
      <c r="P54" s="156">
        <f>Pricing!$E54*100</f>
        <v>0.67541082629283511</v>
      </c>
      <c r="Q54" s="157"/>
      <c r="R54" s="155"/>
      <c r="S54" s="156">
        <f>Pricing!$F54*100</f>
        <v>0.26576415359640393</v>
      </c>
      <c r="T54" s="156">
        <f>Pricing!$F54*100</f>
        <v>0.26576415359640393</v>
      </c>
      <c r="U54" s="157"/>
      <c r="V54" s="155"/>
      <c r="W54" s="156">
        <f>Pricing!$G54*100</f>
        <v>0.27999999999384073</v>
      </c>
      <c r="X54" s="156">
        <f>Pricing!$G54*100</f>
        <v>0.27999999999384073</v>
      </c>
      <c r="Y54" s="157"/>
    </row>
    <row r="55" spans="1:25" x14ac:dyDescent="0.2">
      <c r="A55" s="54">
        <f>Indexes!A55</f>
        <v>1</v>
      </c>
      <c r="B55" s="149"/>
      <c r="C55" s="150">
        <f>Pricing!$B55*100</f>
        <v>0.17261800106131128</v>
      </c>
      <c r="D55" s="150">
        <f>Pricing!$B55*100</f>
        <v>0.17261800106131128</v>
      </c>
      <c r="E55" s="151"/>
      <c r="F55" s="149" t="s">
        <v>196</v>
      </c>
      <c r="G55" s="150">
        <f>Pricing!$C55*100</f>
        <v>0.27435455716079765</v>
      </c>
      <c r="H55" s="150">
        <f>Pricing!$C55*100</f>
        <v>0.27435455716079765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0.41300000000001597</v>
      </c>
      <c r="L55" s="150">
        <f>Pricing!$D55*100</f>
        <v>0.41300000000001597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0.74199999999984934</v>
      </c>
      <c r="P55" s="150">
        <f>Pricing!$E55*100</f>
        <v>0.74199999999984934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0.33905062834298316</v>
      </c>
      <c r="T55" s="150">
        <f>Pricing!$F55*100</f>
        <v>0.33905062834298316</v>
      </c>
      <c r="U55" s="151"/>
      <c r="V55" s="149"/>
      <c r="W55" s="150">
        <f>Pricing!$G55*100</f>
        <v>0.13319532333877504</v>
      </c>
      <c r="X55" s="150">
        <f>Pricing!$G55*100</f>
        <v>0.13319532333877504</v>
      </c>
      <c r="Y55" s="151"/>
    </row>
    <row r="56" spans="1:25" x14ac:dyDescent="0.2">
      <c r="A56" s="71">
        <f>Indexes!A56</f>
        <v>2</v>
      </c>
      <c r="B56" s="152"/>
      <c r="C56" s="153">
        <f>Pricing!$B56*100</f>
        <v>0.18641911449686077</v>
      </c>
      <c r="D56" s="153">
        <f>Pricing!$B56*100</f>
        <v>0.18641911449686077</v>
      </c>
      <c r="E56" s="154"/>
      <c r="F56" s="152" t="s">
        <v>197</v>
      </c>
      <c r="G56" s="153">
        <f>Pricing!$C56*100</f>
        <v>0.30329061093049792</v>
      </c>
      <c r="H56" s="153">
        <f>Pricing!$C56*100</f>
        <v>0.30329061093049792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0.46099999999826108</v>
      </c>
      <c r="L56" s="153">
        <f>Pricing!$D56*100</f>
        <v>0.46099999999826108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0.8329999999996105</v>
      </c>
      <c r="P56" s="153">
        <f>Pricing!$E56*100</f>
        <v>0.8329999999996105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0.41809362616585088</v>
      </c>
      <c r="T56" s="153">
        <f>Pricing!$F56*100</f>
        <v>0.41809362616585088</v>
      </c>
      <c r="U56" s="154"/>
      <c r="V56" s="152"/>
      <c r="W56" s="153">
        <f>Pricing!$G56*100</f>
        <v>0.1271890573582013</v>
      </c>
      <c r="X56" s="153">
        <f>Pricing!$G56*100</f>
        <v>0.1271890573582013</v>
      </c>
      <c r="Y56" s="154"/>
    </row>
    <row r="57" spans="1:25" x14ac:dyDescent="0.2">
      <c r="A57" s="71">
        <f>Indexes!A57</f>
        <v>3</v>
      </c>
      <c r="B57" s="152"/>
      <c r="C57" s="153">
        <f>Pricing!$B57*100</f>
        <v>0.22266778655020339</v>
      </c>
      <c r="D57" s="153">
        <f>Pricing!$B57*100</f>
        <v>0.22266778655020339</v>
      </c>
      <c r="E57" s="154"/>
      <c r="F57" s="152" t="s">
        <v>198</v>
      </c>
      <c r="G57" s="153">
        <f>Pricing!$C57*100</f>
        <v>0.3490565994490506</v>
      </c>
      <c r="H57" s="153">
        <f>Pricing!$C57*100</f>
        <v>0.3490565994490506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0.5199999999999747</v>
      </c>
      <c r="L57" s="153">
        <f>Pricing!$D57*100</f>
        <v>0.5199999999999747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0.92899999999824323</v>
      </c>
      <c r="P57" s="153">
        <f>Pricing!$E57*100</f>
        <v>0.92899999999824323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0.49131584869530431</v>
      </c>
      <c r="T57" s="153">
        <f>Pricing!$F57*100</f>
        <v>0.49131584869530431</v>
      </c>
      <c r="U57" s="154"/>
      <c r="V57" s="152"/>
      <c r="W57" s="153">
        <f>Pricing!$G57*100</f>
        <v>0.13051254838458703</v>
      </c>
      <c r="X57" s="153">
        <f>Pricing!$G57*100</f>
        <v>0.13051254838458703</v>
      </c>
      <c r="Y57" s="154"/>
    </row>
    <row r="58" spans="1:25" x14ac:dyDescent="0.2">
      <c r="A58" s="71">
        <f>Indexes!A58</f>
        <v>4</v>
      </c>
      <c r="B58" s="152"/>
      <c r="C58" s="153">
        <f>Pricing!$B58*100</f>
        <v>0.26985466192925855</v>
      </c>
      <c r="D58" s="153">
        <f>Pricing!$B58*100</f>
        <v>0.26985466192925855</v>
      </c>
      <c r="E58" s="154"/>
      <c r="F58" s="152" t="s">
        <v>199</v>
      </c>
      <c r="G58" s="153">
        <f>Pricing!$C58*100</f>
        <v>0.42149683980329405</v>
      </c>
      <c r="H58" s="153">
        <f>Pricing!$C58*100</f>
        <v>0.42149683980329405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0.59099999999987718</v>
      </c>
      <c r="L58" s="153">
        <f>Pricing!$D58*100</f>
        <v>0.59099999999987718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1.0019999999977669</v>
      </c>
      <c r="P58" s="153">
        <f>Pricing!$E58*100</f>
        <v>1.0019999999977669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0.59843057162484903</v>
      </c>
      <c r="T58" s="153">
        <f>Pricing!$F58*100</f>
        <v>0.59843057162484903</v>
      </c>
      <c r="U58" s="154"/>
      <c r="V58" s="152"/>
      <c r="W58" s="153">
        <f>Pricing!$G58*100</f>
        <v>0.17142142909953861</v>
      </c>
      <c r="X58" s="153">
        <f>Pricing!$G58*100</f>
        <v>0.17142142909953861</v>
      </c>
      <c r="Y58" s="154"/>
    </row>
    <row r="59" spans="1:25" x14ac:dyDescent="0.2">
      <c r="A59" s="71">
        <f>Indexes!A59</f>
        <v>5</v>
      </c>
      <c r="B59" s="152"/>
      <c r="C59" s="153">
        <f>Pricing!$B59*100</f>
        <v>0.32001988560725891</v>
      </c>
      <c r="D59" s="153">
        <f>Pricing!$B59*100</f>
        <v>0.32001988560725891</v>
      </c>
      <c r="E59" s="154"/>
      <c r="F59" s="152" t="s">
        <v>200</v>
      </c>
      <c r="G59" s="153">
        <f>Pricing!$C59*100</f>
        <v>0.48450450126591926</v>
      </c>
      <c r="H59" s="153">
        <f>Pricing!$C59*100</f>
        <v>0.48450450126591926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0.65699999999995107</v>
      </c>
      <c r="L59" s="153">
        <f>Pricing!$D59*100</f>
        <v>0.65699999999995107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1.0689999999994007</v>
      </c>
      <c r="P59" s="153">
        <f>Pricing!$E59*100</f>
        <v>1.0689999999994007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0.68713831750468457</v>
      </c>
      <c r="T59" s="153">
        <f>Pricing!$F59*100</f>
        <v>0.68713831750468457</v>
      </c>
      <c r="U59" s="154"/>
      <c r="V59" s="152"/>
      <c r="W59" s="153">
        <f>Pricing!$G59*100</f>
        <v>0.25898757141273876</v>
      </c>
      <c r="X59" s="153">
        <f>Pricing!$G59*100</f>
        <v>0.25898757141273876</v>
      </c>
      <c r="Y59" s="154"/>
    </row>
    <row r="60" spans="1:25" x14ac:dyDescent="0.2">
      <c r="A60" s="71">
        <f>Indexes!A60</f>
        <v>6</v>
      </c>
      <c r="B60" s="152"/>
      <c r="C60" s="153">
        <f>Pricing!$B60*100</f>
        <v>0.38291483267896553</v>
      </c>
      <c r="D60" s="153">
        <f>Pricing!$B60*100</f>
        <v>0.38291483267896553</v>
      </c>
      <c r="E60" s="154"/>
      <c r="F60" s="152" t="s">
        <v>201</v>
      </c>
      <c r="G60" s="153">
        <f>Pricing!$C60*100</f>
        <v>0.55089112006986252</v>
      </c>
      <c r="H60" s="153">
        <f>Pricing!$C60*100</f>
        <v>0.55089112006986252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0.73099999999987086</v>
      </c>
      <c r="L60" s="153">
        <f>Pricing!$D60*100</f>
        <v>0.73099999999987086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1.1439999999999833</v>
      </c>
      <c r="P60" s="153">
        <f>Pricing!$E60*100</f>
        <v>1.1439999999999833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0.67851352544457821</v>
      </c>
      <c r="T60" s="153">
        <f>Pricing!$F60*100</f>
        <v>0.67851352544457821</v>
      </c>
      <c r="U60" s="154"/>
      <c r="V60" s="152"/>
      <c r="W60" s="153">
        <f>Pricing!$G60*100</f>
        <v>0.27489415705339582</v>
      </c>
      <c r="X60" s="153">
        <f>Pricing!$G60*100</f>
        <v>0.27489415705339582</v>
      </c>
      <c r="Y60" s="154"/>
    </row>
    <row r="61" spans="1:25" x14ac:dyDescent="0.2">
      <c r="A61" s="71">
        <f>Indexes!A61</f>
        <v>7</v>
      </c>
      <c r="B61" s="152"/>
      <c r="C61" s="153">
        <f>Pricing!$B61*100</f>
        <v>0.44974520689819997</v>
      </c>
      <c r="D61" s="153">
        <f>Pricing!$B61*100</f>
        <v>0.44974520689819997</v>
      </c>
      <c r="E61" s="154"/>
      <c r="F61" s="152"/>
      <c r="G61" s="153">
        <f>Pricing!$C61*100</f>
        <v>0.62000613336899857</v>
      </c>
      <c r="H61" s="153">
        <f>Pricing!$C61*100</f>
        <v>0.62000613336899857</v>
      </c>
      <c r="I61" s="154"/>
      <c r="J61" s="152" t="s">
        <v>279</v>
      </c>
      <c r="K61" s="153">
        <f>Pricing!$D61*100</f>
        <v>0.80431681922284426</v>
      </c>
      <c r="L61" s="153">
        <f>Pricing!$D61*100</f>
        <v>0.80431681922284426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1.213669680132466</v>
      </c>
      <c r="P61" s="153">
        <f>Pricing!$E61*100</f>
        <v>1.213669680132466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0.63013408632406465</v>
      </c>
      <c r="T61" s="153">
        <f>Pricing!$F61*100</f>
        <v>0.63013408632406465</v>
      </c>
      <c r="U61" s="154"/>
      <c r="V61" s="152"/>
      <c r="W61" s="153">
        <f>Pricing!$G61*100</f>
        <v>0.34088413388833061</v>
      </c>
      <c r="X61" s="153">
        <f>Pricing!$G61*100</f>
        <v>0.34088413388833061</v>
      </c>
      <c r="Y61" s="154"/>
    </row>
    <row r="62" spans="1:25" x14ac:dyDescent="0.2">
      <c r="A62" s="71">
        <f>Indexes!A62</f>
        <v>8</v>
      </c>
      <c r="B62" s="152"/>
      <c r="C62" s="153">
        <f>Pricing!$B62*100</f>
        <v>0.51735825458202223</v>
      </c>
      <c r="D62" s="153">
        <f>Pricing!$B62*100</f>
        <v>0.51735825458202223</v>
      </c>
      <c r="E62" s="154"/>
      <c r="F62" s="152"/>
      <c r="G62" s="153">
        <f>Pricing!$C62*100</f>
        <v>0.69047186086560042</v>
      </c>
      <c r="H62" s="153">
        <f>Pricing!$C62*100</f>
        <v>0.69047186086560042</v>
      </c>
      <c r="I62" s="154"/>
      <c r="J62" s="152" t="s">
        <v>280</v>
      </c>
      <c r="K62" s="153">
        <f>Pricing!$D62*100</f>
        <v>0.87308210941507403</v>
      </c>
      <c r="L62" s="153">
        <f>Pricing!$D62*100</f>
        <v>0.87308210941507403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1.2792461333242477</v>
      </c>
      <c r="P62" s="153">
        <f>Pricing!$E62*100</f>
        <v>1.2792461333242477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0.62600640647972938</v>
      </c>
      <c r="T62" s="153">
        <f>Pricing!$F62*100</f>
        <v>0.62600640647972938</v>
      </c>
      <c r="U62" s="154"/>
      <c r="V62" s="152"/>
      <c r="W62" s="153">
        <f>Pricing!$G62*100</f>
        <v>0.43808464074768239</v>
      </c>
      <c r="X62" s="153">
        <f>Pricing!$G62*100</f>
        <v>0.43808464074768239</v>
      </c>
      <c r="Y62" s="154"/>
    </row>
    <row r="63" spans="1:25" x14ac:dyDescent="0.2">
      <c r="A63" s="71">
        <f>Indexes!A63</f>
        <v>9</v>
      </c>
      <c r="B63" s="152"/>
      <c r="C63" s="153">
        <f>Pricing!$B63*100</f>
        <v>0.59195642398784409</v>
      </c>
      <c r="D63" s="153">
        <f>Pricing!$B63*100</f>
        <v>0.59195642398784409</v>
      </c>
      <c r="E63" s="154"/>
      <c r="F63" s="152"/>
      <c r="G63" s="153">
        <f>Pricing!$C63*100</f>
        <v>0.77281865265405447</v>
      </c>
      <c r="H63" s="153">
        <f>Pricing!$C63*100</f>
        <v>0.77281865265405447</v>
      </c>
      <c r="I63" s="154"/>
      <c r="J63" s="152" t="s">
        <v>281</v>
      </c>
      <c r="K63" s="153">
        <f>Pricing!$D63*100</f>
        <v>0.94660871258518586</v>
      </c>
      <c r="L63" s="153">
        <f>Pricing!$D63*100</f>
        <v>0.94660871258518586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1.3559999999999794</v>
      </c>
      <c r="P63" s="153">
        <f>Pricing!$E63*100</f>
        <v>1.3559999999999794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0.73241166062928931</v>
      </c>
      <c r="T63" s="153">
        <f>Pricing!$F63*100</f>
        <v>0.73241166062928931</v>
      </c>
      <c r="U63" s="154"/>
      <c r="V63" s="152"/>
      <c r="W63" s="153">
        <f>Pricing!$G63*100</f>
        <v>0.47263642984152199</v>
      </c>
      <c r="X63" s="153">
        <f>Pricing!$G63*100</f>
        <v>0.47263642984152199</v>
      </c>
      <c r="Y63" s="154"/>
    </row>
    <row r="64" spans="1:25" x14ac:dyDescent="0.2">
      <c r="A64" s="71">
        <f>Indexes!A64</f>
        <v>10</v>
      </c>
      <c r="B64" s="152"/>
      <c r="C64" s="153">
        <f>Pricing!$B64*100</f>
        <v>0.66775399019025627</v>
      </c>
      <c r="D64" s="153">
        <f>Pricing!$B64*100</f>
        <v>0.66775399019025627</v>
      </c>
      <c r="E64" s="154"/>
      <c r="F64" s="152"/>
      <c r="G64" s="153">
        <f>Pricing!$C64*100</f>
        <v>0.84735072129307298</v>
      </c>
      <c r="H64" s="153">
        <f>Pricing!$C64*100</f>
        <v>0.84735072129307298</v>
      </c>
      <c r="I64" s="154"/>
      <c r="J64" s="152" t="s">
        <v>282</v>
      </c>
      <c r="K64" s="153">
        <f>Pricing!$D64*100</f>
        <v>1.0278479986416837</v>
      </c>
      <c r="L64" s="153">
        <f>Pricing!$D64*100</f>
        <v>1.0278479986416837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1.4382232935736454</v>
      </c>
      <c r="P64" s="153">
        <f>Pricing!$E64*100</f>
        <v>1.4382232935736454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0.84167918326001279</v>
      </c>
      <c r="T64" s="153">
        <f>Pricing!$F64*100</f>
        <v>0.84167918326001279</v>
      </c>
      <c r="U64" s="154"/>
      <c r="V64" s="152"/>
      <c r="W64" s="153">
        <f>Pricing!$G64*100</f>
        <v>0.5363329805874173</v>
      </c>
      <c r="X64" s="153">
        <f>Pricing!$G64*100</f>
        <v>0.5363329805874173</v>
      </c>
      <c r="Y64" s="154"/>
    </row>
    <row r="65" spans="1:25" x14ac:dyDescent="0.2">
      <c r="A65" s="71">
        <f>Indexes!A65</f>
        <v>11</v>
      </c>
      <c r="B65" s="152"/>
      <c r="C65" s="153">
        <f>Pricing!$B65*100</f>
        <v>0.74539915491412356</v>
      </c>
      <c r="D65" s="153">
        <f>Pricing!$B65*100</f>
        <v>0.74539915491412356</v>
      </c>
      <c r="E65" s="154"/>
      <c r="F65" s="152"/>
      <c r="G65" s="153">
        <f>Pricing!$C65*100</f>
        <v>0.92300481261574663</v>
      </c>
      <c r="H65" s="153">
        <f>Pricing!$C65*100</f>
        <v>0.92300481261574663</v>
      </c>
      <c r="I65" s="154"/>
      <c r="J65" s="152" t="s">
        <v>283</v>
      </c>
      <c r="K65" s="153">
        <f>Pricing!$D65*100</f>
        <v>1.0969352801255086</v>
      </c>
      <c r="L65" s="153">
        <f>Pricing!$D65*100</f>
        <v>1.0969352801255086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1.5249207679302628</v>
      </c>
      <c r="P65" s="153">
        <f>Pricing!$E65*100</f>
        <v>1.5249207679302628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0.91655027269061506</v>
      </c>
      <c r="T65" s="153">
        <f>Pricing!$F65*100</f>
        <v>0.91655027269061506</v>
      </c>
      <c r="U65" s="154"/>
      <c r="V65" s="152"/>
      <c r="W65" s="153">
        <f>Pricing!$G65*100</f>
        <v>0.65959526415948488</v>
      </c>
      <c r="X65" s="153">
        <f>Pricing!$G65*100</f>
        <v>0.65959526415948488</v>
      </c>
      <c r="Y65" s="154"/>
    </row>
    <row r="66" spans="1:25" x14ac:dyDescent="0.2">
      <c r="A66" s="71">
        <f>Indexes!A66</f>
        <v>12</v>
      </c>
      <c r="B66" s="152"/>
      <c r="C66" s="153">
        <f>Pricing!$B66*100</f>
        <v>0.82308634678103842</v>
      </c>
      <c r="D66" s="153">
        <f>Pricing!$B66*100</f>
        <v>0.82308634678103842</v>
      </c>
      <c r="E66" s="154"/>
      <c r="F66" s="152"/>
      <c r="G66" s="153">
        <f>Pricing!$C66*100</f>
        <v>1.0058891362686673</v>
      </c>
      <c r="H66" s="153">
        <f>Pricing!$C66*100</f>
        <v>1.0058891362686673</v>
      </c>
      <c r="I66" s="154"/>
      <c r="J66" s="152" t="s">
        <v>284</v>
      </c>
      <c r="K66" s="153">
        <f>Pricing!$D66*100</f>
        <v>1.1842759542358754</v>
      </c>
      <c r="L66" s="153">
        <f>Pricing!$D66*100</f>
        <v>1.1842759542358754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1.6248621609101517</v>
      </c>
      <c r="P66" s="153">
        <f>Pricing!$E66*100</f>
        <v>1.6248621609101517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0.9994585107033771</v>
      </c>
      <c r="T66" s="153">
        <f>Pricing!$F66*100</f>
        <v>0.9994585107033771</v>
      </c>
      <c r="U66" s="154"/>
      <c r="V66" s="152"/>
      <c r="W66" s="153">
        <f>Pricing!$G66*100</f>
        <v>0.68146146476166791</v>
      </c>
      <c r="X66" s="153">
        <f>Pricing!$G66*100</f>
        <v>0.68146146476166791</v>
      </c>
      <c r="Y66" s="154"/>
    </row>
    <row r="67" spans="1:25" x14ac:dyDescent="0.2">
      <c r="A67" s="71">
        <f>Indexes!A67</f>
        <v>13</v>
      </c>
      <c r="B67" s="152"/>
      <c r="C67" s="153">
        <f>Pricing!$B67*100</f>
        <v>0.89055982363779818</v>
      </c>
      <c r="D67" s="153">
        <f>Pricing!$B67*100</f>
        <v>0.89055982363779818</v>
      </c>
      <c r="E67" s="154"/>
      <c r="F67" s="152"/>
      <c r="G67" s="153">
        <f>Pricing!$C67*100</f>
        <v>1.074845174825324</v>
      </c>
      <c r="H67" s="153">
        <f>Pricing!$C67*100</f>
        <v>1.074845174825324</v>
      </c>
      <c r="I67" s="154"/>
      <c r="J67" s="152" t="s">
        <v>285</v>
      </c>
      <c r="K67" s="153">
        <f>Pricing!$D67*100</f>
        <v>1.2558522672921855</v>
      </c>
      <c r="L67" s="153">
        <f>Pricing!$D67*100</f>
        <v>1.2558522672921855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1.6989443288946304</v>
      </c>
      <c r="P67" s="153">
        <f>Pricing!$E67*100</f>
        <v>1.6989443288946304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1.0707227493469516</v>
      </c>
      <c r="T67" s="153">
        <f>Pricing!$F67*100</f>
        <v>1.0707227493469516</v>
      </c>
      <c r="U67" s="154"/>
      <c r="V67" s="152"/>
      <c r="W67" s="153">
        <f>Pricing!$G67*100</f>
        <v>0.74864707789057405</v>
      </c>
      <c r="X67" s="153">
        <f>Pricing!$G67*100</f>
        <v>0.74864707789057405</v>
      </c>
      <c r="Y67" s="154"/>
    </row>
    <row r="68" spans="1:25" x14ac:dyDescent="0.2">
      <c r="A68" s="71">
        <f>Indexes!A68</f>
        <v>14</v>
      </c>
      <c r="B68" s="152"/>
      <c r="C68" s="153">
        <f>Pricing!$B68*100</f>
        <v>0.95951410061090314</v>
      </c>
      <c r="D68" s="153">
        <f>Pricing!$B68*100</f>
        <v>0.95951410061090314</v>
      </c>
      <c r="E68" s="154"/>
      <c r="F68" s="152"/>
      <c r="G68" s="153">
        <f>Pricing!$C68*100</f>
        <v>1.1475734850758228</v>
      </c>
      <c r="H68" s="153">
        <f>Pricing!$C68*100</f>
        <v>1.1475734850758228</v>
      </c>
      <c r="I68" s="154"/>
      <c r="J68" s="152" t="s">
        <v>286</v>
      </c>
      <c r="K68" s="153">
        <f>Pricing!$D68*100</f>
        <v>1.3280102606826019</v>
      </c>
      <c r="L68" s="153">
        <f>Pricing!$D68*100</f>
        <v>1.3280102606826019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1.7658527210336137</v>
      </c>
      <c r="P68" s="153">
        <f>Pricing!$E68*100</f>
        <v>1.7658527210336137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1.140082073490511</v>
      </c>
      <c r="T68" s="153">
        <f>Pricing!$F68*100</f>
        <v>1.140082073490511</v>
      </c>
      <c r="U68" s="154"/>
      <c r="V68" s="152"/>
      <c r="W68" s="153">
        <f>Pricing!$G68*100</f>
        <v>0.89047858450985728</v>
      </c>
      <c r="X68" s="153">
        <f>Pricing!$G68*100</f>
        <v>0.89047858450985728</v>
      </c>
      <c r="Y68" s="154"/>
    </row>
    <row r="69" spans="1:25" x14ac:dyDescent="0.2">
      <c r="A69" s="71">
        <f>Indexes!A69</f>
        <v>15</v>
      </c>
      <c r="B69" s="152"/>
      <c r="C69" s="153">
        <f>Pricing!$B69*100</f>
        <v>1.0285304172014944</v>
      </c>
      <c r="D69" s="153">
        <f>Pricing!$B69*100</f>
        <v>1.0285304172014944</v>
      </c>
      <c r="E69" s="154"/>
      <c r="F69" s="152"/>
      <c r="G69" s="153">
        <f>Pricing!$C69*100</f>
        <v>1.223619004524652</v>
      </c>
      <c r="H69" s="153">
        <f>Pricing!$C69*100</f>
        <v>1.223619004524652</v>
      </c>
      <c r="I69" s="154"/>
      <c r="J69" s="152" t="s">
        <v>287</v>
      </c>
      <c r="K69" s="153">
        <f>Pricing!$D69*100</f>
        <v>1.3999881012840532</v>
      </c>
      <c r="L69" s="153">
        <f>Pricing!$D69*100</f>
        <v>1.3999881012840532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1.8200087362551072</v>
      </c>
      <c r="P69" s="153">
        <f>Pricing!$E69*100</f>
        <v>1.8200087362551072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1.2147447632677484</v>
      </c>
      <c r="T69" s="153">
        <f>Pricing!$F69*100</f>
        <v>1.2147447632677484</v>
      </c>
      <c r="U69" s="154"/>
      <c r="V69" s="152"/>
      <c r="W69" s="153">
        <f>Pricing!$G69*100</f>
        <v>0.89146621818070315</v>
      </c>
      <c r="X69" s="153">
        <f>Pricing!$G69*100</f>
        <v>0.89146621818070315</v>
      </c>
      <c r="Y69" s="154"/>
    </row>
    <row r="70" spans="1:25" x14ac:dyDescent="0.2">
      <c r="A70" s="71">
        <f>Indexes!A70</f>
        <v>16</v>
      </c>
      <c r="B70" s="152"/>
      <c r="C70" s="153">
        <f>Pricing!$B70*100</f>
        <v>1.0952030403094781</v>
      </c>
      <c r="D70" s="153">
        <f>Pricing!$B70*100</f>
        <v>1.0952030403094781</v>
      </c>
      <c r="E70" s="154"/>
      <c r="F70" s="152"/>
      <c r="G70" s="153">
        <f>Pricing!$C70*100</f>
        <v>1.2922292154013393</v>
      </c>
      <c r="H70" s="153">
        <f>Pricing!$C70*100</f>
        <v>1.2922292154013393</v>
      </c>
      <c r="I70" s="154"/>
      <c r="J70" s="152" t="s">
        <v>288</v>
      </c>
      <c r="K70" s="153">
        <f>Pricing!$D70*100</f>
        <v>1.4661276371626608</v>
      </c>
      <c r="L70" s="153">
        <f>Pricing!$D70*100</f>
        <v>1.4661276371626608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1.896748564059378</v>
      </c>
      <c r="P70" s="153">
        <f>Pricing!$E70*100</f>
        <v>1.896748564059378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1.286765328919818</v>
      </c>
      <c r="T70" s="153">
        <f>Pricing!$F70*100</f>
        <v>1.286765328919818</v>
      </c>
      <c r="U70" s="154"/>
      <c r="V70" s="152"/>
      <c r="W70" s="153">
        <f>Pricing!$G70*100</f>
        <v>0.96582934043265567</v>
      </c>
      <c r="X70" s="153">
        <f>Pricing!$G70*100</f>
        <v>0.96582934043265567</v>
      </c>
      <c r="Y70" s="154"/>
    </row>
    <row r="71" spans="1:25" x14ac:dyDescent="0.2">
      <c r="A71" s="71">
        <f>Indexes!A71</f>
        <v>17</v>
      </c>
      <c r="B71" s="152"/>
      <c r="C71" s="153">
        <f>Pricing!$B71*100</f>
        <v>1.1616635532985986</v>
      </c>
      <c r="D71" s="153">
        <f>Pricing!$B71*100</f>
        <v>1.1616635532985986</v>
      </c>
      <c r="E71" s="154"/>
      <c r="F71" s="152"/>
      <c r="G71" s="153">
        <f>Pricing!$C71*100</f>
        <v>1.3554135920669568</v>
      </c>
      <c r="H71" s="153">
        <f>Pricing!$C71*100</f>
        <v>1.3554135920669568</v>
      </c>
      <c r="I71" s="154"/>
      <c r="J71" s="152" t="s">
        <v>289</v>
      </c>
      <c r="K71" s="153">
        <f>Pricing!$D71*100</f>
        <v>1.5295842393493417</v>
      </c>
      <c r="L71" s="153">
        <f>Pricing!$D71*100</f>
        <v>1.5295842393493417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1.9550340776721267</v>
      </c>
      <c r="P71" s="153">
        <f>Pricing!$E71*100</f>
        <v>1.9550340776721267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1.3480701490972473</v>
      </c>
      <c r="T71" s="153">
        <f>Pricing!$F71*100</f>
        <v>1.3480701490972473</v>
      </c>
      <c r="U71" s="154"/>
      <c r="V71" s="152"/>
      <c r="W71" s="153">
        <f>Pricing!$G71*100</f>
        <v>1.0722471404047695</v>
      </c>
      <c r="X71" s="153">
        <f>Pricing!$G71*100</f>
        <v>1.0722471404047695</v>
      </c>
      <c r="Y71" s="154"/>
    </row>
    <row r="72" spans="1:25" x14ac:dyDescent="0.2">
      <c r="A72" s="63">
        <f>Indexes!A72</f>
        <v>18</v>
      </c>
      <c r="B72" s="155"/>
      <c r="C72" s="156">
        <f>Pricing!$B72*100</f>
        <v>1.226577582600392</v>
      </c>
      <c r="D72" s="156">
        <f>Pricing!$B72*100</f>
        <v>1.226577582600392</v>
      </c>
      <c r="E72" s="157"/>
      <c r="F72" s="155"/>
      <c r="G72" s="153">
        <f>Pricing!$C72*100</f>
        <v>1.4208554678239764</v>
      </c>
      <c r="H72" s="153">
        <f>Pricing!$C72*100</f>
        <v>1.4208554678239764</v>
      </c>
      <c r="I72" s="157"/>
      <c r="J72" s="155" t="s">
        <v>290</v>
      </c>
      <c r="K72" s="156">
        <f>Pricing!$D72*100</f>
        <v>1.5940862168144694</v>
      </c>
      <c r="L72" s="156">
        <f>Pricing!$D72*100</f>
        <v>1.5940862168144694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2.012131885442312</v>
      </c>
      <c r="P72" s="156">
        <f>Pricing!$E72*100</f>
        <v>2.012131885442312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1.4138184394657769</v>
      </c>
      <c r="T72" s="156">
        <f>Pricing!$F72*100</f>
        <v>1.4138184394657769</v>
      </c>
      <c r="U72" s="157"/>
      <c r="V72" s="155"/>
      <c r="W72" s="156">
        <f>Pricing!$G72*100</f>
        <v>1.1260461742645944</v>
      </c>
      <c r="X72" s="156">
        <f>Pricing!$G72*100</f>
        <v>1.1260461742645944</v>
      </c>
      <c r="Y72" s="157"/>
    </row>
    <row r="73" spans="1:25" x14ac:dyDescent="0.2">
      <c r="A73" s="71" t="str">
        <f>Pricing!$A73</f>
        <v>1Y</v>
      </c>
      <c r="B73" s="149" t="s">
        <v>125</v>
      </c>
      <c r="C73" s="150">
        <f>Pricing!$B73*100</f>
        <v>0.39500000004572033</v>
      </c>
      <c r="D73" s="150">
        <f>Pricing!$B73*100</f>
        <v>0.39500000004572033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0.48657455669215466</v>
      </c>
      <c r="H73" s="150">
        <f>Pricing!$C73*100</f>
        <v>0.48657455669215466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0.55905207495666775</v>
      </c>
      <c r="L73" s="153">
        <f>Pricing!$D73*100</f>
        <v>0.55905207495666775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0.66739999999900401</v>
      </c>
      <c r="P73" s="153">
        <f>Pricing!$E73*100</f>
        <v>0.66739999999900401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">
        <v>202</v>
      </c>
      <c r="S73" s="150">
        <f>Pricing!$F73*100</f>
        <v>0.54411830990167576</v>
      </c>
      <c r="T73" s="150">
        <f>Pricing!$F73*100</f>
        <v>0.54411830990167576</v>
      </c>
      <c r="U73" s="154"/>
      <c r="V73" s="149" t="s">
        <v>589</v>
      </c>
      <c r="W73" s="150">
        <f>Pricing!$G73*100</f>
        <v>0.33799999999979013</v>
      </c>
      <c r="X73" s="150">
        <f>Pricing!$G73*100</f>
        <v>0.33799999999979013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2" t="s">
        <v>126</v>
      </c>
      <c r="C74" s="153">
        <f>Pricing!$B74*100</f>
        <v>0.4911959059797068</v>
      </c>
      <c r="D74" s="153">
        <f>Pricing!$B74*100</f>
        <v>0.4911959059797068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0.58625421390801846</v>
      </c>
      <c r="H74" s="153">
        <f>Pricing!$C74*100</f>
        <v>0.58625421390801846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0.65563362374821554</v>
      </c>
      <c r="L74" s="153">
        <f>Pricing!$D74*100</f>
        <v>0.65563362374821554</v>
      </c>
      <c r="M74" s="154"/>
      <c r="N74" s="152"/>
      <c r="O74" s="153">
        <f>Pricing!$E74*100</f>
        <v>0.79575596494276124</v>
      </c>
      <c r="P74" s="153">
        <f>Pricing!$E74*100</f>
        <v>0.79575596494276124</v>
      </c>
      <c r="Q74" s="154"/>
      <c r="R74" s="152" t="s">
        <v>203</v>
      </c>
      <c r="S74" s="153">
        <f>Pricing!$F74*100</f>
        <v>0.63138520176899959</v>
      </c>
      <c r="T74" s="153">
        <f>Pricing!$F74*100</f>
        <v>0.63138520176899959</v>
      </c>
      <c r="U74" s="154"/>
      <c r="V74" s="152" t="s">
        <v>657</v>
      </c>
      <c r="W74" s="153">
        <f>Pricing!$G74*100</f>
        <v>0.42999999999999655</v>
      </c>
      <c r="X74" s="153">
        <f>Pricing!$G74*100</f>
        <v>0.42999999999999655</v>
      </c>
      <c r="Y74" s="154" t="str">
        <f>IF(Contribute="abcd",IF($A$2&lt;&gt;-1,_xll.RtContribute(SourceAlias,V74,Fields,W74:X74,"SCOPE:SERVER"),_xll.RtContribute(SourceAlias,"DDS_INSERT_S",$A$2:$C$2,V74:X74,"SCOPE:SERVER FTC:ALL")),"stopped")</f>
        <v>stopped</v>
      </c>
    </row>
    <row r="75" spans="1:25" x14ac:dyDescent="0.2">
      <c r="A75" s="71" t="str">
        <f>Pricing!$A75</f>
        <v>1Y6M</v>
      </c>
      <c r="B75" s="152" t="s">
        <v>127</v>
      </c>
      <c r="C75" s="153">
        <f>Pricing!$B75*100</f>
        <v>0.59508844612082212</v>
      </c>
      <c r="D75" s="153">
        <f>Pricing!$B75*100</f>
        <v>0.59508844612082212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0.6955079208163043</v>
      </c>
      <c r="H75" s="153">
        <f>Pricing!$C75*100</f>
        <v>0.6955079208163043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0.76537118321678921</v>
      </c>
      <c r="L75" s="153">
        <f>Pricing!$D75*100</f>
        <v>0.76537118321678921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0.89231705311526233</v>
      </c>
      <c r="P75" s="153">
        <f>Pricing!$E75*100</f>
        <v>0.89231705311526233</v>
      </c>
      <c r="Q75" s="154"/>
      <c r="R75" s="152" t="s">
        <v>204</v>
      </c>
      <c r="S75" s="153">
        <f>Pricing!$F75*100</f>
        <v>0.73144552072315283</v>
      </c>
      <c r="T75" s="153">
        <f>Pricing!$F75*100</f>
        <v>0.73144552072315283</v>
      </c>
      <c r="U75" s="154"/>
      <c r="V75" s="152" t="s">
        <v>658</v>
      </c>
      <c r="W75" s="153">
        <f>Pricing!$G75*100</f>
        <v>0.53200000000001191</v>
      </c>
      <c r="X75" s="153">
        <f>Pricing!$G75*100</f>
        <v>0.53200000000001191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2" t="s">
        <v>128</v>
      </c>
      <c r="C76" s="153">
        <f>Pricing!$B76*100</f>
        <v>0.69330762879086916</v>
      </c>
      <c r="D76" s="153">
        <f>Pricing!$B76*100</f>
        <v>0.69330762879086916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0.79858011395704931</v>
      </c>
      <c r="H76" s="153">
        <f>Pricing!$C76*100</f>
        <v>0.79858011395704931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0.87048021951141308</v>
      </c>
      <c r="L76" s="153">
        <f>Pricing!$D76*100</f>
        <v>0.87048021951141308</v>
      </c>
      <c r="M76" s="154"/>
      <c r="N76" s="152"/>
      <c r="O76" s="153">
        <f>Pricing!$E76*100</f>
        <v>1.0009202529511951</v>
      </c>
      <c r="P76" s="153">
        <f>Pricing!$E76*100</f>
        <v>1.0009202529511951</v>
      </c>
      <c r="Q76" s="154"/>
      <c r="R76" s="152" t="s">
        <v>205</v>
      </c>
      <c r="S76" s="153">
        <f>Pricing!$F76*100</f>
        <v>0.82855648506580737</v>
      </c>
      <c r="T76" s="153">
        <f>Pricing!$F76*100</f>
        <v>0.82855648506580737</v>
      </c>
      <c r="U76" s="154"/>
      <c r="V76" s="152" t="s">
        <v>659</v>
      </c>
      <c r="W76" s="153">
        <f>Pricing!$G76*100</f>
        <v>0.62900000000000378</v>
      </c>
      <c r="X76" s="153">
        <f>Pricing!$G76*100</f>
        <v>0.62900000000000378</v>
      </c>
      <c r="Y76" s="154" t="str">
        <f>IF(Contribute="abcd",IF($A$2&lt;&gt;-1,_xll.RtContribute(SourceAlias,V76,Fields,W76:X76,"SCOPE:SERVER"),_xll.RtContribute(SourceAlias,"DDS_INSERT_S",$A$2:$C$2,V76:X76,"SCOPE:SERVER FTC:ALL")),"stopped")</f>
        <v>stopped</v>
      </c>
    </row>
    <row r="77" spans="1:25" x14ac:dyDescent="0.2">
      <c r="A77" s="71" t="str">
        <f>Pricing!$A77</f>
        <v>2Y</v>
      </c>
      <c r="B77" s="152" t="s">
        <v>129</v>
      </c>
      <c r="C77" s="153">
        <f>Pricing!$B77*100</f>
        <v>0.78757482046382088</v>
      </c>
      <c r="D77" s="153">
        <f>Pricing!$B77*100</f>
        <v>0.78757482046382088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0.89866666019819319</v>
      </c>
      <c r="H77" s="153">
        <f>Pricing!$C77*100</f>
        <v>0.89866666019819319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0.97090334345526219</v>
      </c>
      <c r="L77" s="153">
        <f>Pricing!$D77*100</f>
        <v>0.97090334345526219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1.138452317002677</v>
      </c>
      <c r="P77" s="153">
        <f>Pricing!$E77*100</f>
        <v>1.138452317002677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">
        <v>206</v>
      </c>
      <c r="S77" s="153">
        <f>Pricing!$F77*100</f>
        <v>0.92372042697218915</v>
      </c>
      <c r="T77" s="153">
        <f>Pricing!$F77*100</f>
        <v>0.92372042697218915</v>
      </c>
      <c r="U77" s="154"/>
      <c r="V77" s="152" t="s">
        <v>590</v>
      </c>
      <c r="W77" s="153">
        <f>Pricing!$G77*100</f>
        <v>0.72299999999999343</v>
      </c>
      <c r="X77" s="153">
        <f>Pricing!$G77*100</f>
        <v>0.72299999999999343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2" t="s">
        <v>130</v>
      </c>
      <c r="C78" s="153">
        <f>Pricing!$B78*100</f>
        <v>0.87658013602454121</v>
      </c>
      <c r="D78" s="153">
        <f>Pricing!$B78*100</f>
        <v>0.87658013602454121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0.99262431826626663</v>
      </c>
      <c r="H78" s="153">
        <f>Pricing!$C78*100</f>
        <v>0.99262431826626663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1.0643920924664174</v>
      </c>
      <c r="L78" s="153">
        <f>Pricing!$D78*100</f>
        <v>1.0643920924664174</v>
      </c>
      <c r="M78" s="154"/>
      <c r="N78" s="152"/>
      <c r="O78" s="153">
        <f>Pricing!$E78*100</f>
        <v>1.2494965216832428</v>
      </c>
      <c r="P78" s="153">
        <f>Pricing!$E78*100</f>
        <v>1.2494965216832428</v>
      </c>
      <c r="Q78" s="154"/>
      <c r="R78" s="152" t="s">
        <v>207</v>
      </c>
      <c r="S78" s="153">
        <f>Pricing!$F78*100</f>
        <v>1.0059635051812976</v>
      </c>
      <c r="T78" s="153">
        <f>Pricing!$F78*100</f>
        <v>1.0059635051812976</v>
      </c>
      <c r="U78" s="154"/>
      <c r="V78" s="152" t="s">
        <v>662</v>
      </c>
      <c r="W78" s="153">
        <f>Pricing!$G78*100</f>
        <v>0.81092080042723569</v>
      </c>
      <c r="X78" s="153">
        <f>Pricing!$G78*100</f>
        <v>0.81092080042723569</v>
      </c>
      <c r="Y78" s="154"/>
    </row>
    <row r="79" spans="1:25" x14ac:dyDescent="0.2">
      <c r="A79" s="71" t="str">
        <f>Pricing!$A79</f>
        <v>2Y6M</v>
      </c>
      <c r="B79" s="152" t="s">
        <v>131</v>
      </c>
      <c r="C79" s="153">
        <f>Pricing!$B79*100</f>
        <v>0.95988611542768121</v>
      </c>
      <c r="D79" s="153">
        <f>Pricing!$B79*100</f>
        <v>0.95988611542768121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1.0784363646484185</v>
      </c>
      <c r="H79" s="153">
        <f>Pricing!$C79*100</f>
        <v>1.0784363646484185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1.1511170865049096</v>
      </c>
      <c r="L79" s="153">
        <f>Pricing!$D79*100</f>
        <v>1.1511170865049096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1.3341064402511869</v>
      </c>
      <c r="P79" s="153">
        <f>Pricing!$E79*100</f>
        <v>1.3341064402511869</v>
      </c>
      <c r="Q79" s="154"/>
      <c r="R79" s="152" t="s">
        <v>208</v>
      </c>
      <c r="S79" s="153">
        <f>Pricing!$F79*100</f>
        <v>1.0806105419846839</v>
      </c>
      <c r="T79" s="153">
        <f>Pricing!$F79*100</f>
        <v>1.0806105419846839</v>
      </c>
      <c r="U79" s="154"/>
      <c r="V79" s="152" t="s">
        <v>660</v>
      </c>
      <c r="W79" s="153">
        <f>Pricing!$G79*100</f>
        <v>0.89238527947671809</v>
      </c>
      <c r="X79" s="153">
        <f>Pricing!$G79*100</f>
        <v>0.89238527947671809</v>
      </c>
      <c r="Y79" s="154"/>
    </row>
    <row r="80" spans="1:25" x14ac:dyDescent="0.2">
      <c r="A80" s="71" t="str">
        <f>Pricing!$A80</f>
        <v>2Y9M</v>
      </c>
      <c r="B80" s="152" t="s">
        <v>132</v>
      </c>
      <c r="C80" s="153">
        <f>Pricing!$B80*100</f>
        <v>1.0372702742346902</v>
      </c>
      <c r="D80" s="153">
        <f>Pricing!$B80*100</f>
        <v>1.0372702742346902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1.1573385819663271</v>
      </c>
      <c r="H80" s="153">
        <f>Pricing!$C80*100</f>
        <v>1.1573385819663271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1.2314031868460493</v>
      </c>
      <c r="L80" s="153">
        <f>Pricing!$D80*100</f>
        <v>1.2314031868460493</v>
      </c>
      <c r="M80" s="154"/>
      <c r="N80" s="152"/>
      <c r="O80" s="153">
        <f>Pricing!$E80*100</f>
        <v>1.4048831282680614</v>
      </c>
      <c r="P80" s="153">
        <f>Pricing!$E80*100</f>
        <v>1.4048831282680614</v>
      </c>
      <c r="Q80" s="154"/>
      <c r="R80" s="152" t="s">
        <v>209</v>
      </c>
      <c r="S80" s="153">
        <f>Pricing!$F80*100</f>
        <v>1.155381836829229</v>
      </c>
      <c r="T80" s="153">
        <f>Pricing!$F80*100</f>
        <v>1.155381836829229</v>
      </c>
      <c r="U80" s="154"/>
      <c r="V80" s="152" t="s">
        <v>661</v>
      </c>
      <c r="W80" s="153">
        <f>Pricing!$G80*100</f>
        <v>0.96883293885382982</v>
      </c>
      <c r="X80" s="153">
        <f>Pricing!$G80*100</f>
        <v>0.96883293885382982</v>
      </c>
      <c r="Y80" s="154"/>
    </row>
    <row r="81" spans="1:25" x14ac:dyDescent="0.2">
      <c r="A81" s="71" t="str">
        <f>Pricing!$A81</f>
        <v>3Y</v>
      </c>
      <c r="B81" s="152" t="s">
        <v>133</v>
      </c>
      <c r="C81" s="153">
        <f>Pricing!$B81*100</f>
        <v>1.1093540934601269</v>
      </c>
      <c r="D81" s="153">
        <f>Pricing!$B81*100</f>
        <v>1.1093540934601269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1.2310000000012777</v>
      </c>
      <c r="H81" s="153">
        <f>Pricing!$C81*100</f>
        <v>1.2310000000012777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1.3063319523274335</v>
      </c>
      <c r="L81" s="153">
        <f>Pricing!$D81*100</f>
        <v>1.3063319523274335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1.4710578218728767</v>
      </c>
      <c r="P81" s="153">
        <f>Pricing!$E81*100</f>
        <v>1.4710578218728767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">
        <v>210</v>
      </c>
      <c r="S81" s="153">
        <f>Pricing!$F81*100</f>
        <v>1.2309999999999968</v>
      </c>
      <c r="T81" s="153">
        <f>Pricing!$F81*100</f>
        <v>1.2309999999999968</v>
      </c>
      <c r="U81" s="154"/>
      <c r="V81" s="152" t="s">
        <v>591</v>
      </c>
      <c r="W81" s="153">
        <f>Pricing!$G81*100</f>
        <v>1.0419999999999885</v>
      </c>
      <c r="X81" s="153">
        <f>Pricing!$G81*100</f>
        <v>1.0419999999999885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2" t="s">
        <v>134</v>
      </c>
      <c r="C82" s="153">
        <f>Pricing!$B82*100</f>
        <v>1.3391758817714323</v>
      </c>
      <c r="D82" s="153">
        <f>Pricing!$B82*100</f>
        <v>1.3391758817714323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1.4699999999974915</v>
      </c>
      <c r="H82" s="153">
        <f>Pricing!$C82*100</f>
        <v>1.4699999999974915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1.5474030046235641</v>
      </c>
      <c r="L82" s="153">
        <f>Pricing!$D82*100</f>
        <v>1.5474030046235641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1.7092456506809275</v>
      </c>
      <c r="P82" s="153">
        <f>Pricing!$E82*100</f>
        <v>1.7092456506809275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">
        <v>211</v>
      </c>
      <c r="S82" s="153">
        <f>Pricing!$F82*100</f>
        <v>1.4699999999999904</v>
      </c>
      <c r="T82" s="153">
        <f>Pricing!$F82*100</f>
        <v>1.4699999999999904</v>
      </c>
      <c r="U82" s="154"/>
      <c r="V82" s="152" t="s">
        <v>592</v>
      </c>
      <c r="W82" s="153">
        <f>Pricing!$G82*100</f>
        <v>1.2790000000005308</v>
      </c>
      <c r="X82" s="153">
        <f>Pricing!$G82*100</f>
        <v>1.2790000000005308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2" t="s">
        <v>135</v>
      </c>
      <c r="C83" s="153">
        <f>Pricing!$B83*100</f>
        <v>1.5070576278805754</v>
      </c>
      <c r="D83" s="153">
        <f>Pricing!$B83*100</f>
        <v>1.5070576278805754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1.6430000000020442</v>
      </c>
      <c r="H83" s="153">
        <f>Pricing!$C83*100</f>
        <v>1.6430000000020442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1.7234600764860588</v>
      </c>
      <c r="L83" s="153">
        <f>Pricing!$D83*100</f>
        <v>1.7234600764860588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1.8813629765931719</v>
      </c>
      <c r="P83" s="153">
        <f>Pricing!$E83*100</f>
        <v>1.8813629765931719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">
        <v>212</v>
      </c>
      <c r="S83" s="153">
        <f>Pricing!$F83*100</f>
        <v>1.6429999999999934</v>
      </c>
      <c r="T83" s="153">
        <f>Pricing!$F83*100</f>
        <v>1.6429999999999934</v>
      </c>
      <c r="U83" s="154"/>
      <c r="V83" s="152" t="s">
        <v>593</v>
      </c>
      <c r="W83" s="153">
        <f>Pricing!$G83*100</f>
        <v>1.4310000000003309</v>
      </c>
      <c r="X83" s="153">
        <f>Pricing!$G83*100</f>
        <v>1.4310000000003309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2" t="s">
        <v>136</v>
      </c>
      <c r="C84" s="153">
        <f>Pricing!$B84*100</f>
        <v>1.6389725709892042</v>
      </c>
      <c r="D84" s="153">
        <f>Pricing!$B84*100</f>
        <v>1.6389725709892042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1.7760000000016467</v>
      </c>
      <c r="H84" s="153">
        <f>Pricing!$C84*100</f>
        <v>1.7760000000016467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1.8585096589506107</v>
      </c>
      <c r="L84" s="153">
        <f>Pricing!$D84*100</f>
        <v>1.8585096589506107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2.0144730386828753</v>
      </c>
      <c r="P84" s="153">
        <f>Pricing!$E84*100</f>
        <v>2.0144730386828753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">
        <v>213</v>
      </c>
      <c r="S84" s="153">
        <f>Pricing!$F84*100</f>
        <v>1.7760000000000029</v>
      </c>
      <c r="T84" s="153">
        <f>Pricing!$F84*100</f>
        <v>1.7760000000000029</v>
      </c>
      <c r="U84" s="154"/>
      <c r="V84" s="152" t="s">
        <v>594</v>
      </c>
      <c r="W84" s="153">
        <f>Pricing!$G84*100</f>
        <v>1.5620000000002332</v>
      </c>
      <c r="X84" s="153">
        <f>Pricing!$G84*100</f>
        <v>1.5620000000002332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2" t="s">
        <v>137</v>
      </c>
      <c r="C85" s="153">
        <f>Pricing!$B85*100</f>
        <v>1.7439282083588765</v>
      </c>
      <c r="D85" s="153">
        <f>Pricing!$B85*100</f>
        <v>1.7439282083588765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1.8800000000028632</v>
      </c>
      <c r="H85" s="153">
        <f>Pricing!$C85*100</f>
        <v>1.8800000000028632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1.9655546549188163</v>
      </c>
      <c r="L85" s="153">
        <f>Pricing!$D85*100</f>
        <v>1.9655546549188163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2.1175399830595603</v>
      </c>
      <c r="P85" s="153">
        <f>Pricing!$E85*100</f>
        <v>2.1175399830595603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">
        <v>214</v>
      </c>
      <c r="S85" s="153">
        <f>Pricing!$F85*100</f>
        <v>1.8800000000000008</v>
      </c>
      <c r="T85" s="153">
        <f>Pricing!$F85*100</f>
        <v>1.8800000000000008</v>
      </c>
      <c r="U85" s="154"/>
      <c r="V85" s="152" t="s">
        <v>595</v>
      </c>
      <c r="W85" s="153">
        <f>Pricing!$G85*100</f>
        <v>1.6540000000001505</v>
      </c>
      <c r="X85" s="153">
        <f>Pricing!$G85*100</f>
        <v>1.6540000000001505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2" t="s">
        <v>138</v>
      </c>
      <c r="C86" s="153">
        <f>Pricing!$B86*100</f>
        <v>1.8319115832424393</v>
      </c>
      <c r="D86" s="153">
        <f>Pricing!$B86*100</f>
        <v>1.8319115832424393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1.963999999999603</v>
      </c>
      <c r="H86" s="153">
        <f>Pricing!$C86*100</f>
        <v>1.963999999999603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2.0536074245113349</v>
      </c>
      <c r="L86" s="153">
        <f>Pricing!$D86*100</f>
        <v>2.0536074245113349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2.2016106987039517</v>
      </c>
      <c r="P86" s="153">
        <f>Pricing!$E86*100</f>
        <v>2.2016106987039517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">
        <v>215</v>
      </c>
      <c r="S86" s="153">
        <f>Pricing!$F86*100</f>
        <v>1.9640000000000035</v>
      </c>
      <c r="T86" s="153">
        <f>Pricing!$F86*100</f>
        <v>1.9640000000000035</v>
      </c>
      <c r="U86" s="154"/>
      <c r="V86" s="152" t="s">
        <v>596</v>
      </c>
      <c r="W86" s="153">
        <f>Pricing!$G86*100</f>
        <v>1.7389999999999979</v>
      </c>
      <c r="X86" s="153">
        <f>Pricing!$G86*100</f>
        <v>1.7389999999999979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2" t="s">
        <v>139</v>
      </c>
      <c r="C87" s="153">
        <f>Pricing!$B87*100</f>
        <v>1.9079067788572792</v>
      </c>
      <c r="D87" s="153">
        <f>Pricing!$B87*100</f>
        <v>1.9079067788572792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2.0360000000019087</v>
      </c>
      <c r="H87" s="153">
        <f>Pricing!$C87*100</f>
        <v>2.0360000000019087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2.1276430587325961</v>
      </c>
      <c r="L87" s="153">
        <f>Pricing!$D87*100</f>
        <v>2.1276430587325961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2.2726606460649754</v>
      </c>
      <c r="P87" s="153">
        <f>Pricing!$E87*100</f>
        <v>2.2726606460649754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">
        <v>216</v>
      </c>
      <c r="S87" s="153">
        <f>Pricing!$F87*100</f>
        <v>2.0360000000000036</v>
      </c>
      <c r="T87" s="153">
        <f>Pricing!$F87*100</f>
        <v>2.0360000000000036</v>
      </c>
      <c r="U87" s="154"/>
      <c r="V87" s="152" t="s">
        <v>597</v>
      </c>
      <c r="W87" s="153">
        <f>Pricing!$G87*100</f>
        <v>1.8100000000000012</v>
      </c>
      <c r="X87" s="153">
        <f>Pricing!$G87*100</f>
        <v>1.8100000000000012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2" t="s">
        <v>140</v>
      </c>
      <c r="C88" s="153">
        <f>Pricing!$B88*100</f>
        <v>1.9719037733240412</v>
      </c>
      <c r="D88" s="153">
        <f>Pricing!$B88*100</f>
        <v>1.9719037733240412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2.0969999999961919</v>
      </c>
      <c r="H88" s="153">
        <f>Pricing!$C88*100</f>
        <v>2.0969999999961919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2.1916819124330646</v>
      </c>
      <c r="L88" s="153">
        <f>Pricing!$D88*100</f>
        <v>2.1916819124330646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2.3337047810932527</v>
      </c>
      <c r="P88" s="153">
        <f>Pricing!$E88*100</f>
        <v>2.3337047810932527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">
        <v>217</v>
      </c>
      <c r="S88" s="153">
        <f>Pricing!$F88*100</f>
        <v>2.0970000000000106</v>
      </c>
      <c r="T88" s="153">
        <f>Pricing!$F88*100</f>
        <v>2.0970000000000106</v>
      </c>
      <c r="U88" s="154"/>
      <c r="V88" s="152" t="s">
        <v>598</v>
      </c>
      <c r="W88" s="153">
        <f>Pricing!$G88*100</f>
        <v>1.8640000000000028</v>
      </c>
      <c r="X88" s="153">
        <f>Pricing!$G88*100</f>
        <v>1.8640000000000028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2" t="s">
        <v>141</v>
      </c>
      <c r="C89" s="153">
        <f>Pricing!$B89*100</f>
        <v>2.0288160649782125</v>
      </c>
      <c r="D89" s="153">
        <f>Pricing!$B89*100</f>
        <v>2.0288160649782125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2.1512847746275776</v>
      </c>
      <c r="H89" s="153">
        <f>Pricing!$C89*100</f>
        <v>2.1512847746275776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2.2478943395905193</v>
      </c>
      <c r="L89" s="153">
        <f>Pricing!$D89*100</f>
        <v>2.2478943395905193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2.3880312770560868</v>
      </c>
      <c r="P89" s="153">
        <f>Pricing!$E89*100</f>
        <v>2.3880312770560868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">
        <v>218</v>
      </c>
      <c r="S89" s="153">
        <f>Pricing!$F89*100</f>
        <v>2.1482308068626965</v>
      </c>
      <c r="T89" s="153">
        <f>Pricing!$F89*100</f>
        <v>2.1482308068626965</v>
      </c>
      <c r="U89" s="154"/>
      <c r="V89" s="152" t="s">
        <v>599</v>
      </c>
      <c r="W89" s="153">
        <f>Pricing!$G89*100</f>
        <v>1.9138382002308238</v>
      </c>
      <c r="X89" s="153">
        <f>Pricing!$G89*100</f>
        <v>1.9138382002308238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2" t="s">
        <v>142</v>
      </c>
      <c r="C90" s="153">
        <f>Pricing!$B90*100</f>
        <v>2.0788976439639613</v>
      </c>
      <c r="D90" s="153">
        <f>Pricing!$B90*100</f>
        <v>2.0788976439639613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2.1989999999910479</v>
      </c>
      <c r="H90" s="153">
        <f>Pricing!$C90*100</f>
        <v>2.1989999999910479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2.2967369533862261</v>
      </c>
      <c r="L90" s="153">
        <f>Pricing!$D90*100</f>
        <v>2.2967369533862261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2.4357854025689929</v>
      </c>
      <c r="P90" s="153">
        <f>Pricing!$E90*100</f>
        <v>2.4357854025689929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">
        <v>219</v>
      </c>
      <c r="S90" s="153">
        <f>Pricing!$F90*100</f>
        <v>2.1990000000000189</v>
      </c>
      <c r="T90" s="153">
        <f>Pricing!$F90*100</f>
        <v>2.1990000000000189</v>
      </c>
      <c r="U90" s="154"/>
      <c r="V90" s="152" t="s">
        <v>600</v>
      </c>
      <c r="W90" s="153">
        <f>Pricing!$G90*100</f>
        <v>1.9599999999969551</v>
      </c>
      <c r="X90" s="153">
        <f>Pricing!$G90*100</f>
        <v>1.9599999999969551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2" t="s">
        <v>143</v>
      </c>
      <c r="C91" s="153">
        <f>Pricing!$B91*100</f>
        <v>2.1206575895708064</v>
      </c>
      <c r="D91" s="153">
        <f>Pricing!$B91*100</f>
        <v>2.1206575895708064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2.2387460013591642</v>
      </c>
      <c r="H91" s="153">
        <f>Pricing!$C91*100</f>
        <v>2.2387460013591642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2.3375680599012982</v>
      </c>
      <c r="L91" s="153">
        <f>Pricing!$D91*100</f>
        <v>2.3375680599012982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2.4753017069909764</v>
      </c>
      <c r="P91" s="153">
        <f>Pricing!$E91*100</f>
        <v>2.4753017069909764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">
        <v>220</v>
      </c>
      <c r="S91" s="153">
        <f>Pricing!$F91*100</f>
        <v>2.2334900755465852</v>
      </c>
      <c r="T91" s="153">
        <f>Pricing!$F91*100</f>
        <v>2.2334900755465852</v>
      </c>
      <c r="U91" s="154"/>
      <c r="V91" s="152" t="s">
        <v>601</v>
      </c>
      <c r="W91" s="153">
        <f>Pricing!$G91*100</f>
        <v>1.9991871861065416</v>
      </c>
      <c r="X91" s="153">
        <f>Pricing!$G91*100</f>
        <v>1.9991871861065416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2" t="s">
        <v>144</v>
      </c>
      <c r="C92" s="153">
        <f>Pricing!$B92*100</f>
        <v>2.1559142903478441</v>
      </c>
      <c r="D92" s="153">
        <f>Pricing!$B92*100</f>
        <v>2.1559142903478441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2.2723339746806555</v>
      </c>
      <c r="H92" s="153">
        <f>Pricing!$C92*100</f>
        <v>2.2723339746806555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2.3722169057953626</v>
      </c>
      <c r="L92" s="153">
        <f>Pricing!$D92*100</f>
        <v>2.3722169057953626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2.5084317052043774</v>
      </c>
      <c r="P92" s="153">
        <f>Pricing!$E92*100</f>
        <v>2.5084317052043774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">
        <v>221</v>
      </c>
      <c r="S92" s="153">
        <f>Pricing!$F92*100</f>
        <v>2.2675155214188178</v>
      </c>
      <c r="T92" s="153">
        <f>Pricing!$F92*100</f>
        <v>2.2675155214188178</v>
      </c>
      <c r="U92" s="154"/>
      <c r="V92" s="152" t="s">
        <v>602</v>
      </c>
      <c r="W92" s="153">
        <f>Pricing!$G92*100</f>
        <v>2.0326749610131034</v>
      </c>
      <c r="X92" s="153">
        <f>Pricing!$G92*100</f>
        <v>2.0326749610131034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2" t="s">
        <v>145</v>
      </c>
      <c r="C93" s="153">
        <f>Pricing!$B93*100</f>
        <v>2.1858948927974504</v>
      </c>
      <c r="D93" s="153">
        <f>Pricing!$B93*100</f>
        <v>2.1858948927974504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2.3010000000129271</v>
      </c>
      <c r="H93" s="153">
        <f>Pricing!$C93*100</f>
        <v>2.3010000000129271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2.4017945341999392</v>
      </c>
      <c r="L93" s="153">
        <f>Pricing!$D93*100</f>
        <v>2.4017945341999392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2.5368592100138563</v>
      </c>
      <c r="P93" s="153">
        <f>Pricing!$E93*100</f>
        <v>2.5368592100138563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">
        <v>222</v>
      </c>
      <c r="S93" s="153">
        <f>Pricing!$F93*100</f>
        <v>2.3010000000000543</v>
      </c>
      <c r="T93" s="153">
        <f>Pricing!$F93*100</f>
        <v>2.3010000000000543</v>
      </c>
      <c r="U93" s="154"/>
      <c r="V93" s="152" t="s">
        <v>603</v>
      </c>
      <c r="W93" s="153">
        <f>Pricing!$G93*100</f>
        <v>2.0610000000051927</v>
      </c>
      <c r="X93" s="153">
        <f>Pricing!$G93*100</f>
        <v>2.0610000000051927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2" t="s">
        <v>146</v>
      </c>
      <c r="C94" s="153">
        <f>Pricing!$B94*100</f>
        <v>2.2115935012328602</v>
      </c>
      <c r="D94" s="153">
        <f>Pricing!$B94*100</f>
        <v>2.2115935012328602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2.3257212456702705</v>
      </c>
      <c r="H94" s="153">
        <f>Pricing!$C94*100</f>
        <v>2.3257212456702705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2.4272119199646838</v>
      </c>
      <c r="L94" s="153">
        <f>Pricing!$D94*100</f>
        <v>2.4272119199646838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2.5615427152389847</v>
      </c>
      <c r="P94" s="153">
        <f>Pricing!$E94*100</f>
        <v>2.5615427152389847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">
        <v>223</v>
      </c>
      <c r="S94" s="153">
        <f>Pricing!$F94*100</f>
        <v>2.320514541504918</v>
      </c>
      <c r="T94" s="153">
        <f>Pricing!$F94*100</f>
        <v>2.320514541504918</v>
      </c>
      <c r="U94" s="154"/>
      <c r="V94" s="152" t="s">
        <v>604</v>
      </c>
      <c r="W94" s="153">
        <f>Pricing!$G94*100</f>
        <v>2.0848392867789873</v>
      </c>
      <c r="X94" s="153">
        <f>Pricing!$G94*100</f>
        <v>2.0848392867789873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2" t="s">
        <v>147</v>
      </c>
      <c r="C95" s="153">
        <f>Pricing!$B95*100</f>
        <v>2.2336834259017122</v>
      </c>
      <c r="D95" s="153">
        <f>Pricing!$B95*100</f>
        <v>2.2336834259017122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2.3470918652917319</v>
      </c>
      <c r="H95" s="153">
        <f>Pricing!$C95*100</f>
        <v>2.3470918652917319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2.4490956098241399</v>
      </c>
      <c r="L95" s="153">
        <f>Pricing!$D95*100</f>
        <v>2.4490956098241399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2.5829697221022307</v>
      </c>
      <c r="P95" s="153">
        <f>Pricing!$E95*100</f>
        <v>2.5829697221022307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">
        <v>224</v>
      </c>
      <c r="S95" s="153">
        <f>Pricing!$F95*100</f>
        <v>2.3396418537068273</v>
      </c>
      <c r="T95" s="153">
        <f>Pricing!$F95*100</f>
        <v>2.3396418537068273</v>
      </c>
      <c r="U95" s="154"/>
      <c r="V95" s="152" t="s">
        <v>605</v>
      </c>
      <c r="W95" s="153">
        <f>Pricing!$G95*100</f>
        <v>2.1050183550271422</v>
      </c>
      <c r="X95" s="153">
        <f>Pricing!$G95*100</f>
        <v>2.1050183550271422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2" t="s">
        <v>148</v>
      </c>
      <c r="C96" s="153">
        <f>Pricing!$B96*100</f>
        <v>2.2527718040719997</v>
      </c>
      <c r="D96" s="153">
        <f>Pricing!$B96*100</f>
        <v>2.2527718040719997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2.3656408810123213</v>
      </c>
      <c r="H96" s="153">
        <f>Pricing!$C96*100</f>
        <v>2.3656408810123213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2.4680213397674593</v>
      </c>
      <c r="L96" s="153">
        <f>Pricing!$D96*100</f>
        <v>2.4680213397674593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2.6015952599187786</v>
      </c>
      <c r="P96" s="153">
        <f>Pricing!$E96*100</f>
        <v>2.6015952599187786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">
        <v>225</v>
      </c>
      <c r="S96" s="153">
        <f>Pricing!$F96*100</f>
        <v>2.3585194424443805</v>
      </c>
      <c r="T96" s="153">
        <f>Pricing!$F96*100</f>
        <v>2.3585194424443805</v>
      </c>
      <c r="U96" s="154"/>
      <c r="V96" s="152" t="s">
        <v>606</v>
      </c>
      <c r="W96" s="153">
        <f>Pricing!$G96*100</f>
        <v>2.1223408220011426</v>
      </c>
      <c r="X96" s="153">
        <f>Pricing!$G96*100</f>
        <v>2.1223408220011426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2" t="s">
        <v>149</v>
      </c>
      <c r="C97" s="153">
        <f>Pricing!$B97*100</f>
        <v>2.2689929616441806</v>
      </c>
      <c r="D97" s="153">
        <f>Pricing!$B97*100</f>
        <v>2.2689929616441806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2.3814488277074291</v>
      </c>
      <c r="H97" s="153">
        <f>Pricing!$C97*100</f>
        <v>2.3814488277074291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2.4840976753589383</v>
      </c>
      <c r="L97" s="153">
        <f>Pricing!$D97*100</f>
        <v>2.4840976753589383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2.6174340783730528</v>
      </c>
      <c r="P97" s="153">
        <f>Pricing!$E97*100</f>
        <v>2.6174340783730528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">
        <v>226</v>
      </c>
      <c r="S97" s="153">
        <f>Pricing!$F97*100</f>
        <v>2.3768931082366977</v>
      </c>
      <c r="T97" s="153">
        <f>Pricing!$F97*100</f>
        <v>2.3768931082366977</v>
      </c>
      <c r="U97" s="154"/>
      <c r="V97" s="152" t="s">
        <v>607</v>
      </c>
      <c r="W97" s="153">
        <f>Pricing!$G97*100</f>
        <v>2.1371225054595837</v>
      </c>
      <c r="X97" s="153">
        <f>Pricing!$G97*100</f>
        <v>2.1371225054595837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2" t="s">
        <v>150</v>
      </c>
      <c r="C98" s="153">
        <f>Pricing!$B98*100</f>
        <v>2.2828821006286057</v>
      </c>
      <c r="D98" s="153">
        <f>Pricing!$B98*100</f>
        <v>2.2828821006286057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2.3950000000012071</v>
      </c>
      <c r="H98" s="153">
        <f>Pricing!$C98*100</f>
        <v>2.3950000000012071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2.4978414733863921</v>
      </c>
      <c r="L98" s="153">
        <f>Pricing!$D98*100</f>
        <v>2.4978414733863921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2.6309304389523112</v>
      </c>
      <c r="P98" s="153">
        <f>Pricing!$E98*100</f>
        <v>2.6309304389523112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">
        <v>227</v>
      </c>
      <c r="S98" s="153">
        <f>Pricing!$F98*100</f>
        <v>2.3950000000001528</v>
      </c>
      <c r="T98" s="153">
        <f>Pricing!$F98*100</f>
        <v>2.3950000000001528</v>
      </c>
      <c r="U98" s="154"/>
      <c r="V98" s="152" t="s">
        <v>608</v>
      </c>
      <c r="W98" s="153">
        <f>Pricing!$G98*100</f>
        <v>2.1499999999965316</v>
      </c>
      <c r="X98" s="153">
        <f>Pricing!$G98*100</f>
        <v>2.1499999999965316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2" t="s">
        <v>151</v>
      </c>
      <c r="C99" s="153">
        <f>Pricing!$B99*100</f>
        <v>2.2946838237448963</v>
      </c>
      <c r="D99" s="153">
        <f>Pricing!$B99*100</f>
        <v>2.2946838237448963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2.4065093136433147</v>
      </c>
      <c r="H99" s="153">
        <f>Pricing!$C99*100</f>
        <v>2.4065093136433147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2.5094840461503711</v>
      </c>
      <c r="L99" s="153">
        <f>Pricing!$D99*100</f>
        <v>2.5094840461503711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2.6422786745054152</v>
      </c>
      <c r="P99" s="153">
        <f>Pricing!$E99*100</f>
        <v>2.6422786745054152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">
        <v>228</v>
      </c>
      <c r="S99" s="153">
        <f>Pricing!$F99*100</f>
        <v>2.4042242250747732</v>
      </c>
      <c r="T99" s="153">
        <f>Pricing!$F99*100</f>
        <v>2.4042242250747732</v>
      </c>
      <c r="U99" s="154"/>
      <c r="V99" s="152" t="s">
        <v>609</v>
      </c>
      <c r="W99" s="153">
        <f>Pricing!$G99*100</f>
        <v>2.1612664893689155</v>
      </c>
      <c r="X99" s="153">
        <f>Pricing!$G99*100</f>
        <v>2.1612664893689155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2" t="s">
        <v>152</v>
      </c>
      <c r="C100" s="153">
        <f>Pricing!$B100*100</f>
        <v>2.3048006632469491</v>
      </c>
      <c r="D100" s="153">
        <f>Pricing!$B100*100</f>
        <v>2.3048006632469491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2.4163771206667017</v>
      </c>
      <c r="H100" s="153">
        <f>Pricing!$C100*100</f>
        <v>2.4163771206667017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2.5194246296746265</v>
      </c>
      <c r="L100" s="153">
        <f>Pricing!$D100*100</f>
        <v>2.5194246296746265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2.6519237225883554</v>
      </c>
      <c r="P100" s="153">
        <f>Pricing!$E100*100</f>
        <v>2.6519237225883554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">
        <v>229</v>
      </c>
      <c r="S100" s="153">
        <f>Pricing!$F100*100</f>
        <v>2.4132440655191867</v>
      </c>
      <c r="T100" s="153">
        <f>Pricing!$F100*100</f>
        <v>2.4132440655191867</v>
      </c>
      <c r="U100" s="154"/>
      <c r="V100" s="152" t="s">
        <v>610</v>
      </c>
      <c r="W100" s="153">
        <f>Pricing!$G100*100</f>
        <v>2.171170200668703</v>
      </c>
      <c r="X100" s="153">
        <f>Pricing!$G100*100</f>
        <v>2.171170200668703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2" t="s">
        <v>153</v>
      </c>
      <c r="C101" s="153">
        <f>Pricing!$B101*100</f>
        <v>2.3135599426713278</v>
      </c>
      <c r="D101" s="153">
        <f>Pricing!$B101*100</f>
        <v>2.3135599426713278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2.4249349801830777</v>
      </c>
      <c r="H101" s="153">
        <f>Pricing!$C101*100</f>
        <v>2.4249349801830777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2.5279894034290029</v>
      </c>
      <c r="L101" s="153">
        <f>Pricing!$D101*100</f>
        <v>2.5279894034290029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2.6602465818094578</v>
      </c>
      <c r="P101" s="153">
        <f>Pricing!$E101*100</f>
        <v>2.6602465818094578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">
        <v>230</v>
      </c>
      <c r="S101" s="153">
        <f>Pricing!$F101*100</f>
        <v>2.4220760004515136</v>
      </c>
      <c r="T101" s="153">
        <f>Pricing!$F101*100</f>
        <v>2.4220760004515136</v>
      </c>
      <c r="U101" s="154"/>
      <c r="V101" s="152" t="s">
        <v>611</v>
      </c>
      <c r="W101" s="153">
        <f>Pricing!$G101*100</f>
        <v>2.1798946702500834</v>
      </c>
      <c r="X101" s="153">
        <f>Pricing!$G101*100</f>
        <v>2.1798946702500834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2" t="s">
        <v>154</v>
      </c>
      <c r="C102" s="153">
        <f>Pricing!$B102*100</f>
        <v>2.3211458911736496</v>
      </c>
      <c r="D102" s="153">
        <f>Pricing!$B102*100</f>
        <v>2.3211458911736496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2.4323711578872933</v>
      </c>
      <c r="H102" s="153">
        <f>Pricing!$C102*100</f>
        <v>2.4323711578872933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2.5353624632140859</v>
      </c>
      <c r="L102" s="153">
        <f>Pricing!$D102*100</f>
        <v>2.5353624632140859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2.6674751602158655</v>
      </c>
      <c r="P102" s="153">
        <f>Pricing!$E102*100</f>
        <v>2.6674751602158655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">
        <v>231</v>
      </c>
      <c r="S102" s="153">
        <f>Pricing!$F102*100</f>
        <v>2.4306297693577981</v>
      </c>
      <c r="T102" s="153">
        <f>Pricing!$F102*100</f>
        <v>2.4306297693577981</v>
      </c>
      <c r="U102" s="154"/>
      <c r="V102" s="152" t="s">
        <v>612</v>
      </c>
      <c r="W102" s="153">
        <f>Pricing!$G102*100</f>
        <v>2.1874131603313089</v>
      </c>
      <c r="X102" s="153">
        <f>Pricing!$G102*100</f>
        <v>2.1874131603313089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2" t="s">
        <v>155</v>
      </c>
      <c r="C103" s="153">
        <f>Pricing!$B103*100</f>
        <v>2.3278719574594571</v>
      </c>
      <c r="D103" s="153">
        <f>Pricing!$B103*100</f>
        <v>2.3278719574594571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2.4390000000001129</v>
      </c>
      <c r="H103" s="153">
        <f>Pricing!$C103*100</f>
        <v>2.4390000000001129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2.5418565563462998</v>
      </c>
      <c r="L103" s="153">
        <f>Pricing!$D103*100</f>
        <v>2.5418565563462998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2.6739566434186646</v>
      </c>
      <c r="P103" s="153">
        <f>Pricing!$E103*100</f>
        <v>2.6739566434186646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">
        <v>232</v>
      </c>
      <c r="S103" s="153">
        <f>Pricing!$F103*100</f>
        <v>2.4390000000004441</v>
      </c>
      <c r="T103" s="153">
        <f>Pricing!$F103*100</f>
        <v>2.4390000000004441</v>
      </c>
      <c r="U103" s="154"/>
      <c r="V103" s="152" t="s">
        <v>613</v>
      </c>
      <c r="W103" s="153">
        <f>Pricing!$G103*100</f>
        <v>2.1940000000025912</v>
      </c>
      <c r="X103" s="153">
        <f>Pricing!$G103*100</f>
        <v>2.1940000000025912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2" t="s">
        <v>156</v>
      </c>
      <c r="C104" s="153">
        <f>Pricing!$B104*100</f>
        <v>2.3339598692469381</v>
      </c>
      <c r="D104" s="153">
        <f>Pricing!$B104*100</f>
        <v>2.3339598692469381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2.4450418406361742</v>
      </c>
      <c r="H104" s="153">
        <f>Pricing!$C104*100</f>
        <v>2.4450418406361742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2.5476968228036072</v>
      </c>
      <c r="L104" s="153">
        <f>Pricing!$D104*100</f>
        <v>2.5476968228036072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2.6799300357243654</v>
      </c>
      <c r="P104" s="153">
        <f>Pricing!$E104*100</f>
        <v>2.6799300357243654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">
        <v>233</v>
      </c>
      <c r="S104" s="153">
        <f>Pricing!$F104*100</f>
        <v>2.4444853624629799</v>
      </c>
      <c r="T104" s="153">
        <f>Pricing!$F104*100</f>
        <v>2.4444853624629799</v>
      </c>
      <c r="U104" s="154"/>
      <c r="V104" s="152" t="s">
        <v>614</v>
      </c>
      <c r="W104" s="153">
        <f>Pricing!$G104*100</f>
        <v>2.1997686321867662</v>
      </c>
      <c r="X104" s="153">
        <f>Pricing!$G104*100</f>
        <v>2.1997686321867662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2" t="s">
        <v>157</v>
      </c>
      <c r="C105" s="153">
        <f>Pricing!$B105*100</f>
        <v>2.3394871227374936</v>
      </c>
      <c r="D105" s="153">
        <f>Pricing!$B105*100</f>
        <v>2.3394871227374936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2.4505604805765642</v>
      </c>
      <c r="H105" s="153">
        <f>Pricing!$C105*100</f>
        <v>2.4505604805765642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2.5529819699163219</v>
      </c>
      <c r="L105" s="153">
        <f>Pricing!$D105*100</f>
        <v>2.5529819699163219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2.6854383286534755</v>
      </c>
      <c r="P105" s="153">
        <f>Pricing!$E105*100</f>
        <v>2.6854383286534755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">
        <v>234</v>
      </c>
      <c r="S105" s="153">
        <f>Pricing!$F105*100</f>
        <v>2.4498060319001245</v>
      </c>
      <c r="T105" s="153">
        <f>Pricing!$F105*100</f>
        <v>2.4498060319001245</v>
      </c>
      <c r="U105" s="154"/>
      <c r="V105" s="152" t="s">
        <v>615</v>
      </c>
      <c r="W105" s="153">
        <f>Pricing!$G105*100</f>
        <v>2.2047697374654152</v>
      </c>
      <c r="X105" s="153">
        <f>Pricing!$G105*100</f>
        <v>2.2047697374654152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2" t="s">
        <v>158</v>
      </c>
      <c r="C106" s="153">
        <f>Pricing!$B106*100</f>
        <v>2.3445839786946476</v>
      </c>
      <c r="D106" s="153">
        <f>Pricing!$B106*100</f>
        <v>2.3445839786946476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2.4556716140198427</v>
      </c>
      <c r="H106" s="153">
        <f>Pricing!$C106*100</f>
        <v>2.4556716140198427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2.5578629780728628</v>
      </c>
      <c r="L106" s="153">
        <f>Pricing!$D106*100</f>
        <v>2.5578629780728628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2.6905732685928343</v>
      </c>
      <c r="P106" s="153">
        <f>Pricing!$E106*100</f>
        <v>2.6905732685928343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">
        <v>235</v>
      </c>
      <c r="S106" s="153">
        <f>Pricing!$F106*100</f>
        <v>2.4549902243915853</v>
      </c>
      <c r="T106" s="153">
        <f>Pricing!$F106*100</f>
        <v>2.4549902243915853</v>
      </c>
      <c r="U106" s="154"/>
      <c r="V106" s="152" t="s">
        <v>616</v>
      </c>
      <c r="W106" s="153">
        <f>Pricing!$G106*100</f>
        <v>2.2091183515893364</v>
      </c>
      <c r="X106" s="153">
        <f>Pricing!$G106*100</f>
        <v>2.2091183515893364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2" t="s">
        <v>159</v>
      </c>
      <c r="C107" s="153">
        <f>Pricing!$B107*100</f>
        <v>2.3493733302993633</v>
      </c>
      <c r="D107" s="153">
        <f>Pricing!$B107*100</f>
        <v>2.3493733302993633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2.4604863139307134</v>
      </c>
      <c r="H107" s="153">
        <f>Pricing!$C107*100</f>
        <v>2.4604863139307134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2.5624801472593228</v>
      </c>
      <c r="L107" s="153">
        <f>Pricing!$D107*100</f>
        <v>2.5624801472593228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2.6954268573702063</v>
      </c>
      <c r="P107" s="153">
        <f>Pricing!$E107*100</f>
        <v>2.6954268573702063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">
        <v>236</v>
      </c>
      <c r="S107" s="153">
        <f>Pricing!$F107*100</f>
        <v>2.4600786437066482</v>
      </c>
      <c r="T107" s="153">
        <f>Pricing!$F107*100</f>
        <v>2.4600786437066482</v>
      </c>
      <c r="U107" s="154"/>
      <c r="V107" s="152" t="s">
        <v>617</v>
      </c>
      <c r="W107" s="153">
        <f>Pricing!$G107*100</f>
        <v>2.2129310018921511</v>
      </c>
      <c r="X107" s="153">
        <f>Pricing!$G107*100</f>
        <v>2.2129310018921511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2" t="s">
        <v>160</v>
      </c>
      <c r="C108" s="153">
        <f>Pricing!$B108*100</f>
        <v>2.3538620173110552</v>
      </c>
      <c r="D108" s="153">
        <f>Pricing!$B108*100</f>
        <v>2.3538620173110552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2.4649999999960324</v>
      </c>
      <c r="H108" s="153">
        <f>Pricing!$C108*100</f>
        <v>2.4649999999960324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2.566855464690553</v>
      </c>
      <c r="L108" s="153">
        <f>Pricing!$D108*100</f>
        <v>2.566855464690553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2.6999734977400727</v>
      </c>
      <c r="P108" s="153">
        <f>Pricing!$E108*100</f>
        <v>2.6999734977400727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">
        <v>237</v>
      </c>
      <c r="S108" s="153">
        <f>Pricing!$F108*100</f>
        <v>2.4649999999999488</v>
      </c>
      <c r="T108" s="153">
        <f>Pricing!$F108*100</f>
        <v>2.4649999999999488</v>
      </c>
      <c r="U108" s="154"/>
      <c r="V108" s="152" t="s">
        <v>618</v>
      </c>
      <c r="W108" s="153">
        <f>Pricing!$G108*100</f>
        <v>2.2161865234913285</v>
      </c>
      <c r="X108" s="153">
        <f>Pricing!$G108*100</f>
        <v>2.2161865234913285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2" t="s">
        <v>161</v>
      </c>
      <c r="C109" s="153">
        <f>Pricing!$B109*100</f>
        <v>2.3581509551689539</v>
      </c>
      <c r="D109" s="153">
        <f>Pricing!$B109*100</f>
        <v>2.3581509551689539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2.4693071890833926</v>
      </c>
      <c r="H109" s="153">
        <f>Pricing!$C109*100</f>
        <v>2.4693071890833926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2.5710957410930404</v>
      </c>
      <c r="L109" s="153">
        <f>Pricing!$D109*100</f>
        <v>2.5710957410930404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2.7042989913434541</v>
      </c>
      <c r="P109" s="153">
        <f>Pricing!$E109*100</f>
        <v>2.7042989913434541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">
        <v>238</v>
      </c>
      <c r="S109" s="153">
        <f>Pricing!$F109*100</f>
        <v>2.4676508008832663</v>
      </c>
      <c r="T109" s="153">
        <f>Pricing!$F109*100</f>
        <v>2.4676508008832663</v>
      </c>
      <c r="U109" s="154"/>
      <c r="V109" s="152" t="s">
        <v>622</v>
      </c>
      <c r="W109" s="153">
        <f>Pricing!$G109*100</f>
        <v>2.219027239819332</v>
      </c>
      <c r="X109" s="153">
        <f>Pricing!$G109*100</f>
        <v>2.219027239819332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2" t="s">
        <v>162</v>
      </c>
      <c r="C110" s="153">
        <f>Pricing!$B110*100</f>
        <v>2.3621611289962257</v>
      </c>
      <c r="D110" s="153">
        <f>Pricing!$B110*100</f>
        <v>2.3621611289962257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2.4733285730710302</v>
      </c>
      <c r="H110" s="153">
        <f>Pricing!$C110*100</f>
        <v>2.4733285730710302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2.5751044619610495</v>
      </c>
      <c r="L110" s="153">
        <f>Pricing!$D110*100</f>
        <v>2.5751044619610495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2.7083255478844168</v>
      </c>
      <c r="P110" s="153">
        <f>Pricing!$E110*100</f>
        <v>2.7083255478844168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">
        <v>239</v>
      </c>
      <c r="S110" s="153">
        <f>Pricing!$F110*100</f>
        <v>2.4702075186235506</v>
      </c>
      <c r="T110" s="153">
        <f>Pricing!$F110*100</f>
        <v>2.4702075186235506</v>
      </c>
      <c r="U110" s="154"/>
      <c r="V110" s="152" t="s">
        <v>623</v>
      </c>
      <c r="W110" s="153">
        <f>Pricing!$G110*100</f>
        <v>2.2214840047498612</v>
      </c>
      <c r="X110" s="153">
        <f>Pricing!$G110*100</f>
        <v>2.2214840047498612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2" t="s">
        <v>163</v>
      </c>
      <c r="C111" s="153">
        <f>Pricing!$B111*100</f>
        <v>2.3658137552596683</v>
      </c>
      <c r="D111" s="153">
        <f>Pricing!$B111*100</f>
        <v>2.3658137552596683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2.4769867404854198</v>
      </c>
      <c r="H111" s="153">
        <f>Pricing!$C111*100</f>
        <v>2.4769867404854198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2.5787822343650082</v>
      </c>
      <c r="L111" s="153">
        <f>Pricing!$D111*100</f>
        <v>2.5787822343650082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2.711980731915077</v>
      </c>
      <c r="P111" s="153">
        <f>Pricing!$E111*100</f>
        <v>2.711980731915077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">
        <v>240</v>
      </c>
      <c r="S111" s="153">
        <f>Pricing!$F111*100</f>
        <v>2.4726771758062918</v>
      </c>
      <c r="T111" s="153">
        <f>Pricing!$F111*100</f>
        <v>2.4726771758062918</v>
      </c>
      <c r="U111" s="154"/>
      <c r="V111" s="152" t="s">
        <v>624</v>
      </c>
      <c r="W111" s="153">
        <f>Pricing!$G111*100</f>
        <v>2.2236034919967493</v>
      </c>
      <c r="X111" s="153">
        <f>Pricing!$G111*100</f>
        <v>2.2236034919967493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2" t="s">
        <v>164</v>
      </c>
      <c r="C112" s="153">
        <f>Pricing!$B112*100</f>
        <v>2.369071118439634</v>
      </c>
      <c r="D112" s="153">
        <f>Pricing!$B112*100</f>
        <v>2.369071118439634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2.4802455256049716</v>
      </c>
      <c r="H112" s="153">
        <f>Pricing!$C112*100</f>
        <v>2.4802455256049716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2.5820747186768864</v>
      </c>
      <c r="L112" s="153">
        <f>Pricing!$D112*100</f>
        <v>2.5820747186768864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2.7152341578256487</v>
      </c>
      <c r="P112" s="153">
        <f>Pricing!$E112*100</f>
        <v>2.7152341578256487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">
        <v>241</v>
      </c>
      <c r="S112" s="153">
        <f>Pricing!$F112*100</f>
        <v>2.4750902044493035</v>
      </c>
      <c r="T112" s="153">
        <f>Pricing!$F112*100</f>
        <v>2.4750902044493035</v>
      </c>
      <c r="U112" s="154"/>
      <c r="V112" s="152" t="s">
        <v>625</v>
      </c>
      <c r="W112" s="153">
        <f>Pricing!$G112*100</f>
        <v>2.2254505866471503</v>
      </c>
      <c r="X112" s="153">
        <f>Pricing!$G112*100</f>
        <v>2.2254505866471503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2" t="s">
        <v>165</v>
      </c>
      <c r="C113" s="153">
        <f>Pricing!$B113*100</f>
        <v>2.3718062376373821</v>
      </c>
      <c r="D113" s="153">
        <f>Pricing!$B113*100</f>
        <v>2.3718062376373821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2.4829782067868487</v>
      </c>
      <c r="H113" s="153">
        <f>Pricing!$C113*100</f>
        <v>2.4829782067868487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2.5848369962593276</v>
      </c>
      <c r="L113" s="153">
        <f>Pricing!$D113*100</f>
        <v>2.5848369962593276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2.7179593745803428</v>
      </c>
      <c r="P113" s="153">
        <f>Pricing!$E113*100</f>
        <v>2.7179593745803428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">
        <v>242</v>
      </c>
      <c r="S113" s="153">
        <f>Pricing!$F113*100</f>
        <v>2.4773952296244564</v>
      </c>
      <c r="T113" s="153">
        <f>Pricing!$F113*100</f>
        <v>2.4773952296244564</v>
      </c>
      <c r="U113" s="154"/>
      <c r="V113" s="152" t="s">
        <v>626</v>
      </c>
      <c r="W113" s="153">
        <f>Pricing!$G113*100</f>
        <v>2.2270000000004062</v>
      </c>
      <c r="X113" s="153">
        <f>Pricing!$G113*100</f>
        <v>2.2270000000004062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2" t="s">
        <v>166</v>
      </c>
      <c r="C114" s="153">
        <f>Pricing!$B114*100</f>
        <v>2.374015261269494</v>
      </c>
      <c r="D114" s="153">
        <f>Pricing!$B114*100</f>
        <v>2.374015261269494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2.4851823797302068</v>
      </c>
      <c r="H114" s="153">
        <f>Pricing!$C114*100</f>
        <v>2.4851823797302068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2.5870566738777825</v>
      </c>
      <c r="L114" s="153">
        <f>Pricing!$D114*100</f>
        <v>2.5870566738777825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2.7201587826297868</v>
      </c>
      <c r="P114" s="153">
        <f>Pricing!$E114*100</f>
        <v>2.7201587826297868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">
        <v>243</v>
      </c>
      <c r="S114" s="153">
        <f>Pricing!$F114*100</f>
        <v>2.4796303630061507</v>
      </c>
      <c r="T114" s="153">
        <f>Pricing!$F114*100</f>
        <v>2.4796303630061507</v>
      </c>
      <c r="U114" s="154"/>
      <c r="V114" s="152" t="s">
        <v>627</v>
      </c>
      <c r="W114" s="153">
        <f>Pricing!$G114*100</f>
        <v>2.2283018328705833</v>
      </c>
      <c r="X114" s="153">
        <f>Pricing!$G114*100</f>
        <v>2.2283018328705833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2" t="s">
        <v>167</v>
      </c>
      <c r="C115" s="153">
        <f>Pricing!$B115*100</f>
        <v>2.3756620557104893</v>
      </c>
      <c r="D115" s="153">
        <f>Pricing!$B115*100</f>
        <v>2.3756620557104893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2.4868229867258429</v>
      </c>
      <c r="H115" s="153">
        <f>Pricing!$C115*100</f>
        <v>2.4868229867258429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2.5887008464071086</v>
      </c>
      <c r="L115" s="153">
        <f>Pricing!$D115*100</f>
        <v>2.5887008464071086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2.7217978140172012</v>
      </c>
      <c r="P115" s="153">
        <f>Pricing!$E115*100</f>
        <v>2.7217978140172012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">
        <v>244</v>
      </c>
      <c r="S115" s="153">
        <f>Pricing!$F115*100</f>
        <v>2.4818072771556436</v>
      </c>
      <c r="T115" s="153">
        <f>Pricing!$F115*100</f>
        <v>2.4818072771556436</v>
      </c>
      <c r="U115" s="154"/>
      <c r="V115" s="152" t="s">
        <v>628</v>
      </c>
      <c r="W115" s="153">
        <f>Pricing!$G115*100</f>
        <v>2.2292574115535206</v>
      </c>
      <c r="X115" s="153">
        <f>Pricing!$G115*100</f>
        <v>2.2292574115535206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2" t="s">
        <v>168</v>
      </c>
      <c r="C116" s="153">
        <f>Pricing!$B116*100</f>
        <v>2.3767068104429847</v>
      </c>
      <c r="D116" s="153">
        <f>Pricing!$B116*100</f>
        <v>2.3767068104429847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2.4878611318656829</v>
      </c>
      <c r="H116" s="153">
        <f>Pricing!$C116*100</f>
        <v>2.4878611318656829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2.5897350796078471</v>
      </c>
      <c r="L116" s="153">
        <f>Pricing!$D116*100</f>
        <v>2.5897350796078471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2.7228368560406673</v>
      </c>
      <c r="P116" s="153">
        <f>Pricing!$E116*100</f>
        <v>2.7228368560406673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">
        <v>245</v>
      </c>
      <c r="S116" s="153">
        <f>Pricing!$F116*100</f>
        <v>2.4839292736263041</v>
      </c>
      <c r="T116" s="153">
        <f>Pricing!$F116*100</f>
        <v>2.4839292736263041</v>
      </c>
      <c r="U116" s="154"/>
      <c r="V116" s="152" t="s">
        <v>629</v>
      </c>
      <c r="W116" s="153">
        <f>Pricing!$G116*100</f>
        <v>2.2297554059872513</v>
      </c>
      <c r="X116" s="153">
        <f>Pricing!$G116*100</f>
        <v>2.2297554059872513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2" t="s">
        <v>169</v>
      </c>
      <c r="C117" s="153">
        <f>Pricing!$B117*100</f>
        <v>2.3771121108446893</v>
      </c>
      <c r="D117" s="153">
        <f>Pricing!$B117*100</f>
        <v>2.3771121108446893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2.4882600624130555</v>
      </c>
      <c r="H117" s="153">
        <f>Pricing!$C117*100</f>
        <v>2.4882600624130555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2.5901263942260617</v>
      </c>
      <c r="L117" s="153">
        <f>Pricing!$D117*100</f>
        <v>2.5901263942260617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2.723237729288051</v>
      </c>
      <c r="P117" s="153">
        <f>Pricing!$E117*100</f>
        <v>2.723237729288051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">
        <v>246</v>
      </c>
      <c r="S117" s="153">
        <f>Pricing!$F117*100</f>
        <v>2.4859855525353511</v>
      </c>
      <c r="T117" s="153">
        <f>Pricing!$F117*100</f>
        <v>2.4859855525353511</v>
      </c>
      <c r="U117" s="154"/>
      <c r="V117" s="152" t="s">
        <v>630</v>
      </c>
      <c r="W117" s="153">
        <f>Pricing!$G117*100</f>
        <v>2.2296973173584638</v>
      </c>
      <c r="X117" s="153">
        <f>Pricing!$G117*100</f>
        <v>2.2296973173584638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2" t="s">
        <v>170</v>
      </c>
      <c r="C118" s="153">
        <f>Pricing!$B118*100</f>
        <v>2.3768572667179155</v>
      </c>
      <c r="D118" s="153">
        <f>Pricing!$B118*100</f>
        <v>2.3768572667179155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2.4880000000001989</v>
      </c>
      <c r="H118" s="153">
        <f>Pricing!$C118*100</f>
        <v>2.4880000000001989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2.5898588319548237</v>
      </c>
      <c r="L118" s="153">
        <f>Pricing!$D118*100</f>
        <v>2.5898588319548237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2.7229812657960744</v>
      </c>
      <c r="P118" s="153">
        <f>Pricing!$E118*100</f>
        <v>2.7229812657960744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">
        <v>247</v>
      </c>
      <c r="S118" s="153">
        <f>Pricing!$F118*100</f>
        <v>2.4880000000117097</v>
      </c>
      <c r="T118" s="153">
        <f>Pricing!$F118*100</f>
        <v>2.4880000000117097</v>
      </c>
      <c r="U118" s="154"/>
      <c r="V118" s="152" t="s">
        <v>619</v>
      </c>
      <c r="W118" s="153">
        <f>Pricing!$G118*100</f>
        <v>2.2290000000003345</v>
      </c>
      <c r="X118" s="153">
        <f>Pricing!$G118*100</f>
        <v>2.2290000000003345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2" t="s">
        <v>171</v>
      </c>
      <c r="C119" s="153">
        <f>Pricing!$B119*100</f>
        <v>2.3759468208813344</v>
      </c>
      <c r="D119" s="153">
        <f>Pricing!$B119*100</f>
        <v>2.3759468208813344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2.4870856183584116</v>
      </c>
      <c r="H119" s="153">
        <f>Pricing!$C119*100</f>
        <v>2.4870856183584116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2.5889390607509637</v>
      </c>
      <c r="L119" s="153">
        <f>Pricing!$D119*100</f>
        <v>2.5889390607509637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2.7220695913386876</v>
      </c>
      <c r="P119" s="153">
        <f>Pricing!$E119*100</f>
        <v>2.7220695913386876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">
        <v>248</v>
      </c>
      <c r="S119" s="153">
        <f>Pricing!$F119*100</f>
        <v>2.485819370595018</v>
      </c>
      <c r="T119" s="153">
        <f>Pricing!$F119*100</f>
        <v>2.485819370595018</v>
      </c>
      <c r="U119" s="154"/>
      <c r="V119" s="152" t="s">
        <v>631</v>
      </c>
      <c r="W119" s="153">
        <f>Pricing!$G119*100</f>
        <v>2.2276515258539917</v>
      </c>
      <c r="X119" s="153">
        <f>Pricing!$G119*100</f>
        <v>2.2276515258539917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2" t="s">
        <v>172</v>
      </c>
      <c r="C120" s="153">
        <f>Pricing!$B120*100</f>
        <v>2.3744792539402133</v>
      </c>
      <c r="D120" s="153">
        <f>Pricing!$B120*100</f>
        <v>2.3744792539402133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2.48561543703932</v>
      </c>
      <c r="H120" s="153">
        <f>Pricing!$C120*100</f>
        <v>2.48561543703932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2.5874658464139633</v>
      </c>
      <c r="L120" s="153">
        <f>Pricing!$D120*100</f>
        <v>2.5874658464139633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2.720601953140322</v>
      </c>
      <c r="P120" s="153">
        <f>Pricing!$E120*100</f>
        <v>2.720601953140322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">
        <v>249</v>
      </c>
      <c r="S120" s="153">
        <f>Pricing!$F120*100</f>
        <v>2.4835983356406626</v>
      </c>
      <c r="T120" s="153">
        <f>Pricing!$F120*100</f>
        <v>2.4835983356406626</v>
      </c>
      <c r="U120" s="154"/>
      <c r="V120" s="152" t="s">
        <v>632</v>
      </c>
      <c r="W120" s="153">
        <f>Pricing!$G120*100</f>
        <v>2.2257995345384951</v>
      </c>
      <c r="X120" s="153">
        <f>Pricing!$G120*100</f>
        <v>2.2257995345384951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2" t="s">
        <v>173</v>
      </c>
      <c r="C121" s="153">
        <f>Pricing!$B121*100</f>
        <v>2.3725663538311901</v>
      </c>
      <c r="D121" s="153">
        <f>Pricing!$B121*100</f>
        <v>2.3725663538311901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2.4837008543396504</v>
      </c>
      <c r="H121" s="153">
        <f>Pricing!$C121*100</f>
        <v>2.4837008543396504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2.5855498408876372</v>
      </c>
      <c r="L121" s="153">
        <f>Pricing!$D121*100</f>
        <v>2.5855498408876372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2.7186888446743449</v>
      </c>
      <c r="P121" s="153">
        <f>Pricing!$E121*100</f>
        <v>2.7186888446743449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">
        <v>250</v>
      </c>
      <c r="S121" s="153">
        <f>Pricing!$F121*100</f>
        <v>2.4813462478972652</v>
      </c>
      <c r="T121" s="153">
        <f>Pricing!$F121*100</f>
        <v>2.4813462478972652</v>
      </c>
      <c r="U121" s="154"/>
      <c r="V121" s="152" t="s">
        <v>633</v>
      </c>
      <c r="W121" s="153">
        <f>Pricing!$G121*100</f>
        <v>2.2236331199067751</v>
      </c>
      <c r="X121" s="153">
        <f>Pricing!$G121*100</f>
        <v>2.2236331199067751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2" t="s">
        <v>174</v>
      </c>
      <c r="C122" s="153">
        <f>Pricing!$B122*100</f>
        <v>2.3703075850707389</v>
      </c>
      <c r="D122" s="153">
        <f>Pricing!$B122*100</f>
        <v>2.3703075850707389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2.4814410381376426</v>
      </c>
      <c r="H122" s="153">
        <f>Pricing!$C122*100</f>
        <v>2.4814410381376426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2.5832896400100878</v>
      </c>
      <c r="L122" s="153">
        <f>Pricing!$D122*100</f>
        <v>2.5832896400100878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2.7164289824164118</v>
      </c>
      <c r="P122" s="153">
        <f>Pricing!$E122*100</f>
        <v>2.7164289824164118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">
        <v>251</v>
      </c>
      <c r="S122" s="153">
        <f>Pricing!$F122*100</f>
        <v>2.4790671924694543</v>
      </c>
      <c r="T122" s="153">
        <f>Pricing!$F122*100</f>
        <v>2.4790671924694543</v>
      </c>
      <c r="U122" s="154"/>
      <c r="V122" s="152" t="s">
        <v>634</v>
      </c>
      <c r="W122" s="153">
        <f>Pricing!$G122*100</f>
        <v>2.2213174429808857</v>
      </c>
      <c r="X122" s="153">
        <f>Pricing!$G122*100</f>
        <v>2.2213174429808857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2" t="s">
        <v>175</v>
      </c>
      <c r="C123" s="153">
        <f>Pricing!$B123*100</f>
        <v>2.3677922123653508</v>
      </c>
      <c r="D123" s="153">
        <f>Pricing!$B123*100</f>
        <v>2.3677922123653508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2.4789250017901501</v>
      </c>
      <c r="H123" s="153">
        <f>Pricing!$C123*100</f>
        <v>2.4789250017901501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2.5807737535722386</v>
      </c>
      <c r="L123" s="153">
        <f>Pricing!$D123*100</f>
        <v>2.5807737535722386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2.7139109996920889</v>
      </c>
      <c r="P123" s="153">
        <f>Pricing!$E123*100</f>
        <v>2.7139109996920889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">
        <v>252</v>
      </c>
      <c r="S123" s="153">
        <f>Pricing!$F123*100</f>
        <v>2.4767648678309171</v>
      </c>
      <c r="T123" s="153">
        <f>Pricing!$F123*100</f>
        <v>2.4767648678309171</v>
      </c>
      <c r="U123" s="154"/>
      <c r="V123" s="152" t="s">
        <v>635</v>
      </c>
      <c r="W123" s="153">
        <f>Pricing!$G123*100</f>
        <v>2.2190000000004337</v>
      </c>
      <c r="X123" s="153">
        <f>Pricing!$G123*100</f>
        <v>2.2190000000004337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2" t="s">
        <v>176</v>
      </c>
      <c r="C124" s="153">
        <f>Pricing!$B124*100</f>
        <v>2.3650867547743886</v>
      </c>
      <c r="D124" s="153">
        <f>Pricing!$B124*100</f>
        <v>2.3650867547743886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2.4762191807240388</v>
      </c>
      <c r="H124" s="153">
        <f>Pricing!$C124*100</f>
        <v>2.4762191807240388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2.5780684041772615</v>
      </c>
      <c r="L124" s="153">
        <f>Pricing!$D124*100</f>
        <v>2.5780684041772615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2.7112017901474137</v>
      </c>
      <c r="P124" s="153">
        <f>Pricing!$E124*100</f>
        <v>2.7112017901474137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">
        <v>253</v>
      </c>
      <c r="S124" s="153">
        <f>Pricing!$F124*100</f>
        <v>2.4744316357298612</v>
      </c>
      <c r="T124" s="153">
        <f>Pricing!$F124*100</f>
        <v>2.4744316357298612</v>
      </c>
      <c r="U124" s="154"/>
      <c r="V124" s="152" t="s">
        <v>636</v>
      </c>
      <c r="W124" s="153">
        <f>Pricing!$G124*100</f>
        <v>2.2167798143147772</v>
      </c>
      <c r="X124" s="153">
        <f>Pricing!$G124*100</f>
        <v>2.2167798143147772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2" t="s">
        <v>177</v>
      </c>
      <c r="C125" s="153">
        <f>Pricing!$B125*100</f>
        <v>2.36229566862206</v>
      </c>
      <c r="D125" s="153">
        <f>Pricing!$B125*100</f>
        <v>2.36229566862206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2.4734276980123377</v>
      </c>
      <c r="H125" s="153">
        <f>Pricing!$C125*100</f>
        <v>2.4734276980123377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2.5752772125413341</v>
      </c>
      <c r="L125" s="153">
        <f>Pricing!$D125*100</f>
        <v>2.5752772125413341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2.7084050123327748</v>
      </c>
      <c r="P125" s="153">
        <f>Pricing!$E125*100</f>
        <v>2.7084050123327748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">
        <v>254</v>
      </c>
      <c r="S125" s="153">
        <f>Pricing!$F125*100</f>
        <v>2.4720979967015437</v>
      </c>
      <c r="T125" s="153">
        <f>Pricing!$F125*100</f>
        <v>2.4720979967015437</v>
      </c>
      <c r="U125" s="154"/>
      <c r="V125" s="152" t="s">
        <v>637</v>
      </c>
      <c r="W125" s="153">
        <f>Pricing!$G125*100</f>
        <v>2.2146928759814841</v>
      </c>
      <c r="X125" s="153">
        <f>Pricing!$G125*100</f>
        <v>2.2146928759814841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2" t="s">
        <v>178</v>
      </c>
      <c r="C126" s="153">
        <f>Pricing!$B126*100</f>
        <v>2.3594561348514906</v>
      </c>
      <c r="D126" s="153">
        <f>Pricing!$B126*100</f>
        <v>2.3594561348514906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2.470587916234869</v>
      </c>
      <c r="H126" s="153">
        <f>Pricing!$C126*100</f>
        <v>2.470587916234869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2.5724377806223129</v>
      </c>
      <c r="L126" s="153">
        <f>Pricing!$D126*100</f>
        <v>2.5724377806223129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2.7055596539849662</v>
      </c>
      <c r="P126" s="153">
        <f>Pricing!$E126*100</f>
        <v>2.7055596539849662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">
        <v>255</v>
      </c>
      <c r="S126" s="153">
        <f>Pricing!$F126*100</f>
        <v>2.4697447330429942</v>
      </c>
      <c r="T126" s="153">
        <f>Pricing!$F126*100</f>
        <v>2.4697447330429942</v>
      </c>
      <c r="U126" s="154"/>
      <c r="V126" s="152" t="s">
        <v>638</v>
      </c>
      <c r="W126" s="153">
        <f>Pricing!$G126*100</f>
        <v>2.2127060441554858</v>
      </c>
      <c r="X126" s="153">
        <f>Pricing!$G126*100</f>
        <v>2.2127060441554858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2" t="s">
        <v>179</v>
      </c>
      <c r="C127" s="153">
        <f>Pricing!$B127*100</f>
        <v>2.3566321645980088</v>
      </c>
      <c r="D127" s="153">
        <f>Pricing!$B127*100</f>
        <v>2.3566321645980088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2.467763765197557</v>
      </c>
      <c r="H127" s="153">
        <f>Pricing!$C127*100</f>
        <v>2.467763765197557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2.5696138919997842</v>
      </c>
      <c r="L127" s="153">
        <f>Pricing!$D127*100</f>
        <v>2.5696138919997842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2.702730018775962</v>
      </c>
      <c r="P127" s="153">
        <f>Pricing!$E127*100</f>
        <v>2.702730018775962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">
        <v>256</v>
      </c>
      <c r="S127" s="153">
        <f>Pricing!$F127*100</f>
        <v>2.4673798883395168</v>
      </c>
      <c r="T127" s="153">
        <f>Pricing!$F127*100</f>
        <v>2.4673798883395168</v>
      </c>
      <c r="U127" s="154"/>
      <c r="V127" s="152" t="s">
        <v>639</v>
      </c>
      <c r="W127" s="153">
        <f>Pricing!$G127*100</f>
        <v>2.2108132246334002</v>
      </c>
      <c r="X127" s="153">
        <f>Pricing!$G127*100</f>
        <v>2.2108132246334002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2" t="s">
        <v>180</v>
      </c>
      <c r="C128" s="153">
        <f>Pricing!$B128*100</f>
        <v>2.3538684933407472</v>
      </c>
      <c r="D128" s="153">
        <f>Pricing!$B128*100</f>
        <v>2.3538684933407472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2.4650000000000021</v>
      </c>
      <c r="H128" s="153">
        <f>Pricing!$C128*100</f>
        <v>2.4650000000000021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2.566850299420115</v>
      </c>
      <c r="L128" s="153">
        <f>Pricing!$D128*100</f>
        <v>2.566850299420115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2.6999615818302596</v>
      </c>
      <c r="P128" s="153">
        <f>Pricing!$E128*100</f>
        <v>2.6999615818302596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">
        <v>257</v>
      </c>
      <c r="S128" s="153">
        <f>Pricing!$F128*100</f>
        <v>2.4650000000000007</v>
      </c>
      <c r="T128" s="153">
        <f>Pricing!$F128*100</f>
        <v>2.4650000000000007</v>
      </c>
      <c r="U128" s="154"/>
      <c r="V128" s="152" t="s">
        <v>620</v>
      </c>
      <c r="W128" s="153">
        <f>Pricing!$G128*100</f>
        <v>2.2090000000000827</v>
      </c>
      <c r="X128" s="153">
        <f>Pricing!$G128*100</f>
        <v>2.2090000000000827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2" t="s">
        <v>181</v>
      </c>
      <c r="C129" s="153">
        <f>Pricing!$B129*100</f>
        <v>2.3512040588727876</v>
      </c>
      <c r="D129" s="153">
        <f>Pricing!$B129*100</f>
        <v>2.3512040588727876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2.4623355281928041</v>
      </c>
      <c r="H129" s="153">
        <f>Pricing!$C129*100</f>
        <v>2.4623355281928041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2.5641858511978222</v>
      </c>
      <c r="L129" s="153">
        <f>Pricing!$D129*100</f>
        <v>2.5641858511978222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2.6972935713490109</v>
      </c>
      <c r="P129" s="153">
        <f>Pricing!$E129*100</f>
        <v>2.6972935713490109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">
        <v>258</v>
      </c>
      <c r="S129" s="153">
        <f>Pricing!$F129*100</f>
        <v>2.4626602682188219</v>
      </c>
      <c r="T129" s="153">
        <f>Pricing!$F129*100</f>
        <v>2.4626602682188219</v>
      </c>
      <c r="U129" s="154"/>
      <c r="V129" s="152" t="s">
        <v>640</v>
      </c>
      <c r="W129" s="153">
        <f>Pricing!$G129*100</f>
        <v>2.2072543256450579</v>
      </c>
      <c r="X129" s="153">
        <f>Pricing!$G129*100</f>
        <v>2.2072543256450579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2" t="s">
        <v>182</v>
      </c>
      <c r="C130" s="153">
        <f>Pricing!$B130*100</f>
        <v>2.3486665327518046</v>
      </c>
      <c r="D130" s="153">
        <f>Pricing!$B130*100</f>
        <v>2.3486665327518046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2.4597978381321344</v>
      </c>
      <c r="H130" s="153">
        <f>Pricing!$C130*100</f>
        <v>2.4597978381321344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2.5616478046456872</v>
      </c>
      <c r="L130" s="153">
        <f>Pricing!$D130*100</f>
        <v>2.5616478046456872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2.6947526357453828</v>
      </c>
      <c r="P130" s="153">
        <f>Pricing!$E130*100</f>
        <v>2.6947526357453828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">
        <v>259</v>
      </c>
      <c r="S130" s="153">
        <f>Pricing!$F130*100</f>
        <v>2.4604320339771268</v>
      </c>
      <c r="T130" s="153">
        <f>Pricing!$F130*100</f>
        <v>2.4604320339771268</v>
      </c>
      <c r="U130" s="154"/>
      <c r="V130" s="152" t="s">
        <v>641</v>
      </c>
      <c r="W130" s="153">
        <f>Pricing!$G130*100</f>
        <v>2.2055990365487235</v>
      </c>
      <c r="X130" s="153">
        <f>Pricing!$G130*100</f>
        <v>2.2055990365487235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2" t="s">
        <v>183</v>
      </c>
      <c r="C131" s="153">
        <f>Pricing!$B131*100</f>
        <v>2.3462299516703258</v>
      </c>
      <c r="D131" s="153">
        <f>Pricing!$B131*100</f>
        <v>2.3462299516703258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2.4573610991131445</v>
      </c>
      <c r="H131" s="153">
        <f>Pricing!$C131*100</f>
        <v>2.4573610991131445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2.5592105507629941</v>
      </c>
      <c r="L131" s="153">
        <f>Pricing!$D131*100</f>
        <v>2.5592105507629941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2.6923133813424815</v>
      </c>
      <c r="P131" s="153">
        <f>Pricing!$E131*100</f>
        <v>2.6923133813424815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">
        <v>260</v>
      </c>
      <c r="S131" s="153">
        <f>Pricing!$F131*100</f>
        <v>2.4582928894399907</v>
      </c>
      <c r="T131" s="153">
        <f>Pricing!$F131*100</f>
        <v>2.4582928894399907</v>
      </c>
      <c r="U131" s="154"/>
      <c r="V131" s="152" t="s">
        <v>642</v>
      </c>
      <c r="W131" s="153">
        <f>Pricing!$G131*100</f>
        <v>2.2040057415352181</v>
      </c>
      <c r="X131" s="153">
        <f>Pricing!$G131*100</f>
        <v>2.2040057415352181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2" t="s">
        <v>184</v>
      </c>
      <c r="C132" s="153">
        <f>Pricing!$B132*100</f>
        <v>2.3438775560676106</v>
      </c>
      <c r="D132" s="153">
        <f>Pricing!$B132*100</f>
        <v>2.3438775560676106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2.4550086314180186</v>
      </c>
      <c r="H132" s="153">
        <f>Pricing!$C132*100</f>
        <v>2.4550086314180186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2.5568575552889516</v>
      </c>
      <c r="L132" s="153">
        <f>Pricing!$D132*100</f>
        <v>2.5568575552889516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2.6899593629054181</v>
      </c>
      <c r="P132" s="153">
        <f>Pricing!$E132*100</f>
        <v>2.6899593629054181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">
        <v>261</v>
      </c>
      <c r="S132" s="153">
        <f>Pricing!$F132*100</f>
        <v>2.4562283644545229</v>
      </c>
      <c r="T132" s="153">
        <f>Pricing!$F132*100</f>
        <v>2.4562283644545229</v>
      </c>
      <c r="U132" s="154"/>
      <c r="V132" s="152" t="s">
        <v>643</v>
      </c>
      <c r="W132" s="153">
        <f>Pricing!$G132*100</f>
        <v>2.2024678579683905</v>
      </c>
      <c r="X132" s="153">
        <f>Pricing!$G132*100</f>
        <v>2.2024678579683905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2" t="s">
        <v>185</v>
      </c>
      <c r="C133" s="153">
        <f>Pricing!$B133*100</f>
        <v>2.3416219936450862</v>
      </c>
      <c r="D133" s="153">
        <f>Pricing!$B133*100</f>
        <v>2.3416219936450862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2.4527529595505135</v>
      </c>
      <c r="H133" s="153">
        <f>Pricing!$C133*100</f>
        <v>2.4527529595505135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2.5546012011331194</v>
      </c>
      <c r="L133" s="153">
        <f>Pricing!$D133*100</f>
        <v>2.5546012011331194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2.6877024552283806</v>
      </c>
      <c r="P133" s="153">
        <f>Pricing!$E133*100</f>
        <v>2.6877024552283806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">
        <v>262</v>
      </c>
      <c r="S133" s="153">
        <f>Pricing!$F133*100</f>
        <v>2.4542492486001817</v>
      </c>
      <c r="T133" s="153">
        <f>Pricing!$F133*100</f>
        <v>2.4542492486001817</v>
      </c>
      <c r="U133" s="154"/>
      <c r="V133" s="152" t="s">
        <v>644</v>
      </c>
      <c r="W133" s="153">
        <f>Pricing!$G133*100</f>
        <v>2.2009931033872681</v>
      </c>
      <c r="X133" s="153">
        <f>Pricing!$G133*100</f>
        <v>2.2009931033872681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2" t="s">
        <v>186</v>
      </c>
      <c r="C134" s="153">
        <f>Pricing!$B134*100</f>
        <v>2.3394526130558124</v>
      </c>
      <c r="D134" s="153">
        <f>Pricing!$B134*100</f>
        <v>2.3394526130558124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2.450583474035835</v>
      </c>
      <c r="H134" s="153">
        <f>Pricing!$C134*100</f>
        <v>2.450583474035835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2.5524309614025542</v>
      </c>
      <c r="L134" s="153">
        <f>Pricing!$D134*100</f>
        <v>2.5524309614025542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2.6855321260372023</v>
      </c>
      <c r="P134" s="153">
        <f>Pricing!$E134*100</f>
        <v>2.6855321260372023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">
        <v>263</v>
      </c>
      <c r="S134" s="153">
        <f>Pricing!$F134*100</f>
        <v>2.45234631404659</v>
      </c>
      <c r="T134" s="153">
        <f>Pricing!$F134*100</f>
        <v>2.45234631404659</v>
      </c>
      <c r="U134" s="154"/>
      <c r="V134" s="152" t="s">
        <v>645</v>
      </c>
      <c r="W134" s="153">
        <f>Pricing!$G134*100</f>
        <v>2.1995746972986745</v>
      </c>
      <c r="X134" s="153">
        <f>Pricing!$G134*100</f>
        <v>2.1995746972986745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2" t="s">
        <v>187</v>
      </c>
      <c r="C135" s="153">
        <f>Pricing!$B135*100</f>
        <v>2.3373549437732355</v>
      </c>
      <c r="D135" s="153">
        <f>Pricing!$B135*100</f>
        <v>2.3373549437732355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2.4484857792737271</v>
      </c>
      <c r="H135" s="153">
        <f>Pricing!$C135*100</f>
        <v>2.4484857792737271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2.5503325648207942</v>
      </c>
      <c r="L135" s="153">
        <f>Pricing!$D135*100</f>
        <v>2.5503325648207942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2.6834342175652859</v>
      </c>
      <c r="P135" s="153">
        <f>Pricing!$E135*100</f>
        <v>2.6834342175652859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">
        <v>264</v>
      </c>
      <c r="S135" s="153">
        <f>Pricing!$F135*100</f>
        <v>2.4505070717405277</v>
      </c>
      <c r="T135" s="153">
        <f>Pricing!$F135*100</f>
        <v>2.4505070717405277</v>
      </c>
      <c r="U135" s="154"/>
      <c r="V135" s="152" t="s">
        <v>646</v>
      </c>
      <c r="W135" s="153">
        <f>Pricing!$G135*100</f>
        <v>2.1982003939260024</v>
      </c>
      <c r="X135" s="153">
        <f>Pricing!$G135*100</f>
        <v>2.1982003939260024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2" t="s">
        <v>188</v>
      </c>
      <c r="C136" s="153">
        <f>Pricing!$B136*100</f>
        <v>2.3353502190344608</v>
      </c>
      <c r="D136" s="153">
        <f>Pricing!$B136*100</f>
        <v>2.3353502190344608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2.446480922350021</v>
      </c>
      <c r="H136" s="153">
        <f>Pricing!$C136*100</f>
        <v>2.446480922350021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2.548326829776653</v>
      </c>
      <c r="L136" s="153">
        <f>Pricing!$D136*100</f>
        <v>2.548326829776653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2.6814288691958104</v>
      </c>
      <c r="P136" s="153">
        <f>Pricing!$E136*100</f>
        <v>2.6814288691958104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">
        <v>265</v>
      </c>
      <c r="S136" s="153">
        <f>Pricing!$F136*100</f>
        <v>2.4487496543541662</v>
      </c>
      <c r="T136" s="153">
        <f>Pricing!$F136*100</f>
        <v>2.4487496543541662</v>
      </c>
      <c r="U136" s="154"/>
      <c r="V136" s="152" t="s">
        <v>647</v>
      </c>
      <c r="W136" s="153">
        <f>Pricing!$G136*100</f>
        <v>2.1968926211203064</v>
      </c>
      <c r="X136" s="153">
        <f>Pricing!$G136*100</f>
        <v>2.1968926211203064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2" t="s">
        <v>189</v>
      </c>
      <c r="C137" s="153">
        <f>Pricing!$B137*100</f>
        <v>2.333414232154714</v>
      </c>
      <c r="D137" s="153">
        <f>Pricing!$B137*100</f>
        <v>2.333414232154714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2.4445448411853659</v>
      </c>
      <c r="H137" s="153">
        <f>Pricing!$C137*100</f>
        <v>2.4445448411853659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2.5463899151322478</v>
      </c>
      <c r="L137" s="153">
        <f>Pricing!$D137*100</f>
        <v>2.5463899151322478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2.6794925976784634</v>
      </c>
      <c r="P137" s="153">
        <f>Pricing!$E137*100</f>
        <v>2.6794925976784634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">
        <v>266</v>
      </c>
      <c r="S137" s="153">
        <f>Pricing!$F137*100</f>
        <v>2.4470532165590653</v>
      </c>
      <c r="T137" s="153">
        <f>Pricing!$F137*100</f>
        <v>2.4470532165590653</v>
      </c>
      <c r="U137" s="154"/>
      <c r="V137" s="152" t="s">
        <v>648</v>
      </c>
      <c r="W137" s="153">
        <f>Pricing!$G137*100</f>
        <v>2.1956268133734937</v>
      </c>
      <c r="X137" s="153">
        <f>Pricing!$G137*100</f>
        <v>2.1956268133734937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5" t="s">
        <v>190</v>
      </c>
      <c r="C138" s="156">
        <f>Pricing!$B138*100</f>
        <v>2.3315484235539059</v>
      </c>
      <c r="D138" s="156">
        <f>Pricing!$B138*100</f>
        <v>2.3315484235539059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2.4426789409430856</v>
      </c>
      <c r="H138" s="156">
        <f>Pricing!$C138*100</f>
        <v>2.4426789409430856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2.5445231944439897</v>
      </c>
      <c r="L138" s="156">
        <f>Pricing!$D138*100</f>
        <v>2.5445231944439897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2.6776265752602693</v>
      </c>
      <c r="P138" s="156">
        <f>Pricing!$E138*100</f>
        <v>2.6776265752602693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">
        <v>267</v>
      </c>
      <c r="S138" s="156">
        <f>Pricing!$F138*100</f>
        <v>2.4454189206328638</v>
      </c>
      <c r="T138" s="156">
        <f>Pricing!$F138*100</f>
        <v>2.4454189206328638</v>
      </c>
      <c r="U138" s="157"/>
      <c r="V138" s="155" t="s">
        <v>621</v>
      </c>
      <c r="W138" s="156">
        <f>Pricing!$G138*100</f>
        <v>2.1944068897546769</v>
      </c>
      <c r="X138" s="156">
        <f>Pricing!$G138*100</f>
        <v>2.1944068897546769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Y1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x14ac:dyDescent="0.2"/>
  <cols>
    <col min="1" max="1" width="10" style="3" bestFit="1" customWidth="1"/>
    <col min="2" max="2" width="25.5703125" style="3" bestFit="1" customWidth="1"/>
    <col min="3" max="3" width="8" style="3" bestFit="1" customWidth="1"/>
    <col min="4" max="4" width="12" style="3" bestFit="1" customWidth="1"/>
    <col min="5" max="5" width="17.28515625" style="3" bestFit="1" customWidth="1"/>
    <col min="6" max="6" width="25.5703125" style="3" bestFit="1" customWidth="1"/>
    <col min="7" max="8" width="8" style="3" bestFit="1" customWidth="1"/>
    <col min="9" max="9" width="17.28515625" style="3" bestFit="1" customWidth="1"/>
    <col min="10" max="10" width="25.5703125" style="3" bestFit="1" customWidth="1"/>
    <col min="11" max="12" width="8" style="3" bestFit="1" customWidth="1"/>
    <col min="13" max="13" width="17.28515625" style="3" bestFit="1" customWidth="1"/>
    <col min="14" max="14" width="26.5703125" style="3" bestFit="1" customWidth="1"/>
    <col min="15" max="16" width="8" style="3" bestFit="1" customWidth="1"/>
    <col min="17" max="17" width="17.28515625" style="3" bestFit="1" customWidth="1"/>
    <col min="18" max="18" width="25.5703125" style="3" bestFit="1" customWidth="1"/>
    <col min="19" max="20" width="8" style="3" bestFit="1" customWidth="1"/>
    <col min="21" max="21" width="19.28515625" style="3" bestFit="1" customWidth="1"/>
    <col min="22" max="22" width="25.5703125" style="3" bestFit="1" customWidth="1"/>
    <col min="23" max="24" width="8" style="3" bestFit="1" customWidth="1"/>
    <col min="25" max="25" width="19.28515625" style="3" bestFit="1" customWidth="1"/>
    <col min="26" max="16384" width="9.140625" style="3"/>
  </cols>
  <sheetData>
    <row r="1" spans="1:25" x14ac:dyDescent="0.2">
      <c r="A1" s="4" t="s">
        <v>107</v>
      </c>
      <c r="B1" s="128" t="s">
        <v>97</v>
      </c>
      <c r="C1" s="130">
        <f>Contribution!Contribute</f>
        <v>0</v>
      </c>
      <c r="D1" s="3" t="s">
        <v>116</v>
      </c>
    </row>
    <row r="2" spans="1:25" x14ac:dyDescent="0.2">
      <c r="A2" s="3">
        <v>0</v>
      </c>
      <c r="B2" s="128" t="s">
        <v>98</v>
      </c>
      <c r="C2" s="129" t="s">
        <v>99</v>
      </c>
      <c r="D2" s="1" t="s">
        <v>115</v>
      </c>
    </row>
    <row r="3" spans="1:25" x14ac:dyDescent="0.2">
      <c r="B3" s="1">
        <v>1</v>
      </c>
      <c r="C3" s="1"/>
      <c r="D3" s="1"/>
      <c r="F3" s="1">
        <v>3</v>
      </c>
      <c r="G3" s="1"/>
      <c r="H3" s="1"/>
      <c r="J3" s="1">
        <v>6</v>
      </c>
      <c r="N3" s="1">
        <v>12</v>
      </c>
      <c r="O3" s="1"/>
      <c r="P3" s="1"/>
      <c r="R3" s="1"/>
      <c r="S3" s="1"/>
      <c r="T3" s="1"/>
      <c r="V3" s="1"/>
    </row>
    <row r="4" spans="1:25" x14ac:dyDescent="0.2">
      <c r="A4" s="135" t="s">
        <v>66</v>
      </c>
      <c r="B4" s="158" t="str">
        <f>UPPER(Currency)&amp;"YC"&amp;_xll.qlPeriodEquivalent(B3&amp;"M")</f>
        <v>USDYC1M</v>
      </c>
      <c r="C4" s="159"/>
      <c r="D4" s="159"/>
      <c r="E4" s="160"/>
      <c r="F4" s="158" t="str">
        <f>UPPER(Currency)&amp;"YC"&amp;_xll.qlPeriodEquivalent(F3&amp;"M")</f>
        <v>USDYC3M</v>
      </c>
      <c r="G4" s="159"/>
      <c r="H4" s="159"/>
      <c r="I4" s="160"/>
      <c r="J4" s="158" t="str">
        <f>UPPER(Currency)&amp;"YC"&amp;_xll.qlPeriodEquivalent(J3&amp;"M")</f>
        <v>USDYC6M</v>
      </c>
      <c r="K4" s="159"/>
      <c r="L4" s="159"/>
      <c r="M4" s="160"/>
      <c r="N4" s="158" t="str">
        <f>UPPER(Currency)&amp;"YC"&amp;_xll.qlPeriodEquivalent(N3&amp;"M")</f>
        <v>USDYC1Y</v>
      </c>
      <c r="O4" s="159"/>
      <c r="P4" s="159"/>
      <c r="Q4" s="160"/>
      <c r="R4" s="158" t="str">
        <f>Pricing!F4</f>
        <v>USDSTD</v>
      </c>
      <c r="S4" s="159"/>
      <c r="T4" s="159"/>
      <c r="U4" s="160"/>
      <c r="V4" s="158" t="str">
        <f>Pricing!G4</f>
        <v>USDON</v>
      </c>
      <c r="W4" s="159"/>
      <c r="X4" s="159"/>
      <c r="Y4" s="160"/>
    </row>
    <row r="5" spans="1:25" x14ac:dyDescent="0.2">
      <c r="A5" s="132" t="str">
        <f>Pricing!$A5</f>
        <v>ON</v>
      </c>
      <c r="B5" s="147" t="s">
        <v>122</v>
      </c>
      <c r="C5" s="148">
        <f>Pricing!$B5*100</f>
        <v>0.16659893380244206</v>
      </c>
      <c r="D5" s="148">
        <f>Pricing!$B5*100</f>
        <v>0.16659893380244206</v>
      </c>
      <c r="E5" s="146" t="str">
        <f>IF(Contribute="abcd",IF($A$2&lt;&gt;-1,_xll.RtContribute(SourceAlias,B5,Fields,C5:D5,"SCOPE:SERVER"),_xll.RtContribute(SourceAlias,"DDS_INSERT_S",$A$2:$C$2,B5:D5,"SCOPE:SERVER FTC:ALL")),"stopped")</f>
        <v>stopped</v>
      </c>
      <c r="F5" s="147" t="s">
        <v>191</v>
      </c>
      <c r="G5" s="148">
        <f>Pricing!$C5*100</f>
        <v>0.23909806419952773</v>
      </c>
      <c r="H5" s="148">
        <f>Pricing!$C5*100</f>
        <v>0.23909806419952773</v>
      </c>
      <c r="I5" s="146" t="str">
        <f>IF(Contribute="abcd",IF($A$2&lt;&gt;-1,_xll.RtContribute(SourceAlias,F5,Fields,G5:H5,"SCOPE:SERVER"),_xll.RtContribute(SourceAlias,"DDS_INSERT_S",$A$2:$C$2,F5:H5,"SCOPE:SERVER FTC:ALL")),"stopped")</f>
        <v>stopped</v>
      </c>
      <c r="J5" s="147" t="s">
        <v>268</v>
      </c>
      <c r="K5" s="148">
        <f>Pricing!$D5*100</f>
        <v>0.3397049689786158</v>
      </c>
      <c r="L5" s="148">
        <f>Pricing!$D5*100</f>
        <v>0.3397049689786158</v>
      </c>
      <c r="M5" s="146" t="str">
        <f>IF(Contribute="abcd",IF($A$2&lt;&gt;-1,_xll.RtContribute(SourceAlias,J5,Fields,K5:L5,"SCOPE:SERVER"),_xll.RtContribute(SourceAlias,"DDS_INSERT_S",$A$2:$C$2,J5:L5,"SCOPE:SERVER FTC:ALL")),"stopped")</f>
        <v>stopped</v>
      </c>
      <c r="N5" s="147" t="s">
        <v>353</v>
      </c>
      <c r="O5" s="148">
        <f>Pricing!$E5*100</f>
        <v>0.16415226194133048</v>
      </c>
      <c r="P5" s="148">
        <f>Pricing!$E5*100</f>
        <v>0.16415226194133048</v>
      </c>
      <c r="Q5" s="146" t="str">
        <f>IF(Contribute="abcd",IF($A$2&lt;&gt;-1,_xll.RtContribute(SourceAlias,N5,Fields,O5:P5,"SCOPE:SERVER"),_xll.RtContribute(SourceAlias,"DDS_INSERT_S",$A$2:$C$2,N5:P5,"SCOPE:SERVER FTC:ALL")),"stopped")</f>
        <v>stopped</v>
      </c>
      <c r="R5" s="147"/>
      <c r="S5" s="148">
        <f>Pricing!$F5*100</f>
        <v>0.27000000000576563</v>
      </c>
      <c r="T5" s="148">
        <f>Pricing!$F5*100</f>
        <v>0.27000000000576563</v>
      </c>
      <c r="U5" s="146"/>
      <c r="V5" s="147" t="str">
        <f>"USD_CURVE_OIS_"&amp;A5</f>
        <v>USD_CURVE_OIS_ON</v>
      </c>
      <c r="W5" s="148">
        <f>Pricing!$G5*100</f>
        <v>0.26999999999777202</v>
      </c>
      <c r="X5" s="148">
        <f>Pricing!$G5*100</f>
        <v>0.26999999999777202</v>
      </c>
      <c r="Y5" s="146" t="str">
        <f>IF(Contribute="abcd",IF($A$2&lt;&gt;-1,_xll.RtContribute(SourceAlias,V5,Fields,W5:X5,"SCOPE:SERVER"),_xll.RtContribute(SourceAlias,"DDS_INSERT_S",$A$2:$C$2,V5:X5,"SCOPE:SERVER FTC:ALL")),"stopped")</f>
        <v>stopped</v>
      </c>
    </row>
    <row r="6" spans="1:25" x14ac:dyDescent="0.2">
      <c r="A6" s="132" t="str">
        <f>Pricing!$A6</f>
        <v>TN</v>
      </c>
      <c r="B6" s="147" t="s">
        <v>123</v>
      </c>
      <c r="C6" s="148">
        <f>Pricing!$B6*100</f>
        <v>0.16659893380244206</v>
      </c>
      <c r="D6" s="148">
        <f>Pricing!$B6*100</f>
        <v>0.16659893380244206</v>
      </c>
      <c r="E6" s="146" t="str">
        <f>IF(Contribute="abcd",IF($A$2&lt;&gt;-1,_xll.RtContribute(SourceAlias,B6,Fields,C6:D6,"SCOPE:SERVER"),_xll.RtContribute(SourceAlias,"DDS_INSERT_S",$A$2:$C$2,B6:D6,"SCOPE:SERVER FTC:ALL")),"stopped")</f>
        <v>stopped</v>
      </c>
      <c r="F6" s="147" t="s">
        <v>192</v>
      </c>
      <c r="G6" s="148">
        <f>Pricing!$C6*100</f>
        <v>0.23909806419952773</v>
      </c>
      <c r="H6" s="148">
        <f>Pricing!$C6*100</f>
        <v>0.23909806419952773</v>
      </c>
      <c r="I6" s="146" t="str">
        <f>IF(Contribute="abcd",IF($A$2&lt;&gt;-1,_xll.RtContribute(SourceAlias,F6,Fields,G6:H6,"SCOPE:SERVER"),_xll.RtContribute(SourceAlias,"DDS_INSERT_S",$A$2:$C$2,F6:H6,"SCOPE:SERVER FTC:ALL")),"stopped")</f>
        <v>stopped</v>
      </c>
      <c r="J6" s="147" t="s">
        <v>269</v>
      </c>
      <c r="K6" s="148">
        <f>Pricing!$D6*100</f>
        <v>0.3397049689786158</v>
      </c>
      <c r="L6" s="148">
        <f>Pricing!$D6*100</f>
        <v>0.3397049689786158</v>
      </c>
      <c r="M6" s="146" t="str">
        <f>IF(Contribute="abcd",IF($A$2&lt;&gt;-1,_xll.RtContribute(SourceAlias,J6,Fields,K6:L6,"SCOPE:SERVER"),_xll.RtContribute(SourceAlias,"DDS_INSERT_S",$A$2:$C$2,J6:L6,"SCOPE:SERVER FTC:ALL")),"stopped")</f>
        <v>stopped</v>
      </c>
      <c r="N6" s="147" t="s">
        <v>354</v>
      </c>
      <c r="O6" s="148">
        <f>Pricing!$E6*100</f>
        <v>0.16415226194133048</v>
      </c>
      <c r="P6" s="148">
        <f>Pricing!$E6*100</f>
        <v>0.16415226194133048</v>
      </c>
      <c r="Q6" s="146" t="str">
        <f>IF(Contribute="abcd",IF($A$2&lt;&gt;-1,_xll.RtContribute(SourceAlias,N6,Fields,O6:P6,"SCOPE:SERVER"),_xll.RtContribute(SourceAlias,"DDS_INSERT_S",$A$2:$C$2,N6:P6,"SCOPE:SERVER FTC:ALL")),"stopped")</f>
        <v>stopped</v>
      </c>
      <c r="R6" s="147"/>
      <c r="S6" s="148">
        <f>Pricing!$F6*100</f>
        <v>0.28000000000183434</v>
      </c>
      <c r="T6" s="148">
        <f>Pricing!$F6*100</f>
        <v>0.28000000000183434</v>
      </c>
      <c r="U6" s="146"/>
      <c r="V6" s="147" t="str">
        <f>"USD_CURVE_OIS_"&amp;A6</f>
        <v>USD_CURVE_OIS_TN</v>
      </c>
      <c r="W6" s="148">
        <f>Pricing!$G6*100</f>
        <v>0.27999999999384073</v>
      </c>
      <c r="X6" s="148">
        <f>Pricing!$G6*100</f>
        <v>0.27999999999384073</v>
      </c>
      <c r="Y6" s="146" t="str">
        <f>IF(Contribute="abcd",IF($A$2&lt;&gt;-1,_xll.RtContribute(SourceAlias,V6,Fields,W6:X6,"SCOPE:SERVER"),_xll.RtContribute(SourceAlias,"DDS_INSERT_S",$A$2:$C$2,V6:X6,"SCOPE:SERVER FTC:ALL")),"stopped")</f>
        <v>stopped</v>
      </c>
    </row>
    <row r="7" spans="1:25" x14ac:dyDescent="0.2">
      <c r="A7" s="54" t="str">
        <f>Pricing!$A7</f>
        <v>SN</v>
      </c>
      <c r="B7" s="149" t="s">
        <v>124</v>
      </c>
      <c r="C7" s="150">
        <f>Pricing!$B7*100</f>
        <v>0.16659893380244206</v>
      </c>
      <c r="D7" s="150">
        <f>Pricing!$B7*100</f>
        <v>0.16659893380244206</v>
      </c>
      <c r="E7" s="151" t="str">
        <f>IF(Contribute="abcd",IF($A$2&lt;&gt;-1,_xll.RtContribute(SourceAlias,B7,Fields,C7:D7,"SCOPE:SERVER"),_xll.RtContribute(SourceAlias,"DDS_INSERT_S",$A$2:$C$2,B7:D7,"SCOPE:SERVER FTC:ALL")),"stopped")</f>
        <v>stopped</v>
      </c>
      <c r="F7" s="149" t="s">
        <v>193</v>
      </c>
      <c r="G7" s="150">
        <f>Pricing!$C7*100</f>
        <v>0.23909806419952773</v>
      </c>
      <c r="H7" s="150">
        <f>Pricing!$C7*100</f>
        <v>0.23909806419952773</v>
      </c>
      <c r="I7" s="151" t="str">
        <f>IF(Contribute="abcd",IF($A$2&lt;&gt;-1,_xll.RtContribute(SourceAlias,F7,Fields,G7:H7,"SCOPE:SERVER"),_xll.RtContribute(SourceAlias,"DDS_INSERT_S",$A$2:$C$2,F7:H7,"SCOPE:SERVER FTC:ALL")),"stopped")</f>
        <v>stopped</v>
      </c>
      <c r="J7" s="149" t="s">
        <v>270</v>
      </c>
      <c r="K7" s="150">
        <f>Pricing!$D7*100</f>
        <v>0.3397049689786158</v>
      </c>
      <c r="L7" s="150">
        <f>Pricing!$D7*100</f>
        <v>0.3397049689786158</v>
      </c>
      <c r="M7" s="151" t="str">
        <f>IF(Contribute="abcd",IF($A$2&lt;&gt;-1,_xll.RtContribute(SourceAlias,J7,Fields,K7:L7,"SCOPE:SERVER"),_xll.RtContribute(SourceAlias,"DDS_INSERT_S",$A$2:$C$2,J7:L7,"SCOPE:SERVER FTC:ALL")),"stopped")</f>
        <v>stopped</v>
      </c>
      <c r="N7" s="149" t="s">
        <v>355</v>
      </c>
      <c r="O7" s="150">
        <f>Pricing!$E7*100</f>
        <v>0.16415226194133048</v>
      </c>
      <c r="P7" s="150">
        <f>Pricing!$E7*100</f>
        <v>0.16415226194133048</v>
      </c>
      <c r="Q7" s="151" t="str">
        <f>IF(Contribute="abcd",IF($A$2&lt;&gt;-1,_xll.RtContribute(SourceAlias,N7,Fields,O7:P7,"SCOPE:SERVER"),_xll.RtContribute(SourceAlias,"DDS_INSERT_S",$A$2:$C$2,N7:P7,"SCOPE:SERVER FTC:ALL")),"stopped")</f>
        <v>stopped</v>
      </c>
      <c r="R7" s="149" t="s">
        <v>495</v>
      </c>
      <c r="S7" s="150">
        <f>Pricing!$F7*100</f>
        <v>0.23789204464130798</v>
      </c>
      <c r="T7" s="150">
        <f>Pricing!$F7*100</f>
        <v>0.23789204464130798</v>
      </c>
      <c r="U7" s="151"/>
      <c r="V7" s="149" t="str">
        <f>"USD_CURVE_OIS_"&amp;A7</f>
        <v>USD_CURVE_OIS_SN</v>
      </c>
      <c r="W7" s="150">
        <f>Pricing!$G7*100</f>
        <v>0.16161706359407724</v>
      </c>
      <c r="X7" s="150">
        <f>Pricing!$G7*100</f>
        <v>0.16161706359407724</v>
      </c>
      <c r="Y7" s="151" t="str">
        <f>IF(Contribute="abcd",IF($A$2&lt;&gt;-1,_xll.RtContribute(SourceAlias,V7,Fields,W7:X7,"SCOPE:SERVER"),_xll.RtContribute(SourceAlias,"DDS_INSERT_S",$A$2:$C$2,V7:X7,"SCOPE:SERVER FTC:ALL")),"stopped")</f>
        <v>stopped</v>
      </c>
    </row>
    <row r="8" spans="1:25" x14ac:dyDescent="0.2">
      <c r="A8" s="71" t="str">
        <f>Pricing!$A8</f>
        <v>SW</v>
      </c>
      <c r="B8" s="152" t="s">
        <v>434</v>
      </c>
      <c r="C8" s="153">
        <f>Pricing!$B8*100</f>
        <v>0.16719999973346944</v>
      </c>
      <c r="D8" s="153">
        <f>Pricing!$B8*100</f>
        <v>0.16719999973346944</v>
      </c>
      <c r="E8" s="154" t="str">
        <f>IF(Contribute="abcd",IF($A$2&lt;&gt;-1,_xll.RtContribute(SourceAlias,B8,Fields,C8:D8,"SCOPE:SERVER"),_xll.RtContribute(SourceAlias,"DDS_INSERT_S",$A$2:$C$2,B8:D8,"SCOPE:SERVER FTC:ALL")),"stopped")</f>
        <v>stopped</v>
      </c>
      <c r="F8" s="152" t="s">
        <v>449</v>
      </c>
      <c r="G8" s="153">
        <f>Pricing!$C8*100</f>
        <v>0.23915126590942237</v>
      </c>
      <c r="H8" s="153">
        <f>Pricing!$C8*100</f>
        <v>0.23915126590942237</v>
      </c>
      <c r="I8" s="154" t="str">
        <f>IF(Contribute="abcd",IF($A$2&lt;&gt;-1,_xll.RtContribute(SourceAlias,F8,Fields,G8:H8,"SCOPE:SERVER"),_xll.RtContribute(SourceAlias,"DDS_INSERT_S",$A$2:$C$2,F8:H8,"SCOPE:SERVER FTC:ALL")),"stopped")</f>
        <v>stopped</v>
      </c>
      <c r="J8" s="152" t="s">
        <v>464</v>
      </c>
      <c r="K8" s="153">
        <f>Pricing!$D8*100</f>
        <v>0.33962199063213611</v>
      </c>
      <c r="L8" s="153">
        <f>Pricing!$D8*100</f>
        <v>0.33962199063213611</v>
      </c>
      <c r="M8" s="154" t="str">
        <f>IF(Contribute="abcd",IF($A$2&lt;&gt;-1,_xll.RtContribute(SourceAlias,J8,Fields,K8:L8,"SCOPE:SERVER"),_xll.RtContribute(SourceAlias,"DDS_INSERT_S",$A$2:$C$2,J8:L8,"SCOPE:SERVER FTC:ALL")),"stopped")</f>
        <v>stopped</v>
      </c>
      <c r="N8" s="152" t="s">
        <v>479</v>
      </c>
      <c r="O8" s="153">
        <f>Pricing!$E8*100</f>
        <v>0.16468780874223654</v>
      </c>
      <c r="P8" s="153">
        <f>Pricing!$E8*100</f>
        <v>0.16468780874223654</v>
      </c>
      <c r="Q8" s="154" t="str">
        <f>IF(Contribute="abcd",IF($A$2&lt;&gt;-1,_xll.RtContribute(SourceAlias,N8,Fields,O8:P8,"SCOPE:SERVER"),_xll.RtContribute(SourceAlias,"DDS_INSERT_S",$A$2:$C$2,N8:P8,"SCOPE:SERVER FTC:ALL")),"stopped")</f>
        <v>stopped</v>
      </c>
      <c r="R8" s="152" t="s">
        <v>510</v>
      </c>
      <c r="S8" s="153">
        <f>Pricing!$F8*100</f>
        <v>0.13620000000053828</v>
      </c>
      <c r="T8" s="153">
        <f>Pricing!$F8*100</f>
        <v>0.13620000000053828</v>
      </c>
      <c r="U8" s="154"/>
      <c r="V8" s="152" t="str">
        <f>"USD_CURVE_OIS_1W"</f>
        <v>USD_CURVE_OIS_1W</v>
      </c>
      <c r="W8" s="153">
        <f>Pricing!$G8*100</f>
        <v>0.12799999995242015</v>
      </c>
      <c r="X8" s="153">
        <f>Pricing!$G8*100</f>
        <v>0.12799999995242015</v>
      </c>
      <c r="Y8" s="154" t="str">
        <f>IF(Contribute="abcd",IF($A$2&lt;&gt;-1,_xll.RtContribute(SourceAlias,V8,Fields,W8:X8,"SCOPE:SERVER"),_xll.RtContribute(SourceAlias,"DDS_INSERT_S",$A$2:$C$2,V8:X8,"SCOPE:SERVER FTC:ALL")),"stopped")</f>
        <v>stopped</v>
      </c>
    </row>
    <row r="9" spans="1:25" x14ac:dyDescent="0.2">
      <c r="A9" s="71" t="str">
        <f>Pricing!$A9</f>
        <v>2W</v>
      </c>
      <c r="B9" s="152" t="s">
        <v>435</v>
      </c>
      <c r="C9" s="153">
        <f>Pricing!$B9*100</f>
        <v>0.16921805475598817</v>
      </c>
      <c r="D9" s="153">
        <f>Pricing!$B9*100</f>
        <v>0.16921805475598817</v>
      </c>
      <c r="E9" s="154" t="str">
        <f>IF(Contribute="abcd",IF($A$2&lt;&gt;-1,_xll.RtContribute(SourceAlias,B9,Fields,C9:D9,"SCOPE:SERVER"),_xll.RtContribute(SourceAlias,"DDS_INSERT_S",$A$2:$C$2,B9:D9,"SCOPE:SERVER FTC:ALL")),"stopped")</f>
        <v>stopped</v>
      </c>
      <c r="F9" s="152" t="s">
        <v>450</v>
      </c>
      <c r="G9" s="153">
        <f>Pricing!$C9*100</f>
        <v>0.23938321566368309</v>
      </c>
      <c r="H9" s="153">
        <f>Pricing!$C9*100</f>
        <v>0.23938321566368309</v>
      </c>
      <c r="I9" s="154" t="str">
        <f>IF(Contribute="abcd",IF($A$2&lt;&gt;-1,_xll.RtContribute(SourceAlias,F9,Fields,G9:H9,"SCOPE:SERVER"),_xll.RtContribute(SourceAlias,"DDS_INSERT_S",$A$2:$C$2,F9:H9,"SCOPE:SERVER FTC:ALL")),"stopped")</f>
        <v>stopped</v>
      </c>
      <c r="J9" s="152" t="s">
        <v>465</v>
      </c>
      <c r="K9" s="153">
        <f>Pricing!$D9*100</f>
        <v>0.33924212915957341</v>
      </c>
      <c r="L9" s="153">
        <f>Pricing!$D9*100</f>
        <v>0.33924212915957341</v>
      </c>
      <c r="M9" s="154" t="str">
        <f>IF(Contribute="abcd",IF($A$2&lt;&gt;-1,_xll.RtContribute(SourceAlias,J9,Fields,K9:L9,"SCOPE:SERVER"),_xll.RtContribute(SourceAlias,"DDS_INSERT_S",$A$2:$C$2,J9:L9,"SCOPE:SERVER FTC:ALL")),"stopped")</f>
        <v>stopped</v>
      </c>
      <c r="N9" s="152" t="s">
        <v>480</v>
      </c>
      <c r="O9" s="153">
        <f>Pricing!$E9*100</f>
        <v>0.16707113931456263</v>
      </c>
      <c r="P9" s="153">
        <f>Pricing!$E9*100</f>
        <v>0.16707113931456263</v>
      </c>
      <c r="Q9" s="154" t="str">
        <f>IF(Contribute="abcd",IF($A$2&lt;&gt;-1,_xll.RtContribute(SourceAlias,N9,Fields,O9:P9,"SCOPE:SERVER"),_xll.RtContribute(SourceAlias,"DDS_INSERT_S",$A$2:$C$2,N9:P9,"SCOPE:SERVER FTC:ALL")),"stopped")</f>
        <v>stopped</v>
      </c>
      <c r="R9" s="152" t="s">
        <v>496</v>
      </c>
      <c r="S9" s="153">
        <f>Pricing!$F9*100</f>
        <v>0.14803333300030172</v>
      </c>
      <c r="T9" s="153">
        <f>Pricing!$F9*100</f>
        <v>0.14803333300030172</v>
      </c>
      <c r="U9" s="154"/>
      <c r="V9" s="152" t="str">
        <f t="shared" ref="V9:V22" si="0">"USD_CURVE_OIS_"&amp;A9</f>
        <v>USD_CURVE_OIS_2W</v>
      </c>
      <c r="W9" s="153">
        <f>Pricing!$G9*100</f>
        <v>0.12799999986106464</v>
      </c>
      <c r="X9" s="153">
        <f>Pricing!$G9*100</f>
        <v>0.12799999986106464</v>
      </c>
      <c r="Y9" s="154" t="str">
        <f>IF(Contribute="abcd",IF($A$2&lt;&gt;-1,_xll.RtContribute(SourceAlias,V9,Fields,W9:X9,"SCOPE:SERVER"),_xll.RtContribute(SourceAlias,"DDS_INSERT_S",$A$2:$C$2,V9:X9,"SCOPE:SERVER FTC:ALL")),"stopped")</f>
        <v>stopped</v>
      </c>
    </row>
    <row r="10" spans="1:25" x14ac:dyDescent="0.2">
      <c r="A10" s="63" t="str">
        <f>Pricing!$A10</f>
        <v>3W</v>
      </c>
      <c r="B10" s="155" t="s">
        <v>436</v>
      </c>
      <c r="C10" s="156">
        <f>Pricing!$B10*100</f>
        <v>0.17082758812048127</v>
      </c>
      <c r="D10" s="156">
        <f>Pricing!$B10*100</f>
        <v>0.17082758812048127</v>
      </c>
      <c r="E10" s="157" t="str">
        <f>IF(Contribute="abcd",IF($A$2&lt;&gt;-1,_xll.RtContribute(SourceAlias,B10,Fields,C10:D10,"SCOPE:SERVER"),_xll.RtContribute(SourceAlias,"DDS_INSERT_S",$A$2:$C$2,B10:D10,"SCOPE:SERVER FTC:ALL")),"stopped")</f>
        <v>stopped</v>
      </c>
      <c r="F10" s="155" t="s">
        <v>451</v>
      </c>
      <c r="G10" s="156">
        <f>Pricing!$C10*100</f>
        <v>0.23976611993844643</v>
      </c>
      <c r="H10" s="156">
        <f>Pricing!$C10*100</f>
        <v>0.23976611993844643</v>
      </c>
      <c r="I10" s="157" t="str">
        <f>IF(Contribute="abcd",IF($A$2&lt;&gt;-1,_xll.RtContribute(SourceAlias,F10,Fields,G10:H10,"SCOPE:SERVER"),_xll.RtContribute(SourceAlias,"DDS_INSERT_S",$A$2:$C$2,F10:H10,"SCOPE:SERVER FTC:ALL")),"stopped")</f>
        <v>stopped</v>
      </c>
      <c r="J10" s="155" t="s">
        <v>466</v>
      </c>
      <c r="K10" s="156">
        <f>Pricing!$D10*100</f>
        <v>0.33860148262717815</v>
      </c>
      <c r="L10" s="156">
        <f>Pricing!$D10*100</f>
        <v>0.33860148262717815</v>
      </c>
      <c r="M10" s="157" t="str">
        <f>IF(Contribute="abcd",IF($A$2&lt;&gt;-1,_xll.RtContribute(SourceAlias,J10,Fields,K10:L10,"SCOPE:SERVER"),_xll.RtContribute(SourceAlias,"DDS_INSERT_S",$A$2:$C$2,J10:L10,"SCOPE:SERVER FTC:ALL")),"stopped")</f>
        <v>stopped</v>
      </c>
      <c r="N10" s="155" t="s">
        <v>481</v>
      </c>
      <c r="O10" s="156">
        <f>Pricing!$E10*100</f>
        <v>0.17104181119100201</v>
      </c>
      <c r="P10" s="156">
        <f>Pricing!$E10*100</f>
        <v>0.17104181119100201</v>
      </c>
      <c r="Q10" s="157" t="str">
        <f>IF(Contribute="abcd",IF($A$2&lt;&gt;-1,_xll.RtContribute(SourceAlias,N10,Fields,O10:P10,"SCOPE:SERVER"),_xll.RtContribute(SourceAlias,"DDS_INSERT_S",$A$2:$C$2,N10:P10,"SCOPE:SERVER FTC:ALL")),"stopped")</f>
        <v>stopped</v>
      </c>
      <c r="R10" s="155" t="s">
        <v>497</v>
      </c>
      <c r="S10" s="156">
        <f>Pricing!$F10*100</f>
        <v>0.15986666700002722</v>
      </c>
      <c r="T10" s="156">
        <f>Pricing!$F10*100</f>
        <v>0.15986666700002722</v>
      </c>
      <c r="U10" s="157"/>
      <c r="V10" s="155" t="str">
        <f t="shared" si="0"/>
        <v>USD_CURVE_OIS_3W</v>
      </c>
      <c r="W10" s="156">
        <f>Pricing!$G10*100</f>
        <v>0.12799999976856721</v>
      </c>
      <c r="X10" s="156">
        <f>Pricing!$G10*100</f>
        <v>0.12799999976856721</v>
      </c>
      <c r="Y10" s="157" t="str">
        <f>IF(Contribute="abcd",IF($A$2&lt;&gt;-1,_xll.RtContribute(SourceAlias,V10,Fields,W10:X10,"SCOPE:SERVER"),_xll.RtContribute(SourceAlias,"DDS_INSERT_S",$A$2:$C$2,V10:X10,"SCOPE:SERVER FTC:ALL")),"stopped")</f>
        <v>stopped</v>
      </c>
    </row>
    <row r="11" spans="1:25" x14ac:dyDescent="0.2">
      <c r="A11" s="71" t="str">
        <f>Pricing!$A11</f>
        <v>1M</v>
      </c>
      <c r="B11" s="152" t="s">
        <v>437</v>
      </c>
      <c r="C11" s="153">
        <f>Pricing!$B11*100</f>
        <v>0.17169999998846638</v>
      </c>
      <c r="D11" s="153">
        <f>Pricing!$B11*100</f>
        <v>0.17169999998846638</v>
      </c>
      <c r="E11" s="154" t="str">
        <f>IF(Contribute="abcd",IF($A$2&lt;&gt;-1,_xll.RtContribute(SourceAlias,B11,Fields,C11:D11,"SCOPE:SERVER"),_xll.RtContribute(SourceAlias,"DDS_INSERT_S",$A$2:$C$2,B11:D11,"SCOPE:SERVER FTC:ALL")),"stopped")</f>
        <v>stopped</v>
      </c>
      <c r="F11" s="152" t="s">
        <v>452</v>
      </c>
      <c r="G11" s="153">
        <f>Pricing!$C11*100</f>
        <v>0.24030000000012969</v>
      </c>
      <c r="H11" s="153">
        <f>Pricing!$C11*100</f>
        <v>0.24030000000012969</v>
      </c>
      <c r="I11" s="154" t="str">
        <f>IF(Contribute="abcd",IF($A$2&lt;&gt;-1,_xll.RtContribute(SourceAlias,F11,Fields,G11:H11,"SCOPE:SERVER"),_xll.RtContribute(SourceAlias,"DDS_INSERT_S",$A$2:$C$2,F11:H11,"SCOPE:SERVER FTC:ALL")),"stopped")</f>
        <v>stopped</v>
      </c>
      <c r="J11" s="152" t="s">
        <v>467</v>
      </c>
      <c r="K11" s="153">
        <f>Pricing!$D11*100</f>
        <v>0.33770000000005979</v>
      </c>
      <c r="L11" s="153">
        <f>Pricing!$D11*100</f>
        <v>0.33770000000005979</v>
      </c>
      <c r="M11" s="154" t="str">
        <f>IF(Contribute="abcd",IF($A$2&lt;&gt;-1,_xll.RtContribute(SourceAlias,J11,Fields,K11:L11,"SCOPE:SERVER"),_xll.RtContribute(SourceAlias,"DDS_INSERT_S",$A$2:$C$2,J11:L11,"SCOPE:SERVER FTC:ALL")),"stopped")</f>
        <v>stopped</v>
      </c>
      <c r="N11" s="152" t="s">
        <v>482</v>
      </c>
      <c r="O11" s="153">
        <f>Pricing!$E11*100</f>
        <v>0.17659999999992365</v>
      </c>
      <c r="P11" s="153">
        <f>Pricing!$E11*100</f>
        <v>0.17659999999992365</v>
      </c>
      <c r="Q11" s="154" t="str">
        <f>IF(Contribute="abcd",IF($A$2&lt;&gt;-1,_xll.RtContribute(SourceAlias,N11,Fields,O11:P11,"SCOPE:SERVER"),_xll.RtContribute(SourceAlias,"DDS_INSERT_S",$A$2:$C$2,N11:P11,"SCOPE:SERVER FTC:ALL")),"stopped")</f>
        <v>stopped</v>
      </c>
      <c r="R11" s="152" t="s">
        <v>498</v>
      </c>
      <c r="S11" s="153">
        <f>Pricing!$F11*100</f>
        <v>0.17170000000017133</v>
      </c>
      <c r="T11" s="153">
        <f>Pricing!$F11*100</f>
        <v>0.17170000000017133</v>
      </c>
      <c r="U11" s="154"/>
      <c r="V11" s="152" t="str">
        <f t="shared" si="0"/>
        <v>USD_CURVE_OIS_1M</v>
      </c>
      <c r="W11" s="153">
        <f>Pricing!$G11*100</f>
        <v>0.12899999951985841</v>
      </c>
      <c r="X11" s="153">
        <f>Pricing!$G11*100</f>
        <v>0.12899999951985841</v>
      </c>
      <c r="Y11" s="154" t="str">
        <f>IF(Contribute="abcd",IF($A$2&lt;&gt;-1,_xll.RtContribute(SourceAlias,V11,Fields,W11:X11,"SCOPE:SERVER"),_xll.RtContribute(SourceAlias,"DDS_INSERT_S",$A$2:$C$2,V11:X11,"SCOPE:SERVER FTC:ALL")),"stopped")</f>
        <v>stopped</v>
      </c>
    </row>
    <row r="12" spans="1:25" x14ac:dyDescent="0.2">
      <c r="A12" s="71" t="str">
        <f>Pricing!$A12</f>
        <v>2M</v>
      </c>
      <c r="B12" s="152" t="s">
        <v>438</v>
      </c>
      <c r="C12" s="153">
        <f>Pricing!$B12*100</f>
        <v>0.17219445169503289</v>
      </c>
      <c r="D12" s="153">
        <f>Pricing!$B12*100</f>
        <v>0.17219445169503289</v>
      </c>
      <c r="E12" s="154" t="str">
        <f>IF(Contribute="abcd",IF($A$2&lt;&gt;-1,_xll.RtContribute(SourceAlias,B12,Fields,C12:D12,"SCOPE:SERVER"),_xll.RtContribute(SourceAlias,"DDS_INSERT_S",$A$2:$C$2,B12:D12,"SCOPE:SERVER FTC:ALL")),"stopped")</f>
        <v>stopped</v>
      </c>
      <c r="F12" s="152" t="s">
        <v>453</v>
      </c>
      <c r="G12" s="153">
        <f>Pricing!$C12*100</f>
        <v>0.24689999999992188</v>
      </c>
      <c r="H12" s="153">
        <f>Pricing!$C12*100</f>
        <v>0.24689999999992188</v>
      </c>
      <c r="I12" s="154" t="str">
        <f>IF(Contribute="abcd",IF($A$2&lt;&gt;-1,_xll.RtContribute(SourceAlias,F12,Fields,G12:H12,"SCOPE:SERVER"),_xll.RtContribute(SourceAlias,"DDS_INSERT_S",$A$2:$C$2,F12:H12,"SCOPE:SERVER FTC:ALL")),"stopped")</f>
        <v>stopped</v>
      </c>
      <c r="J12" s="152" t="s">
        <v>468</v>
      </c>
      <c r="K12" s="153">
        <f>Pricing!$D12*100</f>
        <v>0.33569999999409794</v>
      </c>
      <c r="L12" s="153">
        <f>Pricing!$D12*100</f>
        <v>0.33569999999409794</v>
      </c>
      <c r="M12" s="154" t="str">
        <f>IF(Contribute="abcd",IF($A$2&lt;&gt;-1,_xll.RtContribute(SourceAlias,J12,Fields,K12:L12,"SCOPE:SERVER"),_xll.RtContribute(SourceAlias,"DDS_INSERT_S",$A$2:$C$2,J12:L12,"SCOPE:SERVER FTC:ALL")),"stopped")</f>
        <v>stopped</v>
      </c>
      <c r="N12" s="152" t="s">
        <v>483</v>
      </c>
      <c r="O12" s="153">
        <f>Pricing!$E12*100</f>
        <v>0.21289999999968562</v>
      </c>
      <c r="P12" s="153">
        <f>Pricing!$E12*100</f>
        <v>0.21289999999968562</v>
      </c>
      <c r="Q12" s="154" t="str">
        <f>IF(Contribute="abcd",IF($A$2&lt;&gt;-1,_xll.RtContribute(SourceAlias,N12,Fields,O12:P12,"SCOPE:SERVER"),_xll.RtContribute(SourceAlias,"DDS_INSERT_S",$A$2:$C$2,N12:P12,"SCOPE:SERVER FTC:ALL")),"stopped")</f>
        <v>stopped</v>
      </c>
      <c r="R12" s="152" t="s">
        <v>499</v>
      </c>
      <c r="S12" s="153">
        <f>Pricing!$F12*100</f>
        <v>0.21120000000006672</v>
      </c>
      <c r="T12" s="153">
        <f>Pricing!$F12*100</f>
        <v>0.21120000000006672</v>
      </c>
      <c r="U12" s="154"/>
      <c r="V12" s="152" t="str">
        <f t="shared" si="0"/>
        <v>USD_CURVE_OIS_2M</v>
      </c>
      <c r="W12" s="153">
        <f>Pricing!$G12*100</f>
        <v>0.12699999999589356</v>
      </c>
      <c r="X12" s="153">
        <f>Pricing!$G12*100</f>
        <v>0.12699999999589356</v>
      </c>
      <c r="Y12" s="154" t="str">
        <f>IF(Contribute="abcd",IF($A$2&lt;&gt;-1,_xll.RtContribute(SourceAlias,V12,Fields,W12:X12,"SCOPE:SERVER"),_xll.RtContribute(SourceAlias,"DDS_INSERT_S",$A$2:$C$2,V12:X12,"SCOPE:SERVER FTC:ALL")),"stopped")</f>
        <v>stopped</v>
      </c>
    </row>
    <row r="13" spans="1:25" x14ac:dyDescent="0.2">
      <c r="A13" s="71" t="str">
        <f>Pricing!$A13</f>
        <v>3M</v>
      </c>
      <c r="B13" s="152" t="s">
        <v>439</v>
      </c>
      <c r="C13" s="153">
        <f>Pricing!$B13*100</f>
        <v>0.17700701518523815</v>
      </c>
      <c r="D13" s="153">
        <f>Pricing!$B13*100</f>
        <v>0.17700701518523815</v>
      </c>
      <c r="E13" s="154" t="str">
        <f>IF(Contribute="abcd",IF($A$2&lt;&gt;-1,_xll.RtContribute(SourceAlias,B13,Fields,C13:D13,"SCOPE:SERVER"),_xll.RtContribute(SourceAlias,"DDS_INSERT_S",$A$2:$C$2,B13:D13,"SCOPE:SERVER FTC:ALL")),"stopped")</f>
        <v>stopped</v>
      </c>
      <c r="F13" s="152" t="s">
        <v>454</v>
      </c>
      <c r="G13" s="153">
        <f>Pricing!$C13*100</f>
        <v>0.25866133250098827</v>
      </c>
      <c r="H13" s="153">
        <f>Pricing!$C13*100</f>
        <v>0.25866133250098827</v>
      </c>
      <c r="I13" s="154" t="str">
        <f>IF(Contribute="abcd",IF($A$2&lt;&gt;-1,_xll.RtContribute(SourceAlias,F13,Fields,G13:H13,"SCOPE:SERVER"),_xll.RtContribute(SourceAlias,"DDS_INSERT_S",$A$2:$C$2,F13:H13,"SCOPE:SERVER FTC:ALL")),"stopped")</f>
        <v>stopped</v>
      </c>
      <c r="J13" s="152" t="s">
        <v>469</v>
      </c>
      <c r="K13" s="153">
        <f>Pricing!$D13*100</f>
        <v>0.33879999978761544</v>
      </c>
      <c r="L13" s="153">
        <f>Pricing!$D13*100</f>
        <v>0.33879999978761544</v>
      </c>
      <c r="M13" s="154" t="str">
        <f>IF(Contribute="abcd",IF($A$2&lt;&gt;-1,_xll.RtContribute(SourceAlias,J13,Fields,K13:L13,"SCOPE:SERVER"),_xll.RtContribute(SourceAlias,"DDS_INSERT_S",$A$2:$C$2,J13:L13,"SCOPE:SERVER FTC:ALL")),"stopped")</f>
        <v>stopped</v>
      </c>
      <c r="N13" s="152" t="s">
        <v>484</v>
      </c>
      <c r="O13" s="153">
        <f>Pricing!$E13*100</f>
        <v>0.25059999999977267</v>
      </c>
      <c r="P13" s="153">
        <f>Pricing!$E13*100</f>
        <v>0.25059999999977267</v>
      </c>
      <c r="Q13" s="154" t="str">
        <f>IF(Contribute="abcd",IF($A$2&lt;&gt;-1,_xll.RtContribute(SourceAlias,N13,Fields,O13:P13,"SCOPE:SERVER"),_xll.RtContribute(SourceAlias,"DDS_INSERT_S",$A$2:$C$2,N13:P13,"SCOPE:SERVER FTC:ALL")),"stopped")</f>
        <v>stopped</v>
      </c>
      <c r="R13" s="152" t="s">
        <v>500</v>
      </c>
      <c r="S13" s="153">
        <f>Pricing!$F13*100</f>
        <v>0.25809999999996774</v>
      </c>
      <c r="T13" s="153">
        <f>Pricing!$F13*100</f>
        <v>0.25809999999996774</v>
      </c>
      <c r="U13" s="154"/>
      <c r="V13" s="152" t="str">
        <f t="shared" si="0"/>
        <v>USD_CURVE_OIS_3M</v>
      </c>
      <c r="W13" s="153">
        <f>Pricing!$G13*100</f>
        <v>0.12999999973764648</v>
      </c>
      <c r="X13" s="153">
        <f>Pricing!$G13*100</f>
        <v>0.12999999973764648</v>
      </c>
      <c r="Y13" s="154" t="str">
        <f>IF(Contribute="abcd",IF($A$2&lt;&gt;-1,_xll.RtContribute(SourceAlias,V13,Fields,W13:X13,"SCOPE:SERVER"),_xll.RtContribute(SourceAlias,"DDS_INSERT_S",$A$2:$C$2,V13:X13,"SCOPE:SERVER FTC:ALL")),"stopped")</f>
        <v>stopped</v>
      </c>
    </row>
    <row r="14" spans="1:25" x14ac:dyDescent="0.2">
      <c r="A14" s="71" t="str">
        <f>Pricing!$A14</f>
        <v>4M</v>
      </c>
      <c r="B14" s="152" t="s">
        <v>440</v>
      </c>
      <c r="C14" s="153">
        <f>Pricing!$B14*100</f>
        <v>0.18938423617698696</v>
      </c>
      <c r="D14" s="153">
        <f>Pricing!$B14*100</f>
        <v>0.18938423617698696</v>
      </c>
      <c r="E14" s="154" t="str">
        <f>IF(Contribute="abcd",IF($A$2&lt;&gt;-1,_xll.RtContribute(SourceAlias,B14,Fields,C14:D14,"SCOPE:SERVER"),_xll.RtContribute(SourceAlias,"DDS_INSERT_S",$A$2:$C$2,B14:D14,"SCOPE:SERVER FTC:ALL")),"stopped")</f>
        <v>stopped</v>
      </c>
      <c r="F14" s="152" t="s">
        <v>455</v>
      </c>
      <c r="G14" s="153">
        <f>Pricing!$C14*100</f>
        <v>0.26657826556224068</v>
      </c>
      <c r="H14" s="153">
        <f>Pricing!$C14*100</f>
        <v>0.26657826556224068</v>
      </c>
      <c r="I14" s="154" t="str">
        <f>IF(Contribute="abcd",IF($A$2&lt;&gt;-1,_xll.RtContribute(SourceAlias,F14,Fields,G14:H14,"SCOPE:SERVER"),_xll.RtContribute(SourceAlias,"DDS_INSERT_S",$A$2:$C$2,F14:H14,"SCOPE:SERVER FTC:ALL")),"stopped")</f>
        <v>stopped</v>
      </c>
      <c r="J14" s="152" t="s">
        <v>470</v>
      </c>
      <c r="K14" s="153">
        <f>Pricing!$D14*100</f>
        <v>0.34220000000001016</v>
      </c>
      <c r="L14" s="153">
        <f>Pricing!$D14*100</f>
        <v>0.34220000000001016</v>
      </c>
      <c r="M14" s="154" t="str">
        <f>IF(Contribute="abcd",IF($A$2&lt;&gt;-1,_xll.RtContribute(SourceAlias,J14,Fields,K14:L14,"SCOPE:SERVER"),_xll.RtContribute(SourceAlias,"DDS_INSERT_S",$A$2:$C$2,J14:L14,"SCOPE:SERVER FTC:ALL")),"stopped")</f>
        <v>stopped</v>
      </c>
      <c r="N14" s="152" t="s">
        <v>485</v>
      </c>
      <c r="O14" s="153">
        <f>Pricing!$E14*100</f>
        <v>0.28899999999988174</v>
      </c>
      <c r="P14" s="153">
        <f>Pricing!$E14*100</f>
        <v>0.28899999999988174</v>
      </c>
      <c r="Q14" s="154" t="str">
        <f>IF(Contribute="abcd",IF($A$2&lt;&gt;-1,_xll.RtContribute(SourceAlias,N14,Fields,O14:P14,"SCOPE:SERVER"),_xll.RtContribute(SourceAlias,"DDS_INSERT_S",$A$2:$C$2,N14:P14,"SCOPE:SERVER FTC:ALL")),"stopped")</f>
        <v>stopped</v>
      </c>
      <c r="R14" s="152" t="s">
        <v>501</v>
      </c>
      <c r="S14" s="153">
        <f>Pricing!$F14*100</f>
        <v>0.30067717399222466</v>
      </c>
      <c r="T14" s="153">
        <f>Pricing!$F14*100</f>
        <v>0.30067717399222466</v>
      </c>
      <c r="U14" s="154"/>
      <c r="V14" s="152" t="str">
        <f t="shared" si="0"/>
        <v>USD_CURVE_OIS_4M</v>
      </c>
      <c r="W14" s="153">
        <f>Pricing!$G14*100</f>
        <v>0.1330000000000261</v>
      </c>
      <c r="X14" s="153">
        <f>Pricing!$G14*100</f>
        <v>0.1330000000000261</v>
      </c>
      <c r="Y14" s="154" t="str">
        <f>IF(Contribute="abcd",IF($A$2&lt;&gt;-1,_xll.RtContribute(SourceAlias,V14,Fields,W14:X14,"SCOPE:SERVER"),_xll.RtContribute(SourceAlias,"DDS_INSERT_S",$A$2:$C$2,V14:X14,"SCOPE:SERVER FTC:ALL")),"stopped")</f>
        <v>stopped</v>
      </c>
    </row>
    <row r="15" spans="1:25" x14ac:dyDescent="0.2">
      <c r="A15" s="71" t="str">
        <f>Pricing!$A15</f>
        <v>5M</v>
      </c>
      <c r="B15" s="152" t="s">
        <v>441</v>
      </c>
      <c r="C15" s="153">
        <f>Pricing!$B15*100</f>
        <v>0.20412471667523133</v>
      </c>
      <c r="D15" s="153">
        <f>Pricing!$B15*100</f>
        <v>0.20412471667523133</v>
      </c>
      <c r="E15" s="154" t="str">
        <f>IF(Contribute="abcd",IF($A$2&lt;&gt;-1,_xll.RtContribute(SourceAlias,B15,Fields,C15:D15,"SCOPE:SERVER"),_xll.RtContribute(SourceAlias,"DDS_INSERT_S",$A$2:$C$2,B15:D15,"SCOPE:SERVER FTC:ALL")),"stopped")</f>
        <v>stopped</v>
      </c>
      <c r="F15" s="152" t="s">
        <v>456</v>
      </c>
      <c r="G15" s="153">
        <f>Pricing!$C15*100</f>
        <v>0.28118475653556629</v>
      </c>
      <c r="H15" s="153">
        <f>Pricing!$C15*100</f>
        <v>0.28118475653556629</v>
      </c>
      <c r="I15" s="154" t="str">
        <f>IF(Contribute="abcd",IF($A$2&lt;&gt;-1,_xll.RtContribute(SourceAlias,F15,Fields,G15:H15,"SCOPE:SERVER"),_xll.RtContribute(SourceAlias,"DDS_INSERT_S",$A$2:$C$2,F15:H15,"SCOPE:SERVER FTC:ALL")),"stopped")</f>
        <v>stopped</v>
      </c>
      <c r="J15" s="152" t="s">
        <v>471</v>
      </c>
      <c r="K15" s="153">
        <f>Pricing!$D15*100</f>
        <v>0.36179999999999873</v>
      </c>
      <c r="L15" s="153">
        <f>Pricing!$D15*100</f>
        <v>0.36179999999999873</v>
      </c>
      <c r="M15" s="154" t="str">
        <f>IF(Contribute="abcd",IF($A$2&lt;&gt;-1,_xll.RtContribute(SourceAlias,J15,Fields,K15:L15,"SCOPE:SERVER"),_xll.RtContribute(SourceAlias,"DDS_INSERT_S",$A$2:$C$2,J15:L15,"SCOPE:SERVER FTC:ALL")),"stopped")</f>
        <v>stopped</v>
      </c>
      <c r="N15" s="152" t="s">
        <v>486</v>
      </c>
      <c r="O15" s="153">
        <f>Pricing!$E15*100</f>
        <v>0.33589999999994902</v>
      </c>
      <c r="P15" s="153">
        <f>Pricing!$E15*100</f>
        <v>0.33589999999994902</v>
      </c>
      <c r="Q15" s="154" t="str">
        <f>IF(Contribute="abcd",IF($A$2&lt;&gt;-1,_xll.RtContribute(SourceAlias,N15,Fields,O15:P15,"SCOPE:SERVER"),_xll.RtContribute(SourceAlias,"DDS_INSERT_S",$A$2:$C$2,N15:P15,"SCOPE:SERVER FTC:ALL")),"stopped")</f>
        <v>stopped</v>
      </c>
      <c r="R15" s="152" t="s">
        <v>502</v>
      </c>
      <c r="S15" s="153">
        <f>Pricing!$F15*100</f>
        <v>0.33680326099917218</v>
      </c>
      <c r="T15" s="153">
        <f>Pricing!$F15*100</f>
        <v>0.33680326099917218</v>
      </c>
      <c r="U15" s="154"/>
      <c r="V15" s="152" t="str">
        <f t="shared" si="0"/>
        <v>USD_CURVE_OIS_5M</v>
      </c>
      <c r="W15" s="153">
        <f>Pricing!$G15*100</f>
        <v>0.15199999999998326</v>
      </c>
      <c r="X15" s="153">
        <f>Pricing!$G15*100</f>
        <v>0.15199999999998326</v>
      </c>
      <c r="Y15" s="154" t="str">
        <f>IF(Contribute="abcd",IF($A$2&lt;&gt;-1,_xll.RtContribute(SourceAlias,V15,Fields,W15:X15,"SCOPE:SERVER"),_xll.RtContribute(SourceAlias,"DDS_INSERT_S",$A$2:$C$2,V15:X15,"SCOPE:SERVER FTC:ALL")),"stopped")</f>
        <v>stopped</v>
      </c>
    </row>
    <row r="16" spans="1:25" x14ac:dyDescent="0.2">
      <c r="A16" s="71" t="str">
        <f>Pricing!$A16</f>
        <v>6M</v>
      </c>
      <c r="B16" s="152" t="s">
        <v>442</v>
      </c>
      <c r="C16" s="153">
        <f>Pricing!$B16*100</f>
        <v>0.22402078251032606</v>
      </c>
      <c r="D16" s="153">
        <f>Pricing!$B16*100</f>
        <v>0.22402078251032606</v>
      </c>
      <c r="E16" s="154" t="str">
        <f>IF(Contribute="abcd",IF($A$2&lt;&gt;-1,_xll.RtContribute(SourceAlias,B16,Fields,C16:D16,"SCOPE:SERVER"),_xll.RtContribute(SourceAlias,"DDS_INSERT_S",$A$2:$C$2,B16:D16,"SCOPE:SERVER FTC:ALL")),"stopped")</f>
        <v>stopped</v>
      </c>
      <c r="F16" s="152" t="s">
        <v>457</v>
      </c>
      <c r="G16" s="153">
        <f>Pricing!$C16*100</f>
        <v>0.30472155314750737</v>
      </c>
      <c r="H16" s="153">
        <f>Pricing!$C16*100</f>
        <v>0.30472155314750737</v>
      </c>
      <c r="I16" s="154" t="str">
        <f>IF(Contribute="abcd",IF($A$2&lt;&gt;-1,_xll.RtContribute(SourceAlias,F16,Fields,G16:H16,"SCOPE:SERVER"),_xll.RtContribute(SourceAlias,"DDS_INSERT_S",$A$2:$C$2,F16:H16,"SCOPE:SERVER FTC:ALL")),"stopped")</f>
        <v>stopped</v>
      </c>
      <c r="J16" s="152" t="s">
        <v>472</v>
      </c>
      <c r="K16" s="153">
        <f>Pricing!$D16*100</f>
        <v>0.38250000000000511</v>
      </c>
      <c r="L16" s="153">
        <f>Pricing!$D16*100</f>
        <v>0.38250000000000511</v>
      </c>
      <c r="M16" s="154" t="str">
        <f>IF(Contribute="abcd",IF($A$2&lt;&gt;-1,_xll.RtContribute(SourceAlias,J16,Fields,K16:L16,"SCOPE:SERVER"),_xll.RtContribute(SourceAlias,"DDS_INSERT_S",$A$2:$C$2,J16:L16,"SCOPE:SERVER FTC:ALL")),"stopped")</f>
        <v>stopped</v>
      </c>
      <c r="N16" s="152" t="s">
        <v>487</v>
      </c>
      <c r="O16" s="153">
        <f>Pricing!$E16*100</f>
        <v>0.38430000000001818</v>
      </c>
      <c r="P16" s="153">
        <f>Pricing!$E16*100</f>
        <v>0.38430000000001818</v>
      </c>
      <c r="Q16" s="154" t="str">
        <f>IF(Contribute="abcd",IF($A$2&lt;&gt;-1,_xll.RtContribute(SourceAlias,N16,Fields,O16:P16,"SCOPE:SERVER"),_xll.RtContribute(SourceAlias,"DDS_INSERT_S",$A$2:$C$2,N16:P16,"SCOPE:SERVER FTC:ALL")),"stopped")</f>
        <v>stopped</v>
      </c>
      <c r="R16" s="152" t="s">
        <v>503</v>
      </c>
      <c r="S16" s="153">
        <f>Pricing!$F16*100</f>
        <v>0.37679999997907415</v>
      </c>
      <c r="T16" s="153">
        <f>Pricing!$F16*100</f>
        <v>0.37679999997907415</v>
      </c>
      <c r="U16" s="154"/>
      <c r="V16" s="152" t="str">
        <f t="shared" si="0"/>
        <v>USD_CURVE_OIS_6M</v>
      </c>
      <c r="W16" s="153">
        <f>Pricing!$G16*100</f>
        <v>0.17199999999998739</v>
      </c>
      <c r="X16" s="153">
        <f>Pricing!$G16*100</f>
        <v>0.17199999999998739</v>
      </c>
      <c r="Y16" s="154" t="str">
        <f>IF(Contribute="abcd",IF($A$2&lt;&gt;-1,_xll.RtContribute(SourceAlias,V16,Fields,W16:X16,"SCOPE:SERVER"),_xll.RtContribute(SourceAlias,"DDS_INSERT_S",$A$2:$C$2,V16:X16,"SCOPE:SERVER FTC:ALL")),"stopped")</f>
        <v>stopped</v>
      </c>
    </row>
    <row r="17" spans="1:25" x14ac:dyDescent="0.2">
      <c r="A17" s="71" t="str">
        <f>Pricing!$A17</f>
        <v>7M</v>
      </c>
      <c r="B17" s="152" t="s">
        <v>443</v>
      </c>
      <c r="C17" s="153">
        <f>Pricing!$B17*100</f>
        <v>0.24795698343022679</v>
      </c>
      <c r="D17" s="153">
        <f>Pricing!$B17*100</f>
        <v>0.24795698343022679</v>
      </c>
      <c r="E17" s="154" t="str">
        <f>IF(Contribute="abcd",IF($A$2&lt;&gt;-1,_xll.RtContribute(SourceAlias,B17,Fields,C17:D17,"SCOPE:SERVER"),_xll.RtContribute(SourceAlias,"DDS_INSERT_S",$A$2:$C$2,B17:D17,"SCOPE:SERVER FTC:ALL")),"stopped")</f>
        <v>stopped</v>
      </c>
      <c r="F17" s="152" t="s">
        <v>458</v>
      </c>
      <c r="G17" s="153">
        <f>Pricing!$C17*100</f>
        <v>0.33245053502196781</v>
      </c>
      <c r="H17" s="153">
        <f>Pricing!$C17*100</f>
        <v>0.33245053502196781</v>
      </c>
      <c r="I17" s="154" t="str">
        <f>IF(Contribute="abcd",IF($A$2&lt;&gt;-1,_xll.RtContribute(SourceAlias,F17,Fields,G17:H17,"SCOPE:SERVER"),_xll.RtContribute(SourceAlias,"DDS_INSERT_S",$A$2:$C$2,F17:H17,"SCOPE:SERVER FTC:ALL")),"stopped")</f>
        <v>stopped</v>
      </c>
      <c r="J17" s="152" t="s">
        <v>473</v>
      </c>
      <c r="K17" s="153">
        <f>Pricing!$D17*100</f>
        <v>0.40319562534142822</v>
      </c>
      <c r="L17" s="153">
        <f>Pricing!$D17*100</f>
        <v>0.40319562534142822</v>
      </c>
      <c r="M17" s="154" t="str">
        <f>IF(Contribute="abcd",IF($A$2&lt;&gt;-1,_xll.RtContribute(SourceAlias,J17,Fields,K17:L17,"SCOPE:SERVER"),_xll.RtContribute(SourceAlias,"DDS_INSERT_S",$A$2:$C$2,J17:L17,"SCOPE:SERVER FTC:ALL")),"stopped")</f>
        <v>stopped</v>
      </c>
      <c r="N17" s="152" t="s">
        <v>488</v>
      </c>
      <c r="O17" s="153">
        <f>Pricing!$E17*100</f>
        <v>0.4334464948947559</v>
      </c>
      <c r="P17" s="153">
        <f>Pricing!$E17*100</f>
        <v>0.4334464948947559</v>
      </c>
      <c r="Q17" s="154" t="str">
        <f>IF(Contribute="abcd",IF($A$2&lt;&gt;-1,_xll.RtContribute(SourceAlias,N17,Fields,O17:P17,"SCOPE:SERVER"),_xll.RtContribute(SourceAlias,"DDS_INSERT_S",$A$2:$C$2,N17:P17,"SCOPE:SERVER FTC:ALL")),"stopped")</f>
        <v>stopped</v>
      </c>
      <c r="R17" s="152" t="s">
        <v>504</v>
      </c>
      <c r="S17" s="153">
        <f>Pricing!$F17*100</f>
        <v>0.42587807499078123</v>
      </c>
      <c r="T17" s="153">
        <f>Pricing!$F17*100</f>
        <v>0.42587807499078123</v>
      </c>
      <c r="U17" s="154"/>
      <c r="V17" s="152" t="str">
        <f t="shared" si="0"/>
        <v>USD_CURVE_OIS_7M</v>
      </c>
      <c r="W17" s="153">
        <f>Pricing!$G17*100</f>
        <v>0.19199999999880346</v>
      </c>
      <c r="X17" s="153">
        <f>Pricing!$G17*100</f>
        <v>0.19199999999880346</v>
      </c>
      <c r="Y17" s="154" t="str">
        <f>IF(Contribute="abcd",IF($A$2&lt;&gt;-1,_xll.RtContribute(SourceAlias,V17,Fields,W17:X17,"SCOPE:SERVER"),_xll.RtContribute(SourceAlias,"DDS_INSERT_S",$A$2:$C$2,V17:X17,"SCOPE:SERVER FTC:ALL")),"stopped")</f>
        <v>stopped</v>
      </c>
    </row>
    <row r="18" spans="1:25" x14ac:dyDescent="0.2">
      <c r="A18" s="71" t="str">
        <f>Pricing!$A18</f>
        <v>8M</v>
      </c>
      <c r="B18" s="152" t="s">
        <v>444</v>
      </c>
      <c r="C18" s="153">
        <f>Pricing!$B18*100</f>
        <v>0.27208214720531398</v>
      </c>
      <c r="D18" s="153">
        <f>Pricing!$B18*100</f>
        <v>0.27208214720531398</v>
      </c>
      <c r="E18" s="154" t="str">
        <f>IF(Contribute="abcd",IF($A$2&lt;&gt;-1,_xll.RtContribute(SourceAlias,B18,Fields,C18:D18,"SCOPE:SERVER"),_xll.RtContribute(SourceAlias,"DDS_INSERT_S",$A$2:$C$2,B18:D18,"SCOPE:SERVER FTC:ALL")),"stopped")</f>
        <v>stopped</v>
      </c>
      <c r="F18" s="152" t="s">
        <v>459</v>
      </c>
      <c r="G18" s="153">
        <f>Pricing!$C18*100</f>
        <v>0.35869566578879619</v>
      </c>
      <c r="H18" s="153">
        <f>Pricing!$C18*100</f>
        <v>0.35869566578879619</v>
      </c>
      <c r="I18" s="154" t="str">
        <f>IF(Contribute="abcd",IF($A$2&lt;&gt;-1,_xll.RtContribute(SourceAlias,F18,Fields,G18:H18,"SCOPE:SERVER"),_xll.RtContribute(SourceAlias,"DDS_INSERT_S",$A$2:$C$2,F18:H18,"SCOPE:SERVER FTC:ALL")),"stopped")</f>
        <v>stopped</v>
      </c>
      <c r="J18" s="152" t="s">
        <v>474</v>
      </c>
      <c r="K18" s="153">
        <f>Pricing!$D18*100</f>
        <v>0.43064344798703369</v>
      </c>
      <c r="L18" s="153">
        <f>Pricing!$D18*100</f>
        <v>0.43064344798703369</v>
      </c>
      <c r="M18" s="154" t="str">
        <f>IF(Contribute="abcd",IF($A$2&lt;&gt;-1,_xll.RtContribute(SourceAlias,J18,Fields,K18:L18,"SCOPE:SERVER"),_xll.RtContribute(SourceAlias,"DDS_INSERT_S",$A$2:$C$2,J18:L18,"SCOPE:SERVER FTC:ALL")),"stopped")</f>
        <v>stopped</v>
      </c>
      <c r="N18" s="152" t="s">
        <v>489</v>
      </c>
      <c r="O18" s="153">
        <f>Pricing!$E18*100</f>
        <v>0.4787640363792019</v>
      </c>
      <c r="P18" s="153">
        <f>Pricing!$E18*100</f>
        <v>0.4787640363792019</v>
      </c>
      <c r="Q18" s="154" t="str">
        <f>IF(Contribute="abcd",IF($A$2&lt;&gt;-1,_xll.RtContribute(SourceAlias,N18,Fields,O18:P18,"SCOPE:SERVER"),_xll.RtContribute(SourceAlias,"DDS_INSERT_S",$A$2:$C$2,N18:P18,"SCOPE:SERVER FTC:ALL")),"stopped")</f>
        <v>stopped</v>
      </c>
      <c r="R18" s="152" t="s">
        <v>505</v>
      </c>
      <c r="S18" s="153">
        <f>Pricing!$F18*100</f>
        <v>0.4703550799875027</v>
      </c>
      <c r="T18" s="153">
        <f>Pricing!$F18*100</f>
        <v>0.4703550799875027</v>
      </c>
      <c r="U18" s="154"/>
      <c r="V18" s="152" t="str">
        <f t="shared" si="0"/>
        <v>USD_CURVE_OIS_8M</v>
      </c>
      <c r="W18" s="153">
        <f>Pricing!$G18*100</f>
        <v>0.21799999999999459</v>
      </c>
      <c r="X18" s="153">
        <f>Pricing!$G18*100</f>
        <v>0.21799999999999459</v>
      </c>
      <c r="Y18" s="154" t="str">
        <f>IF(Contribute="abcd",IF($A$2&lt;&gt;-1,_xll.RtContribute(SourceAlias,V18,Fields,W18:X18,"SCOPE:SERVER"),_xll.RtContribute(SourceAlias,"DDS_INSERT_S",$A$2:$C$2,V18:X18,"SCOPE:SERVER FTC:ALL")),"stopped")</f>
        <v>stopped</v>
      </c>
    </row>
    <row r="19" spans="1:25" x14ac:dyDescent="0.2">
      <c r="A19" s="71" t="str">
        <f>Pricing!$A19</f>
        <v>9M</v>
      </c>
      <c r="B19" s="152" t="s">
        <v>445</v>
      </c>
      <c r="C19" s="153">
        <f>Pricing!$B19*100</f>
        <v>0.30004146211638116</v>
      </c>
      <c r="D19" s="153">
        <f>Pricing!$B19*100</f>
        <v>0.30004146211638116</v>
      </c>
      <c r="E19" s="154" t="str">
        <f>IF(Contribute="abcd",IF($A$2&lt;&gt;-1,_xll.RtContribute(SourceAlias,B19,Fields,C19:D19,"SCOPE:SERVER"),_xll.RtContribute(SourceAlias,"DDS_INSERT_S",$A$2:$C$2,B19:D19,"SCOPE:SERVER FTC:ALL")),"stopped")</f>
        <v>stopped</v>
      </c>
      <c r="F19" s="152" t="s">
        <v>460</v>
      </c>
      <c r="G19" s="153">
        <f>Pricing!$C19*100</f>
        <v>0.38796422207362641</v>
      </c>
      <c r="H19" s="153">
        <f>Pricing!$C19*100</f>
        <v>0.38796422207362641</v>
      </c>
      <c r="I19" s="154" t="str">
        <f>IF(Contribute="abcd",IF($A$2&lt;&gt;-1,_xll.RtContribute(SourceAlias,F19,Fields,G19:H19,"SCOPE:SERVER"),_xll.RtContribute(SourceAlias,"DDS_INSERT_S",$A$2:$C$2,F19:H19,"SCOPE:SERVER FTC:ALL")),"stopped")</f>
        <v>stopped</v>
      </c>
      <c r="J19" s="152" t="s">
        <v>475</v>
      </c>
      <c r="K19" s="153">
        <f>Pricing!$D19*100</f>
        <v>0.46122102742100146</v>
      </c>
      <c r="L19" s="153">
        <f>Pricing!$D19*100</f>
        <v>0.46122102742100146</v>
      </c>
      <c r="M19" s="154" t="str">
        <f>IF(Contribute="abcd",IF($A$2&lt;&gt;-1,_xll.RtContribute(SourceAlias,J19,Fields,K19:L19,"SCOPE:SERVER"),_xll.RtContribute(SourceAlias,"DDS_INSERT_S",$A$2:$C$2,J19:L19,"SCOPE:SERVER FTC:ALL")),"stopped")</f>
        <v>stopped</v>
      </c>
      <c r="N19" s="152" t="s">
        <v>490</v>
      </c>
      <c r="O19" s="153">
        <f>Pricing!$E19*100</f>
        <v>0.52800000000001568</v>
      </c>
      <c r="P19" s="153">
        <f>Pricing!$E19*100</f>
        <v>0.52800000000001568</v>
      </c>
      <c r="Q19" s="154" t="str">
        <f>IF(Contribute="abcd",IF($A$2&lt;&gt;-1,_xll.RtContribute(SourceAlias,N19,Fields,O19:P19,"SCOPE:SERVER"),_xll.RtContribute(SourceAlias,"DDS_INSERT_S",$A$2:$C$2,N19:P19,"SCOPE:SERVER FTC:ALL")),"stopped")</f>
        <v>stopped</v>
      </c>
      <c r="R19" s="152" t="s">
        <v>506</v>
      </c>
      <c r="S19" s="153">
        <f>Pricing!$F19*100</f>
        <v>0.47890953513824808</v>
      </c>
      <c r="T19" s="153">
        <f>Pricing!$F19*100</f>
        <v>0.47890953513824808</v>
      </c>
      <c r="U19" s="154"/>
      <c r="V19" s="152" t="str">
        <f t="shared" si="0"/>
        <v>USD_CURVE_OIS_9M</v>
      </c>
      <c r="W19" s="153">
        <f>Pricing!$G19*100</f>
        <v>0.24600000000000996</v>
      </c>
      <c r="X19" s="153">
        <f>Pricing!$G19*100</f>
        <v>0.24600000000000996</v>
      </c>
      <c r="Y19" s="154" t="str">
        <f>IF(Contribute="abcd",IF($A$2&lt;&gt;-1,_xll.RtContribute(SourceAlias,V19,Fields,W19:X19,"SCOPE:SERVER"),_xll.RtContribute(SourceAlias,"DDS_INSERT_S",$A$2:$C$2,V19:X19,"SCOPE:SERVER FTC:ALL")),"stopped")</f>
        <v>stopped</v>
      </c>
    </row>
    <row r="20" spans="1:25" x14ac:dyDescent="0.2">
      <c r="A20" s="71" t="str">
        <f>Pricing!$A20</f>
        <v>10M</v>
      </c>
      <c r="B20" s="152" t="s">
        <v>446</v>
      </c>
      <c r="C20" s="153">
        <f>Pricing!$B20*100</f>
        <v>0.32994645328299793</v>
      </c>
      <c r="D20" s="153">
        <f>Pricing!$B20*100</f>
        <v>0.32994645328299793</v>
      </c>
      <c r="E20" s="154" t="str">
        <f>IF(Contribute="abcd",IF($A$2&lt;&gt;-1,_xll.RtContribute(SourceAlias,B20,Fields,C20:D20,"SCOPE:SERVER"),_xll.RtContribute(SourceAlias,"DDS_INSERT_S",$A$2:$C$2,B20:D20,"SCOPE:SERVER FTC:ALL")),"stopped")</f>
        <v>stopped</v>
      </c>
      <c r="F20" s="152" t="s">
        <v>461</v>
      </c>
      <c r="G20" s="153">
        <f>Pricing!$C20*100</f>
        <v>0.41889309630799582</v>
      </c>
      <c r="H20" s="153">
        <f>Pricing!$C20*100</f>
        <v>0.41889309630799582</v>
      </c>
      <c r="I20" s="154" t="str">
        <f>IF(Contribute="abcd",IF($A$2&lt;&gt;-1,_xll.RtContribute(SourceAlias,F20,Fields,G20:H20,"SCOPE:SERVER"),_xll.RtContribute(SourceAlias,"DDS_INSERT_S",$A$2:$C$2,F20:H20,"SCOPE:SERVER FTC:ALL")),"stopped")</f>
        <v>stopped</v>
      </c>
      <c r="J20" s="152" t="s">
        <v>476</v>
      </c>
      <c r="K20" s="153">
        <f>Pricing!$D20*100</f>
        <v>0.49082519982260764</v>
      </c>
      <c r="L20" s="153">
        <f>Pricing!$D20*100</f>
        <v>0.49082519982260764</v>
      </c>
      <c r="M20" s="154" t="str">
        <f>IF(Contribute="abcd",IF($A$2&lt;&gt;-1,_xll.RtContribute(SourceAlias,J20,Fields,K20:L20,"SCOPE:SERVER"),_xll.RtContribute(SourceAlias,"DDS_INSERT_S",$A$2:$C$2,J20:L20,"SCOPE:SERVER FTC:ALL")),"stopped")</f>
        <v>stopped</v>
      </c>
      <c r="N20" s="152" t="s">
        <v>491</v>
      </c>
      <c r="O20" s="153">
        <f>Pricing!$E20*100</f>
        <v>0.57740297703770094</v>
      </c>
      <c r="P20" s="153">
        <f>Pricing!$E20*100</f>
        <v>0.57740297703770094</v>
      </c>
      <c r="Q20" s="154" t="str">
        <f>IF(Contribute="abcd",IF($A$2&lt;&gt;-1,_xll.RtContribute(SourceAlias,N20,Fields,O20:P20,"SCOPE:SERVER"),_xll.RtContribute(SourceAlias,"DDS_INSERT_S",$A$2:$C$2,N20:P20,"SCOPE:SERVER FTC:ALL")),"stopped")</f>
        <v>stopped</v>
      </c>
      <c r="R20" s="152" t="s">
        <v>507</v>
      </c>
      <c r="S20" s="153">
        <f>Pricing!$F20*100</f>
        <v>0.48749579434947371</v>
      </c>
      <c r="T20" s="153">
        <f>Pricing!$F20*100</f>
        <v>0.48749579434947371</v>
      </c>
      <c r="U20" s="154"/>
      <c r="V20" s="152" t="str">
        <f t="shared" si="0"/>
        <v>USD_CURVE_OIS_10M</v>
      </c>
      <c r="W20" s="153">
        <f>Pricing!$G20*100</f>
        <v>0.27200000000001495</v>
      </c>
      <c r="X20" s="153">
        <f>Pricing!$G20*100</f>
        <v>0.27200000000001495</v>
      </c>
      <c r="Y20" s="154" t="str">
        <f>IF(Contribute="abcd",IF($A$2&lt;&gt;-1,_xll.RtContribute(SourceAlias,V20,Fields,W20:X20,"SCOPE:SERVER"),_xll.RtContribute(SourceAlias,"DDS_INSERT_S",$A$2:$C$2,V20:X20,"SCOPE:SERVER FTC:ALL")),"stopped")</f>
        <v>stopped</v>
      </c>
    </row>
    <row r="21" spans="1:25" x14ac:dyDescent="0.2">
      <c r="A21" s="71" t="str">
        <f>Pricing!$A21</f>
        <v>11M</v>
      </c>
      <c r="B21" s="152" t="s">
        <v>447</v>
      </c>
      <c r="C21" s="153">
        <f>Pricing!$B21*100</f>
        <v>0.360344334030619</v>
      </c>
      <c r="D21" s="153">
        <f>Pricing!$B21*100</f>
        <v>0.360344334030619</v>
      </c>
      <c r="E21" s="154" t="str">
        <f>IF(Contribute="abcd",IF($A$2&lt;&gt;-1,_xll.RtContribute(SourceAlias,B21,Fields,C21:D21,"SCOPE:SERVER"),_xll.RtContribute(SourceAlias,"DDS_INSERT_S",$A$2:$C$2,B21:D21,"SCOPE:SERVER FTC:ALL")),"stopped")</f>
        <v>stopped</v>
      </c>
      <c r="F21" s="152" t="s">
        <v>462</v>
      </c>
      <c r="G21" s="153">
        <f>Pricing!$C21*100</f>
        <v>0.45054171257726688</v>
      </c>
      <c r="H21" s="153">
        <f>Pricing!$C21*100</f>
        <v>0.45054171257726688</v>
      </c>
      <c r="I21" s="154" t="str">
        <f>IF(Contribute="abcd",IF($A$2&lt;&gt;-1,_xll.RtContribute(SourceAlias,F21,Fields,G21:H21,"SCOPE:SERVER"),_xll.RtContribute(SourceAlias,"DDS_INSERT_S",$A$2:$C$2,F21:H21,"SCOPE:SERVER FTC:ALL")),"stopped")</f>
        <v>stopped</v>
      </c>
      <c r="J21" s="152" t="s">
        <v>477</v>
      </c>
      <c r="K21" s="153">
        <f>Pricing!$D21*100</f>
        <v>0.52497077443111784</v>
      </c>
      <c r="L21" s="153">
        <f>Pricing!$D21*100</f>
        <v>0.52497077443111784</v>
      </c>
      <c r="M21" s="154" t="str">
        <f>IF(Contribute="abcd",IF($A$2&lt;&gt;-1,_xll.RtContribute(SourceAlias,J21,Fields,K21:L21,"SCOPE:SERVER"),_xll.RtContribute(SourceAlias,"DDS_INSERT_S",$A$2:$C$2,J21:L21,"SCOPE:SERVER FTC:ALL")),"stopped")</f>
        <v>stopped</v>
      </c>
      <c r="N21" s="152" t="s">
        <v>492</v>
      </c>
      <c r="O21" s="153">
        <f>Pricing!$E21*100</f>
        <v>0.6227919487640059</v>
      </c>
      <c r="P21" s="153">
        <f>Pricing!$E21*100</f>
        <v>0.6227919487640059</v>
      </c>
      <c r="Q21" s="154" t="str">
        <f>IF(Contribute="abcd",IF($A$2&lt;&gt;-1,_xll.RtContribute(SourceAlias,N21,Fields,O21:P21,"SCOPE:SERVER"),_xll.RtContribute(SourceAlias,"DDS_INSERT_S",$A$2:$C$2,N21:P21,"SCOPE:SERVER FTC:ALL")),"stopped")</f>
        <v>stopped</v>
      </c>
      <c r="R21" s="152" t="s">
        <v>508</v>
      </c>
      <c r="S21" s="153">
        <f>Pricing!$F21*100</f>
        <v>0.51377430182335615</v>
      </c>
      <c r="T21" s="153">
        <f>Pricing!$F21*100</f>
        <v>0.51377430182335615</v>
      </c>
      <c r="U21" s="154"/>
      <c r="V21" s="152" t="str">
        <f t="shared" si="0"/>
        <v>USD_CURVE_OIS_11M</v>
      </c>
      <c r="W21" s="153">
        <f>Pricing!$G21*100</f>
        <v>0.30299999999999139</v>
      </c>
      <c r="X21" s="153">
        <f>Pricing!$G21*100</f>
        <v>0.30299999999999139</v>
      </c>
      <c r="Y21" s="154" t="str">
        <f>IF(Contribute="abcd",IF($A$2&lt;&gt;-1,_xll.RtContribute(SourceAlias,V21,Fields,W21:X21,"SCOPE:SERVER"),_xll.RtContribute(SourceAlias,"DDS_INSERT_S",$A$2:$C$2,V21:X21,"SCOPE:SERVER FTC:ALL")),"stopped")</f>
        <v>stopped</v>
      </c>
    </row>
    <row r="22" spans="1:25" x14ac:dyDescent="0.2">
      <c r="A22" s="71" t="str">
        <f>Pricing!$A22</f>
        <v>1Y</v>
      </c>
      <c r="B22" s="155" t="s">
        <v>448</v>
      </c>
      <c r="C22" s="156">
        <f>Pricing!$B22*100</f>
        <v>0.39615029164482995</v>
      </c>
      <c r="D22" s="156">
        <f>Pricing!$B22*100</f>
        <v>0.39615029164482995</v>
      </c>
      <c r="E22" s="154" t="str">
        <f>IF(Contribute="abcd",IF($A$2&lt;&gt;-1,_xll.RtContribute(SourceAlias,B22,Fields,C22:D22,"SCOPE:SERVER"),_xll.RtContribute(SourceAlias,"DDS_INSERT_S",$A$2:$C$2,B22:D22,"SCOPE:SERVER FTC:ALL")),"stopped")</f>
        <v>stopped</v>
      </c>
      <c r="F22" s="155" t="s">
        <v>463</v>
      </c>
      <c r="G22" s="156">
        <f>Pricing!$C22*100</f>
        <v>0.48790218550718112</v>
      </c>
      <c r="H22" s="156">
        <f>Pricing!$C22*100</f>
        <v>0.48790218550718112</v>
      </c>
      <c r="I22" s="154" t="str">
        <f>IF(Contribute="abcd",IF($A$2&lt;&gt;-1,_xll.RtContribute(SourceAlias,F22,Fields,G22:H22,"SCOPE:SERVER"),_xll.RtContribute(SourceAlias,"DDS_INSERT_S",$A$2:$C$2,F22:H22,"SCOPE:SERVER FTC:ALL")),"stopped")</f>
        <v>stopped</v>
      </c>
      <c r="J22" s="155" t="s">
        <v>478</v>
      </c>
      <c r="K22" s="156">
        <f>Pricing!$D22*100</f>
        <v>0.56030539515789934</v>
      </c>
      <c r="L22" s="156">
        <f>Pricing!$D22*100</f>
        <v>0.56030539515789934</v>
      </c>
      <c r="M22" s="154" t="str">
        <f>IF(Contribute="abcd",IF($A$2&lt;&gt;-1,_xll.RtContribute(SourceAlias,J22,Fields,K22:L22,"SCOPE:SERVER"),_xll.RtContribute(SourceAlias,"DDS_INSERT_S",$A$2:$C$2,J22:L22,"SCOPE:SERVER FTC:ALL")),"stopped")</f>
        <v>stopped</v>
      </c>
      <c r="N22" s="155" t="s">
        <v>493</v>
      </c>
      <c r="O22" s="156">
        <f>Pricing!$E22*100</f>
        <v>0.6686435530969187</v>
      </c>
      <c r="P22" s="156">
        <f>Pricing!$E22*100</f>
        <v>0.6686435530969187</v>
      </c>
      <c r="Q22" s="154" t="str">
        <f>IF(Contribute="abcd",IF($A$2&lt;&gt;-1,_xll.RtContribute(SourceAlias,N22,Fields,O22:P22,"SCOPE:SERVER"),_xll.RtContribute(SourceAlias,"DDS_INSERT_S",$A$2:$C$2,N22:P22,"SCOPE:SERVER FTC:ALL")),"stopped")</f>
        <v>stopped</v>
      </c>
      <c r="R22" s="155" t="s">
        <v>509</v>
      </c>
      <c r="S22" s="156">
        <f>Pricing!$F22*100</f>
        <v>0.54503832453852907</v>
      </c>
      <c r="T22" s="156">
        <f>Pricing!$F22*100</f>
        <v>0.54503832453852907</v>
      </c>
      <c r="U22" s="154"/>
      <c r="V22" s="155" t="str">
        <f t="shared" si="0"/>
        <v>USD_CURVE_OIS_1Y</v>
      </c>
      <c r="W22" s="156">
        <f>Pricing!$G22*100</f>
        <v>0.33799999999979019</v>
      </c>
      <c r="X22" s="156">
        <f>Pricing!$G22*100</f>
        <v>0.33799999999979019</v>
      </c>
      <c r="Y22" s="154" t="str">
        <f>IF(Contribute="abcd",IF($A$2&lt;&gt;-1,_xll.RtContribute(SourceAlias,V22,Fields,W22:X22,"SCOPE:SERVER"),_xll.RtContribute(SourceAlias,"DDS_INSERT_S",$A$2:$C$2,V22:X22,"SCOPE:SERVER FTC:ALL")),"stopped")</f>
        <v>stopped</v>
      </c>
    </row>
    <row r="23" spans="1:25" x14ac:dyDescent="0.2">
      <c r="A23" s="54" t="str">
        <f>Pricing!$A23</f>
        <v>#20150916</v>
      </c>
      <c r="B23" s="149" t="str">
        <f>"USD_CURVE_DEP1M_"&amp;A23</f>
        <v>USD_CURVE_DEP1M_#20150916</v>
      </c>
      <c r="C23" s="150">
        <f>Pricing!$B23*100</f>
        <v>0.24955181546160837</v>
      </c>
      <c r="D23" s="150">
        <f>Pricing!$B23*100</f>
        <v>0.24955181546160837</v>
      </c>
      <c r="E23" s="151" t="str">
        <f>IF(Contribute="abcd",IF($A$2&lt;&gt;-1,_xll.RtContribute(SourceAlias,B23,Fields,C23:D23,"SCOPE:SERVER"),_xll.RtContribute(SourceAlias,"DDS_INSERT_S",$A$2:$C$2,B23:D23,"SCOPE:SERVER FTC:ALL")),"stopped")</f>
        <v>stopped</v>
      </c>
      <c r="F23" s="149" t="str">
        <f>"USD_CURVEDEP3M_"&amp;A23</f>
        <v>USD_CURVEDEP3M_#20150916</v>
      </c>
      <c r="G23" s="150">
        <f>Pricing!$C23*100</f>
        <v>0.33423526289238054</v>
      </c>
      <c r="H23" s="150">
        <f>Pricing!$C23*100</f>
        <v>0.33423526289238054</v>
      </c>
      <c r="I23" s="151" t="str">
        <f>IF(Contribute="abcd",IF($A$2&lt;&gt;-1,_xll.RtContribute(SourceAlias,F23,Fields,G23:H23,"SCOPE:SERVER"),_xll.RtContribute(SourceAlias,"DDS_INSERT_S",$A$2:$C$2,F23:H23,"SCOPE:SERVER FTC:ALL")),"stopped")</f>
        <v>stopped</v>
      </c>
      <c r="J23" s="149" t="str">
        <f>"USD_CURVEDEP6M_"&amp;A23</f>
        <v>USD_CURVEDEP6M_#20150916</v>
      </c>
      <c r="K23" s="150">
        <f>Pricing!$D23*100</f>
        <v>0.40483744160715529</v>
      </c>
      <c r="L23" s="150">
        <f>Pricing!$D23*100</f>
        <v>0.40483744160715529</v>
      </c>
      <c r="M23" s="151" t="str">
        <f>IF(Contribute="abcd",IF($A$2&lt;&gt;-1,_xll.RtContribute(SourceAlias,J23,Fields,K23:L23,"SCOPE:SERVER"),_xll.RtContribute(SourceAlias,"DDS_INSERT_S",$A$2:$C$2,J23:L23,"SCOPE:SERVER FTC:ALL")),"stopped")</f>
        <v>stopped</v>
      </c>
      <c r="N23" s="149" t="str">
        <f>"USD_CURVEDEP12M_"&amp;A23</f>
        <v>USD_CURVEDEP12M_#20150916</v>
      </c>
      <c r="O23" s="150">
        <f>Pricing!$E23*100</f>
        <v>0.43654844768796514</v>
      </c>
      <c r="P23" s="150">
        <f>Pricing!$E23*100</f>
        <v>0.43654844768796514</v>
      </c>
      <c r="Q23" s="151" t="str">
        <f>IF(Contribute="abcd",IF($A$2&lt;&gt;-1,_xll.RtContribute(SourceAlias,N23,Fields,O23:P23,"SCOPE:SERVER"),_xll.RtContribute(SourceAlias,"DDS_INSERT_S",$A$2:$C$2,N23:P23,"SCOPE:SERVER FTC:ALL")),"stopped")</f>
        <v>stopped</v>
      </c>
      <c r="R23" s="149" t="str">
        <f>"USD_CURVE_DEPSTD_"&amp;A23</f>
        <v>USD_CURVE_DEPSTD_#20150916</v>
      </c>
      <c r="S23" s="150">
        <f>Pricing!$F23*100</f>
        <v>0.43042448376900067</v>
      </c>
      <c r="T23" s="150">
        <f>Pricing!$F23*100</f>
        <v>0.43042448376900067</v>
      </c>
      <c r="U23" s="151"/>
      <c r="V23" s="149"/>
      <c r="W23" s="150">
        <f>Pricing!$G23*100</f>
        <v>0.19357274220953852</v>
      </c>
      <c r="X23" s="150">
        <f>Pricing!$G23*100</f>
        <v>0.19357274220953852</v>
      </c>
      <c r="Y23" s="151" t="str">
        <f>IF(Contribute="abcd",IF($A$2&lt;&gt;-1,_xll.RtContribute(SourceAlias,V23,Fields,W23:X23,"SCOPE:SERVER"),_xll.RtContribute(SourceAlias,"DDS_INSERT_S",$A$2:$C$2,V23:X23,"SCOPE:SERVER FTC:ALL")),"stopped")</f>
        <v>stopped</v>
      </c>
    </row>
    <row r="24" spans="1:25" x14ac:dyDescent="0.2">
      <c r="A24" s="63" t="str">
        <f>Pricing!$A24</f>
        <v>#20151216</v>
      </c>
      <c r="B24" s="155" t="str">
        <f>"USD_CURVE_DEP1M_"&amp;A24</f>
        <v>USD_CURVE_DEP1M_#20151216</v>
      </c>
      <c r="C24" s="156">
        <f>Pricing!$B24*100</f>
        <v>0.33193244930927163</v>
      </c>
      <c r="D24" s="156">
        <f>Pricing!$B24*100</f>
        <v>0.33193244930927163</v>
      </c>
      <c r="E24" s="157" t="str">
        <f>IF(Contribute="abcd",IF($A$2&lt;&gt;-1,_xll.RtContribute(SourceAlias,B24,Fields,C24:D24,"SCOPE:SERVER"),_xll.RtContribute(SourceAlias,"DDS_INSERT_S",$A$2:$C$2,B24:D24,"SCOPE:SERVER FTC:ALL")),"stopped")</f>
        <v>stopped</v>
      </c>
      <c r="F24" s="155" t="str">
        <f>"USD_CURVEDEP3M_"&amp;A24</f>
        <v>USD_CURVEDEP3M_#20151216</v>
      </c>
      <c r="G24" s="156">
        <f>Pricing!$C24*100</f>
        <v>0.42095241644744247</v>
      </c>
      <c r="H24" s="156">
        <f>Pricing!$C24*100</f>
        <v>0.42095241644744247</v>
      </c>
      <c r="I24" s="157" t="str">
        <f>IF(Contribute="abcd",IF($A$2&lt;&gt;-1,_xll.RtContribute(SourceAlias,F24,Fields,G24:H24,"SCOPE:SERVER"),_xll.RtContribute(SourceAlias,"DDS_INSERT_S",$A$2:$C$2,F24:H24,"SCOPE:SERVER FTC:ALL")),"stopped")</f>
        <v>stopped</v>
      </c>
      <c r="J24" s="155" t="str">
        <f>"USD_CURVEDEP6M_"&amp;A24</f>
        <v>USD_CURVEDEP6M_#20151216</v>
      </c>
      <c r="K24" s="156">
        <f>Pricing!$D24*100</f>
        <v>0.49296915687795501</v>
      </c>
      <c r="L24" s="156">
        <f>Pricing!$D24*100</f>
        <v>0.49296915687795501</v>
      </c>
      <c r="M24" s="157" t="str">
        <f>IF(Contribute="abcd",IF($A$2&lt;&gt;-1,_xll.RtContribute(SourceAlias,J24,Fields,K24:L24,"SCOPE:SERVER"),_xll.RtContribute(SourceAlias,"DDS_INSERT_S",$A$2:$C$2,J24:L24,"SCOPE:SERVER FTC:ALL")),"stopped")</f>
        <v>stopped</v>
      </c>
      <c r="N24" s="155" t="str">
        <f>"USD_CURVEDEP12M_"&amp;A24</f>
        <v>USD_CURVEDEP12M_#20151216</v>
      </c>
      <c r="O24" s="156">
        <f>Pricing!$E24*100</f>
        <v>0.58053205968340815</v>
      </c>
      <c r="P24" s="156">
        <f>Pricing!$E24*100</f>
        <v>0.58053205968340815</v>
      </c>
      <c r="Q24" s="157" t="str">
        <f>IF(Contribute="abcd",IF($A$2&lt;&gt;-1,_xll.RtContribute(SourceAlias,N24,Fields,O24:P24,"SCOPE:SERVER"),_xll.RtContribute(SourceAlias,"DDS_INSERT_S",$A$2:$C$2,N24:P24,"SCOPE:SERVER FTC:ALL")),"stopped")</f>
        <v>stopped</v>
      </c>
      <c r="R24" s="155" t="str">
        <f>"USD_CURVE_DEPSTD_"&amp;A24</f>
        <v>USD_CURVE_DEPSTD_#20151216</v>
      </c>
      <c r="S24" s="156">
        <f>Pricing!$F24*100</f>
        <v>0.48805066967651167</v>
      </c>
      <c r="T24" s="156">
        <f>Pricing!$F24*100</f>
        <v>0.48805066967651167</v>
      </c>
      <c r="U24" s="157"/>
      <c r="V24" s="155"/>
      <c r="W24" s="156">
        <f>Pricing!$G24*100</f>
        <v>0.27388022262100747</v>
      </c>
      <c r="X24" s="156">
        <f>Pricing!$G24*100</f>
        <v>0.27388022262100747</v>
      </c>
      <c r="Y24" s="157" t="str">
        <f>IF(Contribute="abcd",IF($A$2&lt;&gt;-1,_xll.RtContribute(SourceAlias,V24,Fields,W24:X24,"SCOPE:SERVER"),_xll.RtContribute(SourceAlias,"DDS_INSERT_S",$A$2:$C$2,V24:X24,"SCOPE:SERVER FTC:ALL")),"stopped")</f>
        <v>stopped</v>
      </c>
    </row>
    <row r="25" spans="1:25" x14ac:dyDescent="0.2">
      <c r="A25" s="71" t="str">
        <f>Pricing!$A25</f>
        <v>#20151230</v>
      </c>
      <c r="B25" s="152" t="str">
        <f t="shared" ref="B25:B32" si="1">"USD_CURVE_DEP1M_"&amp;A25</f>
        <v>USD_CURVE_DEP1M_#20151230</v>
      </c>
      <c r="C25" s="153">
        <f>Pricing!$B25*100</f>
        <v>0.346002426136785</v>
      </c>
      <c r="D25" s="153">
        <f>Pricing!$B25*100</f>
        <v>0.346002426136785</v>
      </c>
      <c r="E25" s="154" t="str">
        <f>IF(Contribute="abcd",IF($A$2&lt;&gt;-1,_xll.RtContribute(SourceAlias,B25,Fields,C25:D25,"SCOPE:SERVER"),_xll.RtContribute(SourceAlias,"DDS_INSERT_S",$A$2:$C$2,B25:D25,"SCOPE:SERVER FTC:ALL")),"stopped")</f>
        <v>stopped</v>
      </c>
      <c r="F25" s="152" t="str">
        <f t="shared" ref="F25:F32" si="2">"USD_CURVEDEP3M_"&amp;A25</f>
        <v>USD_CURVEDEP3M_#20151230</v>
      </c>
      <c r="G25" s="153">
        <f>Pricing!$C25*100</f>
        <v>0.43558256827839481</v>
      </c>
      <c r="H25" s="153">
        <f>Pricing!$C25*100</f>
        <v>0.43558256827839481</v>
      </c>
      <c r="I25" s="154" t="str">
        <f>IF(Contribute="abcd",IF($A$2&lt;&gt;-1,_xll.RtContribute(SourceAlias,F25,Fields,G25:H25,"SCOPE:SERVER"),_xll.RtContribute(SourceAlias,"DDS_INSERT_S",$A$2:$C$2,F25:H25,"SCOPE:SERVER FTC:ALL")),"stopped")</f>
        <v>stopped</v>
      </c>
      <c r="J25" s="152" t="str">
        <f t="shared" ref="J25:J32" si="3">"USD_CURVEDEP6M_"&amp;A25</f>
        <v>USD_CURVEDEP6M_#20151230</v>
      </c>
      <c r="K25" s="153">
        <f>Pricing!$D25*100</f>
        <v>0.50888666004631489</v>
      </c>
      <c r="L25" s="153">
        <f>Pricing!$D25*100</f>
        <v>0.50888666004631489</v>
      </c>
      <c r="M25" s="154" t="str">
        <f>IF(Contribute="abcd",IF($A$2&lt;&gt;-1,_xll.RtContribute(SourceAlias,J25,Fields,K25:L25,"SCOPE:SERVER"),_xll.RtContribute(SourceAlias,"DDS_INSERT_S",$A$2:$C$2,J25:L25,"SCOPE:SERVER FTC:ALL")),"stopped")</f>
        <v>stopped</v>
      </c>
      <c r="N25" s="152"/>
      <c r="O25" s="153">
        <f>Pricing!$E25*100</f>
        <v>0.60206521698880633</v>
      </c>
      <c r="P25" s="153">
        <f>Pricing!$E25*100</f>
        <v>0.60206521698880633</v>
      </c>
      <c r="Q25" s="154"/>
      <c r="R25" s="152"/>
      <c r="S25" s="153">
        <f>Pricing!$F25*100</f>
        <v>0.50091008132422954</v>
      </c>
      <c r="T25" s="153">
        <f>Pricing!$F25*100</f>
        <v>0.50091008132422954</v>
      </c>
      <c r="U25" s="154"/>
      <c r="V25" s="152"/>
      <c r="W25" s="153">
        <f>Pricing!$G25*100</f>
        <v>0.28798201663594036</v>
      </c>
      <c r="X25" s="153">
        <f>Pricing!$G25*100</f>
        <v>0.28798201663594036</v>
      </c>
      <c r="Y25" s="154" t="str">
        <f>IF(Contribute="abcd",IF($A$2&lt;&gt;-1,_xll.RtContribute(SourceAlias,V25,Fields,W25:X25,"SCOPE:SERVER"),_xll.RtContribute(SourceAlias,"DDS_INSERT_S",$A$2:$C$2,V25:X25,"SCOPE:SERVER FTC:ALL")),"stopped")</f>
        <v>stopped</v>
      </c>
    </row>
    <row r="26" spans="1:25" x14ac:dyDescent="0.2">
      <c r="A26" s="71" t="str">
        <f>Pricing!$A26</f>
        <v>#20151231</v>
      </c>
      <c r="B26" s="152" t="str">
        <f t="shared" si="1"/>
        <v>USD_CURVE_DEP1M_#20151231</v>
      </c>
      <c r="C26" s="153">
        <f>Pricing!$B26*100</f>
        <v>0.34701817645634597</v>
      </c>
      <c r="D26" s="153">
        <f>Pricing!$B26*100</f>
        <v>0.34701817645634597</v>
      </c>
      <c r="E26" s="154" t="str">
        <f>IF(Contribute="abcd",IF($A$2&lt;&gt;-1,_xll.RtContribute(SourceAlias,B26,Fields,C26:D26,"SCOPE:SERVER"),_xll.RtContribute(SourceAlias,"DDS_INSERT_S",$A$2:$C$2,B26:D26,"SCOPE:SERVER FTC:ALL")),"stopped")</f>
        <v>stopped</v>
      </c>
      <c r="F26" s="152" t="str">
        <f t="shared" si="2"/>
        <v>USD_CURVEDEP3M_#20151231</v>
      </c>
      <c r="G26" s="153">
        <f>Pricing!$C26*100</f>
        <v>0.43664091653692172</v>
      </c>
      <c r="H26" s="153">
        <f>Pricing!$C26*100</f>
        <v>0.43664091653692172</v>
      </c>
      <c r="I26" s="154" t="str">
        <f>IF(Contribute="abcd",IF($A$2&lt;&gt;-1,_xll.RtContribute(SourceAlias,F26,Fields,G26:H26,"SCOPE:SERVER"),_xll.RtContribute(SourceAlias,"DDS_INSERT_S",$A$2:$C$2,F26:H26,"SCOPE:SERVER FTC:ALL")),"stopped")</f>
        <v>stopped</v>
      </c>
      <c r="J26" s="152" t="str">
        <f t="shared" si="3"/>
        <v>USD_CURVEDEP6M_#20151231</v>
      </c>
      <c r="K26" s="153">
        <f>Pricing!$D26*100</f>
        <v>0.51005243517340371</v>
      </c>
      <c r="L26" s="153">
        <f>Pricing!$D26*100</f>
        <v>0.51005243517340371</v>
      </c>
      <c r="M26" s="154" t="str">
        <f>IF(Contribute="abcd",IF($A$2&lt;&gt;-1,_xll.RtContribute(SourceAlias,J26,Fields,K26:L26,"SCOPE:SERVER"),_xll.RtContribute(SourceAlias,"DDS_INSERT_S",$A$2:$C$2,J26:L26,"SCOPE:SERVER FTC:ALL")),"stopped")</f>
        <v>stopped</v>
      </c>
      <c r="N26" s="152"/>
      <c r="O26" s="153">
        <f>Pricing!$E26*100</f>
        <v>0.6035749274266804</v>
      </c>
      <c r="P26" s="153">
        <f>Pricing!$E26*100</f>
        <v>0.6035749274266804</v>
      </c>
      <c r="Q26" s="154"/>
      <c r="R26" s="152"/>
      <c r="S26" s="153">
        <f>Pricing!$F26*100</f>
        <v>0.50182878994205005</v>
      </c>
      <c r="T26" s="153">
        <f>Pricing!$F26*100</f>
        <v>0.50182878994205005</v>
      </c>
      <c r="U26" s="154"/>
      <c r="V26" s="152"/>
      <c r="W26" s="153">
        <f>Pricing!$G26*100</f>
        <v>0.28903579959661246</v>
      </c>
      <c r="X26" s="153">
        <f>Pricing!$G26*100</f>
        <v>0.28903579959661246</v>
      </c>
      <c r="Y26" s="154" t="str">
        <f>IF(Contribute="abcd",IF($A$2&lt;&gt;-1,_xll.RtContribute(SourceAlias,V26,Fields,W26:X26,"SCOPE:SERVER"),_xll.RtContribute(SourceAlias,"DDS_INSERT_S",$A$2:$C$2,V26:X26,"SCOPE:SERVER FTC:ALL")),"stopped")</f>
        <v>stopped</v>
      </c>
    </row>
    <row r="27" spans="1:25" x14ac:dyDescent="0.2">
      <c r="A27" s="71" t="str">
        <f>Pricing!$A27</f>
        <v>#20160104</v>
      </c>
      <c r="B27" s="152" t="str">
        <f t="shared" si="1"/>
        <v>USD_CURVE_DEP1M_#20160104</v>
      </c>
      <c r="C27" s="153">
        <f>Pricing!$B27*100</f>
        <v>0.3510948196303687</v>
      </c>
      <c r="D27" s="153">
        <f>Pricing!$B27*100</f>
        <v>0.3510948196303687</v>
      </c>
      <c r="E27" s="154" t="str">
        <f>IF(Contribute="abcd",IF($A$2&lt;&gt;-1,_xll.RtContribute(SourceAlias,B27,Fields,C27:D27,"SCOPE:SERVER"),_xll.RtContribute(SourceAlias,"DDS_INSERT_S",$A$2:$C$2,B27:D27,"SCOPE:SERVER FTC:ALL")),"stopped")</f>
        <v>stopped</v>
      </c>
      <c r="F27" s="152" t="str">
        <f t="shared" si="2"/>
        <v>USD_CURVEDEP3M_#20160104</v>
      </c>
      <c r="G27" s="153">
        <f>Pricing!$C27*100</f>
        <v>0.4408905937895633</v>
      </c>
      <c r="H27" s="153">
        <f>Pricing!$C27*100</f>
        <v>0.4408905937895633</v>
      </c>
      <c r="I27" s="154" t="str">
        <f>IF(Contribute="abcd",IF($A$2&lt;&gt;-1,_xll.RtContribute(SourceAlias,F27,Fields,G27:H27,"SCOPE:SERVER"),_xll.RtContribute(SourceAlias,"DDS_INSERT_S",$A$2:$C$2,F27:H27,"SCOPE:SERVER FTC:ALL")),"stopped")</f>
        <v>stopped</v>
      </c>
      <c r="J27" s="152" t="str">
        <f t="shared" si="3"/>
        <v>USD_CURVEDEP6M_#20160104</v>
      </c>
      <c r="K27" s="153">
        <f>Pricing!$D27*100</f>
        <v>0.51470902845759303</v>
      </c>
      <c r="L27" s="153">
        <f>Pricing!$D27*100</f>
        <v>0.51470902845759303</v>
      </c>
      <c r="M27" s="154" t="str">
        <f>IF(Contribute="abcd",IF($A$2&lt;&gt;-1,_xll.RtContribute(SourceAlias,J27,Fields,K27:L27,"SCOPE:SERVER"),_xll.RtContribute(SourceAlias,"DDS_INSERT_S",$A$2:$C$2,J27:L27,"SCOPE:SERVER FTC:ALL")),"stopped")</f>
        <v>stopped</v>
      </c>
      <c r="N27" s="152"/>
      <c r="O27" s="153">
        <f>Pricing!$E27*100</f>
        <v>0.60957096294016333</v>
      </c>
      <c r="P27" s="153">
        <f>Pricing!$E27*100</f>
        <v>0.60957096294016333</v>
      </c>
      <c r="Q27" s="154"/>
      <c r="R27" s="152"/>
      <c r="S27" s="153">
        <f>Pricing!$F27*100</f>
        <v>0.50550387285033005</v>
      </c>
      <c r="T27" s="153">
        <f>Pricing!$F27*100</f>
        <v>0.50550387285033005</v>
      </c>
      <c r="U27" s="154"/>
      <c r="V27" s="152"/>
      <c r="W27" s="153">
        <f>Pricing!$G27*100</f>
        <v>0.29329001186372494</v>
      </c>
      <c r="X27" s="153">
        <f>Pricing!$G27*100</f>
        <v>0.29329001186372494</v>
      </c>
      <c r="Y27" s="154" t="str">
        <f>IF(Contribute="abcd",IF($A$2&lt;&gt;-1,_xll.RtContribute(SourceAlias,V27,Fields,W27:X27,"SCOPE:SERVER"),_xll.RtContribute(SourceAlias,"DDS_INSERT_S",$A$2:$C$2,V27:X27,"SCOPE:SERVER FTC:ALL")),"stopped")</f>
        <v>stopped</v>
      </c>
    </row>
    <row r="28" spans="1:25" x14ac:dyDescent="0.2">
      <c r="A28" s="63" t="str">
        <f>Pricing!$A28</f>
        <v>#20160105</v>
      </c>
      <c r="B28" s="155" t="str">
        <f t="shared" si="1"/>
        <v>USD_CURVE_DEP1M_#20160105</v>
      </c>
      <c r="C28" s="156">
        <f>Pricing!$B28*100</f>
        <v>0.35211733950682872</v>
      </c>
      <c r="D28" s="156">
        <f>Pricing!$B28*100</f>
        <v>0.35211733950682872</v>
      </c>
      <c r="E28" s="157" t="str">
        <f>IF(Contribute="abcd",IF($A$2&lt;&gt;-1,_xll.RtContribute(SourceAlias,B28,Fields,C28:D28,"SCOPE:SERVER"),_xll.RtContribute(SourceAlias,"DDS_INSERT_S",$A$2:$C$2,B28:D28,"SCOPE:SERVER FTC:ALL")),"stopped")</f>
        <v>stopped</v>
      </c>
      <c r="F28" s="155" t="str">
        <f t="shared" si="2"/>
        <v>USD_CURVEDEP3M_#20160105</v>
      </c>
      <c r="G28" s="156">
        <f>Pricing!$C28*100</f>
        <v>0.44195697310372811</v>
      </c>
      <c r="H28" s="156">
        <f>Pricing!$C28*100</f>
        <v>0.44195697310372811</v>
      </c>
      <c r="I28" s="157" t="str">
        <f>IF(Contribute="abcd",IF($A$2&lt;&gt;-1,_xll.RtContribute(SourceAlias,F28,Fields,G28:H28,"SCOPE:SERVER"),_xll.RtContribute(SourceAlias,"DDS_INSERT_S",$A$2:$C$2,F28:H28,"SCOPE:SERVER FTC:ALL")),"stopped")</f>
        <v>stopped</v>
      </c>
      <c r="J28" s="155" t="str">
        <f t="shared" si="3"/>
        <v>USD_CURVEDEP6M_#20160105</v>
      </c>
      <c r="K28" s="156">
        <f>Pricing!$D28*100</f>
        <v>0.51586821953109374</v>
      </c>
      <c r="L28" s="156">
        <f>Pricing!$D28*100</f>
        <v>0.51586821953109374</v>
      </c>
      <c r="M28" s="157" t="str">
        <f>IF(Contribute="abcd",IF($A$2&lt;&gt;-1,_xll.RtContribute(SourceAlias,J28,Fields,K28:L28,"SCOPE:SERVER"),_xll.RtContribute(SourceAlias,"DDS_INSERT_S",$A$2:$C$2,J28:L28,"SCOPE:SERVER FTC:ALL")),"stopped")</f>
        <v>stopped</v>
      </c>
      <c r="N28" s="155"/>
      <c r="O28" s="156">
        <f>Pricing!$E28*100</f>
        <v>0.61105890115117967</v>
      </c>
      <c r="P28" s="156">
        <f>Pricing!$E28*100</f>
        <v>0.61105890115117967</v>
      </c>
      <c r="Q28" s="157"/>
      <c r="R28" s="155"/>
      <c r="S28" s="156">
        <f>Pricing!$F28*100</f>
        <v>0.50642270641116949</v>
      </c>
      <c r="T28" s="156">
        <f>Pricing!$F28*100</f>
        <v>0.50642270641116949</v>
      </c>
      <c r="U28" s="157"/>
      <c r="V28" s="155"/>
      <c r="W28" s="156">
        <f>Pricing!$G28*100</f>
        <v>0.29436163498183637</v>
      </c>
      <c r="X28" s="156">
        <f>Pricing!$G28*100</f>
        <v>0.29436163498183637</v>
      </c>
      <c r="Y28" s="157" t="str">
        <f>IF(Contribute="abcd",IF($A$2&lt;&gt;-1,_xll.RtContribute(SourceAlias,V28,Fields,W28:X28,"SCOPE:SERVER"),_xll.RtContribute(SourceAlias,"DDS_INSERT_S",$A$2:$C$2,V28:X28,"SCOPE:SERVER FTC:ALL")),"stopped")</f>
        <v>stopped</v>
      </c>
    </row>
    <row r="29" spans="1:25" x14ac:dyDescent="0.2">
      <c r="A29" s="71" t="str">
        <f>Pricing!$A29</f>
        <v>#20161229</v>
      </c>
      <c r="B29" s="152" t="str">
        <f t="shared" si="1"/>
        <v>USD_CURVE_DEP1M_#20161229</v>
      </c>
      <c r="C29" s="153">
        <f>Pricing!$B29*100</f>
        <v>0.74435667190899657</v>
      </c>
      <c r="D29" s="153">
        <f>Pricing!$B29*100</f>
        <v>0.74435667190899657</v>
      </c>
      <c r="E29" s="154" t="str">
        <f>IF(Contribute="abcd",IF($A$2&lt;&gt;-1,_xll.RtContribute(SourceAlias,B29,Fields,C29:D29,"SCOPE:SERVER"),_xll.RtContribute(SourceAlias,"DDS_INSERT_S",$A$2:$C$2,B29:D29,"SCOPE:SERVER FTC:ALL")),"stopped")</f>
        <v>stopped</v>
      </c>
      <c r="F29" s="152" t="str">
        <f t="shared" si="2"/>
        <v>USD_CURVEDEP3M_#20161229</v>
      </c>
      <c r="G29" s="153">
        <f>Pricing!$C29*100</f>
        <v>0.85335496329209826</v>
      </c>
      <c r="H29" s="153">
        <f>Pricing!$C29*100</f>
        <v>0.85335496329209826</v>
      </c>
      <c r="I29" s="154" t="str">
        <f>IF(Contribute="abcd",IF($A$2&lt;&gt;-1,_xll.RtContribute(SourceAlias,F29,Fields,G29:H29,"SCOPE:SERVER"),_xll.RtContribute(SourceAlias,"DDS_INSERT_S",$A$2:$C$2,F29:H29,"SCOPE:SERVER FTC:ALL")),"stopped")</f>
        <v>stopped</v>
      </c>
      <c r="J29" s="152" t="str">
        <f t="shared" si="3"/>
        <v>USD_CURVEDEP6M_#20161229</v>
      </c>
      <c r="K29" s="153">
        <f>Pricing!$D29*100</f>
        <v>0.92644822867417531</v>
      </c>
      <c r="L29" s="153">
        <f>Pricing!$D29*100</f>
        <v>0.92644822867417531</v>
      </c>
      <c r="M29" s="154" t="str">
        <f>IF(Contribute="abcd",IF($A$2&lt;&gt;-1,_xll.RtContribute(SourceAlias,J29,Fields,K29:L29,"SCOPE:SERVER"),_xll.RtContribute(SourceAlias,"DDS_INSERT_S",$A$2:$C$2,J29:L29,"SCOPE:SERVER FTC:ALL")),"stopped")</f>
        <v>stopped</v>
      </c>
      <c r="N29" s="152"/>
      <c r="O29" s="153">
        <f>Pricing!$E29*100</f>
        <v>1.0752612685193885</v>
      </c>
      <c r="P29" s="153">
        <f>Pricing!$E29*100</f>
        <v>1.0752612685193885</v>
      </c>
      <c r="Q29" s="154"/>
      <c r="R29" s="152"/>
      <c r="S29" s="153">
        <f>Pricing!$F29*100</f>
        <v>0.88100191464133126</v>
      </c>
      <c r="T29" s="153">
        <f>Pricing!$F29*100</f>
        <v>0.88100191464133126</v>
      </c>
      <c r="U29" s="154"/>
      <c r="V29" s="152"/>
      <c r="W29" s="153">
        <f>Pricing!$G29*100</f>
        <v>0.67894509162384686</v>
      </c>
      <c r="X29" s="153">
        <f>Pricing!$G29*100</f>
        <v>0.67894509162384686</v>
      </c>
      <c r="Y29" s="154" t="str">
        <f>IF(Contribute="abcd",IF($A$2&lt;&gt;-1,_xll.RtContribute(SourceAlias,V29,Fields,W29:X29,"SCOPE:SERVER"),_xll.RtContribute(SourceAlias,"DDS_INSERT_S",$A$2:$C$2,V29:X29,"SCOPE:SERVER FTC:ALL")),"stopped")</f>
        <v>stopped</v>
      </c>
    </row>
    <row r="30" spans="1:25" x14ac:dyDescent="0.2">
      <c r="A30" s="71" t="str">
        <f>Pricing!$A30</f>
        <v>#20161230</v>
      </c>
      <c r="B30" s="152" t="str">
        <f t="shared" si="1"/>
        <v>USD_CURVE_DEP1M_#20161230</v>
      </c>
      <c r="C30" s="153">
        <f>Pricing!$B30*100</f>
        <v>0.74541255448895427</v>
      </c>
      <c r="D30" s="153">
        <f>Pricing!$B30*100</f>
        <v>0.74541255448895427</v>
      </c>
      <c r="E30" s="154" t="str">
        <f>IF(Contribute="abcd",IF($A$2&lt;&gt;-1,_xll.RtContribute(SourceAlias,B30,Fields,C30:D30,"SCOPE:SERVER"),_xll.RtContribute(SourceAlias,"DDS_INSERT_S",$A$2:$C$2,B30:D30,"SCOPE:SERVER FTC:ALL")),"stopped")</f>
        <v>stopped</v>
      </c>
      <c r="F30" s="152" t="str">
        <f t="shared" si="2"/>
        <v>USD_CURVEDEP3M_#20161230</v>
      </c>
      <c r="G30" s="153">
        <f>Pricing!$C30*100</f>
        <v>0.85448181841072635</v>
      </c>
      <c r="H30" s="153">
        <f>Pricing!$C30*100</f>
        <v>0.85448181841072635</v>
      </c>
      <c r="I30" s="154" t="str">
        <f>IF(Contribute="abcd",IF($A$2&lt;&gt;-1,_xll.RtContribute(SourceAlias,F30,Fields,G30:H30,"SCOPE:SERVER"),_xll.RtContribute(SourceAlias,"DDS_INSERT_S",$A$2:$C$2,F30:H30,"SCOPE:SERVER FTC:ALL")),"stopped")</f>
        <v>stopped</v>
      </c>
      <c r="J30" s="152" t="str">
        <f t="shared" si="3"/>
        <v>USD_CURVEDEP6M_#20161230</v>
      </c>
      <c r="K30" s="153">
        <f>Pricing!$D30*100</f>
        <v>0.92757905147002551</v>
      </c>
      <c r="L30" s="153">
        <f>Pricing!$D30*100</f>
        <v>0.92757905147002551</v>
      </c>
      <c r="M30" s="154" t="str">
        <f>IF(Contribute="abcd",IF($A$2&lt;&gt;-1,_xll.RtContribute(SourceAlias,J30,Fields,K30:L30,"SCOPE:SERVER"),_xll.RtContribute(SourceAlias,"DDS_INSERT_S",$A$2:$C$2,J30:L30,"SCOPE:SERVER FTC:ALL")),"stopped")</f>
        <v>stopped</v>
      </c>
      <c r="N30" s="152"/>
      <c r="O30" s="153">
        <f>Pricing!$E30*100</f>
        <v>1.0768533341144784</v>
      </c>
      <c r="P30" s="153">
        <f>Pricing!$E30*100</f>
        <v>1.0768533341144784</v>
      </c>
      <c r="Q30" s="154"/>
      <c r="R30" s="152"/>
      <c r="S30" s="153">
        <f>Pricing!$F30*100</f>
        <v>0.88206265188177091</v>
      </c>
      <c r="T30" s="153">
        <f>Pricing!$F30*100</f>
        <v>0.88206265188177091</v>
      </c>
      <c r="U30" s="154"/>
      <c r="V30" s="152"/>
      <c r="W30" s="153">
        <f>Pricing!$G30*100</f>
        <v>0.67999034077713594</v>
      </c>
      <c r="X30" s="153">
        <f>Pricing!$G30*100</f>
        <v>0.67999034077713594</v>
      </c>
      <c r="Y30" s="154" t="str">
        <f>IF(Contribute="abcd",IF($A$2&lt;&gt;-1,_xll.RtContribute(SourceAlias,V30,Fields,W30:X30,"SCOPE:SERVER"),_xll.RtContribute(SourceAlias,"DDS_INSERT_S",$A$2:$C$2,V30:X30,"SCOPE:SERVER FTC:ALL")),"stopped")</f>
        <v>stopped</v>
      </c>
    </row>
    <row r="31" spans="1:25" x14ac:dyDescent="0.2">
      <c r="A31" s="71" t="str">
        <f>Pricing!$A31</f>
        <v>#20170103</v>
      </c>
      <c r="B31" s="152" t="str">
        <f t="shared" si="1"/>
        <v>USD_CURVE_DEP1M_#20170103</v>
      </c>
      <c r="C31" s="153">
        <f>Pricing!$B31*100</f>
        <v>0.74963104074141251</v>
      </c>
      <c r="D31" s="153">
        <f>Pricing!$B31*100</f>
        <v>0.74963104074141251</v>
      </c>
      <c r="E31" s="154" t="str">
        <f>IF(Contribute="abcd",IF($A$2&lt;&gt;-1,_xll.RtContribute(SourceAlias,B31,Fields,C31:D31,"SCOPE:SERVER"),_xll.RtContribute(SourceAlias,"DDS_INSERT_S",$A$2:$C$2,B31:D31,"SCOPE:SERVER FTC:ALL")),"stopped")</f>
        <v>stopped</v>
      </c>
      <c r="F31" s="152" t="str">
        <f t="shared" si="2"/>
        <v>USD_CURVEDEP3M_#20170103</v>
      </c>
      <c r="G31" s="153">
        <f>Pricing!$C31*100</f>
        <v>0.85898746316790886</v>
      </c>
      <c r="H31" s="153">
        <f>Pricing!$C31*100</f>
        <v>0.85898746316790886</v>
      </c>
      <c r="I31" s="154" t="str">
        <f>IF(Contribute="abcd",IF($A$2&lt;&gt;-1,_xll.RtContribute(SourceAlias,F31,Fields,G31:H31,"SCOPE:SERVER"),_xll.RtContribute(SourceAlias,"DDS_INSERT_S",$A$2:$C$2,F31:H31,"SCOPE:SERVER FTC:ALL")),"stopped")</f>
        <v>stopped</v>
      </c>
      <c r="J31" s="152" t="str">
        <f t="shared" si="3"/>
        <v>USD_CURVEDEP6M_#20170103</v>
      </c>
      <c r="K31" s="153">
        <f>Pricing!$D31*100</f>
        <v>0.93209563927377626</v>
      </c>
      <c r="L31" s="153">
        <f>Pricing!$D31*100</f>
        <v>0.93209563927377626</v>
      </c>
      <c r="M31" s="154" t="str">
        <f>IF(Contribute="abcd",IF($A$2&lt;&gt;-1,_xll.RtContribute(SourceAlias,J31,Fields,K31:L31,"SCOPE:SERVER"),_xll.RtContribute(SourceAlias,"DDS_INSERT_S",$A$2:$C$2,J31:L31,"SCOPE:SERVER FTC:ALL")),"stopped")</f>
        <v>stopped</v>
      </c>
      <c r="N31" s="152"/>
      <c r="O31" s="153">
        <f>Pricing!$E31*100</f>
        <v>1.0832203104105513</v>
      </c>
      <c r="P31" s="153">
        <f>Pricing!$E31*100</f>
        <v>1.0832203104105513</v>
      </c>
      <c r="Q31" s="154"/>
      <c r="R31" s="152"/>
      <c r="S31" s="153">
        <f>Pricing!$F31*100</f>
        <v>0.88630630661349974</v>
      </c>
      <c r="T31" s="153">
        <f>Pricing!$F31*100</f>
        <v>0.88630630661349974</v>
      </c>
      <c r="U31" s="154"/>
      <c r="V31" s="152"/>
      <c r="W31" s="153">
        <f>Pricing!$G31*100</f>
        <v>0.68417177716252087</v>
      </c>
      <c r="X31" s="153">
        <f>Pricing!$G31*100</f>
        <v>0.68417177716252087</v>
      </c>
      <c r="Y31" s="154" t="str">
        <f>IF(Contribute="abcd",IF($A$2&lt;&gt;-1,_xll.RtContribute(SourceAlias,V31,Fields,W31:X31,"SCOPE:SERVER"),_xll.RtContribute(SourceAlias,"DDS_INSERT_S",$A$2:$C$2,V31:X31,"SCOPE:SERVER FTC:ALL")),"stopped")</f>
        <v>stopped</v>
      </c>
    </row>
    <row r="32" spans="1:25" x14ac:dyDescent="0.2">
      <c r="A32" s="63" t="str">
        <f>Pricing!$A32</f>
        <v>#20170104</v>
      </c>
      <c r="B32" s="155" t="str">
        <f t="shared" si="1"/>
        <v>USD_CURVE_DEP1M_#20170104</v>
      </c>
      <c r="C32" s="156">
        <f>Pricing!$B32*100</f>
        <v>0.7506843953710931</v>
      </c>
      <c r="D32" s="156">
        <f>Pricing!$B32*100</f>
        <v>0.7506843953710931</v>
      </c>
      <c r="E32" s="157" t="str">
        <f>IF(Contribute="abcd",IF($A$2&lt;&gt;-1,_xll.RtContribute(SourceAlias,B32,Fields,C32:D32,"SCOPE:SERVER"),_xll.RtContribute(SourceAlias,"DDS_INSERT_S",$A$2:$C$2,B32:D32,"SCOPE:SERVER FTC:ALL")),"stopped")</f>
        <v>stopped</v>
      </c>
      <c r="F32" s="155" t="str">
        <f t="shared" si="2"/>
        <v>USD_CURVEDEP3M_#20170104</v>
      </c>
      <c r="G32" s="156">
        <f>Pricing!$C32*100</f>
        <v>0.86011336486850865</v>
      </c>
      <c r="H32" s="156">
        <f>Pricing!$C32*100</f>
        <v>0.86011336486850865</v>
      </c>
      <c r="I32" s="157" t="str">
        <f>IF(Contribute="abcd",IF($A$2&lt;&gt;-1,_xll.RtContribute(SourceAlias,F32,Fields,G32:H32,"SCOPE:SERVER"),_xll.RtContribute(SourceAlias,"DDS_INSERT_S",$A$2:$C$2,F32:H32,"SCOPE:SERVER FTC:ALL")),"stopped")</f>
        <v>stopped</v>
      </c>
      <c r="J32" s="155" t="str">
        <f t="shared" si="3"/>
        <v>USD_CURVEDEP6M_#20170104</v>
      </c>
      <c r="K32" s="156">
        <f>Pricing!$D32*100</f>
        <v>0.93322309731802522</v>
      </c>
      <c r="L32" s="156">
        <f>Pricing!$D32*100</f>
        <v>0.93322309731802522</v>
      </c>
      <c r="M32" s="157" t="str">
        <f>IF(Contribute="abcd",IF($A$2&lt;&gt;-1,_xll.RtContribute(SourceAlias,J32,Fields,K32:L32,"SCOPE:SERVER"),_xll.RtContribute(SourceAlias,"DDS_INSERT_S",$A$2:$C$2,J32:L32,"SCOPE:SERVER FTC:ALL")),"stopped")</f>
        <v>stopped</v>
      </c>
      <c r="N32" s="155"/>
      <c r="O32" s="156">
        <f>Pricing!$E32*100</f>
        <v>1.0848110775499595</v>
      </c>
      <c r="P32" s="156">
        <f>Pricing!$E32*100</f>
        <v>1.0848110775499595</v>
      </c>
      <c r="Q32" s="157"/>
      <c r="R32" s="155"/>
      <c r="S32" s="156">
        <f>Pricing!$F32*100</f>
        <v>0.88736739723881719</v>
      </c>
      <c r="T32" s="156">
        <f>Pricing!$F32*100</f>
        <v>0.88736739723881719</v>
      </c>
      <c r="U32" s="157"/>
      <c r="V32" s="155"/>
      <c r="W32" s="156">
        <f>Pricing!$G32*100</f>
        <v>0.68521739763234379</v>
      </c>
      <c r="X32" s="156">
        <f>Pricing!$G32*100</f>
        <v>0.68521739763234379</v>
      </c>
      <c r="Y32" s="157" t="str">
        <f>IF(Contribute="abcd",IF($A$2&lt;&gt;-1,_xll.RtContribute(SourceAlias,V32,Fields,W32:X32,"SCOPE:SERVER"),_xll.RtContribute(SourceAlias,"DDS_INSERT_S",$A$2:$C$2,V32:X32,"SCOPE:SERVER FTC:ALL")),"stopped")</f>
        <v>stopped</v>
      </c>
    </row>
    <row r="33" spans="1:25" x14ac:dyDescent="0.2">
      <c r="A33" s="54" t="str">
        <f>Pricing!$A33</f>
        <v>G5</v>
      </c>
      <c r="B33" s="149" t="str">
        <f>"USD_CURVE_FUT"&amp;B$3&amp;"M_"&amp;$A33</f>
        <v>USD_CURVE_FUT1M_G5</v>
      </c>
      <c r="C33" s="150">
        <f>Pricing!$B33</f>
        <v>99.820899230620739</v>
      </c>
      <c r="D33" s="150">
        <f>Pricing!$B33</f>
        <v>99.820899230620739</v>
      </c>
      <c r="E33" s="151" t="str">
        <f>IF(Contribute="abcd",IF($A$2&lt;&gt;-1,_xll.RtContribute(SourceAlias,B33,Fields,C33:D33,"SCOPE:SERVER"),_xll.RtContribute(SourceAlias,"DDS_INSERT_S",$A$2:$C$2,B33:D33,"SCOPE:SERVER FTC:ALL")),"stopped")</f>
        <v>stopped</v>
      </c>
      <c r="F33" s="149" t="str">
        <f>"USD_CURVE_FUT"&amp;F$3&amp;"M_"&amp;$A33</f>
        <v>USD_CURVE_FUT3M_G5</v>
      </c>
      <c r="G33" s="150">
        <f>Pricing!$C33</f>
        <v>99.738794219355327</v>
      </c>
      <c r="H33" s="150">
        <f>Pricing!$C33</f>
        <v>99.738794219355327</v>
      </c>
      <c r="I33" s="151" t="str">
        <f>IF(Contribute="abcd",IF($A$2&lt;&gt;-1,_xll.RtContribute(SourceAlias,F33,Fields,G33:H33,"SCOPE:SERVER"),_xll.RtContribute(SourceAlias,"DDS_INSERT_S",$A$2:$C$2,F33:H33,"SCOPE:SERVER FTC:ALL")),"stopped")</f>
        <v>stopped</v>
      </c>
      <c r="J33" s="149" t="str">
        <f>"USD_CURVE_FUT"&amp;J$3&amp;"M_"&amp;$A33</f>
        <v>USD_CURVE_FUT6M_G5</v>
      </c>
      <c r="K33" s="150">
        <f>Pricing!$D33</f>
        <v>99.661459274548321</v>
      </c>
      <c r="L33" s="150">
        <f>Pricing!$D33</f>
        <v>99.661459274548321</v>
      </c>
      <c r="M33" s="151" t="str">
        <f>IF(Contribute="abcd",IF($A$2&lt;&gt;-1,_xll.RtContribute(SourceAlias,J33,Fields,K33:L33,"SCOPE:SERVER"),_xll.RtContribute(SourceAlias,"DDS_INSERT_S",$A$2:$C$2,J33:L33,"SCOPE:SERVER FTC:ALL")),"stopped")</f>
        <v>stopped</v>
      </c>
      <c r="N33" s="149" t="str">
        <f>"USD_CURVE_FUT"&amp;N$3&amp;"M_"&amp;$A33</f>
        <v>USD_CURVE_FUT12M_G5</v>
      </c>
      <c r="O33" s="150">
        <f>Pricing!E33</f>
        <v>99.738972445178732</v>
      </c>
      <c r="P33" s="150">
        <f>Pricing!E33</f>
        <v>99.738972445178732</v>
      </c>
      <c r="Q33" s="151"/>
      <c r="R33" s="149"/>
      <c r="S33" s="150">
        <f>Pricing!$F33</f>
        <v>99.731880352750437</v>
      </c>
      <c r="T33" s="150">
        <f>Pricing!$F33</f>
        <v>99.731880352750437</v>
      </c>
      <c r="U33" s="151"/>
      <c r="V33" s="149"/>
      <c r="W33" s="150">
        <f>Pricing!$G33</f>
        <v>99.871134452773518</v>
      </c>
      <c r="X33" s="150">
        <f>Pricing!$G33</f>
        <v>99.871134452773518</v>
      </c>
      <c r="Y33" s="151" t="str">
        <f>IF(Contribute="abcd",IF($A$2&lt;&gt;-1,_xll.RtContribute(SourceAlias,V33,Fields,W33:X33,"SCOPE:SERVER"),_xll.RtContribute(SourceAlias,"DDS_INSERT_S",$A$2:$C$2,V33:X33,"SCOPE:SERVER FTC:ALL")),"stopped")</f>
        <v>stopped</v>
      </c>
    </row>
    <row r="34" spans="1:25" x14ac:dyDescent="0.2">
      <c r="A34" s="71" t="str">
        <f>Pricing!$A34</f>
        <v>H5</v>
      </c>
      <c r="B34" s="152" t="str">
        <f t="shared" ref="B34:B52" si="4">"USD_CURVE_FUT"&amp;B$3&amp;"M_"&amp;$A34</f>
        <v>USD_CURVE_FUT1M_H5</v>
      </c>
      <c r="C34" s="153">
        <f>Pricing!$B34</f>
        <v>99.802445515620448</v>
      </c>
      <c r="D34" s="153">
        <f>Pricing!$B34</f>
        <v>99.802445515620448</v>
      </c>
      <c r="E34" s="154" t="str">
        <f>IF(Contribute="abcd",IF($A$2&lt;&gt;-1,_xll.RtContribute(SourceAlias,B34,Fields,C34:D34,"SCOPE:SERVER"),_xll.RtContribute(SourceAlias,"DDS_INSERT_S",$A$2:$C$2,B34:D34,"SCOPE:SERVER FTC:ALL")),"stopped")</f>
        <v>stopped</v>
      </c>
      <c r="F34" s="152" t="str">
        <f t="shared" ref="F34:F52" si="5">"USD_CURVE_FUT"&amp;F$3&amp;"M_"&amp;$A34</f>
        <v>USD_CURVE_FUT3M_H5</v>
      </c>
      <c r="G34" s="153">
        <f>Pricing!$C34</f>
        <v>99.722761197004075</v>
      </c>
      <c r="H34" s="153">
        <f>Pricing!$C34</f>
        <v>99.722761197004075</v>
      </c>
      <c r="I34" s="154" t="str">
        <f>IF(Contribute="abcd",IF($A$2&lt;&gt;-1,_xll.RtContribute(SourceAlias,F34,Fields,G34:H34,"SCOPE:SERVER"),_xll.RtContribute(SourceAlias,"DDS_INSERT_S",$A$2:$C$2,F34:H34,"SCOPE:SERVER FTC:ALL")),"stopped")</f>
        <v>stopped</v>
      </c>
      <c r="J34" s="152" t="str">
        <f t="shared" ref="J34:J52" si="6">"USD_CURVE_FUT"&amp;J$3&amp;"M_"&amp;$A34</f>
        <v>USD_CURVE_FUT6M_H5</v>
      </c>
      <c r="K34" s="153">
        <f>Pricing!$D34</f>
        <v>99.653938789611558</v>
      </c>
      <c r="L34" s="153">
        <f>Pricing!$D34</f>
        <v>99.653938789611558</v>
      </c>
      <c r="M34" s="154" t="str">
        <f>IF(Contribute="abcd",IF($A$2&lt;&gt;-1,_xll.RtContribute(SourceAlias,J34,Fields,K34:L34,"SCOPE:SERVER"),_xll.RtContribute(SourceAlias,"DDS_INSERT_S",$A$2:$C$2,J34:L34,"SCOPE:SERVER FTC:ALL")),"stopped")</f>
        <v>stopped</v>
      </c>
      <c r="N34" s="152" t="str">
        <f t="shared" ref="N34:N52" si="7">"USD_CURVE_FUT"&amp;N$3&amp;"M_"&amp;$A34</f>
        <v>USD_CURVE_FUT12M_H5</v>
      </c>
      <c r="O34" s="153">
        <f>Pricing!E34</f>
        <v>99.666254752061718</v>
      </c>
      <c r="P34" s="153">
        <f>Pricing!E34</f>
        <v>99.666254752061718</v>
      </c>
      <c r="Q34" s="154"/>
      <c r="R34" s="152"/>
      <c r="S34" s="153">
        <f>Pricing!$F34</f>
        <v>99.650350810887431</v>
      </c>
      <c r="T34" s="153">
        <f>Pricing!$F34</f>
        <v>99.650350810887431</v>
      </c>
      <c r="U34" s="154"/>
      <c r="V34" s="152"/>
      <c r="W34" s="153">
        <f>Pricing!$G34</f>
        <v>99.863590625628248</v>
      </c>
      <c r="X34" s="153">
        <f>Pricing!$G34</f>
        <v>99.863590625628248</v>
      </c>
      <c r="Y34" s="154" t="str">
        <f>IF(Contribute="abcd",IF($A$2&lt;&gt;-1,_xll.RtContribute(SourceAlias,V34,Fields,W34:X34,"SCOPE:SERVER"),_xll.RtContribute(SourceAlias,"DDS_INSERT_S",$A$2:$C$2,V34:X34,"SCOPE:SERVER FTC:ALL")),"stopped")</f>
        <v>stopped</v>
      </c>
    </row>
    <row r="35" spans="1:25" x14ac:dyDescent="0.2">
      <c r="A35" s="71" t="str">
        <f>Pricing!$A35</f>
        <v>J5</v>
      </c>
      <c r="B35" s="152" t="str">
        <f t="shared" si="4"/>
        <v>USD_CURVE_FUT1M_J5</v>
      </c>
      <c r="C35" s="153">
        <f>Pricing!$B35</f>
        <v>99.772661916936585</v>
      </c>
      <c r="D35" s="153">
        <f>Pricing!$B35</f>
        <v>99.772661916936585</v>
      </c>
      <c r="E35" s="154" t="str">
        <f>IF(Contribute="abcd",IF($A$2&lt;&gt;-1,_xll.RtContribute(SourceAlias,B35,Fields,C35:D35,"SCOPE:SERVER"),_xll.RtContribute(SourceAlias,"DDS_INSERT_S",$A$2:$C$2,B35:D35,"SCOPE:SERVER FTC:ALL")),"stopped")</f>
        <v>stopped</v>
      </c>
      <c r="F35" s="152" t="str">
        <f t="shared" si="5"/>
        <v>USD_CURVE_FUT3M_J5</v>
      </c>
      <c r="G35" s="153">
        <f>Pricing!$C35</f>
        <v>99.69422942249561</v>
      </c>
      <c r="H35" s="153">
        <f>Pricing!$C35</f>
        <v>99.69422942249561</v>
      </c>
      <c r="I35" s="154" t="str">
        <f>IF(Contribute="abcd",IF($A$2&lt;&gt;-1,_xll.RtContribute(SourceAlias,F35,Fields,G35:H35,"SCOPE:SERVER"),_xll.RtContribute(SourceAlias,"DDS_INSERT_S",$A$2:$C$2,F35:H35,"SCOPE:SERVER FTC:ALL")),"stopped")</f>
        <v>stopped</v>
      </c>
      <c r="J35" s="152" t="str">
        <f t="shared" si="6"/>
        <v>USD_CURVE_FUT6M_J5</v>
      </c>
      <c r="K35" s="153">
        <f>Pricing!$D35</f>
        <v>99.618565863383481</v>
      </c>
      <c r="L35" s="153">
        <f>Pricing!$D35</f>
        <v>99.618565863383481</v>
      </c>
      <c r="M35" s="154" t="str">
        <f>IF(Contribute="abcd",IF($A$2&lt;&gt;-1,_xll.RtContribute(SourceAlias,J35,Fields,K35:L35,"SCOPE:SERVER"),_xll.RtContribute(SourceAlias,"DDS_INSERT_S",$A$2:$C$2,J35:L35,"SCOPE:SERVER FTC:ALL")),"stopped")</f>
        <v>stopped</v>
      </c>
      <c r="N35" s="152" t="str">
        <f t="shared" si="7"/>
        <v>USD_CURVE_FUT12M_J5</v>
      </c>
      <c r="O35" s="153">
        <f>Pricing!E35</f>
        <v>99.578051461675699</v>
      </c>
      <c r="P35" s="153">
        <f>Pricing!E35</f>
        <v>99.578051461675699</v>
      </c>
      <c r="Q35" s="154"/>
      <c r="R35" s="152"/>
      <c r="S35" s="153">
        <f>Pricing!$F35</f>
        <v>99.576970791509424</v>
      </c>
      <c r="T35" s="153">
        <f>Pricing!$F35</f>
        <v>99.576970791509424</v>
      </c>
      <c r="U35" s="154"/>
      <c r="V35" s="152"/>
      <c r="W35" s="153">
        <f>Pricing!$G35</f>
        <v>99.828965040020108</v>
      </c>
      <c r="X35" s="153">
        <f>Pricing!$G35</f>
        <v>99.828965040020108</v>
      </c>
      <c r="Y35" s="154" t="str">
        <f>IF(Contribute="abcd",IF($A$2&lt;&gt;-1,_xll.RtContribute(SourceAlias,V35,Fields,W35:X35,"SCOPE:SERVER"),_xll.RtContribute(SourceAlias,"DDS_INSERT_S",$A$2:$C$2,V35:X35,"SCOPE:SERVER FTC:ALL")),"stopped")</f>
        <v>stopped</v>
      </c>
    </row>
    <row r="36" spans="1:25" x14ac:dyDescent="0.2">
      <c r="A36" s="71" t="str">
        <f>Pricing!$A36</f>
        <v>K5</v>
      </c>
      <c r="B36" s="152" t="str">
        <f t="shared" si="4"/>
        <v>USD_CURVE_FUT1M_K5</v>
      </c>
      <c r="C36" s="153">
        <f>Pricing!$B36</f>
        <v>99.71906893897841</v>
      </c>
      <c r="D36" s="153">
        <f>Pricing!$B36</f>
        <v>99.71906893897841</v>
      </c>
      <c r="E36" s="154" t="str">
        <f>IF(Contribute="abcd",IF($A$2&lt;&gt;-1,_xll.RtContribute(SourceAlias,B36,Fields,C36:D36,"SCOPE:SERVER"),_xll.RtContribute(SourceAlias,"DDS_INSERT_S",$A$2:$C$2,B36:D36,"SCOPE:SERVER FTC:ALL")),"stopped")</f>
        <v>stopped</v>
      </c>
      <c r="F36" s="152" t="str">
        <f t="shared" si="5"/>
        <v>USD_CURVE_FUT3M_K5</v>
      </c>
      <c r="G36" s="153">
        <f>Pricing!$C36</f>
        <v>99.637385219359459</v>
      </c>
      <c r="H36" s="153">
        <f>Pricing!$C36</f>
        <v>99.637385219359459</v>
      </c>
      <c r="I36" s="154" t="str">
        <f>IF(Contribute="abcd",IF($A$2&lt;&gt;-1,_xll.RtContribute(SourceAlias,F36,Fields,G36:H36,"SCOPE:SERVER"),_xll.RtContribute(SourceAlias,"DDS_INSERT_S",$A$2:$C$2,F36:H36,"SCOPE:SERVER FTC:ALL")),"stopped")</f>
        <v>stopped</v>
      </c>
      <c r="J36" s="152" t="str">
        <f t="shared" si="6"/>
        <v>USD_CURVE_FUT6M_K5</v>
      </c>
      <c r="K36" s="153">
        <f>Pricing!$D36</f>
        <v>99.563645511908845</v>
      </c>
      <c r="L36" s="153">
        <f>Pricing!$D36</f>
        <v>99.563645511908845</v>
      </c>
      <c r="M36" s="154" t="str">
        <f>IF(Contribute="abcd",IF($A$2&lt;&gt;-1,_xll.RtContribute(SourceAlias,J36,Fields,K36:L36,"SCOPE:SERVER"),_xll.RtContribute(SourceAlias,"DDS_INSERT_S",$A$2:$C$2,J36:L36,"SCOPE:SERVER FTC:ALL")),"stopped")</f>
        <v>stopped</v>
      </c>
      <c r="N36" s="152" t="str">
        <f t="shared" si="7"/>
        <v>USD_CURVE_FUT12M_K5</v>
      </c>
      <c r="O36" s="153">
        <f>Pricing!E36</f>
        <v>99.462426308255019</v>
      </c>
      <c r="P36" s="153">
        <f>Pricing!E36</f>
        <v>99.462426308255019</v>
      </c>
      <c r="Q36" s="154"/>
      <c r="R36" s="152"/>
      <c r="S36" s="153">
        <f>Pricing!$F36</f>
        <v>99.487226015631492</v>
      </c>
      <c r="T36" s="153">
        <f>Pricing!$F36</f>
        <v>99.487226015631492</v>
      </c>
      <c r="U36" s="154"/>
      <c r="V36" s="152"/>
      <c r="W36" s="153">
        <f>Pricing!$G36</f>
        <v>99.775823026341513</v>
      </c>
      <c r="X36" s="153">
        <f>Pricing!$G36</f>
        <v>99.775823026341513</v>
      </c>
      <c r="Y36" s="154" t="str">
        <f>IF(Contribute="abcd",IF($A$2&lt;&gt;-1,_xll.RtContribute(SourceAlias,V36,Fields,W36:X36,"SCOPE:SERVER"),_xll.RtContribute(SourceAlias,"DDS_INSERT_S",$A$2:$C$2,V36:X36,"SCOPE:SERVER FTC:ALL")),"stopped")</f>
        <v>stopped</v>
      </c>
    </row>
    <row r="37" spans="1:25" x14ac:dyDescent="0.2">
      <c r="A37" s="71" t="str">
        <f>Pricing!$A37</f>
        <v>M5</v>
      </c>
      <c r="B37" s="152" t="str">
        <f t="shared" si="4"/>
        <v>USD_CURVE_FUT1M_M5</v>
      </c>
      <c r="C37" s="153">
        <f>Pricing!$B37</f>
        <v>99.668953831107103</v>
      </c>
      <c r="D37" s="153">
        <f>Pricing!$B37</f>
        <v>99.668953831107103</v>
      </c>
      <c r="E37" s="154" t="str">
        <f>IF(Contribute="abcd",IF($A$2&lt;&gt;-1,_xll.RtContribute(SourceAlias,B37,Fields,C37:D37,"SCOPE:SERVER"),_xll.RtContribute(SourceAlias,"DDS_INSERT_S",$A$2:$C$2,B37:D37,"SCOPE:SERVER FTC:ALL")),"stopped")</f>
        <v>stopped</v>
      </c>
      <c r="F37" s="152" t="str">
        <f t="shared" si="5"/>
        <v>USD_CURVE_FUT3M_M5</v>
      </c>
      <c r="G37" s="153">
        <f>Pricing!$C37</f>
        <v>99.573822747773079</v>
      </c>
      <c r="H37" s="153">
        <f>Pricing!$C37</f>
        <v>99.573822747773079</v>
      </c>
      <c r="I37" s="154" t="str">
        <f>IF(Contribute="abcd",IF($A$2&lt;&gt;-1,_xll.RtContribute(SourceAlias,F37,Fields,G37:H37,"SCOPE:SERVER"),_xll.RtContribute(SourceAlias,"DDS_INSERT_S",$A$2:$C$2,F37:H37,"SCOPE:SERVER FTC:ALL")),"stopped")</f>
        <v>stopped</v>
      </c>
      <c r="J37" s="152" t="str">
        <f t="shared" si="6"/>
        <v>USD_CURVE_FUT6M_M5</v>
      </c>
      <c r="K37" s="153">
        <f>Pricing!$D37</f>
        <v>99.510674335314718</v>
      </c>
      <c r="L37" s="153">
        <f>Pricing!$D37</f>
        <v>99.510674335314718</v>
      </c>
      <c r="M37" s="154" t="str">
        <f>IF(Contribute="abcd",IF($A$2&lt;&gt;-1,_xll.RtContribute(SourceAlias,J37,Fields,K37:L37,"SCOPE:SERVER"),_xll.RtContribute(SourceAlias,"DDS_INSERT_S",$A$2:$C$2,J37:L37,"SCOPE:SERVER FTC:ALL")),"stopped")</f>
        <v>stopped</v>
      </c>
      <c r="N37" s="152" t="str">
        <f t="shared" si="7"/>
        <v>USD_CURVE_FUT12M_M5</v>
      </c>
      <c r="O37" s="153">
        <f>Pricing!E37</f>
        <v>99.365663408971244</v>
      </c>
      <c r="P37" s="153">
        <f>Pricing!E37</f>
        <v>99.365663408971244</v>
      </c>
      <c r="Q37" s="154"/>
      <c r="R37" s="152"/>
      <c r="S37" s="153">
        <f>Pricing!$F37</f>
        <v>99.395342881255246</v>
      </c>
      <c r="T37" s="153">
        <f>Pricing!$F37</f>
        <v>99.395342881255246</v>
      </c>
      <c r="U37" s="154"/>
      <c r="V37" s="152"/>
      <c r="W37" s="153">
        <f>Pricing!$G37</f>
        <v>99.724304646284111</v>
      </c>
      <c r="X37" s="153">
        <f>Pricing!$G37</f>
        <v>99.724304646284111</v>
      </c>
      <c r="Y37" s="154" t="str">
        <f>IF(Contribute="abcd",IF($A$2&lt;&gt;-1,_xll.RtContribute(SourceAlias,V37,Fields,W37:X37,"SCOPE:SERVER"),_xll.RtContribute(SourceAlias,"DDS_INSERT_S",$A$2:$C$2,V37:X37,"SCOPE:SERVER FTC:ALL")),"stopped")</f>
        <v>stopped</v>
      </c>
    </row>
    <row r="38" spans="1:25" x14ac:dyDescent="0.2">
      <c r="A38" s="71" t="str">
        <f>Pricing!$A38</f>
        <v>N5</v>
      </c>
      <c r="B38" s="152" t="str">
        <f t="shared" si="4"/>
        <v>USD_CURVE_FUT1M_N5</v>
      </c>
      <c r="C38" s="153">
        <f>Pricing!$B38</f>
        <v>99.613305996891683</v>
      </c>
      <c r="D38" s="153">
        <f>Pricing!$B38</f>
        <v>99.613305996891683</v>
      </c>
      <c r="E38" s="154" t="str">
        <f>IF(Contribute="abcd",IF($A$2&lt;&gt;-1,_xll.RtContribute(SourceAlias,B38,Fields,C38:D38,"SCOPE:SERVER"),_xll.RtContribute(SourceAlias,"DDS_INSERT_S",$A$2:$C$2,B38:D38,"SCOPE:SERVER FTC:ALL")),"stopped")</f>
        <v>stopped</v>
      </c>
      <c r="F38" s="152" t="str">
        <f t="shared" si="5"/>
        <v>USD_CURVE_FUT3M_N5</v>
      </c>
      <c r="G38" s="153">
        <f>Pricing!$C38</f>
        <v>99.511157686408566</v>
      </c>
      <c r="H38" s="153">
        <f>Pricing!$C38</f>
        <v>99.511157686408566</v>
      </c>
      <c r="I38" s="154" t="str">
        <f>IF(Contribute="abcd",IF($A$2&lt;&gt;-1,_xll.RtContribute(SourceAlias,F38,Fields,G38:H38,"SCOPE:SERVER"),_xll.RtContribute(SourceAlias,"DDS_INSERT_S",$A$2:$C$2,F38:H38,"SCOPE:SERVER FTC:ALL")),"stopped")</f>
        <v>stopped</v>
      </c>
      <c r="J38" s="152" t="str">
        <f t="shared" si="6"/>
        <v>USD_CURVE_FUT6M_N5</v>
      </c>
      <c r="K38" s="153">
        <f>Pricing!$D38</f>
        <v>99.453553830136826</v>
      </c>
      <c r="L38" s="153">
        <f>Pricing!$D38</f>
        <v>99.453553830136826</v>
      </c>
      <c r="M38" s="154" t="str">
        <f>IF(Contribute="abcd",IF($A$2&lt;&gt;-1,_xll.RtContribute(SourceAlias,J38,Fields,K38:L38,"SCOPE:SERVER"),_xll.RtContribute(SourceAlias,"DDS_INSERT_S",$A$2:$C$2,J38:L38,"SCOPE:SERVER FTC:ALL")),"stopped")</f>
        <v>stopped</v>
      </c>
      <c r="N38" s="152" t="str">
        <f t="shared" si="7"/>
        <v>USD_CURVE_FUT12M_N5</v>
      </c>
      <c r="O38" s="153">
        <f>Pricing!E38</f>
        <v>99.283336908661624</v>
      </c>
      <c r="P38" s="153">
        <f>Pricing!E38</f>
        <v>99.283336908661624</v>
      </c>
      <c r="Q38" s="154"/>
      <c r="R38" s="152"/>
      <c r="S38" s="153">
        <f>Pricing!$F38</f>
        <v>99.312785967033847</v>
      </c>
      <c r="T38" s="153">
        <f>Pricing!$F38</f>
        <v>99.312785967033847</v>
      </c>
      <c r="U38" s="154"/>
      <c r="V38" s="152"/>
      <c r="W38" s="153">
        <f>Pricing!$G38</f>
        <v>99.670547605008039</v>
      </c>
      <c r="X38" s="153">
        <f>Pricing!$G38</f>
        <v>99.670547605008039</v>
      </c>
      <c r="Y38" s="154" t="str">
        <f>IF(Contribute="abcd",IF($A$2&lt;&gt;-1,_xll.RtContribute(SourceAlias,V38,Fields,W38:X38,"SCOPE:SERVER"),_xll.RtContribute(SourceAlias,"DDS_INSERT_S",$A$2:$C$2,V38:X38,"SCOPE:SERVER FTC:ALL")),"stopped")</f>
        <v>stopped</v>
      </c>
    </row>
    <row r="39" spans="1:25" x14ac:dyDescent="0.2">
      <c r="A39" s="71" t="str">
        <f>Pricing!$A39</f>
        <v>Q5</v>
      </c>
      <c r="B39" s="152" t="str">
        <f t="shared" si="4"/>
        <v>USD_CURVE_FUT1M_Q5</v>
      </c>
      <c r="C39" s="153">
        <f>Pricing!$B39</f>
        <v>99.537485001020087</v>
      </c>
      <c r="D39" s="153">
        <f>Pricing!$B39</f>
        <v>99.537485001020087</v>
      </c>
      <c r="E39" s="154" t="str">
        <f>IF(Contribute="abcd",IF($A$2&lt;&gt;-1,_xll.RtContribute(SourceAlias,B39,Fields,C39:D39,"SCOPE:SERVER"),_xll.RtContribute(SourceAlias,"DDS_INSERT_S",$A$2:$C$2,B39:D39,"SCOPE:SERVER FTC:ALL")),"stopped")</f>
        <v>stopped</v>
      </c>
      <c r="F39" s="152" t="str">
        <f t="shared" si="5"/>
        <v>USD_CURVE_FUT3M_Q5</v>
      </c>
      <c r="G39" s="153">
        <f>Pricing!$C39</f>
        <v>99.436235858708017</v>
      </c>
      <c r="H39" s="153">
        <f>Pricing!$C39</f>
        <v>99.436235858708017</v>
      </c>
      <c r="I39" s="154" t="str">
        <f>IF(Contribute="abcd",IF($A$2&lt;&gt;-1,_xll.RtContribute(SourceAlias,F39,Fields,G39:H39,"SCOPE:SERVER"),_xll.RtContribute(SourceAlias,"DDS_INSERT_S",$A$2:$C$2,F39:H39,"SCOPE:SERVER FTC:ALL")),"stopped")</f>
        <v>stopped</v>
      </c>
      <c r="J39" s="152" t="str">
        <f t="shared" si="6"/>
        <v>USD_CURVE_FUT6M_Q5</v>
      </c>
      <c r="K39" s="153">
        <f>Pricing!$D39</f>
        <v>99.370341413967225</v>
      </c>
      <c r="L39" s="153">
        <f>Pricing!$D39</f>
        <v>99.370341413967225</v>
      </c>
      <c r="M39" s="154" t="str">
        <f>IF(Contribute="abcd",IF($A$2&lt;&gt;-1,_xll.RtContribute(SourceAlias,J39,Fields,K39:L39,"SCOPE:SERVER"),_xll.RtContribute(SourceAlias,"DDS_INSERT_S",$A$2:$C$2,J39:L39,"SCOPE:SERVER FTC:ALL")),"stopped")</f>
        <v>stopped</v>
      </c>
      <c r="N39" s="152" t="str">
        <f t="shared" si="7"/>
        <v>USD_CURVE_FUT12M_Q5</v>
      </c>
      <c r="O39" s="153">
        <f>Pricing!E39</f>
        <v>99.171027497445252</v>
      </c>
      <c r="P39" s="153">
        <f>Pricing!E39</f>
        <v>99.171027497445252</v>
      </c>
      <c r="Q39" s="154"/>
      <c r="R39" s="152"/>
      <c r="S39" s="153">
        <f>Pricing!$F39</f>
        <v>99.328567443808552</v>
      </c>
      <c r="T39" s="153">
        <f>Pricing!$F39</f>
        <v>99.328567443808552</v>
      </c>
      <c r="U39" s="154"/>
      <c r="V39" s="152"/>
      <c r="W39" s="153">
        <f>Pricing!$G39</f>
        <v>99.595936852070395</v>
      </c>
      <c r="X39" s="153">
        <f>Pricing!$G39</f>
        <v>99.595936852070395</v>
      </c>
      <c r="Y39" s="154" t="str">
        <f>IF(Contribute="abcd",IF($A$2&lt;&gt;-1,_xll.RtContribute(SourceAlias,V39,Fields,W39:X39,"SCOPE:SERVER"),_xll.RtContribute(SourceAlias,"DDS_INSERT_S",$A$2:$C$2,V39:X39,"SCOPE:SERVER FTC:ALL")),"stopped")</f>
        <v>stopped</v>
      </c>
    </row>
    <row r="40" spans="1:25" x14ac:dyDescent="0.2">
      <c r="A40" s="71" t="str">
        <f>Pricing!$A40</f>
        <v>U5</v>
      </c>
      <c r="B40" s="152" t="str">
        <f t="shared" si="4"/>
        <v>USD_CURVE_FUT1M_U5</v>
      </c>
      <c r="C40" s="153">
        <f>Pricing!$B40</f>
        <v>99.47421560517131</v>
      </c>
      <c r="D40" s="153">
        <f>Pricing!$B40</f>
        <v>99.47421560517131</v>
      </c>
      <c r="E40" s="154" t="str">
        <f>IF(Contribute="abcd",IF($A$2&lt;&gt;-1,_xll.RtContribute(SourceAlias,B40,Fields,C40:D40,"SCOPE:SERVER"),_xll.RtContribute(SourceAlias,"DDS_INSERT_S",$A$2:$C$2,B40:D40,"SCOPE:SERVER FTC:ALL")),"stopped")</f>
        <v>stopped</v>
      </c>
      <c r="F40" s="152" t="str">
        <f t="shared" si="5"/>
        <v>USD_CURVE_FUT3M_U5</v>
      </c>
      <c r="G40" s="153">
        <f>Pricing!$C40</f>
        <v>99.37541315141938</v>
      </c>
      <c r="H40" s="153">
        <f>Pricing!$C40</f>
        <v>99.37541315141938</v>
      </c>
      <c r="I40" s="154" t="str">
        <f>IF(Contribute="abcd",IF($A$2&lt;&gt;-1,_xll.RtContribute(SourceAlias,F40,Fields,G40:H40,"SCOPE:SERVER"),_xll.RtContribute(SourceAlias,"DDS_INSERT_S",$A$2:$C$2,F40:H40,"SCOPE:SERVER FTC:ALL")),"stopped")</f>
        <v>stopped</v>
      </c>
      <c r="J40" s="152" t="str">
        <f t="shared" si="6"/>
        <v>USD_CURVE_FUT6M_U5</v>
      </c>
      <c r="K40" s="153">
        <f>Pricing!$D40</f>
        <v>99.300498799219227</v>
      </c>
      <c r="L40" s="153">
        <f>Pricing!$D40</f>
        <v>99.300498799219227</v>
      </c>
      <c r="M40" s="154" t="str">
        <f>IF(Contribute="abcd",IF($A$2&lt;&gt;-1,_xll.RtContribute(SourceAlias,J40,Fields,K40:L40,"SCOPE:SERVER"),_xll.RtContribute(SourceAlias,"DDS_INSERT_S",$A$2:$C$2,J40:L40,"SCOPE:SERVER FTC:ALL")),"stopped")</f>
        <v>stopped</v>
      </c>
      <c r="N40" s="152" t="str">
        <f t="shared" si="7"/>
        <v>USD_CURVE_FUT12M_U5</v>
      </c>
      <c r="O40" s="153">
        <f>Pricing!E40</f>
        <v>99.081681087330907</v>
      </c>
      <c r="P40" s="153">
        <f>Pricing!E40</f>
        <v>99.081681087330907</v>
      </c>
      <c r="Q40" s="154"/>
      <c r="R40" s="152"/>
      <c r="S40" s="153">
        <f>Pricing!$F40</f>
        <v>99.377400000180941</v>
      </c>
      <c r="T40" s="153">
        <f>Pricing!$F40</f>
        <v>99.377400000180941</v>
      </c>
      <c r="U40" s="154"/>
      <c r="V40" s="152"/>
      <c r="W40" s="153">
        <f>Pricing!$G40</f>
        <v>99.536917674350221</v>
      </c>
      <c r="X40" s="153">
        <f>Pricing!$G40</f>
        <v>99.536917674350221</v>
      </c>
      <c r="Y40" s="154" t="str">
        <f>IF(Contribute="abcd",IF($A$2&lt;&gt;-1,_xll.RtContribute(SourceAlias,V40,Fields,W40:X40,"SCOPE:SERVER"),_xll.RtContribute(SourceAlias,"DDS_INSERT_S",$A$2:$C$2,V40:X40,"SCOPE:SERVER FTC:ALL")),"stopped")</f>
        <v>stopped</v>
      </c>
    </row>
    <row r="41" spans="1:25" x14ac:dyDescent="0.2">
      <c r="A41" s="71" t="str">
        <f>Pricing!$A41</f>
        <v>V5</v>
      </c>
      <c r="B41" s="152" t="str">
        <f t="shared" si="4"/>
        <v>USD_CURVE_FUT1M_V5</v>
      </c>
      <c r="C41" s="153">
        <f>Pricing!$B41</f>
        <v>99.389170211721137</v>
      </c>
      <c r="D41" s="153">
        <f>Pricing!$B41</f>
        <v>99.389170211721137</v>
      </c>
      <c r="E41" s="154" t="str">
        <f>IF(Contribute="abcd",IF($A$2&lt;&gt;-1,_xll.RtContribute(SourceAlias,B41,Fields,C41:D41,"SCOPE:SERVER"),_xll.RtContribute(SourceAlias,"DDS_INSERT_S",$A$2:$C$2,B41:D41,"SCOPE:SERVER FTC:ALL")),"stopped")</f>
        <v>stopped</v>
      </c>
      <c r="F41" s="152" t="str">
        <f t="shared" si="5"/>
        <v>USD_CURVE_FUT3M_V5</v>
      </c>
      <c r="G41" s="153">
        <f>Pricing!$C41</f>
        <v>99.28958865064277</v>
      </c>
      <c r="H41" s="153">
        <f>Pricing!$C41</f>
        <v>99.28958865064277</v>
      </c>
      <c r="I41" s="154" t="str">
        <f>IF(Contribute="abcd",IF($A$2&lt;&gt;-1,_xll.RtContribute(SourceAlias,F41,Fields,G41:H41,"SCOPE:SERVER"),_xll.RtContribute(SourceAlias,"DDS_INSERT_S",$A$2:$C$2,F41:H41,"SCOPE:SERVER FTC:ALL")),"stopped")</f>
        <v>stopped</v>
      </c>
      <c r="J41" s="152" t="str">
        <f t="shared" si="6"/>
        <v>USD_CURVE_FUT6M_V5</v>
      </c>
      <c r="K41" s="153">
        <f>Pricing!$D41</f>
        <v>99.210897856227049</v>
      </c>
      <c r="L41" s="153">
        <f>Pricing!$D41</f>
        <v>99.210897856227049</v>
      </c>
      <c r="M41" s="154" t="str">
        <f>IF(Contribute="abcd",IF($A$2&lt;&gt;-1,_xll.RtContribute(SourceAlias,J41,Fields,K41:L41,"SCOPE:SERVER"),_xll.RtContribute(SourceAlias,"DDS_INSERT_S",$A$2:$C$2,J41:L41,"SCOPE:SERVER FTC:ALL")),"stopped")</f>
        <v>stopped</v>
      </c>
      <c r="N41" s="152" t="str">
        <f t="shared" si="7"/>
        <v>USD_CURVE_FUT12M_V5</v>
      </c>
      <c r="O41" s="153">
        <f>Pricing!E41</f>
        <v>98.981220096792214</v>
      </c>
      <c r="P41" s="153">
        <f>Pricing!E41</f>
        <v>98.981220096792214</v>
      </c>
      <c r="Q41" s="154"/>
      <c r="R41" s="152"/>
      <c r="S41" s="153">
        <f>Pricing!$F41</f>
        <v>99.349029193834198</v>
      </c>
      <c r="T41" s="153">
        <f>Pricing!$F41</f>
        <v>99.349029193834198</v>
      </c>
      <c r="U41" s="154"/>
      <c r="V41" s="152"/>
      <c r="W41" s="153">
        <f>Pricing!$G41</f>
        <v>99.455204849217409</v>
      </c>
      <c r="X41" s="153">
        <f>Pricing!$G41</f>
        <v>99.455204849217409</v>
      </c>
      <c r="Y41" s="154" t="str">
        <f>IF(Contribute="abcd",IF($A$2&lt;&gt;-1,_xll.RtContribute(SourceAlias,V41,Fields,W41:X41,"SCOPE:SERVER"),_xll.RtContribute(SourceAlias,"DDS_INSERT_S",$A$2:$C$2,V41:X41,"SCOPE:SERVER FTC:ALL")),"stopped")</f>
        <v>stopped</v>
      </c>
    </row>
    <row r="42" spans="1:25" x14ac:dyDescent="0.2">
      <c r="A42" s="71" t="str">
        <f>Pricing!$A42</f>
        <v>X5</v>
      </c>
      <c r="B42" s="152" t="str">
        <f t="shared" si="4"/>
        <v>USD_CURVE_FUT1M_X5</v>
      </c>
      <c r="C42" s="153">
        <f>Pricing!$B42</f>
        <v>99.320616182960975</v>
      </c>
      <c r="D42" s="153">
        <f>Pricing!$B42</f>
        <v>99.320616182960975</v>
      </c>
      <c r="E42" s="154" t="str">
        <f>IF(Contribute="abcd",IF($A$2&lt;&gt;-1,_xll.RtContribute(SourceAlias,B42,Fields,C42:D42,"SCOPE:SERVER"),_xll.RtContribute(SourceAlias,"DDS_INSERT_S",$A$2:$C$2,B42:D42,"SCOPE:SERVER FTC:ALL")),"stopped")</f>
        <v>stopped</v>
      </c>
      <c r="F42" s="152" t="str">
        <f t="shared" si="5"/>
        <v>USD_CURVE_FUT3M_X5</v>
      </c>
      <c r="G42" s="153">
        <f>Pricing!$C42</f>
        <v>99.218210893929253</v>
      </c>
      <c r="H42" s="153">
        <f>Pricing!$C42</f>
        <v>99.218210893929253</v>
      </c>
      <c r="I42" s="154" t="str">
        <f>IF(Contribute="abcd",IF($A$2&lt;&gt;-1,_xll.RtContribute(SourceAlias,F42,Fields,G42:H42,"SCOPE:SERVER"),_xll.RtContribute(SourceAlias,"DDS_INSERT_S",$A$2:$C$2,F42:H42,"SCOPE:SERVER FTC:ALL")),"stopped")</f>
        <v>stopped</v>
      </c>
      <c r="J42" s="152" t="str">
        <f t="shared" si="6"/>
        <v>USD_CURVE_FUT6M_X5</v>
      </c>
      <c r="K42" s="153">
        <f>Pricing!$D42</f>
        <v>99.14904193296681</v>
      </c>
      <c r="L42" s="153">
        <f>Pricing!$D42</f>
        <v>99.14904193296681</v>
      </c>
      <c r="M42" s="154" t="str">
        <f>IF(Contribute="abcd",IF($A$2&lt;&gt;-1,_xll.RtContribute(SourceAlias,J42,Fields,K42:L42,"SCOPE:SERVER"),_xll.RtContribute(SourceAlias,"DDS_INSERT_S",$A$2:$C$2,J42:L42,"SCOPE:SERVER FTC:ALL")),"stopped")</f>
        <v>stopped</v>
      </c>
      <c r="N42" s="152" t="str">
        <f t="shared" si="7"/>
        <v>USD_CURVE_FUT12M_X5</v>
      </c>
      <c r="O42" s="153">
        <f>Pricing!E42</f>
        <v>98.925103663948988</v>
      </c>
      <c r="P42" s="153">
        <f>Pricing!E42</f>
        <v>98.925103663948988</v>
      </c>
      <c r="Q42" s="154"/>
      <c r="R42" s="152"/>
      <c r="S42" s="153">
        <f>Pricing!$F42</f>
        <v>99.254680441855172</v>
      </c>
      <c r="T42" s="153">
        <f>Pricing!$F42</f>
        <v>99.254680441855172</v>
      </c>
      <c r="U42" s="154"/>
      <c r="V42" s="152"/>
      <c r="W42" s="153">
        <f>Pricing!$G42</f>
        <v>99.390218805956394</v>
      </c>
      <c r="X42" s="153">
        <f>Pricing!$G42</f>
        <v>99.390218805956394</v>
      </c>
      <c r="Y42" s="154" t="str">
        <f>IF(Contribute="abcd",IF($A$2&lt;&gt;-1,_xll.RtContribute(SourceAlias,V42,Fields,W42:X42,"SCOPE:SERVER"),_xll.RtContribute(SourceAlias,"DDS_INSERT_S",$A$2:$C$2,V42:X42,"SCOPE:SERVER FTC:ALL")),"stopped")</f>
        <v>stopped</v>
      </c>
    </row>
    <row r="43" spans="1:25" x14ac:dyDescent="0.2">
      <c r="A43" s="71" t="str">
        <f>Pricing!$A43</f>
        <v>Z5</v>
      </c>
      <c r="B43" s="152" t="str">
        <f t="shared" si="4"/>
        <v>USD_CURVE_FUT1M_Z5</v>
      </c>
      <c r="C43" s="153">
        <f>Pricing!$B43</f>
        <v>99.252897539043218</v>
      </c>
      <c r="D43" s="153">
        <f>Pricing!$B43</f>
        <v>99.252897539043218</v>
      </c>
      <c r="E43" s="154" t="str">
        <f>IF(Contribute="abcd",IF($A$2&lt;&gt;-1,_xll.RtContribute(SourceAlias,B43,Fields,C43:D43,"SCOPE:SERVER"),_xll.RtContribute(SourceAlias,"DDS_INSERT_S",$A$2:$C$2,B43:D43,"SCOPE:SERVER FTC:ALL")),"stopped")</f>
        <v>stopped</v>
      </c>
      <c r="F43" s="152" t="str">
        <f t="shared" si="5"/>
        <v>USD_CURVE_FUT3M_Z5</v>
      </c>
      <c r="G43" s="153">
        <f>Pricing!$C43</f>
        <v>99.147544167536466</v>
      </c>
      <c r="H43" s="153">
        <f>Pricing!$C43</f>
        <v>99.147544167536466</v>
      </c>
      <c r="I43" s="154" t="str">
        <f>IF(Contribute="abcd",IF($A$2&lt;&gt;-1,_xll.RtContribute(SourceAlias,F43,Fields,G43:H43,"SCOPE:SERVER"),_xll.RtContribute(SourceAlias,"DDS_INSERT_S",$A$2:$C$2,F43:H43,"SCOPE:SERVER FTC:ALL")),"stopped")</f>
        <v>stopped</v>
      </c>
      <c r="J43" s="152" t="str">
        <f t="shared" si="6"/>
        <v>USD_CURVE_FUT6M_Z5</v>
      </c>
      <c r="K43" s="153">
        <f>Pricing!$D43</f>
        <v>99.082861594703033</v>
      </c>
      <c r="L43" s="153">
        <f>Pricing!$D43</f>
        <v>99.082861594703033</v>
      </c>
      <c r="M43" s="154" t="str">
        <f>IF(Contribute="abcd",IF($A$2&lt;&gt;-1,_xll.RtContribute(SourceAlias,J43,Fields,K43:L43,"SCOPE:SERVER"),_xll.RtContribute(SourceAlias,"DDS_INSERT_S",$A$2:$C$2,J43:L43,"SCOPE:SERVER FTC:ALL")),"stopped")</f>
        <v>stopped</v>
      </c>
      <c r="N43" s="152" t="str">
        <f t="shared" si="7"/>
        <v>USD_CURVE_FUT12M_Z5</v>
      </c>
      <c r="O43" s="153">
        <f>Pricing!E43</f>
        <v>98.883505294176715</v>
      </c>
      <c r="P43" s="153">
        <f>Pricing!E43</f>
        <v>98.883505294176715</v>
      </c>
      <c r="Q43" s="154"/>
      <c r="R43" s="152"/>
      <c r="S43" s="153">
        <f>Pricing!$F43</f>
        <v>99.150399999999991</v>
      </c>
      <c r="T43" s="153">
        <f>Pricing!$F43</f>
        <v>99.150399999999991</v>
      </c>
      <c r="U43" s="154"/>
      <c r="V43" s="152"/>
      <c r="W43" s="153">
        <f>Pricing!$G43</f>
        <v>99.328744431762445</v>
      </c>
      <c r="X43" s="153">
        <f>Pricing!$G43</f>
        <v>99.328744431762445</v>
      </c>
      <c r="Y43" s="154" t="str">
        <f>IF(Contribute="abcd",IF($A$2&lt;&gt;-1,_xll.RtContribute(SourceAlias,V43,Fields,W43:X43,"SCOPE:SERVER"),_xll.RtContribute(SourceAlias,"DDS_INSERT_S",$A$2:$C$2,V43:X43,"SCOPE:SERVER FTC:ALL")),"stopped")</f>
        <v>stopped</v>
      </c>
    </row>
    <row r="44" spans="1:25" x14ac:dyDescent="0.2">
      <c r="A44" s="71" t="str">
        <f>Pricing!$A44</f>
        <v>F6</v>
      </c>
      <c r="B44" s="152" t="str">
        <f t="shared" si="4"/>
        <v>USD_CURVE_FUT1M_F6</v>
      </c>
      <c r="C44" s="153">
        <f>Pricing!$B44</f>
        <v>99.167236050416122</v>
      </c>
      <c r="D44" s="153">
        <f>Pricing!$B44</f>
        <v>99.167236050416122</v>
      </c>
      <c r="E44" s="154" t="str">
        <f>IF(Contribute="abcd",IF($A$2&lt;&gt;-1,_xll.RtContribute(SourceAlias,B44,Fields,C44:D44,"SCOPE:SERVER"),_xll.RtContribute(SourceAlias,"DDS_INSERT_S",$A$2:$C$2,B44:D44,"SCOPE:SERVER FTC:ALL")),"stopped")</f>
        <v>stopped</v>
      </c>
      <c r="F44" s="152" t="str">
        <f t="shared" si="5"/>
        <v>USD_CURVE_FUT3M_F6</v>
      </c>
      <c r="G44" s="153">
        <f>Pricing!$C44</f>
        <v>99.059575177179809</v>
      </c>
      <c r="H44" s="153">
        <f>Pricing!$C44</f>
        <v>99.059575177179809</v>
      </c>
      <c r="I44" s="154" t="str">
        <f>IF(Contribute="abcd",IF($A$2&lt;&gt;-1,_xll.RtContribute(SourceAlias,F44,Fields,G44:H44,"SCOPE:SERVER"),_xll.RtContribute(SourceAlias,"DDS_INSERT_S",$A$2:$C$2,F44:H44,"SCOPE:SERVER FTC:ALL")),"stopped")</f>
        <v>stopped</v>
      </c>
      <c r="J44" s="152" t="str">
        <f t="shared" si="6"/>
        <v>USD_CURVE_FUT6M_F6</v>
      </c>
      <c r="K44" s="153">
        <f>Pricing!$D44</f>
        <v>99.0089699608492</v>
      </c>
      <c r="L44" s="153">
        <f>Pricing!$D44</f>
        <v>99.0089699608492</v>
      </c>
      <c r="M44" s="154" t="str">
        <f>IF(Contribute="abcd",IF($A$2&lt;&gt;-1,_xll.RtContribute(SourceAlias,J44,Fields,K44:L44,"SCOPE:SERVER"),_xll.RtContribute(SourceAlias,"DDS_INSERT_S",$A$2:$C$2,J44:L44,"SCOPE:SERVER FTC:ALL")),"stopped")</f>
        <v>stopped</v>
      </c>
      <c r="N44" s="152" t="str">
        <f t="shared" si="7"/>
        <v>USD_CURVE_FUT12M_F6</v>
      </c>
      <c r="O44" s="153">
        <f>Pricing!E44</f>
        <v>98.77208670239574</v>
      </c>
      <c r="P44" s="153">
        <f>Pricing!E44</f>
        <v>98.77208670239574</v>
      </c>
      <c r="Q44" s="154"/>
      <c r="R44" s="152"/>
      <c r="S44" s="153">
        <f>Pricing!$F44</f>
        <v>99.066384824726057</v>
      </c>
      <c r="T44" s="153">
        <f>Pricing!$F44</f>
        <v>99.066384824726057</v>
      </c>
      <c r="U44" s="154"/>
      <c r="V44" s="152"/>
      <c r="W44" s="153">
        <f>Pricing!$G44</f>
        <v>99.236859432487776</v>
      </c>
      <c r="X44" s="153">
        <f>Pricing!$G44</f>
        <v>99.236859432487776</v>
      </c>
      <c r="Y44" s="154" t="str">
        <f>IF(Contribute="abcd",IF($A$2&lt;&gt;-1,_xll.RtContribute(SourceAlias,V44,Fields,W44:X44,"SCOPE:SERVER"),_xll.RtContribute(SourceAlias,"DDS_INSERT_S",$A$2:$C$2,V44:X44,"SCOPE:SERVER FTC:ALL")),"stopped")</f>
        <v>stopped</v>
      </c>
    </row>
    <row r="45" spans="1:25" x14ac:dyDescent="0.2">
      <c r="A45" s="71" t="str">
        <f>Pricing!$A45</f>
        <v>H6</v>
      </c>
      <c r="B45" s="152" t="str">
        <f t="shared" si="4"/>
        <v>USD_CURVE_FUT1M_H6</v>
      </c>
      <c r="C45" s="153">
        <f>Pricing!$B45</f>
        <v>99.033581568102605</v>
      </c>
      <c r="D45" s="153">
        <f>Pricing!$B45</f>
        <v>99.033581568102605</v>
      </c>
      <c r="E45" s="154" t="str">
        <f>IF(Contribute="abcd",IF($A$2&lt;&gt;-1,_xll.RtContribute(SourceAlias,B45,Fields,C45:D45,"SCOPE:SERVER"),_xll.RtContribute(SourceAlias,"DDS_INSERT_S",$A$2:$C$2,B45:D45,"SCOPE:SERVER FTC:ALL")),"stopped")</f>
        <v>stopped</v>
      </c>
      <c r="F45" s="152" t="str">
        <f t="shared" si="5"/>
        <v>USD_CURVE_FUT3M_H6</v>
      </c>
      <c r="G45" s="153">
        <f>Pricing!$C45</f>
        <v>98.920222220134519</v>
      </c>
      <c r="H45" s="153">
        <f>Pricing!$C45</f>
        <v>98.920222220134519</v>
      </c>
      <c r="I45" s="154" t="str">
        <f>IF(Contribute="abcd",IF($A$2&lt;&gt;-1,_xll.RtContribute(SourceAlias,F45,Fields,G45:H45,"SCOPE:SERVER"),_xll.RtContribute(SourceAlias,"DDS_INSERT_S",$A$2:$C$2,F45:H45,"SCOPE:SERVER FTC:ALL")),"stopped")</f>
        <v>stopped</v>
      </c>
      <c r="J45" s="152" t="str">
        <f t="shared" si="6"/>
        <v>USD_CURVE_FUT6M_H6</v>
      </c>
      <c r="K45" s="153">
        <f>Pricing!$D45</f>
        <v>98.85558527910645</v>
      </c>
      <c r="L45" s="153">
        <f>Pricing!$D45</f>
        <v>98.85558527910645</v>
      </c>
      <c r="M45" s="154" t="str">
        <f>IF(Contribute="abcd",IF($A$2&lt;&gt;-1,_xll.RtContribute(SourceAlias,J45,Fields,K45:L45,"SCOPE:SERVER"),_xll.RtContribute(SourceAlias,"DDS_INSERT_S",$A$2:$C$2,J45:L45,"SCOPE:SERVER FTC:ALL")),"stopped")</f>
        <v>stopped</v>
      </c>
      <c r="N45" s="152" t="str">
        <f t="shared" si="7"/>
        <v>USD_CURVE_FUT12M_H6</v>
      </c>
      <c r="O45" s="153">
        <f>Pricing!E45</f>
        <v>98.66380588873686</v>
      </c>
      <c r="P45" s="153">
        <f>Pricing!E45</f>
        <v>98.66380588873686</v>
      </c>
      <c r="Q45" s="154"/>
      <c r="R45" s="152"/>
      <c r="S45" s="153">
        <f>Pricing!$F45</f>
        <v>98.924100000000081</v>
      </c>
      <c r="T45" s="153">
        <f>Pricing!$F45</f>
        <v>98.924100000000081</v>
      </c>
      <c r="U45" s="154"/>
      <c r="V45" s="152"/>
      <c r="W45" s="153">
        <f>Pricing!$G45</f>
        <v>99.102086120274876</v>
      </c>
      <c r="X45" s="153">
        <f>Pricing!$G45</f>
        <v>99.102086120274876</v>
      </c>
      <c r="Y45" s="154" t="str">
        <f>IF(Contribute="abcd",IF($A$2&lt;&gt;-1,_xll.RtContribute(SourceAlias,V45,Fields,W45:X45,"SCOPE:SERVER"),_xll.RtContribute(SourceAlias,"DDS_INSERT_S",$A$2:$C$2,V45:X45,"SCOPE:SERVER FTC:ALL")),"stopped")</f>
        <v>stopped</v>
      </c>
    </row>
    <row r="46" spans="1:25" x14ac:dyDescent="0.2">
      <c r="A46" s="71" t="str">
        <f>Pricing!$A46</f>
        <v>M6</v>
      </c>
      <c r="B46" s="152" t="str">
        <f t="shared" si="4"/>
        <v>USD_CURVE_FUT1M_M6</v>
      </c>
      <c r="C46" s="153">
        <f>Pricing!$B46</f>
        <v>98.834894593214543</v>
      </c>
      <c r="D46" s="153">
        <f>Pricing!$B46</f>
        <v>98.834894593214543</v>
      </c>
      <c r="E46" s="154" t="str">
        <f>IF(Contribute="abcd",IF($A$2&lt;&gt;-1,_xll.RtContribute(SourceAlias,B46,Fields,C46:D46,"SCOPE:SERVER"),_xll.RtContribute(SourceAlias,"DDS_INSERT_S",$A$2:$C$2,B46:D46,"SCOPE:SERVER FTC:ALL")),"stopped")</f>
        <v>stopped</v>
      </c>
      <c r="F46" s="152" t="str">
        <f t="shared" si="5"/>
        <v>USD_CURVE_FUT3M_M6</v>
      </c>
      <c r="G46" s="153">
        <f>Pricing!$C46</f>
        <v>98.703389300350807</v>
      </c>
      <c r="H46" s="153">
        <f>Pricing!$C46</f>
        <v>98.703389300350807</v>
      </c>
      <c r="I46" s="154" t="str">
        <f>IF(Contribute="abcd",IF($A$2&lt;&gt;-1,_xll.RtContribute(SourceAlias,F46,Fields,G46:H46,"SCOPE:SERVER"),_xll.RtContribute(SourceAlias,"DDS_INSERT_S",$A$2:$C$2,F46:H46,"SCOPE:SERVER FTC:ALL")),"stopped")</f>
        <v>stopped</v>
      </c>
      <c r="J46" s="152" t="str">
        <f t="shared" si="6"/>
        <v>USD_CURVE_FUT6M_M6</v>
      </c>
      <c r="K46" s="153">
        <f>Pricing!$D46</f>
        <v>98.62903440119662</v>
      </c>
      <c r="L46" s="153">
        <f>Pricing!$D46</f>
        <v>98.62903440119662</v>
      </c>
      <c r="M46" s="154" t="str">
        <f>IF(Contribute="abcd",IF($A$2&lt;&gt;-1,_xll.RtContribute(SourceAlias,J46,Fields,K46:L46,"SCOPE:SERVER"),_xll.RtContribute(SourceAlias,"DDS_INSERT_S",$A$2:$C$2,J46:L46,"SCOPE:SERVER FTC:ALL")),"stopped")</f>
        <v>stopped</v>
      </c>
      <c r="N46" s="152" t="str">
        <f t="shared" si="7"/>
        <v>USD_CURVE_FUT12M_M6</v>
      </c>
      <c r="O46" s="153">
        <f>Pricing!E46</f>
        <v>98.528306458888053</v>
      </c>
      <c r="P46" s="153">
        <f>Pricing!E46</f>
        <v>98.528306458888053</v>
      </c>
      <c r="Q46" s="154"/>
      <c r="R46" s="152"/>
      <c r="S46" s="153">
        <f>Pricing!$F46</f>
        <v>98.708400000043795</v>
      </c>
      <c r="T46" s="153">
        <f>Pricing!$F46</f>
        <v>98.708400000043795</v>
      </c>
      <c r="U46" s="154"/>
      <c r="V46" s="152"/>
      <c r="W46" s="153">
        <f>Pricing!$G46</f>
        <v>98.898219185392151</v>
      </c>
      <c r="X46" s="153">
        <f>Pricing!$G46</f>
        <v>98.898219185392151</v>
      </c>
      <c r="Y46" s="154" t="str">
        <f>IF(Contribute="abcd",IF($A$2&lt;&gt;-1,_xll.RtContribute(SourceAlias,V46,Fields,W46:X46,"SCOPE:SERVER"),_xll.RtContribute(SourceAlias,"DDS_INSERT_S",$A$2:$C$2,V46:X46,"SCOPE:SERVER FTC:ALL")),"stopped")</f>
        <v>stopped</v>
      </c>
    </row>
    <row r="47" spans="1:25" x14ac:dyDescent="0.2">
      <c r="A47" s="71" t="str">
        <f>Pricing!$A47</f>
        <v>U6</v>
      </c>
      <c r="B47" s="152" t="str">
        <f t="shared" si="4"/>
        <v>USD_CURVE_FUT1M_U6</v>
      </c>
      <c r="C47" s="153">
        <f>Pricing!$B47</f>
        <v>98.644996380593795</v>
      </c>
      <c r="D47" s="153">
        <f>Pricing!$B47</f>
        <v>98.644996380593795</v>
      </c>
      <c r="E47" s="154" t="str">
        <f>IF(Contribute="abcd",IF($A$2&lt;&gt;-1,_xll.RtContribute(SourceAlias,B47,Fields,C47:D47,"SCOPE:SERVER"),_xll.RtContribute(SourceAlias,"DDS_INSERT_S",$A$2:$C$2,B47:D47,"SCOPE:SERVER FTC:ALL")),"stopped")</f>
        <v>stopped</v>
      </c>
      <c r="F47" s="152" t="str">
        <f t="shared" si="5"/>
        <v>USD_CURVE_FUT3M_U6</v>
      </c>
      <c r="G47" s="153">
        <f>Pricing!$C47</f>
        <v>98.507317677168487</v>
      </c>
      <c r="H47" s="153">
        <f>Pricing!$C47</f>
        <v>98.507317677168487</v>
      </c>
      <c r="I47" s="154" t="str">
        <f>IF(Contribute="abcd",IF($A$2&lt;&gt;-1,_xll.RtContribute(SourceAlias,F47,Fields,G47:H47,"SCOPE:SERVER"),_xll.RtContribute(SourceAlias,"DDS_INSERT_S",$A$2:$C$2,F47:H47,"SCOPE:SERVER FTC:ALL")),"stopped")</f>
        <v>stopped</v>
      </c>
      <c r="J47" s="152" t="str">
        <f t="shared" si="6"/>
        <v>USD_CURVE_FUT6M_U6</v>
      </c>
      <c r="K47" s="153">
        <f>Pricing!$D47</f>
        <v>98.422963618219953</v>
      </c>
      <c r="L47" s="153">
        <f>Pricing!$D47</f>
        <v>98.422963618219953</v>
      </c>
      <c r="M47" s="154" t="str">
        <f>IF(Contribute="abcd",IF($A$2&lt;&gt;-1,_xll.RtContribute(SourceAlias,J47,Fields,K47:L47,"SCOPE:SERVER"),_xll.RtContribute(SourceAlias,"DDS_INSERT_S",$A$2:$C$2,J47:L47,"SCOPE:SERVER FTC:ALL")),"stopped")</f>
        <v>stopped</v>
      </c>
      <c r="N47" s="152" t="str">
        <f t="shared" si="7"/>
        <v>USD_CURVE_FUT12M_U6</v>
      </c>
      <c r="O47" s="153">
        <f>Pricing!E47</f>
        <v>98.155051397839401</v>
      </c>
      <c r="P47" s="153">
        <f>Pricing!E47</f>
        <v>98.155051397839401</v>
      </c>
      <c r="Q47" s="154"/>
      <c r="R47" s="152"/>
      <c r="S47" s="153">
        <f>Pricing!$F47</f>
        <v>98.513300000050577</v>
      </c>
      <c r="T47" s="153">
        <f>Pricing!$F47</f>
        <v>98.513300000050577</v>
      </c>
      <c r="U47" s="154"/>
      <c r="V47" s="152"/>
      <c r="W47" s="153">
        <f>Pricing!$G47</f>
        <v>98.718837801573926</v>
      </c>
      <c r="X47" s="153">
        <f>Pricing!$G47</f>
        <v>98.718837801573926</v>
      </c>
      <c r="Y47" s="154" t="str">
        <f>IF(Contribute="abcd",IF($A$2&lt;&gt;-1,_xll.RtContribute(SourceAlias,V47,Fields,W47:X47,"SCOPE:SERVER"),_xll.RtContribute(SourceAlias,"DDS_INSERT_S",$A$2:$C$2,V47:X47,"SCOPE:SERVER FTC:ALL")),"stopped")</f>
        <v>stopped</v>
      </c>
    </row>
    <row r="48" spans="1:25" x14ac:dyDescent="0.2">
      <c r="A48" s="71" t="str">
        <f>Pricing!$A48</f>
        <v>Z6</v>
      </c>
      <c r="B48" s="152" t="str">
        <f t="shared" si="4"/>
        <v>USD_CURVE_FUT1M_Z6</v>
      </c>
      <c r="C48" s="153">
        <f>Pricing!$B48</f>
        <v>98.490041712299089</v>
      </c>
      <c r="D48" s="153">
        <f>Pricing!$B48</f>
        <v>98.490041712299089</v>
      </c>
      <c r="E48" s="154" t="str">
        <f>IF(Contribute="abcd",IF($A$2&lt;&gt;-1,_xll.RtContribute(SourceAlias,B48,Fields,C48:D48,"SCOPE:SERVER"),_xll.RtContribute(SourceAlias,"DDS_INSERT_S",$A$2:$C$2,B48:D48,"SCOPE:SERVER FTC:ALL")),"stopped")</f>
        <v>stopped</v>
      </c>
      <c r="F48" s="152" t="str">
        <f t="shared" si="5"/>
        <v>USD_CURVE_FUT3M_Z6</v>
      </c>
      <c r="G48" s="153">
        <f>Pricing!$C48</f>
        <v>98.331456346924909</v>
      </c>
      <c r="H48" s="153">
        <f>Pricing!$C48</f>
        <v>98.331456346924909</v>
      </c>
      <c r="I48" s="154" t="str">
        <f>IF(Contribute="abcd",IF($A$2&lt;&gt;-1,_xll.RtContribute(SourceAlias,F48,Fields,G48:H48,"SCOPE:SERVER"),_xll.RtContribute(SourceAlias,"DDS_INSERT_S",$A$2:$C$2,F48:H48,"SCOPE:SERVER FTC:ALL")),"stopped")</f>
        <v>stopped</v>
      </c>
      <c r="J48" s="152" t="str">
        <f t="shared" si="6"/>
        <v>USD_CURVE_FUT6M_Z6</v>
      </c>
      <c r="K48" s="153">
        <f>Pricing!$D48</f>
        <v>98.265527687533009</v>
      </c>
      <c r="L48" s="153">
        <f>Pricing!$D48</f>
        <v>98.265527687533009</v>
      </c>
      <c r="M48" s="154" t="str">
        <f>IF(Contribute="abcd",IF($A$2&lt;&gt;-1,_xll.RtContribute(SourceAlias,J48,Fields,K48:L48,"SCOPE:SERVER"),_xll.RtContribute(SourceAlias,"DDS_INSERT_S",$A$2:$C$2,J48:L48,"SCOPE:SERVER FTC:ALL")),"stopped")</f>
        <v>stopped</v>
      </c>
      <c r="N48" s="152" t="str">
        <f t="shared" si="7"/>
        <v>USD_CURVE_FUT12M_Z6</v>
      </c>
      <c r="O48" s="153">
        <f>Pricing!E48</f>
        <v>97.840905052439012</v>
      </c>
      <c r="P48" s="153">
        <f>Pricing!E48</f>
        <v>97.840905052439012</v>
      </c>
      <c r="Q48" s="154"/>
      <c r="R48" s="152"/>
      <c r="S48" s="153">
        <f>Pricing!$F48</f>
        <v>98.339100000076485</v>
      </c>
      <c r="T48" s="153">
        <f>Pricing!$F48</f>
        <v>98.339100000076485</v>
      </c>
      <c r="U48" s="154"/>
      <c r="V48" s="152"/>
      <c r="W48" s="153">
        <f>Pricing!$G48</f>
        <v>98.552726577649537</v>
      </c>
      <c r="X48" s="153">
        <f>Pricing!$G48</f>
        <v>98.552726577649537</v>
      </c>
      <c r="Y48" s="154" t="str">
        <f>IF(Contribute="abcd",IF($A$2&lt;&gt;-1,_xll.RtContribute(SourceAlias,V48,Fields,W48:X48,"SCOPE:SERVER"),_xll.RtContribute(SourceAlias,"DDS_INSERT_S",$A$2:$C$2,V48:X48,"SCOPE:SERVER FTC:ALL")),"stopped")</f>
        <v>stopped</v>
      </c>
    </row>
    <row r="49" spans="1:25" x14ac:dyDescent="0.2">
      <c r="A49" s="71" t="str">
        <f>Pricing!$A49</f>
        <v>H7</v>
      </c>
      <c r="B49" s="152" t="str">
        <f t="shared" si="4"/>
        <v>USD_CURVE_FUT1M_H7</v>
      </c>
      <c r="C49" s="153">
        <f>Pricing!$B49</f>
        <v>98.363120251538305</v>
      </c>
      <c r="D49" s="153">
        <f>Pricing!$B49</f>
        <v>98.363120251538305</v>
      </c>
      <c r="E49" s="154" t="str">
        <f>IF(Contribute="abcd",IF($A$2&lt;&gt;-1,_xll.RtContribute(SourceAlias,B49,Fields,C49:D49,"SCOPE:SERVER"),_xll.RtContribute(SourceAlias,"DDS_INSERT_S",$A$2:$C$2,B49:D49,"SCOPE:SERVER FTC:ALL")),"stopped")</f>
        <v>stopped</v>
      </c>
      <c r="F49" s="152" t="str">
        <f t="shared" si="5"/>
        <v>USD_CURVE_FUT3M_H7</v>
      </c>
      <c r="G49" s="153">
        <f>Pricing!$C49</f>
        <v>98.21318682379146</v>
      </c>
      <c r="H49" s="153">
        <f>Pricing!$C49</f>
        <v>98.21318682379146</v>
      </c>
      <c r="I49" s="154" t="str">
        <f>IF(Contribute="abcd",IF($A$2&lt;&gt;-1,_xll.RtContribute(SourceAlias,F49,Fields,G49:H49,"SCOPE:SERVER"),_xll.RtContribute(SourceAlias,"DDS_INSERT_S",$A$2:$C$2,F49:H49,"SCOPE:SERVER FTC:ALL")),"stopped")</f>
        <v>stopped</v>
      </c>
      <c r="J49" s="152" t="str">
        <f t="shared" si="6"/>
        <v>USD_CURVE_FUT6M_H7</v>
      </c>
      <c r="K49" s="153">
        <f>Pricing!$D49</f>
        <v>98.141679621475006</v>
      </c>
      <c r="L49" s="153">
        <f>Pricing!$D49</f>
        <v>98.141679621475006</v>
      </c>
      <c r="M49" s="154" t="str">
        <f>IF(Contribute="abcd",IF($A$2&lt;&gt;-1,_xll.RtContribute(SourceAlias,J49,Fields,K49:L49,"SCOPE:SERVER"),_xll.RtContribute(SourceAlias,"DDS_INSERT_S",$A$2:$C$2,J49:L49,"SCOPE:SERVER FTC:ALL")),"stopped")</f>
        <v>stopped</v>
      </c>
      <c r="N49" s="152" t="str">
        <f t="shared" si="7"/>
        <v>USD_CURVE_FUT12M_H7</v>
      </c>
      <c r="O49" s="153">
        <f>Pricing!E49</f>
        <v>97.88181262500801</v>
      </c>
      <c r="P49" s="153">
        <f>Pricing!E49</f>
        <v>97.88181262500801</v>
      </c>
      <c r="Q49" s="154"/>
      <c r="R49" s="152"/>
      <c r="S49" s="153">
        <f>Pricing!$F49</f>
        <v>98.331457007610396</v>
      </c>
      <c r="T49" s="153">
        <f>Pricing!$F49</f>
        <v>98.331457007610396</v>
      </c>
      <c r="U49" s="154"/>
      <c r="V49" s="152"/>
      <c r="W49" s="153">
        <f>Pricing!$G49</f>
        <v>98.438668737097856</v>
      </c>
      <c r="X49" s="153">
        <f>Pricing!$G49</f>
        <v>98.438668737097856</v>
      </c>
      <c r="Y49" s="154"/>
    </row>
    <row r="50" spans="1:25" x14ac:dyDescent="0.2">
      <c r="A50" s="71" t="str">
        <f>Pricing!$A50</f>
        <v>M7</v>
      </c>
      <c r="B50" s="152" t="str">
        <f t="shared" si="4"/>
        <v>USD_CURVE_FUT1M_M7</v>
      </c>
      <c r="C50" s="153">
        <f>Pricing!$B50</f>
        <v>98.239212193133326</v>
      </c>
      <c r="D50" s="153">
        <f>Pricing!$B50</f>
        <v>98.239212193133326</v>
      </c>
      <c r="E50" s="154" t="str">
        <f>IF(Contribute="abcd",IF($A$2&lt;&gt;-1,_xll.RtContribute(SourceAlias,B50,Fields,C50:D50,"SCOPE:SERVER"),_xll.RtContribute(SourceAlias,"DDS_INSERT_S",$A$2:$C$2,B50:D50,"SCOPE:SERVER FTC:ALL")),"stopped")</f>
        <v>stopped</v>
      </c>
      <c r="F50" s="152" t="str">
        <f t="shared" si="5"/>
        <v>USD_CURVE_FUT3M_M7</v>
      </c>
      <c r="G50" s="153">
        <f>Pricing!$C50</f>
        <v>98.102158701708063</v>
      </c>
      <c r="H50" s="153">
        <f>Pricing!$C50</f>
        <v>98.102158701708063</v>
      </c>
      <c r="I50" s="154" t="str">
        <f>IF(Contribute="abcd",IF($A$2&lt;&gt;-1,_xll.RtContribute(SourceAlias,F50,Fields,G50:H50,"SCOPE:SERVER"),_xll.RtContribute(SourceAlias,"DDS_INSERT_S",$A$2:$C$2,F50:H50,"SCOPE:SERVER FTC:ALL")),"stopped")</f>
        <v>stopped</v>
      </c>
      <c r="J50" s="152" t="str">
        <f t="shared" si="6"/>
        <v>USD_CURVE_FUT6M_M7</v>
      </c>
      <c r="K50" s="153">
        <f>Pricing!$D50</f>
        <v>98.018624222814751</v>
      </c>
      <c r="L50" s="153">
        <f>Pricing!$D50</f>
        <v>98.018624222814751</v>
      </c>
      <c r="M50" s="154" t="str">
        <f>IF(Contribute="abcd",IF($A$2&lt;&gt;-1,_xll.RtContribute(SourceAlias,J50,Fields,K50:L50,"SCOPE:SERVER"),_xll.RtContribute(SourceAlias,"DDS_INSERT_S",$A$2:$C$2,J50:L50,"SCOPE:SERVER FTC:ALL")),"stopped")</f>
        <v>stopped</v>
      </c>
      <c r="N50" s="152" t="str">
        <f t="shared" si="7"/>
        <v>USD_CURVE_FUT12M_M7</v>
      </c>
      <c r="O50" s="153">
        <f>Pricing!E50</f>
        <v>97.901309389611143</v>
      </c>
      <c r="P50" s="153">
        <f>Pricing!E50</f>
        <v>97.901309389611143</v>
      </c>
      <c r="Q50" s="154"/>
      <c r="R50" s="152"/>
      <c r="S50" s="153">
        <f>Pricing!$F50</f>
        <v>98.180114361947375</v>
      </c>
      <c r="T50" s="153">
        <f>Pricing!$F50</f>
        <v>98.180114361947375</v>
      </c>
      <c r="U50" s="154"/>
      <c r="V50" s="152"/>
      <c r="W50" s="153">
        <f>Pricing!$G50</f>
        <v>98.32214042814276</v>
      </c>
      <c r="X50" s="153">
        <f>Pricing!$G50</f>
        <v>98.32214042814276</v>
      </c>
      <c r="Y50" s="154"/>
    </row>
    <row r="51" spans="1:25" x14ac:dyDescent="0.2">
      <c r="A51" s="71" t="str">
        <f>Pricing!$A51</f>
        <v>U7</v>
      </c>
      <c r="B51" s="152" t="str">
        <f t="shared" si="4"/>
        <v>USD_CURVE_FUT1M_U7</v>
      </c>
      <c r="C51" s="153">
        <f>Pricing!$B51</f>
        <v>98.146133683634872</v>
      </c>
      <c r="D51" s="153">
        <f>Pricing!$B51</f>
        <v>98.146133683634872</v>
      </c>
      <c r="E51" s="154" t="str">
        <f>IF(Contribute="abcd",IF($A$2&lt;&gt;-1,_xll.RtContribute(SourceAlias,B51,Fields,C51:D51,"SCOPE:SERVER"),_xll.RtContribute(SourceAlias,"DDS_INSERT_S",$A$2:$C$2,B51:D51,"SCOPE:SERVER FTC:ALL")),"stopped")</f>
        <v>stopped</v>
      </c>
      <c r="F51" s="152" t="str">
        <f t="shared" si="5"/>
        <v>USD_CURVE_FUT3M_U7</v>
      </c>
      <c r="G51" s="153">
        <f>Pricing!$C51</f>
        <v>98.011305448086688</v>
      </c>
      <c r="H51" s="153">
        <f>Pricing!$C51</f>
        <v>98.011305448086688</v>
      </c>
      <c r="I51" s="154" t="str">
        <f>IF(Contribute="abcd",IF($A$2&lt;&gt;-1,_xll.RtContribute(SourceAlias,F51,Fields,G51:H51,"SCOPE:SERVER"),_xll.RtContribute(SourceAlias,"DDS_INSERT_S",$A$2:$C$2,F51:H51,"SCOPE:SERVER FTC:ALL")),"stopped")</f>
        <v>stopped</v>
      </c>
      <c r="J51" s="152" t="str">
        <f t="shared" si="6"/>
        <v>USD_CURVE_FUT6M_U7</v>
      </c>
      <c r="K51" s="153">
        <f>Pricing!$D51</f>
        <v>97.92316034382381</v>
      </c>
      <c r="L51" s="153">
        <f>Pricing!$D51</f>
        <v>97.92316034382381</v>
      </c>
      <c r="M51" s="154" t="str">
        <f>IF(Contribute="abcd",IF($A$2&lt;&gt;-1,_xll.RtContribute(SourceAlias,J51,Fields,K51:L51,"SCOPE:SERVER"),_xll.RtContribute(SourceAlias,"DDS_INSERT_S",$A$2:$C$2,J51:L51,"SCOPE:SERVER FTC:ALL")),"stopped")</f>
        <v>stopped</v>
      </c>
      <c r="N51" s="152" t="str">
        <f t="shared" si="7"/>
        <v>USD_CURVE_FUT12M_U7</v>
      </c>
      <c r="O51" s="153">
        <f>Pricing!E51</f>
        <v>97.861883329084193</v>
      </c>
      <c r="P51" s="153">
        <f>Pricing!E51</f>
        <v>97.861883329084193</v>
      </c>
      <c r="Q51" s="154"/>
      <c r="R51" s="152"/>
      <c r="S51" s="153">
        <f>Pricing!$F51</f>
        <v>98.030651817741457</v>
      </c>
      <c r="T51" s="153">
        <f>Pricing!$F51</f>
        <v>98.030651817741457</v>
      </c>
      <c r="U51" s="154"/>
      <c r="V51" s="152"/>
      <c r="W51" s="153">
        <f>Pricing!$G51</f>
        <v>98.219396015604516</v>
      </c>
      <c r="X51" s="153">
        <f>Pricing!$G51</f>
        <v>98.219396015604516</v>
      </c>
      <c r="Y51" s="154"/>
    </row>
    <row r="52" spans="1:25" x14ac:dyDescent="0.2">
      <c r="A52" s="63" t="str">
        <f>Pricing!$A52</f>
        <v>Z7</v>
      </c>
      <c r="B52" s="152" t="str">
        <f t="shared" si="4"/>
        <v>USD_CURVE_FUT1M_Z7</v>
      </c>
      <c r="C52" s="153">
        <f>Pricing!$B52</f>
        <v>98.073408648645795</v>
      </c>
      <c r="D52" s="153">
        <f>Pricing!$B52</f>
        <v>98.073408648645795</v>
      </c>
      <c r="E52" s="154" t="str">
        <f>IF(Contribute="abcd",IF($A$2&lt;&gt;-1,_xll.RtContribute(SourceAlias,B52,Fields,C52:D52,"SCOPE:SERVER"),_xll.RtContribute(SourceAlias,"DDS_INSERT_S",$A$2:$C$2,B52:D52,"SCOPE:SERVER FTC:ALL")),"stopped")</f>
        <v>stopped</v>
      </c>
      <c r="F52" s="155" t="str">
        <f t="shared" si="5"/>
        <v>USD_CURVE_FUT3M_Z7</v>
      </c>
      <c r="G52" s="156">
        <f>Pricing!$C52</f>
        <v>97.931625523943211</v>
      </c>
      <c r="H52" s="156">
        <f>Pricing!$C52</f>
        <v>97.931625523943211</v>
      </c>
      <c r="I52" s="157" t="str">
        <f>IF(Contribute="abcd",IF($A$2&lt;&gt;-1,_xll.RtContribute(SourceAlias,F52,Fields,G52:H52,"SCOPE:SERVER"),_xll.RtContribute(SourceAlias,"DDS_INSERT_S",$A$2:$C$2,F52:H52,"SCOPE:SERVER FTC:ALL")),"stopped")</f>
        <v>stopped</v>
      </c>
      <c r="J52" s="152" t="str">
        <f t="shared" si="6"/>
        <v>USD_CURVE_FUT6M_Z7</v>
      </c>
      <c r="K52" s="153">
        <f>Pricing!$D52</f>
        <v>97.845030415724835</v>
      </c>
      <c r="L52" s="153">
        <f>Pricing!$D52</f>
        <v>97.845030415724835</v>
      </c>
      <c r="M52" s="154" t="str">
        <f>IF(Contribute="abcd",IF($A$2&lt;&gt;-1,_xll.RtContribute(SourceAlias,J52,Fields,K52:L52,"SCOPE:SERVER"),_xll.RtContribute(SourceAlias,"DDS_INSERT_S",$A$2:$C$2,J52:L52,"SCOPE:SERVER FTC:ALL")),"stopped")</f>
        <v>stopped</v>
      </c>
      <c r="N52" s="152" t="str">
        <f t="shared" si="7"/>
        <v>USD_CURVE_FUT12M_Z7</v>
      </c>
      <c r="O52" s="156">
        <f>Pricing!E52</f>
        <v>97.768003237211062</v>
      </c>
      <c r="P52" s="156">
        <f>Pricing!E52</f>
        <v>97.768003237211062</v>
      </c>
      <c r="Q52" s="157"/>
      <c r="R52" s="155"/>
      <c r="S52" s="156">
        <f>Pricing!$F52</f>
        <v>97.953186252215559</v>
      </c>
      <c r="T52" s="156">
        <f>Pricing!$F52</f>
        <v>97.953186252215559</v>
      </c>
      <c r="U52" s="157"/>
      <c r="V52" s="155"/>
      <c r="W52" s="156">
        <f>Pricing!$G52</f>
        <v>98.121542880242004</v>
      </c>
      <c r="X52" s="156">
        <f>Pricing!$G52</f>
        <v>98.121542880242004</v>
      </c>
      <c r="Y52" s="157"/>
    </row>
    <row r="53" spans="1:25" x14ac:dyDescent="0.2">
      <c r="A53" s="54" t="str">
        <f>Indexes!A53</f>
        <v>T</v>
      </c>
      <c r="B53" s="149"/>
      <c r="C53" s="150">
        <f>Pricing!$B53*100</f>
        <v>0.17169999998846638</v>
      </c>
      <c r="D53" s="150">
        <f>Pricing!$B53*100</f>
        <v>0.17169999998846638</v>
      </c>
      <c r="E53" s="151"/>
      <c r="F53" s="149" t="s">
        <v>194</v>
      </c>
      <c r="G53" s="150">
        <f>Pricing!$C53*100</f>
        <v>0.25866133250098827</v>
      </c>
      <c r="H53" s="150">
        <f>Pricing!$C53*100</f>
        <v>0.25866133250098827</v>
      </c>
      <c r="I53" s="151" t="str">
        <f>IF(Contribute="abcd",IF($A$2&lt;&gt;-1,_xll.RtContribute(SourceAlias,F53,Fields,G53:H53,"SCOPE:SERVER"),_xll.RtContribute(SourceAlias,"DDS_INSERT_S",$A$2:$C$2,F53:H53,"SCOPE:SERVER FTC:ALL")),"stopped")</f>
        <v>stopped</v>
      </c>
      <c r="J53" s="149" t="s">
        <v>271</v>
      </c>
      <c r="K53" s="150">
        <f>Pricing!$D53*100</f>
        <v>0.38250000000000511</v>
      </c>
      <c r="L53" s="150">
        <f>Pricing!$D53*100</f>
        <v>0.38250000000000511</v>
      </c>
      <c r="M53" s="151" t="str">
        <f>IF(Contribute="abcd",IF($A$2&lt;&gt;-1,_xll.RtContribute(SourceAlias,J53,Fields,K53:L53,"SCOPE:SERVER"),_xll.RtContribute(SourceAlias,"DDS_INSERT_S",$A$2:$C$2,J53:L53,"SCOPE:SERVER FTC:ALL")),"stopped")</f>
        <v>stopped</v>
      </c>
      <c r="N53" s="149"/>
      <c r="O53" s="150">
        <f>Pricing!$E53*100</f>
        <v>0.6686435530969187</v>
      </c>
      <c r="P53" s="150">
        <f>Pricing!$E53*100</f>
        <v>0.6686435530969187</v>
      </c>
      <c r="Q53" s="151"/>
      <c r="R53" s="149"/>
      <c r="S53" s="150">
        <f>Pricing!$F53*100</f>
        <v>0.25809999999996774</v>
      </c>
      <c r="T53" s="150">
        <f>Pricing!$F53*100</f>
        <v>0.25809999999996774</v>
      </c>
      <c r="U53" s="151"/>
      <c r="V53" s="149"/>
      <c r="W53" s="150">
        <f>Pricing!$G53*100</f>
        <v>0.26999999999777202</v>
      </c>
      <c r="X53" s="150">
        <f>Pricing!$G53*100</f>
        <v>0.26999999999777202</v>
      </c>
      <c r="Y53" s="151" t="str">
        <f>IF(Contribute="abcd",IF($A$2&lt;&gt;-1,_xll.RtContribute(SourceAlias,V53,Fields,W53:X53,"SCOPE:SERVER"),_xll.RtContribute(SourceAlias,"DDS_INSERT_S",$A$2:$C$2,V53:X53,"SCOPE:SERVER FTC:ALL")),"stopped")</f>
        <v>stopped</v>
      </c>
    </row>
    <row r="54" spans="1:25" x14ac:dyDescent="0.2">
      <c r="A54" s="63" t="str">
        <f>Indexes!A54</f>
        <v>TOM</v>
      </c>
      <c r="B54" s="155"/>
      <c r="C54" s="156">
        <f>Pricing!$B54*100</f>
        <v>0.1726148005828852</v>
      </c>
      <c r="D54" s="156">
        <f>Pricing!$B54*100</f>
        <v>0.1726148005828852</v>
      </c>
      <c r="E54" s="157"/>
      <c r="F54" s="155" t="s">
        <v>195</v>
      </c>
      <c r="G54" s="156">
        <f>Pricing!$C54*100</f>
        <v>0.2609625988816866</v>
      </c>
      <c r="H54" s="156">
        <f>Pricing!$C54*100</f>
        <v>0.2609625988816866</v>
      </c>
      <c r="I54" s="157" t="str">
        <f>IF(Contribute="abcd",IF($A$2&lt;&gt;-1,_xll.RtContribute(SourceAlias,F54,Fields,G54:H54,"SCOPE:SERVER"),_xll.RtContribute(SourceAlias,"DDS_INSERT_S",$A$2:$C$2,F54:H54,"SCOPE:SERVER FTC:ALL")),"stopped")</f>
        <v>stopped</v>
      </c>
      <c r="J54" s="155" t="s">
        <v>272</v>
      </c>
      <c r="K54" s="156">
        <f>Pricing!$D54*100</f>
        <v>0.38582587063799251</v>
      </c>
      <c r="L54" s="156">
        <f>Pricing!$D54*100</f>
        <v>0.38582587063799251</v>
      </c>
      <c r="M54" s="157" t="str">
        <f>IF(Contribute="abcd",IF($A$2&lt;&gt;-1,_xll.RtContribute(SourceAlias,J54,Fields,K54:L54,"SCOPE:SERVER"),_xll.RtContribute(SourceAlias,"DDS_INSERT_S",$A$2:$C$2,J54:L54,"SCOPE:SERVER FTC:ALL")),"stopped")</f>
        <v>stopped</v>
      </c>
      <c r="N54" s="155"/>
      <c r="O54" s="156">
        <f>Pricing!$E54*100</f>
        <v>0.67541082629283511</v>
      </c>
      <c r="P54" s="156">
        <f>Pricing!$E54*100</f>
        <v>0.67541082629283511</v>
      </c>
      <c r="Q54" s="157"/>
      <c r="R54" s="155"/>
      <c r="S54" s="156">
        <f>Pricing!$F54*100</f>
        <v>0.26576415359640393</v>
      </c>
      <c r="T54" s="156">
        <f>Pricing!$F54*100</f>
        <v>0.26576415359640393</v>
      </c>
      <c r="U54" s="157"/>
      <c r="V54" s="155"/>
      <c r="W54" s="156">
        <f>Pricing!$G54*100</f>
        <v>0.27999999999384073</v>
      </c>
      <c r="X54" s="156">
        <f>Pricing!$G54*100</f>
        <v>0.27999999999384073</v>
      </c>
      <c r="Y54" s="157" t="str">
        <f>IF(Contribute="abcd",IF($A$2&lt;&gt;-1,_xll.RtContribute(SourceAlias,V54,Fields,W54:X54,"SCOPE:SERVER"),_xll.RtContribute(SourceAlias,"DDS_INSERT_S",$A$2:$C$2,V54:X54,"SCOPE:SERVER FTC:ALL")),"stopped")</f>
        <v>stopped</v>
      </c>
    </row>
    <row r="55" spans="1:25" x14ac:dyDescent="0.2">
      <c r="A55" s="54">
        <f>Indexes!A55</f>
        <v>1</v>
      </c>
      <c r="B55" s="149"/>
      <c r="C55" s="150">
        <f>Pricing!$B55*100</f>
        <v>0.17261800106131128</v>
      </c>
      <c r="D55" s="150">
        <f>Pricing!$B55*100</f>
        <v>0.17261800106131128</v>
      </c>
      <c r="E55" s="151"/>
      <c r="F55" s="149" t="s">
        <v>196</v>
      </c>
      <c r="G55" s="150">
        <f>Pricing!$C55*100</f>
        <v>0.27435455716079765</v>
      </c>
      <c r="H55" s="150">
        <f>Pricing!$C55*100</f>
        <v>0.27435455716079765</v>
      </c>
      <c r="I55" s="151" t="str">
        <f>IF(Contribute="abcd",IF($A$2&lt;&gt;-1,_xll.RtContribute(SourceAlias,F55,Fields,G55:H55,"SCOPE:SERVER"),_xll.RtContribute(SourceAlias,"DDS_INSERT_S",$A$2:$C$2,F55:H55,"SCOPE:SERVER FTC:ALL")),"stopped")</f>
        <v>stopped</v>
      </c>
      <c r="J55" s="149" t="s">
        <v>273</v>
      </c>
      <c r="K55" s="150">
        <f>Pricing!$D55*100</f>
        <v>0.41300000000001597</v>
      </c>
      <c r="L55" s="150">
        <f>Pricing!$D55*100</f>
        <v>0.41300000000001597</v>
      </c>
      <c r="M55" s="151" t="str">
        <f>IF(Contribute="abcd",IF($A$2&lt;&gt;-1,_xll.RtContribute(SourceAlias,J55,Fields,K55:L55,"SCOPE:SERVER"),_xll.RtContribute(SourceAlias,"DDS_INSERT_S",$A$2:$C$2,J55:L55,"SCOPE:SERVER FTC:ALL")),"stopped")</f>
        <v>stopped</v>
      </c>
      <c r="N55" s="149" t="s">
        <v>356</v>
      </c>
      <c r="O55" s="150">
        <f>Pricing!$E55*100</f>
        <v>0.74199999999984934</v>
      </c>
      <c r="P55" s="150">
        <f>Pricing!$E55*100</f>
        <v>0.74199999999984934</v>
      </c>
      <c r="Q55" s="151" t="str">
        <f>IF(Contribute="abcd",IF($A$2&lt;&gt;-1,_xll.RtContribute(SourceAlias,N55,Fields,O55:P55,"SCOPE:SERVER"),_xll.RtContribute(SourceAlias,"DDS_INSERT_S",$A$2:$C$2,N55:P55,"SCOPE:SERVER FTC:ALL")),"stopped")</f>
        <v>stopped</v>
      </c>
      <c r="R55" s="149"/>
      <c r="S55" s="150">
        <f>Pricing!$F55*100</f>
        <v>0.33905062834298316</v>
      </c>
      <c r="T55" s="150">
        <f>Pricing!$F55*100</f>
        <v>0.33905062834298316</v>
      </c>
      <c r="U55" s="151"/>
      <c r="V55" s="149"/>
      <c r="W55" s="150">
        <f>Pricing!$G55*100</f>
        <v>0.13319532333877504</v>
      </c>
      <c r="X55" s="150">
        <f>Pricing!$G55*100</f>
        <v>0.13319532333877504</v>
      </c>
      <c r="Y55" s="151" t="str">
        <f>IF(Contribute="abcd",IF($A$2&lt;&gt;-1,_xll.RtContribute(SourceAlias,V55,Fields,W55:X55,"SCOPE:SERVER"),_xll.RtContribute(SourceAlias,"DDS_INSERT_S",$A$2:$C$2,V55:X55,"SCOPE:SERVER FTC:ALL")),"stopped")</f>
        <v>stopped</v>
      </c>
    </row>
    <row r="56" spans="1:25" x14ac:dyDescent="0.2">
      <c r="A56" s="71">
        <f>Indexes!A56</f>
        <v>2</v>
      </c>
      <c r="B56" s="152"/>
      <c r="C56" s="153">
        <f>Pricing!$B56*100</f>
        <v>0.18641911449686077</v>
      </c>
      <c r="D56" s="153">
        <f>Pricing!$B56*100</f>
        <v>0.18641911449686077</v>
      </c>
      <c r="E56" s="154"/>
      <c r="F56" s="152" t="s">
        <v>197</v>
      </c>
      <c r="G56" s="153">
        <f>Pricing!$C56*100</f>
        <v>0.30329061093049792</v>
      </c>
      <c r="H56" s="153">
        <f>Pricing!$C56*100</f>
        <v>0.30329061093049792</v>
      </c>
      <c r="I56" s="154" t="str">
        <f>IF(Contribute="abcd",IF($A$2&lt;&gt;-1,_xll.RtContribute(SourceAlias,F56,Fields,G56:H56,"SCOPE:SERVER"),_xll.RtContribute(SourceAlias,"DDS_INSERT_S",$A$2:$C$2,F56:H56,"SCOPE:SERVER FTC:ALL")),"stopped")</f>
        <v>stopped</v>
      </c>
      <c r="J56" s="152" t="s">
        <v>274</v>
      </c>
      <c r="K56" s="153">
        <f>Pricing!$D56*100</f>
        <v>0.46099999999826108</v>
      </c>
      <c r="L56" s="153">
        <f>Pricing!$D56*100</f>
        <v>0.46099999999826108</v>
      </c>
      <c r="M56" s="154" t="str">
        <f>IF(Contribute="abcd",IF($A$2&lt;&gt;-1,_xll.RtContribute(SourceAlias,J56,Fields,K56:L56,"SCOPE:SERVER"),_xll.RtContribute(SourceAlias,"DDS_INSERT_S",$A$2:$C$2,J56:L56,"SCOPE:SERVER FTC:ALL")),"stopped")</f>
        <v>stopped</v>
      </c>
      <c r="N56" s="152" t="s">
        <v>357</v>
      </c>
      <c r="O56" s="153">
        <f>Pricing!$E56*100</f>
        <v>0.8329999999996105</v>
      </c>
      <c r="P56" s="153">
        <f>Pricing!$E56*100</f>
        <v>0.8329999999996105</v>
      </c>
      <c r="Q56" s="154" t="str">
        <f>IF(Contribute="abcd",IF($A$2&lt;&gt;-1,_xll.RtContribute(SourceAlias,N56,Fields,O56:P56,"SCOPE:SERVER"),_xll.RtContribute(SourceAlias,"DDS_INSERT_S",$A$2:$C$2,N56:P56,"SCOPE:SERVER FTC:ALL")),"stopped")</f>
        <v>stopped</v>
      </c>
      <c r="R56" s="152"/>
      <c r="S56" s="153">
        <f>Pricing!$F56*100</f>
        <v>0.41809362616585088</v>
      </c>
      <c r="T56" s="153">
        <f>Pricing!$F56*100</f>
        <v>0.41809362616585088</v>
      </c>
      <c r="U56" s="154"/>
      <c r="V56" s="152"/>
      <c r="W56" s="153">
        <f>Pricing!$G56*100</f>
        <v>0.1271890573582013</v>
      </c>
      <c r="X56" s="153">
        <f>Pricing!$G56*100</f>
        <v>0.1271890573582013</v>
      </c>
      <c r="Y56" s="154" t="str">
        <f>IF(Contribute="abcd",IF($A$2&lt;&gt;-1,_xll.RtContribute(SourceAlias,V56,Fields,W56:X56,"SCOPE:SERVER"),_xll.RtContribute(SourceAlias,"DDS_INSERT_S",$A$2:$C$2,V56:X56,"SCOPE:SERVER FTC:ALL")),"stopped")</f>
        <v>stopped</v>
      </c>
    </row>
    <row r="57" spans="1:25" x14ac:dyDescent="0.2">
      <c r="A57" s="71">
        <f>Indexes!A57</f>
        <v>3</v>
      </c>
      <c r="B57" s="152"/>
      <c r="C57" s="153">
        <f>Pricing!$B57*100</f>
        <v>0.22266778655020339</v>
      </c>
      <c r="D57" s="153">
        <f>Pricing!$B57*100</f>
        <v>0.22266778655020339</v>
      </c>
      <c r="E57" s="154"/>
      <c r="F57" s="152" t="s">
        <v>198</v>
      </c>
      <c r="G57" s="153">
        <f>Pricing!$C57*100</f>
        <v>0.3490565994490506</v>
      </c>
      <c r="H57" s="153">
        <f>Pricing!$C57*100</f>
        <v>0.3490565994490506</v>
      </c>
      <c r="I57" s="154" t="str">
        <f>IF(Contribute="abcd",IF($A$2&lt;&gt;-1,_xll.RtContribute(SourceAlias,F57,Fields,G57:H57,"SCOPE:SERVER"),_xll.RtContribute(SourceAlias,"DDS_INSERT_S",$A$2:$C$2,F57:H57,"SCOPE:SERVER FTC:ALL")),"stopped")</f>
        <v>stopped</v>
      </c>
      <c r="J57" s="152" t="s">
        <v>275</v>
      </c>
      <c r="K57" s="153">
        <f>Pricing!$D57*100</f>
        <v>0.5199999999999747</v>
      </c>
      <c r="L57" s="153">
        <f>Pricing!$D57*100</f>
        <v>0.5199999999999747</v>
      </c>
      <c r="M57" s="154" t="str">
        <f>IF(Contribute="abcd",IF($A$2&lt;&gt;-1,_xll.RtContribute(SourceAlias,J57,Fields,K57:L57,"SCOPE:SERVER"),_xll.RtContribute(SourceAlias,"DDS_INSERT_S",$A$2:$C$2,J57:L57,"SCOPE:SERVER FTC:ALL")),"stopped")</f>
        <v>stopped</v>
      </c>
      <c r="N57" s="152" t="s">
        <v>358</v>
      </c>
      <c r="O57" s="153">
        <f>Pricing!$E57*100</f>
        <v>0.92899999999824323</v>
      </c>
      <c r="P57" s="153">
        <f>Pricing!$E57*100</f>
        <v>0.92899999999824323</v>
      </c>
      <c r="Q57" s="154" t="str">
        <f>IF(Contribute="abcd",IF($A$2&lt;&gt;-1,_xll.RtContribute(SourceAlias,N57,Fields,O57:P57,"SCOPE:SERVER"),_xll.RtContribute(SourceAlias,"DDS_INSERT_S",$A$2:$C$2,N57:P57,"SCOPE:SERVER FTC:ALL")),"stopped")</f>
        <v>stopped</v>
      </c>
      <c r="R57" s="152"/>
      <c r="S57" s="153">
        <f>Pricing!$F57*100</f>
        <v>0.49131584869530431</v>
      </c>
      <c r="T57" s="153">
        <f>Pricing!$F57*100</f>
        <v>0.49131584869530431</v>
      </c>
      <c r="U57" s="154"/>
      <c r="V57" s="152"/>
      <c r="W57" s="153">
        <f>Pricing!$G57*100</f>
        <v>0.13051254838458703</v>
      </c>
      <c r="X57" s="153">
        <f>Pricing!$G57*100</f>
        <v>0.13051254838458703</v>
      </c>
      <c r="Y57" s="154" t="str">
        <f>IF(Contribute="abcd",IF($A$2&lt;&gt;-1,_xll.RtContribute(SourceAlias,V57,Fields,W57:X57,"SCOPE:SERVER"),_xll.RtContribute(SourceAlias,"DDS_INSERT_S",$A$2:$C$2,V57:X57,"SCOPE:SERVER FTC:ALL")),"stopped")</f>
        <v>stopped</v>
      </c>
    </row>
    <row r="58" spans="1:25" x14ac:dyDescent="0.2">
      <c r="A58" s="71">
        <f>Indexes!A58</f>
        <v>4</v>
      </c>
      <c r="B58" s="152"/>
      <c r="C58" s="153">
        <f>Pricing!$B58*100</f>
        <v>0.26985466192925855</v>
      </c>
      <c r="D58" s="153">
        <f>Pricing!$B58*100</f>
        <v>0.26985466192925855</v>
      </c>
      <c r="E58" s="154"/>
      <c r="F58" s="152" t="s">
        <v>199</v>
      </c>
      <c r="G58" s="153">
        <f>Pricing!$C58*100</f>
        <v>0.42149683980329405</v>
      </c>
      <c r="H58" s="153">
        <f>Pricing!$C58*100</f>
        <v>0.42149683980329405</v>
      </c>
      <c r="I58" s="154" t="str">
        <f>IF(Contribute="abcd",IF($A$2&lt;&gt;-1,_xll.RtContribute(SourceAlias,F58,Fields,G58:H58,"SCOPE:SERVER"),_xll.RtContribute(SourceAlias,"DDS_INSERT_S",$A$2:$C$2,F58:H58,"SCOPE:SERVER FTC:ALL")),"stopped")</f>
        <v>stopped</v>
      </c>
      <c r="J58" s="152" t="s">
        <v>276</v>
      </c>
      <c r="K58" s="153">
        <f>Pricing!$D58*100</f>
        <v>0.59099999999987718</v>
      </c>
      <c r="L58" s="153">
        <f>Pricing!$D58*100</f>
        <v>0.59099999999987718</v>
      </c>
      <c r="M58" s="154" t="str">
        <f>IF(Contribute="abcd",IF($A$2&lt;&gt;-1,_xll.RtContribute(SourceAlias,J58,Fields,K58:L58,"SCOPE:SERVER"),_xll.RtContribute(SourceAlias,"DDS_INSERT_S",$A$2:$C$2,J58:L58,"SCOPE:SERVER FTC:ALL")),"stopped")</f>
        <v>stopped</v>
      </c>
      <c r="N58" s="152" t="s">
        <v>359</v>
      </c>
      <c r="O58" s="153">
        <f>Pricing!$E58*100</f>
        <v>1.0019999999977669</v>
      </c>
      <c r="P58" s="153">
        <f>Pricing!$E58*100</f>
        <v>1.0019999999977669</v>
      </c>
      <c r="Q58" s="154" t="str">
        <f>IF(Contribute="abcd",IF($A$2&lt;&gt;-1,_xll.RtContribute(SourceAlias,N58,Fields,O58:P58,"SCOPE:SERVER"),_xll.RtContribute(SourceAlias,"DDS_INSERT_S",$A$2:$C$2,N58:P58,"SCOPE:SERVER FTC:ALL")),"stopped")</f>
        <v>stopped</v>
      </c>
      <c r="R58" s="152"/>
      <c r="S58" s="153">
        <f>Pricing!$F58*100</f>
        <v>0.59843057162484903</v>
      </c>
      <c r="T58" s="153">
        <f>Pricing!$F58*100</f>
        <v>0.59843057162484903</v>
      </c>
      <c r="U58" s="154"/>
      <c r="V58" s="152"/>
      <c r="W58" s="153">
        <f>Pricing!$G58*100</f>
        <v>0.17142142909953861</v>
      </c>
      <c r="X58" s="153">
        <f>Pricing!$G58*100</f>
        <v>0.17142142909953861</v>
      </c>
      <c r="Y58" s="154" t="str">
        <f>IF(Contribute="abcd",IF($A$2&lt;&gt;-1,_xll.RtContribute(SourceAlias,V58,Fields,W58:X58,"SCOPE:SERVER"),_xll.RtContribute(SourceAlias,"DDS_INSERT_S",$A$2:$C$2,V58:X58,"SCOPE:SERVER FTC:ALL")),"stopped")</f>
        <v>stopped</v>
      </c>
    </row>
    <row r="59" spans="1:25" x14ac:dyDescent="0.2">
      <c r="A59" s="71">
        <f>Indexes!A59</f>
        <v>5</v>
      </c>
      <c r="B59" s="152"/>
      <c r="C59" s="153">
        <f>Pricing!$B59*100</f>
        <v>0.32001988560725891</v>
      </c>
      <c r="D59" s="153">
        <f>Pricing!$B59*100</f>
        <v>0.32001988560725891</v>
      </c>
      <c r="E59" s="154"/>
      <c r="F59" s="152" t="s">
        <v>200</v>
      </c>
      <c r="G59" s="153">
        <f>Pricing!$C59*100</f>
        <v>0.48450450126591926</v>
      </c>
      <c r="H59" s="153">
        <f>Pricing!$C59*100</f>
        <v>0.48450450126591926</v>
      </c>
      <c r="I59" s="154" t="str">
        <f>IF(Contribute="abcd",IF($A$2&lt;&gt;-1,_xll.RtContribute(SourceAlias,F59,Fields,G59:H59,"SCOPE:SERVER"),_xll.RtContribute(SourceAlias,"DDS_INSERT_S",$A$2:$C$2,F59:H59,"SCOPE:SERVER FTC:ALL")),"stopped")</f>
        <v>stopped</v>
      </c>
      <c r="J59" s="152" t="s">
        <v>277</v>
      </c>
      <c r="K59" s="153">
        <f>Pricing!$D59*100</f>
        <v>0.65699999999995107</v>
      </c>
      <c r="L59" s="153">
        <f>Pricing!$D59*100</f>
        <v>0.65699999999995107</v>
      </c>
      <c r="M59" s="154" t="str">
        <f>IF(Contribute="abcd",IF($A$2&lt;&gt;-1,_xll.RtContribute(SourceAlias,J59,Fields,K59:L59,"SCOPE:SERVER"),_xll.RtContribute(SourceAlias,"DDS_INSERT_S",$A$2:$C$2,J59:L59,"SCOPE:SERVER FTC:ALL")),"stopped")</f>
        <v>stopped</v>
      </c>
      <c r="N59" s="152" t="s">
        <v>360</v>
      </c>
      <c r="O59" s="153">
        <f>Pricing!$E59*100</f>
        <v>1.0689999999994007</v>
      </c>
      <c r="P59" s="153">
        <f>Pricing!$E59*100</f>
        <v>1.0689999999994007</v>
      </c>
      <c r="Q59" s="154" t="str">
        <f>IF(Contribute="abcd",IF($A$2&lt;&gt;-1,_xll.RtContribute(SourceAlias,N59,Fields,O59:P59,"SCOPE:SERVER"),_xll.RtContribute(SourceAlias,"DDS_INSERT_S",$A$2:$C$2,N59:P59,"SCOPE:SERVER FTC:ALL")),"stopped")</f>
        <v>stopped</v>
      </c>
      <c r="R59" s="152"/>
      <c r="S59" s="153">
        <f>Pricing!$F59*100</f>
        <v>0.68713831750468457</v>
      </c>
      <c r="T59" s="153">
        <f>Pricing!$F59*100</f>
        <v>0.68713831750468457</v>
      </c>
      <c r="U59" s="154"/>
      <c r="V59" s="152"/>
      <c r="W59" s="153">
        <f>Pricing!$G59*100</f>
        <v>0.25898757141273876</v>
      </c>
      <c r="X59" s="153">
        <f>Pricing!$G59*100</f>
        <v>0.25898757141273876</v>
      </c>
      <c r="Y59" s="154" t="str">
        <f>IF(Contribute="abcd",IF($A$2&lt;&gt;-1,_xll.RtContribute(SourceAlias,V59,Fields,W59:X59,"SCOPE:SERVER"),_xll.RtContribute(SourceAlias,"DDS_INSERT_S",$A$2:$C$2,V59:X59,"SCOPE:SERVER FTC:ALL")),"stopped")</f>
        <v>stopped</v>
      </c>
    </row>
    <row r="60" spans="1:25" x14ac:dyDescent="0.2">
      <c r="A60" s="71">
        <f>Indexes!A60</f>
        <v>6</v>
      </c>
      <c r="B60" s="152"/>
      <c r="C60" s="153">
        <f>Pricing!$B60*100</f>
        <v>0.38291483267896553</v>
      </c>
      <c r="D60" s="153">
        <f>Pricing!$B60*100</f>
        <v>0.38291483267896553</v>
      </c>
      <c r="E60" s="154"/>
      <c r="F60" s="152" t="s">
        <v>201</v>
      </c>
      <c r="G60" s="153">
        <f>Pricing!$C60*100</f>
        <v>0.55089112006986252</v>
      </c>
      <c r="H60" s="153">
        <f>Pricing!$C60*100</f>
        <v>0.55089112006986252</v>
      </c>
      <c r="I60" s="154" t="str">
        <f>IF(Contribute="abcd",IF($A$2&lt;&gt;-1,_xll.RtContribute(SourceAlias,F60,Fields,G60:H60,"SCOPE:SERVER"),_xll.RtContribute(SourceAlias,"DDS_INSERT_S",$A$2:$C$2,F60:H60,"SCOPE:SERVER FTC:ALL")),"stopped")</f>
        <v>stopped</v>
      </c>
      <c r="J60" s="152" t="s">
        <v>278</v>
      </c>
      <c r="K60" s="153">
        <f>Pricing!$D60*100</f>
        <v>0.73099999999987086</v>
      </c>
      <c r="L60" s="153">
        <f>Pricing!$D60*100</f>
        <v>0.73099999999987086</v>
      </c>
      <c r="M60" s="154" t="str">
        <f>IF(Contribute="abcd",IF($A$2&lt;&gt;-1,_xll.RtContribute(SourceAlias,J60,Fields,K60:L60,"SCOPE:SERVER"),_xll.RtContribute(SourceAlias,"DDS_INSERT_S",$A$2:$C$2,J60:L60,"SCOPE:SERVER FTC:ALL")),"stopped")</f>
        <v>stopped</v>
      </c>
      <c r="N60" s="152" t="s">
        <v>361</v>
      </c>
      <c r="O60" s="153">
        <f>Pricing!$E60*100</f>
        <v>1.1439999999999833</v>
      </c>
      <c r="P60" s="153">
        <f>Pricing!$E60*100</f>
        <v>1.1439999999999833</v>
      </c>
      <c r="Q60" s="154" t="str">
        <f>IF(Contribute="abcd",IF($A$2&lt;&gt;-1,_xll.RtContribute(SourceAlias,N60,Fields,O60:P60,"SCOPE:SERVER"),_xll.RtContribute(SourceAlias,"DDS_INSERT_S",$A$2:$C$2,N60:P60,"SCOPE:SERVER FTC:ALL")),"stopped")</f>
        <v>stopped</v>
      </c>
      <c r="R60" s="152"/>
      <c r="S60" s="153">
        <f>Pricing!$F60*100</f>
        <v>0.67851352544457821</v>
      </c>
      <c r="T60" s="153">
        <f>Pricing!$F60*100</f>
        <v>0.67851352544457821</v>
      </c>
      <c r="U60" s="154"/>
      <c r="V60" s="152"/>
      <c r="W60" s="153">
        <f>Pricing!$G60*100</f>
        <v>0.27489415705339582</v>
      </c>
      <c r="X60" s="153">
        <f>Pricing!$G60*100</f>
        <v>0.27489415705339582</v>
      </c>
      <c r="Y60" s="154" t="str">
        <f>IF(Contribute="abcd",IF($A$2&lt;&gt;-1,_xll.RtContribute(SourceAlias,V60,Fields,W60:X60,"SCOPE:SERVER"),_xll.RtContribute(SourceAlias,"DDS_INSERT_S",$A$2:$C$2,V60:X60,"SCOPE:SERVER FTC:ALL")),"stopped")</f>
        <v>stopped</v>
      </c>
    </row>
    <row r="61" spans="1:25" x14ac:dyDescent="0.2">
      <c r="A61" s="71">
        <f>Indexes!A61</f>
        <v>7</v>
      </c>
      <c r="B61" s="152"/>
      <c r="C61" s="153">
        <f>Pricing!$B61*100</f>
        <v>0.44974520689819997</v>
      </c>
      <c r="D61" s="153">
        <f>Pricing!$B61*100</f>
        <v>0.44974520689819997</v>
      </c>
      <c r="E61" s="154"/>
      <c r="F61" s="152"/>
      <c r="G61" s="153">
        <f>Pricing!$C61*100</f>
        <v>0.62000613336899857</v>
      </c>
      <c r="H61" s="153">
        <f>Pricing!$C61*100</f>
        <v>0.62000613336899857</v>
      </c>
      <c r="I61" s="154"/>
      <c r="J61" s="152" t="s">
        <v>279</v>
      </c>
      <c r="K61" s="153">
        <f>Pricing!$D61*100</f>
        <v>0.80431681922284426</v>
      </c>
      <c r="L61" s="153">
        <f>Pricing!$D61*100</f>
        <v>0.80431681922284426</v>
      </c>
      <c r="M61" s="154" t="str">
        <f>IF(Contribute="abcd",IF($A$2&lt;&gt;-1,_xll.RtContribute(SourceAlias,J61,Fields,K61:L61,"SCOPE:SERVER"),_xll.RtContribute(SourceAlias,"DDS_INSERT_S",$A$2:$C$2,J61:L61,"SCOPE:SERVER FTC:ALL")),"stopped")</f>
        <v>stopped</v>
      </c>
      <c r="N61" s="152" t="s">
        <v>362</v>
      </c>
      <c r="O61" s="153">
        <f>Pricing!$E61*100</f>
        <v>1.213669680132466</v>
      </c>
      <c r="P61" s="153">
        <f>Pricing!$E61*100</f>
        <v>1.213669680132466</v>
      </c>
      <c r="Q61" s="154" t="str">
        <f>IF(Contribute="abcd",IF($A$2&lt;&gt;-1,_xll.RtContribute(SourceAlias,N61,Fields,O61:P61,"SCOPE:SERVER"),_xll.RtContribute(SourceAlias,"DDS_INSERT_S",$A$2:$C$2,N61:P61,"SCOPE:SERVER FTC:ALL")),"stopped")</f>
        <v>stopped</v>
      </c>
      <c r="R61" s="152"/>
      <c r="S61" s="153">
        <f>Pricing!$F61*100</f>
        <v>0.63013408632406465</v>
      </c>
      <c r="T61" s="153">
        <f>Pricing!$F61*100</f>
        <v>0.63013408632406465</v>
      </c>
      <c r="U61" s="154"/>
      <c r="V61" s="152"/>
      <c r="W61" s="153">
        <f>Pricing!$G61*100</f>
        <v>0.34088413388833061</v>
      </c>
      <c r="X61" s="153">
        <f>Pricing!$G61*100</f>
        <v>0.34088413388833061</v>
      </c>
      <c r="Y61" s="154" t="str">
        <f>IF(Contribute="abcd",IF($A$2&lt;&gt;-1,_xll.RtContribute(SourceAlias,V61,Fields,W61:X61,"SCOPE:SERVER"),_xll.RtContribute(SourceAlias,"DDS_INSERT_S",$A$2:$C$2,V61:X61,"SCOPE:SERVER FTC:ALL")),"stopped")</f>
        <v>stopped</v>
      </c>
    </row>
    <row r="62" spans="1:25" x14ac:dyDescent="0.2">
      <c r="A62" s="71">
        <f>Indexes!A62</f>
        <v>8</v>
      </c>
      <c r="B62" s="152"/>
      <c r="C62" s="153">
        <f>Pricing!$B62*100</f>
        <v>0.51735825458202223</v>
      </c>
      <c r="D62" s="153">
        <f>Pricing!$B62*100</f>
        <v>0.51735825458202223</v>
      </c>
      <c r="E62" s="154"/>
      <c r="F62" s="152"/>
      <c r="G62" s="153">
        <f>Pricing!$C62*100</f>
        <v>0.69047186086560042</v>
      </c>
      <c r="H62" s="153">
        <f>Pricing!$C62*100</f>
        <v>0.69047186086560042</v>
      </c>
      <c r="I62" s="154"/>
      <c r="J62" s="152" t="s">
        <v>280</v>
      </c>
      <c r="K62" s="153">
        <f>Pricing!$D62*100</f>
        <v>0.87308210941507403</v>
      </c>
      <c r="L62" s="153">
        <f>Pricing!$D62*100</f>
        <v>0.87308210941507403</v>
      </c>
      <c r="M62" s="154" t="str">
        <f>IF(Contribute="abcd",IF($A$2&lt;&gt;-1,_xll.RtContribute(SourceAlias,J62,Fields,K62:L62,"SCOPE:SERVER"),_xll.RtContribute(SourceAlias,"DDS_INSERT_S",$A$2:$C$2,J62:L62,"SCOPE:SERVER FTC:ALL")),"stopped")</f>
        <v>stopped</v>
      </c>
      <c r="N62" s="152" t="s">
        <v>363</v>
      </c>
      <c r="O62" s="153">
        <f>Pricing!$E62*100</f>
        <v>1.2792461333242477</v>
      </c>
      <c r="P62" s="153">
        <f>Pricing!$E62*100</f>
        <v>1.2792461333242477</v>
      </c>
      <c r="Q62" s="154" t="str">
        <f>IF(Contribute="abcd",IF($A$2&lt;&gt;-1,_xll.RtContribute(SourceAlias,N62,Fields,O62:P62,"SCOPE:SERVER"),_xll.RtContribute(SourceAlias,"DDS_INSERT_S",$A$2:$C$2,N62:P62,"SCOPE:SERVER FTC:ALL")),"stopped")</f>
        <v>stopped</v>
      </c>
      <c r="R62" s="152"/>
      <c r="S62" s="153">
        <f>Pricing!$F62*100</f>
        <v>0.62600640647972938</v>
      </c>
      <c r="T62" s="153">
        <f>Pricing!$F62*100</f>
        <v>0.62600640647972938</v>
      </c>
      <c r="U62" s="154"/>
      <c r="V62" s="152"/>
      <c r="W62" s="153">
        <f>Pricing!$G62*100</f>
        <v>0.43808464074768239</v>
      </c>
      <c r="X62" s="153">
        <f>Pricing!$G62*100</f>
        <v>0.43808464074768239</v>
      </c>
      <c r="Y62" s="154" t="str">
        <f>IF(Contribute="abcd",IF($A$2&lt;&gt;-1,_xll.RtContribute(SourceAlias,V62,Fields,W62:X62,"SCOPE:SERVER"),_xll.RtContribute(SourceAlias,"DDS_INSERT_S",$A$2:$C$2,V62:X62,"SCOPE:SERVER FTC:ALL")),"stopped")</f>
        <v>stopped</v>
      </c>
    </row>
    <row r="63" spans="1:25" x14ac:dyDescent="0.2">
      <c r="A63" s="71">
        <f>Indexes!A63</f>
        <v>9</v>
      </c>
      <c r="B63" s="152"/>
      <c r="C63" s="153">
        <f>Pricing!$B63*100</f>
        <v>0.59195642398784409</v>
      </c>
      <c r="D63" s="153">
        <f>Pricing!$B63*100</f>
        <v>0.59195642398784409</v>
      </c>
      <c r="E63" s="154"/>
      <c r="F63" s="152"/>
      <c r="G63" s="153">
        <f>Pricing!$C63*100</f>
        <v>0.77281865265405447</v>
      </c>
      <c r="H63" s="153">
        <f>Pricing!$C63*100</f>
        <v>0.77281865265405447</v>
      </c>
      <c r="I63" s="154"/>
      <c r="J63" s="152" t="s">
        <v>281</v>
      </c>
      <c r="K63" s="153">
        <f>Pricing!$D63*100</f>
        <v>0.94660871258518586</v>
      </c>
      <c r="L63" s="153">
        <f>Pricing!$D63*100</f>
        <v>0.94660871258518586</v>
      </c>
      <c r="M63" s="154" t="str">
        <f>IF(Contribute="abcd",IF($A$2&lt;&gt;-1,_xll.RtContribute(SourceAlias,J63,Fields,K63:L63,"SCOPE:SERVER"),_xll.RtContribute(SourceAlias,"DDS_INSERT_S",$A$2:$C$2,J63:L63,"SCOPE:SERVER FTC:ALL")),"stopped")</f>
        <v>stopped</v>
      </c>
      <c r="N63" s="152" t="s">
        <v>364</v>
      </c>
      <c r="O63" s="153">
        <f>Pricing!$E63*100</f>
        <v>1.3559999999999794</v>
      </c>
      <c r="P63" s="153">
        <f>Pricing!$E63*100</f>
        <v>1.3559999999999794</v>
      </c>
      <c r="Q63" s="154" t="str">
        <f>IF(Contribute="abcd",IF($A$2&lt;&gt;-1,_xll.RtContribute(SourceAlias,N63,Fields,O63:P63,"SCOPE:SERVER"),_xll.RtContribute(SourceAlias,"DDS_INSERT_S",$A$2:$C$2,N63:P63,"SCOPE:SERVER FTC:ALL")),"stopped")</f>
        <v>stopped</v>
      </c>
      <c r="R63" s="152"/>
      <c r="S63" s="153">
        <f>Pricing!$F63*100</f>
        <v>0.73241166062928931</v>
      </c>
      <c r="T63" s="153">
        <f>Pricing!$F63*100</f>
        <v>0.73241166062928931</v>
      </c>
      <c r="U63" s="154"/>
      <c r="V63" s="152"/>
      <c r="W63" s="153">
        <f>Pricing!$G63*100</f>
        <v>0.47263642984152199</v>
      </c>
      <c r="X63" s="153">
        <f>Pricing!$G63*100</f>
        <v>0.47263642984152199</v>
      </c>
      <c r="Y63" s="154" t="str">
        <f>IF(Contribute="abcd",IF($A$2&lt;&gt;-1,_xll.RtContribute(SourceAlias,V63,Fields,W63:X63,"SCOPE:SERVER"),_xll.RtContribute(SourceAlias,"DDS_INSERT_S",$A$2:$C$2,V63:X63,"SCOPE:SERVER FTC:ALL")),"stopped")</f>
        <v>stopped</v>
      </c>
    </row>
    <row r="64" spans="1:25" x14ac:dyDescent="0.2">
      <c r="A64" s="71">
        <f>Indexes!A64</f>
        <v>10</v>
      </c>
      <c r="B64" s="152"/>
      <c r="C64" s="153">
        <f>Pricing!$B64*100</f>
        <v>0.66775399019025627</v>
      </c>
      <c r="D64" s="153">
        <f>Pricing!$B64*100</f>
        <v>0.66775399019025627</v>
      </c>
      <c r="E64" s="154"/>
      <c r="F64" s="152"/>
      <c r="G64" s="153">
        <f>Pricing!$C64*100</f>
        <v>0.84735072129307298</v>
      </c>
      <c r="H64" s="153">
        <f>Pricing!$C64*100</f>
        <v>0.84735072129307298</v>
      </c>
      <c r="I64" s="154"/>
      <c r="J64" s="152" t="s">
        <v>282</v>
      </c>
      <c r="K64" s="153">
        <f>Pricing!$D64*100</f>
        <v>1.0278479986416837</v>
      </c>
      <c r="L64" s="153">
        <f>Pricing!$D64*100</f>
        <v>1.0278479986416837</v>
      </c>
      <c r="M64" s="154" t="str">
        <f>IF(Contribute="abcd",IF($A$2&lt;&gt;-1,_xll.RtContribute(SourceAlias,J64,Fields,K64:L64,"SCOPE:SERVER"),_xll.RtContribute(SourceAlias,"DDS_INSERT_S",$A$2:$C$2,J64:L64,"SCOPE:SERVER FTC:ALL")),"stopped")</f>
        <v>stopped</v>
      </c>
      <c r="N64" s="152" t="s">
        <v>365</v>
      </c>
      <c r="O64" s="153">
        <f>Pricing!$E64*100</f>
        <v>1.4382232935736454</v>
      </c>
      <c r="P64" s="153">
        <f>Pricing!$E64*100</f>
        <v>1.4382232935736454</v>
      </c>
      <c r="Q64" s="154" t="str">
        <f>IF(Contribute="abcd",IF($A$2&lt;&gt;-1,_xll.RtContribute(SourceAlias,N64,Fields,O64:P64,"SCOPE:SERVER"),_xll.RtContribute(SourceAlias,"DDS_INSERT_S",$A$2:$C$2,N64:P64,"SCOPE:SERVER FTC:ALL")),"stopped")</f>
        <v>stopped</v>
      </c>
      <c r="R64" s="152"/>
      <c r="S64" s="153">
        <f>Pricing!$F64*100</f>
        <v>0.84167918326001279</v>
      </c>
      <c r="T64" s="153">
        <f>Pricing!$F64*100</f>
        <v>0.84167918326001279</v>
      </c>
      <c r="U64" s="154"/>
      <c r="V64" s="152"/>
      <c r="W64" s="153">
        <f>Pricing!$G64*100</f>
        <v>0.5363329805874173</v>
      </c>
      <c r="X64" s="153">
        <f>Pricing!$G64*100</f>
        <v>0.5363329805874173</v>
      </c>
      <c r="Y64" s="154" t="str">
        <f>IF(Contribute="abcd",IF($A$2&lt;&gt;-1,_xll.RtContribute(SourceAlias,V64,Fields,W64:X64,"SCOPE:SERVER"),_xll.RtContribute(SourceAlias,"DDS_INSERT_S",$A$2:$C$2,V64:X64,"SCOPE:SERVER FTC:ALL")),"stopped")</f>
        <v>stopped</v>
      </c>
    </row>
    <row r="65" spans="1:25" x14ac:dyDescent="0.2">
      <c r="A65" s="71">
        <f>Indexes!A65</f>
        <v>11</v>
      </c>
      <c r="B65" s="152"/>
      <c r="C65" s="153">
        <f>Pricing!$B65*100</f>
        <v>0.74539915491412356</v>
      </c>
      <c r="D65" s="153">
        <f>Pricing!$B65*100</f>
        <v>0.74539915491412356</v>
      </c>
      <c r="E65" s="154"/>
      <c r="F65" s="152"/>
      <c r="G65" s="153">
        <f>Pricing!$C65*100</f>
        <v>0.92300481261574663</v>
      </c>
      <c r="H65" s="153">
        <f>Pricing!$C65*100</f>
        <v>0.92300481261574663</v>
      </c>
      <c r="I65" s="154"/>
      <c r="J65" s="152" t="s">
        <v>283</v>
      </c>
      <c r="K65" s="153">
        <f>Pricing!$D65*100</f>
        <v>1.0969352801255086</v>
      </c>
      <c r="L65" s="153">
        <f>Pricing!$D65*100</f>
        <v>1.0969352801255086</v>
      </c>
      <c r="M65" s="154" t="str">
        <f>IF(Contribute="abcd",IF($A$2&lt;&gt;-1,_xll.RtContribute(SourceAlias,J65,Fields,K65:L65,"SCOPE:SERVER"),_xll.RtContribute(SourceAlias,"DDS_INSERT_S",$A$2:$C$2,J65:L65,"SCOPE:SERVER FTC:ALL")),"stopped")</f>
        <v>stopped</v>
      </c>
      <c r="N65" s="152" t="s">
        <v>366</v>
      </c>
      <c r="O65" s="153">
        <f>Pricing!$E65*100</f>
        <v>1.5249207679302628</v>
      </c>
      <c r="P65" s="153">
        <f>Pricing!$E65*100</f>
        <v>1.5249207679302628</v>
      </c>
      <c r="Q65" s="154" t="str">
        <f>IF(Contribute="abcd",IF($A$2&lt;&gt;-1,_xll.RtContribute(SourceAlias,N65,Fields,O65:P65,"SCOPE:SERVER"),_xll.RtContribute(SourceAlias,"DDS_INSERT_S",$A$2:$C$2,N65:P65,"SCOPE:SERVER FTC:ALL")),"stopped")</f>
        <v>stopped</v>
      </c>
      <c r="R65" s="152"/>
      <c r="S65" s="153">
        <f>Pricing!$F65*100</f>
        <v>0.91655027269061506</v>
      </c>
      <c r="T65" s="153">
        <f>Pricing!$F65*100</f>
        <v>0.91655027269061506</v>
      </c>
      <c r="U65" s="154"/>
      <c r="V65" s="152"/>
      <c r="W65" s="153">
        <f>Pricing!$G65*100</f>
        <v>0.65959526415948488</v>
      </c>
      <c r="X65" s="153">
        <f>Pricing!$G65*100</f>
        <v>0.65959526415948488</v>
      </c>
      <c r="Y65" s="154" t="str">
        <f>IF(Contribute="abcd",IF($A$2&lt;&gt;-1,_xll.RtContribute(SourceAlias,V65,Fields,W65:X65,"SCOPE:SERVER"),_xll.RtContribute(SourceAlias,"DDS_INSERT_S",$A$2:$C$2,V65:X65,"SCOPE:SERVER FTC:ALL")),"stopped")</f>
        <v>stopped</v>
      </c>
    </row>
    <row r="66" spans="1:25" x14ac:dyDescent="0.2">
      <c r="A66" s="71">
        <f>Indexes!A66</f>
        <v>12</v>
      </c>
      <c r="B66" s="152"/>
      <c r="C66" s="153">
        <f>Pricing!$B66*100</f>
        <v>0.82308634678103842</v>
      </c>
      <c r="D66" s="153">
        <f>Pricing!$B66*100</f>
        <v>0.82308634678103842</v>
      </c>
      <c r="E66" s="154"/>
      <c r="F66" s="152"/>
      <c r="G66" s="153">
        <f>Pricing!$C66*100</f>
        <v>1.0058891362686673</v>
      </c>
      <c r="H66" s="153">
        <f>Pricing!$C66*100</f>
        <v>1.0058891362686673</v>
      </c>
      <c r="I66" s="154"/>
      <c r="J66" s="152" t="s">
        <v>284</v>
      </c>
      <c r="K66" s="153">
        <f>Pricing!$D66*100</f>
        <v>1.1842759542358754</v>
      </c>
      <c r="L66" s="153">
        <f>Pricing!$D66*100</f>
        <v>1.1842759542358754</v>
      </c>
      <c r="M66" s="154" t="str">
        <f>IF(Contribute="abcd",IF($A$2&lt;&gt;-1,_xll.RtContribute(SourceAlias,J66,Fields,K66:L66,"SCOPE:SERVER"),_xll.RtContribute(SourceAlias,"DDS_INSERT_S",$A$2:$C$2,J66:L66,"SCOPE:SERVER FTC:ALL")),"stopped")</f>
        <v>stopped</v>
      </c>
      <c r="N66" s="152" t="s">
        <v>367</v>
      </c>
      <c r="O66" s="153">
        <f>Pricing!$E66*100</f>
        <v>1.6248621609101517</v>
      </c>
      <c r="P66" s="153">
        <f>Pricing!$E66*100</f>
        <v>1.6248621609101517</v>
      </c>
      <c r="Q66" s="154" t="str">
        <f>IF(Contribute="abcd",IF($A$2&lt;&gt;-1,_xll.RtContribute(SourceAlias,N66,Fields,O66:P66,"SCOPE:SERVER"),_xll.RtContribute(SourceAlias,"DDS_INSERT_S",$A$2:$C$2,N66:P66,"SCOPE:SERVER FTC:ALL")),"stopped")</f>
        <v>stopped</v>
      </c>
      <c r="R66" s="152"/>
      <c r="S66" s="153">
        <f>Pricing!$F66*100</f>
        <v>0.9994585107033771</v>
      </c>
      <c r="T66" s="153">
        <f>Pricing!$F66*100</f>
        <v>0.9994585107033771</v>
      </c>
      <c r="U66" s="154"/>
      <c r="V66" s="152"/>
      <c r="W66" s="153">
        <f>Pricing!$G66*100</f>
        <v>0.68146146476166791</v>
      </c>
      <c r="X66" s="153">
        <f>Pricing!$G66*100</f>
        <v>0.68146146476166791</v>
      </c>
      <c r="Y66" s="154" t="str">
        <f>IF(Contribute="abcd",IF($A$2&lt;&gt;-1,_xll.RtContribute(SourceAlias,V66,Fields,W66:X66,"SCOPE:SERVER"),_xll.RtContribute(SourceAlias,"DDS_INSERT_S",$A$2:$C$2,V66:X66,"SCOPE:SERVER FTC:ALL")),"stopped")</f>
        <v>stopped</v>
      </c>
    </row>
    <row r="67" spans="1:25" x14ac:dyDescent="0.2">
      <c r="A67" s="71">
        <f>Indexes!A67</f>
        <v>13</v>
      </c>
      <c r="B67" s="152"/>
      <c r="C67" s="153">
        <f>Pricing!$B67*100</f>
        <v>0.89055982363779818</v>
      </c>
      <c r="D67" s="153">
        <f>Pricing!$B67*100</f>
        <v>0.89055982363779818</v>
      </c>
      <c r="E67" s="154"/>
      <c r="F67" s="152"/>
      <c r="G67" s="153">
        <f>Pricing!$C67*100</f>
        <v>1.074845174825324</v>
      </c>
      <c r="H67" s="153">
        <f>Pricing!$C67*100</f>
        <v>1.074845174825324</v>
      </c>
      <c r="I67" s="154"/>
      <c r="J67" s="152" t="s">
        <v>285</v>
      </c>
      <c r="K67" s="153">
        <f>Pricing!$D67*100</f>
        <v>1.2558522672921855</v>
      </c>
      <c r="L67" s="153">
        <f>Pricing!$D67*100</f>
        <v>1.2558522672921855</v>
      </c>
      <c r="M67" s="154" t="str">
        <f>IF(Contribute="abcd",IF($A$2&lt;&gt;-1,_xll.RtContribute(SourceAlias,J67,Fields,K67:L67,"SCOPE:SERVER"),_xll.RtContribute(SourceAlias,"DDS_INSERT_S",$A$2:$C$2,J67:L67,"SCOPE:SERVER FTC:ALL")),"stopped")</f>
        <v>stopped</v>
      </c>
      <c r="N67" s="152" t="s">
        <v>368</v>
      </c>
      <c r="O67" s="153">
        <f>Pricing!$E67*100</f>
        <v>1.6989443288946304</v>
      </c>
      <c r="P67" s="153">
        <f>Pricing!$E67*100</f>
        <v>1.6989443288946304</v>
      </c>
      <c r="Q67" s="154" t="str">
        <f>IF(Contribute="abcd",IF($A$2&lt;&gt;-1,_xll.RtContribute(SourceAlias,N67,Fields,O67:P67,"SCOPE:SERVER"),_xll.RtContribute(SourceAlias,"DDS_INSERT_S",$A$2:$C$2,N67:P67,"SCOPE:SERVER FTC:ALL")),"stopped")</f>
        <v>stopped</v>
      </c>
      <c r="R67" s="152"/>
      <c r="S67" s="153">
        <f>Pricing!$F67*100</f>
        <v>1.0707227493469516</v>
      </c>
      <c r="T67" s="153">
        <f>Pricing!$F67*100</f>
        <v>1.0707227493469516</v>
      </c>
      <c r="U67" s="154"/>
      <c r="V67" s="152"/>
      <c r="W67" s="153">
        <f>Pricing!$G67*100</f>
        <v>0.74864707789057405</v>
      </c>
      <c r="X67" s="153">
        <f>Pricing!$G67*100</f>
        <v>0.74864707789057405</v>
      </c>
      <c r="Y67" s="154" t="str">
        <f>IF(Contribute="abcd",IF($A$2&lt;&gt;-1,_xll.RtContribute(SourceAlias,V67,Fields,W67:X67,"SCOPE:SERVER"),_xll.RtContribute(SourceAlias,"DDS_INSERT_S",$A$2:$C$2,V67:X67,"SCOPE:SERVER FTC:ALL")),"stopped")</f>
        <v>stopped</v>
      </c>
    </row>
    <row r="68" spans="1:25" x14ac:dyDescent="0.2">
      <c r="A68" s="71">
        <f>Indexes!A68</f>
        <v>14</v>
      </c>
      <c r="B68" s="152"/>
      <c r="C68" s="153">
        <f>Pricing!$B68*100</f>
        <v>0.95951410061090314</v>
      </c>
      <c r="D68" s="153">
        <f>Pricing!$B68*100</f>
        <v>0.95951410061090314</v>
      </c>
      <c r="E68" s="154"/>
      <c r="F68" s="152"/>
      <c r="G68" s="153">
        <f>Pricing!$C68*100</f>
        <v>1.1475734850758228</v>
      </c>
      <c r="H68" s="153">
        <f>Pricing!$C68*100</f>
        <v>1.1475734850758228</v>
      </c>
      <c r="I68" s="154"/>
      <c r="J68" s="152" t="s">
        <v>286</v>
      </c>
      <c r="K68" s="153">
        <f>Pricing!$D68*100</f>
        <v>1.3280102606826019</v>
      </c>
      <c r="L68" s="153">
        <f>Pricing!$D68*100</f>
        <v>1.3280102606826019</v>
      </c>
      <c r="M68" s="154" t="str">
        <f>IF(Contribute="abcd",IF($A$2&lt;&gt;-1,_xll.RtContribute(SourceAlias,J68,Fields,K68:L68,"SCOPE:SERVER"),_xll.RtContribute(SourceAlias,"DDS_INSERT_S",$A$2:$C$2,J68:L68,"SCOPE:SERVER FTC:ALL")),"stopped")</f>
        <v>stopped</v>
      </c>
      <c r="N68" s="152" t="s">
        <v>369</v>
      </c>
      <c r="O68" s="153">
        <f>Pricing!$E68*100</f>
        <v>1.7658527210336137</v>
      </c>
      <c r="P68" s="153">
        <f>Pricing!$E68*100</f>
        <v>1.7658527210336137</v>
      </c>
      <c r="Q68" s="154" t="str">
        <f>IF(Contribute="abcd",IF($A$2&lt;&gt;-1,_xll.RtContribute(SourceAlias,N68,Fields,O68:P68,"SCOPE:SERVER"),_xll.RtContribute(SourceAlias,"DDS_INSERT_S",$A$2:$C$2,N68:P68,"SCOPE:SERVER FTC:ALL")),"stopped")</f>
        <v>stopped</v>
      </c>
      <c r="R68" s="152"/>
      <c r="S68" s="153">
        <f>Pricing!$F68*100</f>
        <v>1.140082073490511</v>
      </c>
      <c r="T68" s="153">
        <f>Pricing!$F68*100</f>
        <v>1.140082073490511</v>
      </c>
      <c r="U68" s="154"/>
      <c r="V68" s="152"/>
      <c r="W68" s="153">
        <f>Pricing!$G68*100</f>
        <v>0.89047858450985728</v>
      </c>
      <c r="X68" s="153">
        <f>Pricing!$G68*100</f>
        <v>0.89047858450985728</v>
      </c>
      <c r="Y68" s="154" t="str">
        <f>IF(Contribute="abcd",IF($A$2&lt;&gt;-1,_xll.RtContribute(SourceAlias,V68,Fields,W68:X68,"SCOPE:SERVER"),_xll.RtContribute(SourceAlias,"DDS_INSERT_S",$A$2:$C$2,V68:X68,"SCOPE:SERVER FTC:ALL")),"stopped")</f>
        <v>stopped</v>
      </c>
    </row>
    <row r="69" spans="1:25" x14ac:dyDescent="0.2">
      <c r="A69" s="71">
        <f>Indexes!A69</f>
        <v>15</v>
      </c>
      <c r="B69" s="152"/>
      <c r="C69" s="153">
        <f>Pricing!$B69*100</f>
        <v>1.0285304172014944</v>
      </c>
      <c r="D69" s="153">
        <f>Pricing!$B69*100</f>
        <v>1.0285304172014944</v>
      </c>
      <c r="E69" s="154"/>
      <c r="F69" s="152"/>
      <c r="G69" s="153">
        <f>Pricing!$C69*100</f>
        <v>1.223619004524652</v>
      </c>
      <c r="H69" s="153">
        <f>Pricing!$C69*100</f>
        <v>1.223619004524652</v>
      </c>
      <c r="I69" s="154"/>
      <c r="J69" s="152" t="s">
        <v>287</v>
      </c>
      <c r="K69" s="153">
        <f>Pricing!$D69*100</f>
        <v>1.3999881012840532</v>
      </c>
      <c r="L69" s="153">
        <f>Pricing!$D69*100</f>
        <v>1.3999881012840532</v>
      </c>
      <c r="M69" s="154" t="str">
        <f>IF(Contribute="abcd",IF($A$2&lt;&gt;-1,_xll.RtContribute(SourceAlias,J69,Fields,K69:L69,"SCOPE:SERVER"),_xll.RtContribute(SourceAlias,"DDS_INSERT_S",$A$2:$C$2,J69:L69,"SCOPE:SERVER FTC:ALL")),"stopped")</f>
        <v>stopped</v>
      </c>
      <c r="N69" s="152" t="s">
        <v>370</v>
      </c>
      <c r="O69" s="153">
        <f>Pricing!$E69*100</f>
        <v>1.8200087362551072</v>
      </c>
      <c r="P69" s="153">
        <f>Pricing!$E69*100</f>
        <v>1.8200087362551072</v>
      </c>
      <c r="Q69" s="154" t="str">
        <f>IF(Contribute="abcd",IF($A$2&lt;&gt;-1,_xll.RtContribute(SourceAlias,N69,Fields,O69:P69,"SCOPE:SERVER"),_xll.RtContribute(SourceAlias,"DDS_INSERT_S",$A$2:$C$2,N69:P69,"SCOPE:SERVER FTC:ALL")),"stopped")</f>
        <v>stopped</v>
      </c>
      <c r="R69" s="152"/>
      <c r="S69" s="153">
        <f>Pricing!$F69*100</f>
        <v>1.2147447632677484</v>
      </c>
      <c r="T69" s="153">
        <f>Pricing!$F69*100</f>
        <v>1.2147447632677484</v>
      </c>
      <c r="U69" s="154"/>
      <c r="V69" s="152"/>
      <c r="W69" s="153">
        <f>Pricing!$G69*100</f>
        <v>0.89146621818070315</v>
      </c>
      <c r="X69" s="153">
        <f>Pricing!$G69*100</f>
        <v>0.89146621818070315</v>
      </c>
      <c r="Y69" s="154" t="str">
        <f>IF(Contribute="abcd",IF($A$2&lt;&gt;-1,_xll.RtContribute(SourceAlias,V69,Fields,W69:X69,"SCOPE:SERVER"),_xll.RtContribute(SourceAlias,"DDS_INSERT_S",$A$2:$C$2,V69:X69,"SCOPE:SERVER FTC:ALL")),"stopped")</f>
        <v>stopped</v>
      </c>
    </row>
    <row r="70" spans="1:25" x14ac:dyDescent="0.2">
      <c r="A70" s="71">
        <f>Indexes!A70</f>
        <v>16</v>
      </c>
      <c r="B70" s="152"/>
      <c r="C70" s="153">
        <f>Pricing!$B70*100</f>
        <v>1.0952030403094781</v>
      </c>
      <c r="D70" s="153">
        <f>Pricing!$B70*100</f>
        <v>1.0952030403094781</v>
      </c>
      <c r="E70" s="154"/>
      <c r="F70" s="152"/>
      <c r="G70" s="153">
        <f>Pricing!$C70*100</f>
        <v>1.2922292154013393</v>
      </c>
      <c r="H70" s="153">
        <f>Pricing!$C70*100</f>
        <v>1.2922292154013393</v>
      </c>
      <c r="I70" s="154"/>
      <c r="J70" s="152" t="s">
        <v>288</v>
      </c>
      <c r="K70" s="153">
        <f>Pricing!$D70*100</f>
        <v>1.4661276371626608</v>
      </c>
      <c r="L70" s="153">
        <f>Pricing!$D70*100</f>
        <v>1.4661276371626608</v>
      </c>
      <c r="M70" s="154" t="str">
        <f>IF(Contribute="abcd",IF($A$2&lt;&gt;-1,_xll.RtContribute(SourceAlias,J70,Fields,K70:L70,"SCOPE:SERVER"),_xll.RtContribute(SourceAlias,"DDS_INSERT_S",$A$2:$C$2,J70:L70,"SCOPE:SERVER FTC:ALL")),"stopped")</f>
        <v>stopped</v>
      </c>
      <c r="N70" s="152" t="s">
        <v>371</v>
      </c>
      <c r="O70" s="153">
        <f>Pricing!$E70*100</f>
        <v>1.896748564059378</v>
      </c>
      <c r="P70" s="153">
        <f>Pricing!$E70*100</f>
        <v>1.896748564059378</v>
      </c>
      <c r="Q70" s="154" t="str">
        <f>IF(Contribute="abcd",IF($A$2&lt;&gt;-1,_xll.RtContribute(SourceAlias,N70,Fields,O70:P70,"SCOPE:SERVER"),_xll.RtContribute(SourceAlias,"DDS_INSERT_S",$A$2:$C$2,N70:P70,"SCOPE:SERVER FTC:ALL")),"stopped")</f>
        <v>stopped</v>
      </c>
      <c r="R70" s="152"/>
      <c r="S70" s="153">
        <f>Pricing!$F70*100</f>
        <v>1.286765328919818</v>
      </c>
      <c r="T70" s="153">
        <f>Pricing!$F70*100</f>
        <v>1.286765328919818</v>
      </c>
      <c r="U70" s="154"/>
      <c r="V70" s="152"/>
      <c r="W70" s="153">
        <f>Pricing!$G70*100</f>
        <v>0.96582934043265567</v>
      </c>
      <c r="X70" s="153">
        <f>Pricing!$G70*100</f>
        <v>0.96582934043265567</v>
      </c>
      <c r="Y70" s="154" t="str">
        <f>IF(Contribute="abcd",IF($A$2&lt;&gt;-1,_xll.RtContribute(SourceAlias,V70,Fields,W70:X70,"SCOPE:SERVER"),_xll.RtContribute(SourceAlias,"DDS_INSERT_S",$A$2:$C$2,V70:X70,"SCOPE:SERVER FTC:ALL")),"stopped")</f>
        <v>stopped</v>
      </c>
    </row>
    <row r="71" spans="1:25" x14ac:dyDescent="0.2">
      <c r="A71" s="71">
        <f>Indexes!A71</f>
        <v>17</v>
      </c>
      <c r="B71" s="152"/>
      <c r="C71" s="153">
        <f>Pricing!$B71*100</f>
        <v>1.1616635532985986</v>
      </c>
      <c r="D71" s="153">
        <f>Pricing!$B71*100</f>
        <v>1.1616635532985986</v>
      </c>
      <c r="E71" s="154"/>
      <c r="F71" s="152"/>
      <c r="G71" s="153">
        <f>Pricing!$C71*100</f>
        <v>1.3554135920669568</v>
      </c>
      <c r="H71" s="153">
        <f>Pricing!$C71*100</f>
        <v>1.3554135920669568</v>
      </c>
      <c r="I71" s="154"/>
      <c r="J71" s="152" t="s">
        <v>289</v>
      </c>
      <c r="K71" s="153">
        <f>Pricing!$D71*100</f>
        <v>1.5295842393493417</v>
      </c>
      <c r="L71" s="153">
        <f>Pricing!$D71*100</f>
        <v>1.5295842393493417</v>
      </c>
      <c r="M71" s="154" t="str">
        <f>IF(Contribute="abcd",IF($A$2&lt;&gt;-1,_xll.RtContribute(SourceAlias,J71,Fields,K71:L71,"SCOPE:SERVER"),_xll.RtContribute(SourceAlias,"DDS_INSERT_S",$A$2:$C$2,J71:L71,"SCOPE:SERVER FTC:ALL")),"stopped")</f>
        <v>stopped</v>
      </c>
      <c r="N71" s="152" t="s">
        <v>372</v>
      </c>
      <c r="O71" s="153">
        <f>Pricing!$E71*100</f>
        <v>1.9550340776721267</v>
      </c>
      <c r="P71" s="153">
        <f>Pricing!$E71*100</f>
        <v>1.9550340776721267</v>
      </c>
      <c r="Q71" s="154" t="str">
        <f>IF(Contribute="abcd",IF($A$2&lt;&gt;-1,_xll.RtContribute(SourceAlias,N71,Fields,O71:P71,"SCOPE:SERVER"),_xll.RtContribute(SourceAlias,"DDS_INSERT_S",$A$2:$C$2,N71:P71,"SCOPE:SERVER FTC:ALL")),"stopped")</f>
        <v>stopped</v>
      </c>
      <c r="R71" s="152"/>
      <c r="S71" s="153">
        <f>Pricing!$F71*100</f>
        <v>1.3480701490972473</v>
      </c>
      <c r="T71" s="153">
        <f>Pricing!$F71*100</f>
        <v>1.3480701490972473</v>
      </c>
      <c r="U71" s="154"/>
      <c r="V71" s="152"/>
      <c r="W71" s="153">
        <f>Pricing!$G71*100</f>
        <v>1.0722471404047695</v>
      </c>
      <c r="X71" s="153">
        <f>Pricing!$G71*100</f>
        <v>1.0722471404047695</v>
      </c>
      <c r="Y71" s="154" t="str">
        <f>IF(Contribute="abcd",IF($A$2&lt;&gt;-1,_xll.RtContribute(SourceAlias,V71,Fields,W71:X71,"SCOPE:SERVER"),_xll.RtContribute(SourceAlias,"DDS_INSERT_S",$A$2:$C$2,V71:X71,"SCOPE:SERVER FTC:ALL")),"stopped")</f>
        <v>stopped</v>
      </c>
    </row>
    <row r="72" spans="1:25" x14ac:dyDescent="0.2">
      <c r="A72" s="63">
        <f>Indexes!A72</f>
        <v>18</v>
      </c>
      <c r="B72" s="155"/>
      <c r="C72" s="156">
        <f>Pricing!$B72*100</f>
        <v>1.226577582600392</v>
      </c>
      <c r="D72" s="156">
        <f>Pricing!$B72*100</f>
        <v>1.226577582600392</v>
      </c>
      <c r="E72" s="157"/>
      <c r="F72" s="155"/>
      <c r="G72" s="153">
        <f>Pricing!$C72*100</f>
        <v>1.4208554678239764</v>
      </c>
      <c r="H72" s="153">
        <f>Pricing!$C72*100</f>
        <v>1.4208554678239764</v>
      </c>
      <c r="I72" s="157"/>
      <c r="J72" s="155" t="s">
        <v>290</v>
      </c>
      <c r="K72" s="156">
        <f>Pricing!$D72*100</f>
        <v>1.5940862168144694</v>
      </c>
      <c r="L72" s="156">
        <f>Pricing!$D72*100</f>
        <v>1.5940862168144694</v>
      </c>
      <c r="M72" s="157" t="str">
        <f>IF(Contribute="abcd",IF($A$2&lt;&gt;-1,_xll.RtContribute(SourceAlias,J72,Fields,K72:L72,"SCOPE:SERVER"),_xll.RtContribute(SourceAlias,"DDS_INSERT_S",$A$2:$C$2,J72:L72,"SCOPE:SERVER FTC:ALL")),"stopped")</f>
        <v>stopped</v>
      </c>
      <c r="N72" s="155" t="s">
        <v>373</v>
      </c>
      <c r="O72" s="156">
        <f>Pricing!$E72*100</f>
        <v>2.012131885442312</v>
      </c>
      <c r="P72" s="156">
        <f>Pricing!$E72*100</f>
        <v>2.012131885442312</v>
      </c>
      <c r="Q72" s="157" t="str">
        <f>IF(Contribute="abcd",IF($A$2&lt;&gt;-1,_xll.RtContribute(SourceAlias,N72,Fields,O72:P72,"SCOPE:SERVER"),_xll.RtContribute(SourceAlias,"DDS_INSERT_S",$A$2:$C$2,N72:P72,"SCOPE:SERVER FTC:ALL")),"stopped")</f>
        <v>stopped</v>
      </c>
      <c r="R72" s="155"/>
      <c r="S72" s="156">
        <f>Pricing!$F72*100</f>
        <v>1.4138184394657769</v>
      </c>
      <c r="T72" s="156">
        <f>Pricing!$F72*100</f>
        <v>1.4138184394657769</v>
      </c>
      <c r="U72" s="157"/>
      <c r="V72" s="155"/>
      <c r="W72" s="156">
        <f>Pricing!$G72*100</f>
        <v>1.1260461742645944</v>
      </c>
      <c r="X72" s="156">
        <f>Pricing!$G72*100</f>
        <v>1.1260461742645944</v>
      </c>
      <c r="Y72" s="157" t="str">
        <f>IF(Contribute="abcd",IF($A$2&lt;&gt;-1,_xll.RtContribute(SourceAlias,V72,Fields,W72:X72,"SCOPE:SERVER"),_xll.RtContribute(SourceAlias,"DDS_INSERT_S",$A$2:$C$2,V72:X72,"SCOPE:SERVER FTC:ALL")),"stopped")</f>
        <v>stopped</v>
      </c>
    </row>
    <row r="73" spans="1:25" x14ac:dyDescent="0.2">
      <c r="A73" s="71" t="str">
        <f>Pricing!$A73</f>
        <v>1Y</v>
      </c>
      <c r="B73" s="149" t="s">
        <v>125</v>
      </c>
      <c r="C73" s="150">
        <f>Pricing!$B73*100</f>
        <v>0.39500000004572033</v>
      </c>
      <c r="D73" s="150">
        <f>Pricing!$B73*100</f>
        <v>0.39500000004572033</v>
      </c>
      <c r="E73" s="154" t="str">
        <f>IF(Contribute="abcd",IF($A$2&lt;&gt;-1,_xll.RtContribute(SourceAlias,B73,Fields,C73:D73,"SCOPE:SERVER"),_xll.RtContribute(SourceAlias,"DDS_INSERT_S",$A$2:$C$2,B73:D73,"SCOPE:SERVER FTC:ALL")),"stopped")</f>
        <v>stopped</v>
      </c>
      <c r="F73" s="149" t="s">
        <v>202</v>
      </c>
      <c r="G73" s="150">
        <f>Pricing!$C73*100</f>
        <v>0.48657455669215466</v>
      </c>
      <c r="H73" s="150">
        <f>Pricing!$C73*100</f>
        <v>0.48657455669215466</v>
      </c>
      <c r="I73" s="154" t="str">
        <f>IF(Contribute="abcd",IF($A$2&lt;&gt;-1,_xll.RtContribute(SourceAlias,F73,Fields,G73:H73,"SCOPE:SERVER"),_xll.RtContribute(SourceAlias,"DDS_INSERT_S",$A$2:$C$2,F73:H73,"SCOPE:SERVER FTC:ALL")),"stopped")</f>
        <v>stopped</v>
      </c>
      <c r="J73" s="149" t="s">
        <v>291</v>
      </c>
      <c r="K73" s="153">
        <f>Pricing!$D73*100</f>
        <v>0.55905207495666775</v>
      </c>
      <c r="L73" s="153">
        <f>Pricing!$D73*100</f>
        <v>0.55905207495666775</v>
      </c>
      <c r="M73" s="154" t="str">
        <f>IF(Contribute="abcd",IF($A$2&lt;&gt;-1,_xll.RtContribute(SourceAlias,J73,Fields,K73:L73,"SCOPE:SERVER"),_xll.RtContribute(SourceAlias,"DDS_INSERT_S",$A$2:$C$2,J73:L73,"SCOPE:SERVER FTC:ALL")),"stopped")</f>
        <v>stopped</v>
      </c>
      <c r="N73" s="149" t="s">
        <v>374</v>
      </c>
      <c r="O73" s="153">
        <f>Pricing!$E73*100</f>
        <v>0.66739999999900401</v>
      </c>
      <c r="P73" s="153">
        <f>Pricing!$E73*100</f>
        <v>0.66739999999900401</v>
      </c>
      <c r="Q73" s="154" t="str">
        <f>IF(Contribute="abcd",IF($A$2&lt;&gt;-1,_xll.RtContribute(SourceAlias,N73,Fields,O73:P73,"SCOPE:SERVER"),_xll.RtContribute(SourceAlias,"DDS_INSERT_S",$A$2:$C$2,N73:P73,"SCOPE:SERVER FTC:ALL")),"stopped")</f>
        <v>stopped</v>
      </c>
      <c r="R73" s="149" t="str">
        <f t="shared" ref="R73:R104" si="8">"USD_CURVE_STD_"&amp;A73</f>
        <v>USD_CURVE_STD_1Y</v>
      </c>
      <c r="S73" s="150">
        <f>Pricing!$F73*100</f>
        <v>0.54411830990167576</v>
      </c>
      <c r="T73" s="150">
        <f>Pricing!$F73*100</f>
        <v>0.54411830990167576</v>
      </c>
      <c r="U73" s="154" t="str">
        <f>IF(Contribute="abcd",IF($A$2&lt;&gt;-1,_xll.RtContribute(SourceAlias,R73,Fields,S73:T73,"SCOPE:SERVER"),_xll.RtContribute(SourceAlias,"DDS_INSERT_S",$A$2:$C$2,R73:T73,"SCOPE:SERVER FTC:ALL")),"stopped")</f>
        <v>stopped</v>
      </c>
      <c r="V73" s="149" t="s">
        <v>589</v>
      </c>
      <c r="W73" s="150">
        <f>Pricing!$G73*100</f>
        <v>0.33799999999979013</v>
      </c>
      <c r="X73" s="150">
        <f>Pricing!$G73*100</f>
        <v>0.33799999999979013</v>
      </c>
      <c r="Y73" s="154" t="str">
        <f>IF(Contribute="abcd",IF($A$2&lt;&gt;-1,_xll.RtContribute(SourceAlias,V73,Fields,W73:X73,"SCOPE:SERVER"),_xll.RtContribute(SourceAlias,"DDS_INSERT_S",$A$2:$C$2,V73:X73,"SCOPE:SERVER FTC:ALL")),"stopped")</f>
        <v>stopped</v>
      </c>
    </row>
    <row r="74" spans="1:25" x14ac:dyDescent="0.2">
      <c r="A74" s="71" t="str">
        <f>Pricing!$A74</f>
        <v>1Y3M</v>
      </c>
      <c r="B74" s="152" t="s">
        <v>126</v>
      </c>
      <c r="C74" s="153">
        <f>Pricing!$B74*100</f>
        <v>0.4911959059797068</v>
      </c>
      <c r="D74" s="153">
        <f>Pricing!$B74*100</f>
        <v>0.4911959059797068</v>
      </c>
      <c r="E74" s="154" t="str">
        <f>IF(Contribute="abcd",IF($A$2&lt;&gt;-1,_xll.RtContribute(SourceAlias,B74,Fields,C74:D74,"SCOPE:SERVER"),_xll.RtContribute(SourceAlias,"DDS_INSERT_S",$A$2:$C$2,B74:D74,"SCOPE:SERVER FTC:ALL")),"stopped")</f>
        <v>stopped</v>
      </c>
      <c r="F74" s="152" t="s">
        <v>203</v>
      </c>
      <c r="G74" s="153">
        <f>Pricing!$C74*100</f>
        <v>0.58625421390801846</v>
      </c>
      <c r="H74" s="153">
        <f>Pricing!$C74*100</f>
        <v>0.58625421390801846</v>
      </c>
      <c r="I74" s="154" t="str">
        <f>IF(Contribute="abcd",IF($A$2&lt;&gt;-1,_xll.RtContribute(SourceAlias,F74,Fields,G74:H74,"SCOPE:SERVER"),_xll.RtContribute(SourceAlias,"DDS_INSERT_S",$A$2:$C$2,F74:H74,"SCOPE:SERVER FTC:ALL")),"stopped")</f>
        <v>stopped</v>
      </c>
      <c r="J74" s="152"/>
      <c r="K74" s="153">
        <f>Pricing!$D74*100</f>
        <v>0.65563362374821554</v>
      </c>
      <c r="L74" s="153">
        <f>Pricing!$D74*100</f>
        <v>0.65563362374821554</v>
      </c>
      <c r="M74" s="154"/>
      <c r="N74" s="152"/>
      <c r="O74" s="153">
        <f>Pricing!$E74*100</f>
        <v>0.79575596494276124</v>
      </c>
      <c r="P74" s="153">
        <f>Pricing!$E74*100</f>
        <v>0.79575596494276124</v>
      </c>
      <c r="Q74" s="154"/>
      <c r="R74" s="152" t="str">
        <f t="shared" si="8"/>
        <v>USD_CURVE_STD_1Y3M</v>
      </c>
      <c r="S74" s="153">
        <f>Pricing!$F74*100</f>
        <v>0.63138520176899959</v>
      </c>
      <c r="T74" s="153">
        <f>Pricing!$F74*100</f>
        <v>0.63138520176899959</v>
      </c>
      <c r="U74" s="154" t="str">
        <f>IF(Contribute="abcd",IF($A$2&lt;&gt;-1,_xll.RtContribute(SourceAlias,R74,Fields,S74:T74,"SCOPE:SERVER"),_xll.RtContribute(SourceAlias,"DDS_INSERT_S",$A$2:$C$2,R74:T74,"SCOPE:SERVER FTC:ALL")),"stopped")</f>
        <v>stopped</v>
      </c>
      <c r="V74" s="152" t="s">
        <v>654</v>
      </c>
      <c r="W74" s="153">
        <f>Pricing!$G74*100</f>
        <v>0.42999999999999655</v>
      </c>
      <c r="X74" s="153">
        <f>Pricing!$G74*100</f>
        <v>0.42999999999999655</v>
      </c>
      <c r="Y74" s="154"/>
    </row>
    <row r="75" spans="1:25" x14ac:dyDescent="0.2">
      <c r="A75" s="71" t="str">
        <f>Pricing!$A75</f>
        <v>1Y6M</v>
      </c>
      <c r="B75" s="152" t="s">
        <v>127</v>
      </c>
      <c r="C75" s="153">
        <f>Pricing!$B75*100</f>
        <v>0.59508844612082212</v>
      </c>
      <c r="D75" s="153">
        <f>Pricing!$B75*100</f>
        <v>0.59508844612082212</v>
      </c>
      <c r="E75" s="154" t="str">
        <f>IF(Contribute="abcd",IF($A$2&lt;&gt;-1,_xll.RtContribute(SourceAlias,B75,Fields,C75:D75,"SCOPE:SERVER"),_xll.RtContribute(SourceAlias,"DDS_INSERT_S",$A$2:$C$2,B75:D75,"SCOPE:SERVER FTC:ALL")),"stopped")</f>
        <v>stopped</v>
      </c>
      <c r="F75" s="152" t="s">
        <v>204</v>
      </c>
      <c r="G75" s="153">
        <f>Pricing!$C75*100</f>
        <v>0.6955079208163043</v>
      </c>
      <c r="H75" s="153">
        <f>Pricing!$C75*100</f>
        <v>0.6955079208163043</v>
      </c>
      <c r="I75" s="154" t="str">
        <f>IF(Contribute="abcd",IF($A$2&lt;&gt;-1,_xll.RtContribute(SourceAlias,F75,Fields,G75:H75,"SCOPE:SERVER"),_xll.RtContribute(SourceAlias,"DDS_INSERT_S",$A$2:$C$2,F75:H75,"SCOPE:SERVER FTC:ALL")),"stopped")</f>
        <v>stopped</v>
      </c>
      <c r="J75" s="152" t="s">
        <v>292</v>
      </c>
      <c r="K75" s="153">
        <f>Pricing!$D75*100</f>
        <v>0.76537118321678921</v>
      </c>
      <c r="L75" s="153">
        <f>Pricing!$D75*100</f>
        <v>0.76537118321678921</v>
      </c>
      <c r="M75" s="154" t="str">
        <f>IF(Contribute="abcd",IF($A$2&lt;&gt;-1,_xll.RtContribute(SourceAlias,J75,Fields,K75:L75,"SCOPE:SERVER"),_xll.RtContribute(SourceAlias,"DDS_INSERT_S",$A$2:$C$2,J75:L75,"SCOPE:SERVER FTC:ALL")),"stopped")</f>
        <v>stopped</v>
      </c>
      <c r="N75" s="152"/>
      <c r="O75" s="153">
        <f>Pricing!$E75*100</f>
        <v>0.89231705311526233</v>
      </c>
      <c r="P75" s="153">
        <f>Pricing!$E75*100</f>
        <v>0.89231705311526233</v>
      </c>
      <c r="Q75" s="154"/>
      <c r="R75" s="152" t="str">
        <f t="shared" si="8"/>
        <v>USD_CURVE_STD_1Y6M</v>
      </c>
      <c r="S75" s="153">
        <f>Pricing!$F75*100</f>
        <v>0.73144552072315283</v>
      </c>
      <c r="T75" s="153">
        <f>Pricing!$F75*100</f>
        <v>0.73144552072315283</v>
      </c>
      <c r="U75" s="154" t="str">
        <f>IF(Contribute="abcd",IF($A$2&lt;&gt;-1,_xll.RtContribute(SourceAlias,R75,Fields,S75:T75,"SCOPE:SERVER"),_xll.RtContribute(SourceAlias,"DDS_INSERT_S",$A$2:$C$2,R75:T75,"SCOPE:SERVER FTC:ALL")),"stopped")</f>
        <v>stopped</v>
      </c>
      <c r="V75" s="152" t="s">
        <v>655</v>
      </c>
      <c r="W75" s="153">
        <f>Pricing!$G75*100</f>
        <v>0.53200000000001191</v>
      </c>
      <c r="X75" s="153">
        <f>Pricing!$G75*100</f>
        <v>0.53200000000001191</v>
      </c>
      <c r="Y75" s="154" t="str">
        <f>IF(Contribute="abcd",IF($A$2&lt;&gt;-1,_xll.RtContribute(SourceAlias,V75,Fields,W75:X75,"SCOPE:SERVER"),_xll.RtContribute(SourceAlias,"DDS_INSERT_S",$A$2:$C$2,V75:X75,"SCOPE:SERVER FTC:ALL")),"stopped")</f>
        <v>stopped</v>
      </c>
    </row>
    <row r="76" spans="1:25" x14ac:dyDescent="0.2">
      <c r="A76" s="71" t="str">
        <f>Pricing!$A76</f>
        <v>1Y9M</v>
      </c>
      <c r="B76" s="152" t="s">
        <v>128</v>
      </c>
      <c r="C76" s="153">
        <f>Pricing!$B76*100</f>
        <v>0.69330762879086916</v>
      </c>
      <c r="D76" s="153">
        <f>Pricing!$B76*100</f>
        <v>0.69330762879086916</v>
      </c>
      <c r="E76" s="154" t="str">
        <f>IF(Contribute="abcd",IF($A$2&lt;&gt;-1,_xll.RtContribute(SourceAlias,B76,Fields,C76:D76,"SCOPE:SERVER"),_xll.RtContribute(SourceAlias,"DDS_INSERT_S",$A$2:$C$2,B76:D76,"SCOPE:SERVER FTC:ALL")),"stopped")</f>
        <v>stopped</v>
      </c>
      <c r="F76" s="152" t="s">
        <v>205</v>
      </c>
      <c r="G76" s="153">
        <f>Pricing!$C76*100</f>
        <v>0.79858011395704931</v>
      </c>
      <c r="H76" s="153">
        <f>Pricing!$C76*100</f>
        <v>0.79858011395704931</v>
      </c>
      <c r="I76" s="154" t="str">
        <f>IF(Contribute="abcd",IF($A$2&lt;&gt;-1,_xll.RtContribute(SourceAlias,F76,Fields,G76:H76,"SCOPE:SERVER"),_xll.RtContribute(SourceAlias,"DDS_INSERT_S",$A$2:$C$2,F76:H76,"SCOPE:SERVER FTC:ALL")),"stopped")</f>
        <v>stopped</v>
      </c>
      <c r="J76" s="152"/>
      <c r="K76" s="153">
        <f>Pricing!$D76*100</f>
        <v>0.87048021951141308</v>
      </c>
      <c r="L76" s="153">
        <f>Pricing!$D76*100</f>
        <v>0.87048021951141308</v>
      </c>
      <c r="M76" s="154"/>
      <c r="N76" s="152"/>
      <c r="O76" s="153">
        <f>Pricing!$E76*100</f>
        <v>1.0009202529511951</v>
      </c>
      <c r="P76" s="153">
        <f>Pricing!$E76*100</f>
        <v>1.0009202529511951</v>
      </c>
      <c r="Q76" s="154"/>
      <c r="R76" s="152" t="str">
        <f t="shared" si="8"/>
        <v>USD_CURVE_STD_1Y9M</v>
      </c>
      <c r="S76" s="153">
        <f>Pricing!$F76*100</f>
        <v>0.82855648506580737</v>
      </c>
      <c r="T76" s="153">
        <f>Pricing!$F76*100</f>
        <v>0.82855648506580737</v>
      </c>
      <c r="U76" s="154" t="str">
        <f>IF(Contribute="abcd",IF($A$2&lt;&gt;-1,_xll.RtContribute(SourceAlias,R76,Fields,S76:T76,"SCOPE:SERVER"),_xll.RtContribute(SourceAlias,"DDS_INSERT_S",$A$2:$C$2,R76:T76,"SCOPE:SERVER FTC:ALL")),"stopped")</f>
        <v>stopped</v>
      </c>
      <c r="V76" s="152" t="s">
        <v>656</v>
      </c>
      <c r="W76" s="153">
        <f>Pricing!$G76*100</f>
        <v>0.62900000000000378</v>
      </c>
      <c r="X76" s="153">
        <f>Pricing!$G76*100</f>
        <v>0.62900000000000378</v>
      </c>
      <c r="Y76" s="154"/>
    </row>
    <row r="77" spans="1:25" x14ac:dyDescent="0.2">
      <c r="A77" s="71" t="str">
        <f>Pricing!$A77</f>
        <v>2Y</v>
      </c>
      <c r="B77" s="152" t="s">
        <v>129</v>
      </c>
      <c r="C77" s="153">
        <f>Pricing!$B77*100</f>
        <v>0.78757482046382088</v>
      </c>
      <c r="D77" s="153">
        <f>Pricing!$B77*100</f>
        <v>0.78757482046382088</v>
      </c>
      <c r="E77" s="154" t="str">
        <f>IF(Contribute="abcd",IF($A$2&lt;&gt;-1,_xll.RtContribute(SourceAlias,B77,Fields,C77:D77,"SCOPE:SERVER"),_xll.RtContribute(SourceAlias,"DDS_INSERT_S",$A$2:$C$2,B77:D77,"SCOPE:SERVER FTC:ALL")),"stopped")</f>
        <v>stopped</v>
      </c>
      <c r="F77" s="152" t="s">
        <v>206</v>
      </c>
      <c r="G77" s="153">
        <f>Pricing!$C77*100</f>
        <v>0.89866666019819319</v>
      </c>
      <c r="H77" s="153">
        <f>Pricing!$C77*100</f>
        <v>0.89866666019819319</v>
      </c>
      <c r="I77" s="154" t="str">
        <f>IF(Contribute="abcd",IF($A$2&lt;&gt;-1,_xll.RtContribute(SourceAlias,F77,Fields,G77:H77,"SCOPE:SERVER"),_xll.RtContribute(SourceAlias,"DDS_INSERT_S",$A$2:$C$2,F77:H77,"SCOPE:SERVER FTC:ALL")),"stopped")</f>
        <v>stopped</v>
      </c>
      <c r="J77" s="152" t="s">
        <v>293</v>
      </c>
      <c r="K77" s="153">
        <f>Pricing!$D77*100</f>
        <v>0.97090334345526219</v>
      </c>
      <c r="L77" s="153">
        <f>Pricing!$D77*100</f>
        <v>0.97090334345526219</v>
      </c>
      <c r="M77" s="154" t="str">
        <f>IF(Contribute="abcd",IF($A$2&lt;&gt;-1,_xll.RtContribute(SourceAlias,J77,Fields,K77:L77,"SCOPE:SERVER"),_xll.RtContribute(SourceAlias,"DDS_INSERT_S",$A$2:$C$2,J77:L77,"SCOPE:SERVER FTC:ALL")),"stopped")</f>
        <v>stopped</v>
      </c>
      <c r="N77" s="152" t="s">
        <v>375</v>
      </c>
      <c r="O77" s="153">
        <f>Pricing!$E77*100</f>
        <v>1.138452317002677</v>
      </c>
      <c r="P77" s="153">
        <f>Pricing!$E77*100</f>
        <v>1.138452317002677</v>
      </c>
      <c r="Q77" s="154" t="str">
        <f>IF(Contribute="abcd",IF($A$2&lt;&gt;-1,_xll.RtContribute(SourceAlias,N77,Fields,O77:P77,"SCOPE:SERVER"),_xll.RtContribute(SourceAlias,"DDS_INSERT_S",$A$2:$C$2,N77:P77,"SCOPE:SERVER FTC:ALL")),"stopped")</f>
        <v>stopped</v>
      </c>
      <c r="R77" s="152" t="str">
        <f t="shared" si="8"/>
        <v>USD_CURVE_STD_2Y</v>
      </c>
      <c r="S77" s="153">
        <f>Pricing!$F77*100</f>
        <v>0.92372042697218915</v>
      </c>
      <c r="T77" s="153">
        <f>Pricing!$F77*100</f>
        <v>0.92372042697218915</v>
      </c>
      <c r="U77" s="154" t="str">
        <f>IF(Contribute="abcd",IF($A$2&lt;&gt;-1,_xll.RtContribute(SourceAlias,R77,Fields,S77:T77,"SCOPE:SERVER"),_xll.RtContribute(SourceAlias,"DDS_INSERT_S",$A$2:$C$2,R77:T77,"SCOPE:SERVER FTC:ALL")),"stopped")</f>
        <v>stopped</v>
      </c>
      <c r="V77" s="152" t="s">
        <v>590</v>
      </c>
      <c r="W77" s="153">
        <f>Pricing!$G77*100</f>
        <v>0.72299999999999343</v>
      </c>
      <c r="X77" s="153">
        <f>Pricing!$G77*100</f>
        <v>0.72299999999999343</v>
      </c>
      <c r="Y77" s="154" t="str">
        <f>IF(Contribute="abcd",IF($A$2&lt;&gt;-1,_xll.RtContribute(SourceAlias,V77,Fields,W77:X77,"SCOPE:SERVER"),_xll.RtContribute(SourceAlias,"DDS_INSERT_S",$A$2:$C$2,V77:X77,"SCOPE:SERVER FTC:ALL")),"stopped")</f>
        <v>stopped</v>
      </c>
    </row>
    <row r="78" spans="1:25" x14ac:dyDescent="0.2">
      <c r="A78" s="71" t="str">
        <f>Pricing!$A78</f>
        <v>2Y3M</v>
      </c>
      <c r="B78" s="152" t="s">
        <v>130</v>
      </c>
      <c r="C78" s="153">
        <f>Pricing!$B78*100</f>
        <v>0.87658013602454121</v>
      </c>
      <c r="D78" s="153">
        <f>Pricing!$B78*100</f>
        <v>0.87658013602454121</v>
      </c>
      <c r="E78" s="154" t="str">
        <f>IF(Contribute="abcd",IF($A$2&lt;&gt;-1,_xll.RtContribute(SourceAlias,B78,Fields,C78:D78,"SCOPE:SERVER"),_xll.RtContribute(SourceAlias,"DDS_INSERT_S",$A$2:$C$2,B78:D78,"SCOPE:SERVER FTC:ALL")),"stopped")</f>
        <v>stopped</v>
      </c>
      <c r="F78" s="152" t="s">
        <v>207</v>
      </c>
      <c r="G78" s="153">
        <f>Pricing!$C78*100</f>
        <v>0.99262431826626663</v>
      </c>
      <c r="H78" s="153">
        <f>Pricing!$C78*100</f>
        <v>0.99262431826626663</v>
      </c>
      <c r="I78" s="154" t="str">
        <f>IF(Contribute="abcd",IF($A$2&lt;&gt;-1,_xll.RtContribute(SourceAlias,F78,Fields,G78:H78,"SCOPE:SERVER"),_xll.RtContribute(SourceAlias,"DDS_INSERT_S",$A$2:$C$2,F78:H78,"SCOPE:SERVER FTC:ALL")),"stopped")</f>
        <v>stopped</v>
      </c>
      <c r="J78" s="152"/>
      <c r="K78" s="153">
        <f>Pricing!$D78*100</f>
        <v>1.0643920924664174</v>
      </c>
      <c r="L78" s="153">
        <f>Pricing!$D78*100</f>
        <v>1.0643920924664174</v>
      </c>
      <c r="M78" s="154"/>
      <c r="N78" s="152"/>
      <c r="O78" s="153">
        <f>Pricing!$E78*100</f>
        <v>1.2494965216832428</v>
      </c>
      <c r="P78" s="153">
        <f>Pricing!$E78*100</f>
        <v>1.2494965216832428</v>
      </c>
      <c r="Q78" s="154"/>
      <c r="R78" s="152" t="str">
        <f t="shared" si="8"/>
        <v>USD_CURVE_STD_2Y3M</v>
      </c>
      <c r="S78" s="153">
        <f>Pricing!$F78*100</f>
        <v>1.0059635051812976</v>
      </c>
      <c r="T78" s="153">
        <f>Pricing!$F78*100</f>
        <v>1.0059635051812976</v>
      </c>
      <c r="U78" s="154" t="str">
        <f>IF(Contribute="abcd",IF($A$2&lt;&gt;-1,_xll.RtContribute(SourceAlias,R78,Fields,S78:T78,"SCOPE:SERVER"),_xll.RtContribute(SourceAlias,"DDS_INSERT_S",$A$2:$C$2,R78:T78,"SCOPE:SERVER FTC:ALL")),"stopped")</f>
        <v>stopped</v>
      </c>
      <c r="V78" s="152" t="s">
        <v>651</v>
      </c>
      <c r="W78" s="153">
        <f>Pricing!$G78*100</f>
        <v>0.81092080042723569</v>
      </c>
      <c r="X78" s="153">
        <f>Pricing!$G78*100</f>
        <v>0.81092080042723569</v>
      </c>
      <c r="Y78" s="154"/>
    </row>
    <row r="79" spans="1:25" x14ac:dyDescent="0.2">
      <c r="A79" s="71" t="str">
        <f>Pricing!$A79</f>
        <v>2Y6M</v>
      </c>
      <c r="B79" s="152" t="s">
        <v>131</v>
      </c>
      <c r="C79" s="153">
        <f>Pricing!$B79*100</f>
        <v>0.95988611542768121</v>
      </c>
      <c r="D79" s="153">
        <f>Pricing!$B79*100</f>
        <v>0.95988611542768121</v>
      </c>
      <c r="E79" s="154" t="str">
        <f>IF(Contribute="abcd",IF($A$2&lt;&gt;-1,_xll.RtContribute(SourceAlias,B79,Fields,C79:D79,"SCOPE:SERVER"),_xll.RtContribute(SourceAlias,"DDS_INSERT_S",$A$2:$C$2,B79:D79,"SCOPE:SERVER FTC:ALL")),"stopped")</f>
        <v>stopped</v>
      </c>
      <c r="F79" s="152" t="s">
        <v>208</v>
      </c>
      <c r="G79" s="153">
        <f>Pricing!$C79*100</f>
        <v>1.0784363646484185</v>
      </c>
      <c r="H79" s="153">
        <f>Pricing!$C79*100</f>
        <v>1.0784363646484185</v>
      </c>
      <c r="I79" s="154" t="str">
        <f>IF(Contribute="abcd",IF($A$2&lt;&gt;-1,_xll.RtContribute(SourceAlias,F79,Fields,G79:H79,"SCOPE:SERVER"),_xll.RtContribute(SourceAlias,"DDS_INSERT_S",$A$2:$C$2,F79:H79,"SCOPE:SERVER FTC:ALL")),"stopped")</f>
        <v>stopped</v>
      </c>
      <c r="J79" s="152" t="s">
        <v>294</v>
      </c>
      <c r="K79" s="153">
        <f>Pricing!$D79*100</f>
        <v>1.1511170865049096</v>
      </c>
      <c r="L79" s="153">
        <f>Pricing!$D79*100</f>
        <v>1.1511170865049096</v>
      </c>
      <c r="M79" s="154" t="str">
        <f>IF(Contribute="abcd",IF($A$2&lt;&gt;-1,_xll.RtContribute(SourceAlias,J79,Fields,K79:L79,"SCOPE:SERVER"),_xll.RtContribute(SourceAlias,"DDS_INSERT_S",$A$2:$C$2,J79:L79,"SCOPE:SERVER FTC:ALL")),"stopped")</f>
        <v>stopped</v>
      </c>
      <c r="N79" s="152"/>
      <c r="O79" s="153">
        <f>Pricing!$E79*100</f>
        <v>1.3341064402511869</v>
      </c>
      <c r="P79" s="153">
        <f>Pricing!$E79*100</f>
        <v>1.3341064402511869</v>
      </c>
      <c r="Q79" s="154"/>
      <c r="R79" s="152" t="str">
        <f t="shared" si="8"/>
        <v>USD_CURVE_STD_2Y6M</v>
      </c>
      <c r="S79" s="153">
        <f>Pricing!$F79*100</f>
        <v>1.0806105419846839</v>
      </c>
      <c r="T79" s="153">
        <f>Pricing!$F79*100</f>
        <v>1.0806105419846839</v>
      </c>
      <c r="U79" s="154" t="str">
        <f>IF(Contribute="abcd",IF($A$2&lt;&gt;-1,_xll.RtContribute(SourceAlias,R79,Fields,S79:T79,"SCOPE:SERVER"),_xll.RtContribute(SourceAlias,"DDS_INSERT_S",$A$2:$C$2,R79:T79,"SCOPE:SERVER FTC:ALL")),"stopped")</f>
        <v>stopped</v>
      </c>
      <c r="V79" s="152" t="s">
        <v>652</v>
      </c>
      <c r="W79" s="153">
        <f>Pricing!$G79*100</f>
        <v>0.89238527947671809</v>
      </c>
      <c r="X79" s="153">
        <f>Pricing!$G79*100</f>
        <v>0.89238527947671809</v>
      </c>
      <c r="Y79" s="154" t="str">
        <f>IF(Contribute="abcd",IF($A$2&lt;&gt;-1,_xll.RtContribute(SourceAlias,V79,Fields,W79:X79,"SCOPE:SERVER"),_xll.RtContribute(SourceAlias,"DDS_INSERT_S",$A$2:$C$2,V79:X79,"SCOPE:SERVER FTC:ALL")),"stopped")</f>
        <v>stopped</v>
      </c>
    </row>
    <row r="80" spans="1:25" x14ac:dyDescent="0.2">
      <c r="A80" s="71" t="str">
        <f>Pricing!$A80</f>
        <v>2Y9M</v>
      </c>
      <c r="B80" s="152" t="s">
        <v>132</v>
      </c>
      <c r="C80" s="153">
        <f>Pricing!$B80*100</f>
        <v>1.0372702742346902</v>
      </c>
      <c r="D80" s="153">
        <f>Pricing!$B80*100</f>
        <v>1.0372702742346902</v>
      </c>
      <c r="E80" s="154" t="str">
        <f>IF(Contribute="abcd",IF($A$2&lt;&gt;-1,_xll.RtContribute(SourceAlias,B80,Fields,C80:D80,"SCOPE:SERVER"),_xll.RtContribute(SourceAlias,"DDS_INSERT_S",$A$2:$C$2,B80:D80,"SCOPE:SERVER FTC:ALL")),"stopped")</f>
        <v>stopped</v>
      </c>
      <c r="F80" s="152" t="s">
        <v>209</v>
      </c>
      <c r="G80" s="153">
        <f>Pricing!$C80*100</f>
        <v>1.1573385819663271</v>
      </c>
      <c r="H80" s="153">
        <f>Pricing!$C80*100</f>
        <v>1.1573385819663271</v>
      </c>
      <c r="I80" s="154" t="str">
        <f>IF(Contribute="abcd",IF($A$2&lt;&gt;-1,_xll.RtContribute(SourceAlias,F80,Fields,G80:H80,"SCOPE:SERVER"),_xll.RtContribute(SourceAlias,"DDS_INSERT_S",$A$2:$C$2,F80:H80,"SCOPE:SERVER FTC:ALL")),"stopped")</f>
        <v>stopped</v>
      </c>
      <c r="J80" s="152"/>
      <c r="K80" s="153">
        <f>Pricing!$D80*100</f>
        <v>1.2314031868460493</v>
      </c>
      <c r="L80" s="153">
        <f>Pricing!$D80*100</f>
        <v>1.2314031868460493</v>
      </c>
      <c r="M80" s="154"/>
      <c r="N80" s="152"/>
      <c r="O80" s="153">
        <f>Pricing!$E80*100</f>
        <v>1.4048831282680614</v>
      </c>
      <c r="P80" s="153">
        <f>Pricing!$E80*100</f>
        <v>1.4048831282680614</v>
      </c>
      <c r="Q80" s="154"/>
      <c r="R80" s="152" t="str">
        <f t="shared" si="8"/>
        <v>USD_CURVE_STD_2Y9M</v>
      </c>
      <c r="S80" s="153">
        <f>Pricing!$F80*100</f>
        <v>1.155381836829229</v>
      </c>
      <c r="T80" s="153">
        <f>Pricing!$F80*100</f>
        <v>1.155381836829229</v>
      </c>
      <c r="U80" s="154" t="str">
        <f>IF(Contribute="abcd",IF($A$2&lt;&gt;-1,_xll.RtContribute(SourceAlias,R80,Fields,S80:T80,"SCOPE:SERVER"),_xll.RtContribute(SourceAlias,"DDS_INSERT_S",$A$2:$C$2,R80:T80,"SCOPE:SERVER FTC:ALL")),"stopped")</f>
        <v>stopped</v>
      </c>
      <c r="V80" s="152" t="s">
        <v>653</v>
      </c>
      <c r="W80" s="153">
        <f>Pricing!$G80*100</f>
        <v>0.96883293885382982</v>
      </c>
      <c r="X80" s="153">
        <f>Pricing!$G80*100</f>
        <v>0.96883293885382982</v>
      </c>
      <c r="Y80" s="154"/>
    </row>
    <row r="81" spans="1:25" x14ac:dyDescent="0.2">
      <c r="A81" s="71" t="str">
        <f>Pricing!$A81</f>
        <v>3Y</v>
      </c>
      <c r="B81" s="152" t="s">
        <v>133</v>
      </c>
      <c r="C81" s="153">
        <f>Pricing!$B81*100</f>
        <v>1.1093540934601269</v>
      </c>
      <c r="D81" s="153">
        <f>Pricing!$B81*100</f>
        <v>1.1093540934601269</v>
      </c>
      <c r="E81" s="154" t="str">
        <f>IF(Contribute="abcd",IF($A$2&lt;&gt;-1,_xll.RtContribute(SourceAlias,B81,Fields,C81:D81,"SCOPE:SERVER"),_xll.RtContribute(SourceAlias,"DDS_INSERT_S",$A$2:$C$2,B81:D81,"SCOPE:SERVER FTC:ALL")),"stopped")</f>
        <v>stopped</v>
      </c>
      <c r="F81" s="152" t="s">
        <v>210</v>
      </c>
      <c r="G81" s="153">
        <f>Pricing!$C81*100</f>
        <v>1.2310000000012777</v>
      </c>
      <c r="H81" s="153">
        <f>Pricing!$C81*100</f>
        <v>1.2310000000012777</v>
      </c>
      <c r="I81" s="154" t="str">
        <f>IF(Contribute="abcd",IF($A$2&lt;&gt;-1,_xll.RtContribute(SourceAlias,F81,Fields,G81:H81,"SCOPE:SERVER"),_xll.RtContribute(SourceAlias,"DDS_INSERT_S",$A$2:$C$2,F81:H81,"SCOPE:SERVER FTC:ALL")),"stopped")</f>
        <v>stopped</v>
      </c>
      <c r="J81" s="152" t="s">
        <v>295</v>
      </c>
      <c r="K81" s="153">
        <f>Pricing!$D81*100</f>
        <v>1.3063319523274335</v>
      </c>
      <c r="L81" s="153">
        <f>Pricing!$D81*100</f>
        <v>1.3063319523274335</v>
      </c>
      <c r="M81" s="154" t="str">
        <f>IF(Contribute="abcd",IF($A$2&lt;&gt;-1,_xll.RtContribute(SourceAlias,J81,Fields,K81:L81,"SCOPE:SERVER"),_xll.RtContribute(SourceAlias,"DDS_INSERT_S",$A$2:$C$2,J81:L81,"SCOPE:SERVER FTC:ALL")),"stopped")</f>
        <v>stopped</v>
      </c>
      <c r="N81" s="152" t="s">
        <v>376</v>
      </c>
      <c r="O81" s="153">
        <f>Pricing!$E81*100</f>
        <v>1.4710578218728767</v>
      </c>
      <c r="P81" s="153">
        <f>Pricing!$E81*100</f>
        <v>1.4710578218728767</v>
      </c>
      <c r="Q81" s="154" t="str">
        <f>IF(Contribute="abcd",IF($A$2&lt;&gt;-1,_xll.RtContribute(SourceAlias,N81,Fields,O81:P81,"SCOPE:SERVER"),_xll.RtContribute(SourceAlias,"DDS_INSERT_S",$A$2:$C$2,N81:P81,"SCOPE:SERVER FTC:ALL")),"stopped")</f>
        <v>stopped</v>
      </c>
      <c r="R81" s="152" t="str">
        <f t="shared" si="8"/>
        <v>USD_CURVE_STD_3Y</v>
      </c>
      <c r="S81" s="153">
        <f>Pricing!$F81*100</f>
        <v>1.2309999999999968</v>
      </c>
      <c r="T81" s="153">
        <f>Pricing!$F81*100</f>
        <v>1.2309999999999968</v>
      </c>
      <c r="U81" s="154" t="str">
        <f>IF(Contribute="abcd",IF($A$2&lt;&gt;-1,_xll.RtContribute(SourceAlias,R81,Fields,S81:T81,"SCOPE:SERVER"),_xll.RtContribute(SourceAlias,"DDS_INSERT_S",$A$2:$C$2,R81:T81,"SCOPE:SERVER FTC:ALL")),"stopped")</f>
        <v>stopped</v>
      </c>
      <c r="V81" s="152" t="s">
        <v>591</v>
      </c>
      <c r="W81" s="153">
        <f>Pricing!$G81*100</f>
        <v>1.0419999999999885</v>
      </c>
      <c r="X81" s="153">
        <f>Pricing!$G81*100</f>
        <v>1.0419999999999885</v>
      </c>
      <c r="Y81" s="154" t="str">
        <f>IF(Contribute="abcd",IF($A$2&lt;&gt;-1,_xll.RtContribute(SourceAlias,V81,Fields,W81:X81,"SCOPE:SERVER"),_xll.RtContribute(SourceAlias,"DDS_INSERT_S",$A$2:$C$2,V81:X81,"SCOPE:SERVER FTC:ALL")),"stopped")</f>
        <v>stopped</v>
      </c>
    </row>
    <row r="82" spans="1:25" x14ac:dyDescent="0.2">
      <c r="A82" s="71" t="str">
        <f>Pricing!$A82</f>
        <v>4Y</v>
      </c>
      <c r="B82" s="152" t="s">
        <v>134</v>
      </c>
      <c r="C82" s="153">
        <f>Pricing!$B82*100</f>
        <v>1.3391758817714323</v>
      </c>
      <c r="D82" s="153">
        <f>Pricing!$B82*100</f>
        <v>1.3391758817714323</v>
      </c>
      <c r="E82" s="154" t="str">
        <f>IF(Contribute="abcd",IF($A$2&lt;&gt;-1,_xll.RtContribute(SourceAlias,B82,Fields,C82:D82,"SCOPE:SERVER"),_xll.RtContribute(SourceAlias,"DDS_INSERT_S",$A$2:$C$2,B82:D82,"SCOPE:SERVER FTC:ALL")),"stopped")</f>
        <v>stopped</v>
      </c>
      <c r="F82" s="152" t="s">
        <v>211</v>
      </c>
      <c r="G82" s="153">
        <f>Pricing!$C82*100</f>
        <v>1.4699999999974915</v>
      </c>
      <c r="H82" s="153">
        <f>Pricing!$C82*100</f>
        <v>1.4699999999974915</v>
      </c>
      <c r="I82" s="154" t="str">
        <f>IF(Contribute="abcd",IF($A$2&lt;&gt;-1,_xll.RtContribute(SourceAlias,F82,Fields,G82:H82,"SCOPE:SERVER"),_xll.RtContribute(SourceAlias,"DDS_INSERT_S",$A$2:$C$2,F82:H82,"SCOPE:SERVER FTC:ALL")),"stopped")</f>
        <v>stopped</v>
      </c>
      <c r="J82" s="152" t="s">
        <v>296</v>
      </c>
      <c r="K82" s="153">
        <f>Pricing!$D82*100</f>
        <v>1.5474030046235641</v>
      </c>
      <c r="L82" s="153">
        <f>Pricing!$D82*100</f>
        <v>1.5474030046235641</v>
      </c>
      <c r="M82" s="154" t="str">
        <f>IF(Contribute="abcd",IF($A$2&lt;&gt;-1,_xll.RtContribute(SourceAlias,J82,Fields,K82:L82,"SCOPE:SERVER"),_xll.RtContribute(SourceAlias,"DDS_INSERT_S",$A$2:$C$2,J82:L82,"SCOPE:SERVER FTC:ALL")),"stopped")</f>
        <v>stopped</v>
      </c>
      <c r="N82" s="152" t="s">
        <v>377</v>
      </c>
      <c r="O82" s="153">
        <f>Pricing!$E82*100</f>
        <v>1.7092456506809275</v>
      </c>
      <c r="P82" s="153">
        <f>Pricing!$E82*100</f>
        <v>1.7092456506809275</v>
      </c>
      <c r="Q82" s="154" t="str">
        <f>IF(Contribute="abcd",IF($A$2&lt;&gt;-1,_xll.RtContribute(SourceAlias,N82,Fields,O82:P82,"SCOPE:SERVER"),_xll.RtContribute(SourceAlias,"DDS_INSERT_S",$A$2:$C$2,N82:P82,"SCOPE:SERVER FTC:ALL")),"stopped")</f>
        <v>stopped</v>
      </c>
      <c r="R82" s="152" t="str">
        <f t="shared" si="8"/>
        <v>USD_CURVE_STD_4Y</v>
      </c>
      <c r="S82" s="153">
        <f>Pricing!$F82*100</f>
        <v>1.4699999999999904</v>
      </c>
      <c r="T82" s="153">
        <f>Pricing!$F82*100</f>
        <v>1.4699999999999904</v>
      </c>
      <c r="U82" s="154" t="str">
        <f>IF(Contribute="abcd",IF($A$2&lt;&gt;-1,_xll.RtContribute(SourceAlias,R82,Fields,S82:T82,"SCOPE:SERVER"),_xll.RtContribute(SourceAlias,"DDS_INSERT_S",$A$2:$C$2,R82:T82,"SCOPE:SERVER FTC:ALL")),"stopped")</f>
        <v>stopped</v>
      </c>
      <c r="V82" s="152" t="s">
        <v>592</v>
      </c>
      <c r="W82" s="153">
        <f>Pricing!$G82*100</f>
        <v>1.2790000000005308</v>
      </c>
      <c r="X82" s="153">
        <f>Pricing!$G82*100</f>
        <v>1.2790000000005308</v>
      </c>
      <c r="Y82" s="154" t="str">
        <f>IF(Contribute="abcd",IF($A$2&lt;&gt;-1,_xll.RtContribute(SourceAlias,V82,Fields,W82:X82,"SCOPE:SERVER"),_xll.RtContribute(SourceAlias,"DDS_INSERT_S",$A$2:$C$2,V82:X82,"SCOPE:SERVER FTC:ALL")),"stopped")</f>
        <v>stopped</v>
      </c>
    </row>
    <row r="83" spans="1:25" x14ac:dyDescent="0.2">
      <c r="A83" s="71" t="str">
        <f>Pricing!$A83</f>
        <v>5Y</v>
      </c>
      <c r="B83" s="152" t="s">
        <v>135</v>
      </c>
      <c r="C83" s="153">
        <f>Pricing!$B83*100</f>
        <v>1.5070576278805754</v>
      </c>
      <c r="D83" s="153">
        <f>Pricing!$B83*100</f>
        <v>1.5070576278805754</v>
      </c>
      <c r="E83" s="154" t="str">
        <f>IF(Contribute="abcd",IF($A$2&lt;&gt;-1,_xll.RtContribute(SourceAlias,B83,Fields,C83:D83,"SCOPE:SERVER"),_xll.RtContribute(SourceAlias,"DDS_INSERT_S",$A$2:$C$2,B83:D83,"SCOPE:SERVER FTC:ALL")),"stopped")</f>
        <v>stopped</v>
      </c>
      <c r="F83" s="152" t="s">
        <v>212</v>
      </c>
      <c r="G83" s="153">
        <f>Pricing!$C83*100</f>
        <v>1.6430000000020442</v>
      </c>
      <c r="H83" s="153">
        <f>Pricing!$C83*100</f>
        <v>1.6430000000020442</v>
      </c>
      <c r="I83" s="154" t="str">
        <f>IF(Contribute="abcd",IF($A$2&lt;&gt;-1,_xll.RtContribute(SourceAlias,F83,Fields,G83:H83,"SCOPE:SERVER"),_xll.RtContribute(SourceAlias,"DDS_INSERT_S",$A$2:$C$2,F83:H83,"SCOPE:SERVER FTC:ALL")),"stopped")</f>
        <v>stopped</v>
      </c>
      <c r="J83" s="152" t="s">
        <v>297</v>
      </c>
      <c r="K83" s="153">
        <f>Pricing!$D83*100</f>
        <v>1.7234600764860588</v>
      </c>
      <c r="L83" s="153">
        <f>Pricing!$D83*100</f>
        <v>1.7234600764860588</v>
      </c>
      <c r="M83" s="154" t="str">
        <f>IF(Contribute="abcd",IF($A$2&lt;&gt;-1,_xll.RtContribute(SourceAlias,J83,Fields,K83:L83,"SCOPE:SERVER"),_xll.RtContribute(SourceAlias,"DDS_INSERT_S",$A$2:$C$2,J83:L83,"SCOPE:SERVER FTC:ALL")),"stopped")</f>
        <v>stopped</v>
      </c>
      <c r="N83" s="152" t="s">
        <v>378</v>
      </c>
      <c r="O83" s="153">
        <f>Pricing!$E83*100</f>
        <v>1.8813629765931719</v>
      </c>
      <c r="P83" s="153">
        <f>Pricing!$E83*100</f>
        <v>1.8813629765931719</v>
      </c>
      <c r="Q83" s="154" t="str">
        <f>IF(Contribute="abcd",IF($A$2&lt;&gt;-1,_xll.RtContribute(SourceAlias,N83,Fields,O83:P83,"SCOPE:SERVER"),_xll.RtContribute(SourceAlias,"DDS_INSERT_S",$A$2:$C$2,N83:P83,"SCOPE:SERVER FTC:ALL")),"stopped")</f>
        <v>stopped</v>
      </c>
      <c r="R83" s="152" t="str">
        <f t="shared" si="8"/>
        <v>USD_CURVE_STD_5Y</v>
      </c>
      <c r="S83" s="153">
        <f>Pricing!$F83*100</f>
        <v>1.6429999999999934</v>
      </c>
      <c r="T83" s="153">
        <f>Pricing!$F83*100</f>
        <v>1.6429999999999934</v>
      </c>
      <c r="U83" s="154" t="str">
        <f>IF(Contribute="abcd",IF($A$2&lt;&gt;-1,_xll.RtContribute(SourceAlias,R83,Fields,S83:T83,"SCOPE:SERVER"),_xll.RtContribute(SourceAlias,"DDS_INSERT_S",$A$2:$C$2,R83:T83,"SCOPE:SERVER FTC:ALL")),"stopped")</f>
        <v>stopped</v>
      </c>
      <c r="V83" s="152" t="s">
        <v>593</v>
      </c>
      <c r="W83" s="153">
        <f>Pricing!$G83*100</f>
        <v>1.4310000000003309</v>
      </c>
      <c r="X83" s="153">
        <f>Pricing!$G83*100</f>
        <v>1.4310000000003309</v>
      </c>
      <c r="Y83" s="154" t="str">
        <f>IF(Contribute="abcd",IF($A$2&lt;&gt;-1,_xll.RtContribute(SourceAlias,V83,Fields,W83:X83,"SCOPE:SERVER"),_xll.RtContribute(SourceAlias,"DDS_INSERT_S",$A$2:$C$2,V83:X83,"SCOPE:SERVER FTC:ALL")),"stopped")</f>
        <v>stopped</v>
      </c>
    </row>
    <row r="84" spans="1:25" x14ac:dyDescent="0.2">
      <c r="A84" s="71" t="str">
        <f>Pricing!$A84</f>
        <v>6Y</v>
      </c>
      <c r="B84" s="152" t="s">
        <v>136</v>
      </c>
      <c r="C84" s="153">
        <f>Pricing!$B84*100</f>
        <v>1.6389725709892042</v>
      </c>
      <c r="D84" s="153">
        <f>Pricing!$B84*100</f>
        <v>1.6389725709892042</v>
      </c>
      <c r="E84" s="154" t="str">
        <f>IF(Contribute="abcd",IF($A$2&lt;&gt;-1,_xll.RtContribute(SourceAlias,B84,Fields,C84:D84,"SCOPE:SERVER"),_xll.RtContribute(SourceAlias,"DDS_INSERT_S",$A$2:$C$2,B84:D84,"SCOPE:SERVER FTC:ALL")),"stopped")</f>
        <v>stopped</v>
      </c>
      <c r="F84" s="152" t="s">
        <v>213</v>
      </c>
      <c r="G84" s="153">
        <f>Pricing!$C84*100</f>
        <v>1.7760000000016467</v>
      </c>
      <c r="H84" s="153">
        <f>Pricing!$C84*100</f>
        <v>1.7760000000016467</v>
      </c>
      <c r="I84" s="154" t="str">
        <f>IF(Contribute="abcd",IF($A$2&lt;&gt;-1,_xll.RtContribute(SourceAlias,F84,Fields,G84:H84,"SCOPE:SERVER"),_xll.RtContribute(SourceAlias,"DDS_INSERT_S",$A$2:$C$2,F84:H84,"SCOPE:SERVER FTC:ALL")),"stopped")</f>
        <v>stopped</v>
      </c>
      <c r="J84" s="152" t="s">
        <v>298</v>
      </c>
      <c r="K84" s="153">
        <f>Pricing!$D84*100</f>
        <v>1.8585096589506107</v>
      </c>
      <c r="L84" s="153">
        <f>Pricing!$D84*100</f>
        <v>1.8585096589506107</v>
      </c>
      <c r="M84" s="154" t="str">
        <f>IF(Contribute="abcd",IF($A$2&lt;&gt;-1,_xll.RtContribute(SourceAlias,J84,Fields,K84:L84,"SCOPE:SERVER"),_xll.RtContribute(SourceAlias,"DDS_INSERT_S",$A$2:$C$2,J84:L84,"SCOPE:SERVER FTC:ALL")),"stopped")</f>
        <v>stopped</v>
      </c>
      <c r="N84" s="152" t="s">
        <v>379</v>
      </c>
      <c r="O84" s="153">
        <f>Pricing!$E84*100</f>
        <v>2.0144730386828753</v>
      </c>
      <c r="P84" s="153">
        <f>Pricing!$E84*100</f>
        <v>2.0144730386828753</v>
      </c>
      <c r="Q84" s="154" t="str">
        <f>IF(Contribute="abcd",IF($A$2&lt;&gt;-1,_xll.RtContribute(SourceAlias,N84,Fields,O84:P84,"SCOPE:SERVER"),_xll.RtContribute(SourceAlias,"DDS_INSERT_S",$A$2:$C$2,N84:P84,"SCOPE:SERVER FTC:ALL")),"stopped")</f>
        <v>stopped</v>
      </c>
      <c r="R84" s="152" t="str">
        <f t="shared" si="8"/>
        <v>USD_CURVE_STD_6Y</v>
      </c>
      <c r="S84" s="153">
        <f>Pricing!$F84*100</f>
        <v>1.7760000000000029</v>
      </c>
      <c r="T84" s="153">
        <f>Pricing!$F84*100</f>
        <v>1.7760000000000029</v>
      </c>
      <c r="U84" s="154" t="str">
        <f>IF(Contribute="abcd",IF($A$2&lt;&gt;-1,_xll.RtContribute(SourceAlias,R84,Fields,S84:T84,"SCOPE:SERVER"),_xll.RtContribute(SourceAlias,"DDS_INSERT_S",$A$2:$C$2,R84:T84,"SCOPE:SERVER FTC:ALL")),"stopped")</f>
        <v>stopped</v>
      </c>
      <c r="V84" s="152" t="s">
        <v>594</v>
      </c>
      <c r="W84" s="153">
        <f>Pricing!$G84*100</f>
        <v>1.5620000000002332</v>
      </c>
      <c r="X84" s="153">
        <f>Pricing!$G84*100</f>
        <v>1.5620000000002332</v>
      </c>
      <c r="Y84" s="154" t="str">
        <f>IF(Contribute="abcd",IF($A$2&lt;&gt;-1,_xll.RtContribute(SourceAlias,V84,Fields,W84:X84,"SCOPE:SERVER"),_xll.RtContribute(SourceAlias,"DDS_INSERT_S",$A$2:$C$2,V84:X84,"SCOPE:SERVER FTC:ALL")),"stopped")</f>
        <v>stopped</v>
      </c>
    </row>
    <row r="85" spans="1:25" x14ac:dyDescent="0.2">
      <c r="A85" s="71" t="str">
        <f>Pricing!$A85</f>
        <v>7Y</v>
      </c>
      <c r="B85" s="152" t="s">
        <v>137</v>
      </c>
      <c r="C85" s="153">
        <f>Pricing!$B85*100</f>
        <v>1.7439282083588765</v>
      </c>
      <c r="D85" s="153">
        <f>Pricing!$B85*100</f>
        <v>1.7439282083588765</v>
      </c>
      <c r="E85" s="154" t="str">
        <f>IF(Contribute="abcd",IF($A$2&lt;&gt;-1,_xll.RtContribute(SourceAlias,B85,Fields,C85:D85,"SCOPE:SERVER"),_xll.RtContribute(SourceAlias,"DDS_INSERT_S",$A$2:$C$2,B85:D85,"SCOPE:SERVER FTC:ALL")),"stopped")</f>
        <v>stopped</v>
      </c>
      <c r="F85" s="152" t="s">
        <v>214</v>
      </c>
      <c r="G85" s="153">
        <f>Pricing!$C85*100</f>
        <v>1.8800000000028632</v>
      </c>
      <c r="H85" s="153">
        <f>Pricing!$C85*100</f>
        <v>1.8800000000028632</v>
      </c>
      <c r="I85" s="154" t="str">
        <f>IF(Contribute="abcd",IF($A$2&lt;&gt;-1,_xll.RtContribute(SourceAlias,F85,Fields,G85:H85,"SCOPE:SERVER"),_xll.RtContribute(SourceAlias,"DDS_INSERT_S",$A$2:$C$2,F85:H85,"SCOPE:SERVER FTC:ALL")),"stopped")</f>
        <v>stopped</v>
      </c>
      <c r="J85" s="152" t="s">
        <v>299</v>
      </c>
      <c r="K85" s="153">
        <f>Pricing!$D85*100</f>
        <v>1.9655546549188163</v>
      </c>
      <c r="L85" s="153">
        <f>Pricing!$D85*100</f>
        <v>1.9655546549188163</v>
      </c>
      <c r="M85" s="154" t="str">
        <f>IF(Contribute="abcd",IF($A$2&lt;&gt;-1,_xll.RtContribute(SourceAlias,J85,Fields,K85:L85,"SCOPE:SERVER"),_xll.RtContribute(SourceAlias,"DDS_INSERT_S",$A$2:$C$2,J85:L85,"SCOPE:SERVER FTC:ALL")),"stopped")</f>
        <v>stopped</v>
      </c>
      <c r="N85" s="152" t="s">
        <v>380</v>
      </c>
      <c r="O85" s="153">
        <f>Pricing!$E85*100</f>
        <v>2.1175399830595603</v>
      </c>
      <c r="P85" s="153">
        <f>Pricing!$E85*100</f>
        <v>2.1175399830595603</v>
      </c>
      <c r="Q85" s="154" t="str">
        <f>IF(Contribute="abcd",IF($A$2&lt;&gt;-1,_xll.RtContribute(SourceAlias,N85,Fields,O85:P85,"SCOPE:SERVER"),_xll.RtContribute(SourceAlias,"DDS_INSERT_S",$A$2:$C$2,N85:P85,"SCOPE:SERVER FTC:ALL")),"stopped")</f>
        <v>stopped</v>
      </c>
      <c r="R85" s="152" t="str">
        <f t="shared" si="8"/>
        <v>USD_CURVE_STD_7Y</v>
      </c>
      <c r="S85" s="153">
        <f>Pricing!$F85*100</f>
        <v>1.8800000000000008</v>
      </c>
      <c r="T85" s="153">
        <f>Pricing!$F85*100</f>
        <v>1.8800000000000008</v>
      </c>
      <c r="U85" s="154" t="str">
        <f>IF(Contribute="abcd",IF($A$2&lt;&gt;-1,_xll.RtContribute(SourceAlias,R85,Fields,S85:T85,"SCOPE:SERVER"),_xll.RtContribute(SourceAlias,"DDS_INSERT_S",$A$2:$C$2,R85:T85,"SCOPE:SERVER FTC:ALL")),"stopped")</f>
        <v>stopped</v>
      </c>
      <c r="V85" s="152" t="s">
        <v>595</v>
      </c>
      <c r="W85" s="153">
        <f>Pricing!$G85*100</f>
        <v>1.6540000000001505</v>
      </c>
      <c r="X85" s="153">
        <f>Pricing!$G85*100</f>
        <v>1.6540000000001505</v>
      </c>
      <c r="Y85" s="154" t="str">
        <f>IF(Contribute="abcd",IF($A$2&lt;&gt;-1,_xll.RtContribute(SourceAlias,V85,Fields,W85:X85,"SCOPE:SERVER"),_xll.RtContribute(SourceAlias,"DDS_INSERT_S",$A$2:$C$2,V85:X85,"SCOPE:SERVER FTC:ALL")),"stopped")</f>
        <v>stopped</v>
      </c>
    </row>
    <row r="86" spans="1:25" x14ac:dyDescent="0.2">
      <c r="A86" s="71" t="str">
        <f>Pricing!$A86</f>
        <v>8Y</v>
      </c>
      <c r="B86" s="152" t="s">
        <v>138</v>
      </c>
      <c r="C86" s="153">
        <f>Pricing!$B86*100</f>
        <v>1.8319115832424393</v>
      </c>
      <c r="D86" s="153">
        <f>Pricing!$B86*100</f>
        <v>1.8319115832424393</v>
      </c>
      <c r="E86" s="154" t="str">
        <f>IF(Contribute="abcd",IF($A$2&lt;&gt;-1,_xll.RtContribute(SourceAlias,B86,Fields,C86:D86,"SCOPE:SERVER"),_xll.RtContribute(SourceAlias,"DDS_INSERT_S",$A$2:$C$2,B86:D86,"SCOPE:SERVER FTC:ALL")),"stopped")</f>
        <v>stopped</v>
      </c>
      <c r="F86" s="152" t="s">
        <v>215</v>
      </c>
      <c r="G86" s="153">
        <f>Pricing!$C86*100</f>
        <v>1.963999999999603</v>
      </c>
      <c r="H86" s="153">
        <f>Pricing!$C86*100</f>
        <v>1.963999999999603</v>
      </c>
      <c r="I86" s="154" t="str">
        <f>IF(Contribute="abcd",IF($A$2&lt;&gt;-1,_xll.RtContribute(SourceAlias,F86,Fields,G86:H86,"SCOPE:SERVER"),_xll.RtContribute(SourceAlias,"DDS_INSERT_S",$A$2:$C$2,F86:H86,"SCOPE:SERVER FTC:ALL")),"stopped")</f>
        <v>stopped</v>
      </c>
      <c r="J86" s="152" t="s">
        <v>300</v>
      </c>
      <c r="K86" s="153">
        <f>Pricing!$D86*100</f>
        <v>2.0536074245113349</v>
      </c>
      <c r="L86" s="153">
        <f>Pricing!$D86*100</f>
        <v>2.0536074245113349</v>
      </c>
      <c r="M86" s="154" t="str">
        <f>IF(Contribute="abcd",IF($A$2&lt;&gt;-1,_xll.RtContribute(SourceAlias,J86,Fields,K86:L86,"SCOPE:SERVER"),_xll.RtContribute(SourceAlias,"DDS_INSERT_S",$A$2:$C$2,J86:L86,"SCOPE:SERVER FTC:ALL")),"stopped")</f>
        <v>stopped</v>
      </c>
      <c r="N86" s="152" t="s">
        <v>381</v>
      </c>
      <c r="O86" s="153">
        <f>Pricing!$E86*100</f>
        <v>2.2016106987039517</v>
      </c>
      <c r="P86" s="153">
        <f>Pricing!$E86*100</f>
        <v>2.2016106987039517</v>
      </c>
      <c r="Q86" s="154" t="str">
        <f>IF(Contribute="abcd",IF($A$2&lt;&gt;-1,_xll.RtContribute(SourceAlias,N86,Fields,O86:P86,"SCOPE:SERVER"),_xll.RtContribute(SourceAlias,"DDS_INSERT_S",$A$2:$C$2,N86:P86,"SCOPE:SERVER FTC:ALL")),"stopped")</f>
        <v>stopped</v>
      </c>
      <c r="R86" s="152" t="str">
        <f t="shared" si="8"/>
        <v>USD_CURVE_STD_8Y</v>
      </c>
      <c r="S86" s="153">
        <f>Pricing!$F86*100</f>
        <v>1.9640000000000035</v>
      </c>
      <c r="T86" s="153">
        <f>Pricing!$F86*100</f>
        <v>1.9640000000000035</v>
      </c>
      <c r="U86" s="154" t="str">
        <f>IF(Contribute="abcd",IF($A$2&lt;&gt;-1,_xll.RtContribute(SourceAlias,R86,Fields,S86:T86,"SCOPE:SERVER"),_xll.RtContribute(SourceAlias,"DDS_INSERT_S",$A$2:$C$2,R86:T86,"SCOPE:SERVER FTC:ALL")),"stopped")</f>
        <v>stopped</v>
      </c>
      <c r="V86" s="152" t="s">
        <v>596</v>
      </c>
      <c r="W86" s="153">
        <f>Pricing!$G86*100</f>
        <v>1.7389999999999979</v>
      </c>
      <c r="X86" s="153">
        <f>Pricing!$G86*100</f>
        <v>1.7389999999999979</v>
      </c>
      <c r="Y86" s="154" t="str">
        <f>IF(Contribute="abcd",IF($A$2&lt;&gt;-1,_xll.RtContribute(SourceAlias,V86,Fields,W86:X86,"SCOPE:SERVER"),_xll.RtContribute(SourceAlias,"DDS_INSERT_S",$A$2:$C$2,V86:X86,"SCOPE:SERVER FTC:ALL")),"stopped")</f>
        <v>stopped</v>
      </c>
    </row>
    <row r="87" spans="1:25" x14ac:dyDescent="0.2">
      <c r="A87" s="71" t="str">
        <f>Pricing!$A87</f>
        <v>9Y</v>
      </c>
      <c r="B87" s="152" t="s">
        <v>139</v>
      </c>
      <c r="C87" s="153">
        <f>Pricing!$B87*100</f>
        <v>1.9079067788572792</v>
      </c>
      <c r="D87" s="153">
        <f>Pricing!$B87*100</f>
        <v>1.9079067788572792</v>
      </c>
      <c r="E87" s="154" t="str">
        <f>IF(Contribute="abcd",IF($A$2&lt;&gt;-1,_xll.RtContribute(SourceAlias,B87,Fields,C87:D87,"SCOPE:SERVER"),_xll.RtContribute(SourceAlias,"DDS_INSERT_S",$A$2:$C$2,B87:D87,"SCOPE:SERVER FTC:ALL")),"stopped")</f>
        <v>stopped</v>
      </c>
      <c r="F87" s="152" t="s">
        <v>216</v>
      </c>
      <c r="G87" s="153">
        <f>Pricing!$C87*100</f>
        <v>2.0360000000019087</v>
      </c>
      <c r="H87" s="153">
        <f>Pricing!$C87*100</f>
        <v>2.0360000000019087</v>
      </c>
      <c r="I87" s="154" t="str">
        <f>IF(Contribute="abcd",IF($A$2&lt;&gt;-1,_xll.RtContribute(SourceAlias,F87,Fields,G87:H87,"SCOPE:SERVER"),_xll.RtContribute(SourceAlias,"DDS_INSERT_S",$A$2:$C$2,F87:H87,"SCOPE:SERVER FTC:ALL")),"stopped")</f>
        <v>stopped</v>
      </c>
      <c r="J87" s="152" t="s">
        <v>301</v>
      </c>
      <c r="K87" s="153">
        <f>Pricing!$D87*100</f>
        <v>2.1276430587325961</v>
      </c>
      <c r="L87" s="153">
        <f>Pricing!$D87*100</f>
        <v>2.1276430587325961</v>
      </c>
      <c r="M87" s="154" t="str">
        <f>IF(Contribute="abcd",IF($A$2&lt;&gt;-1,_xll.RtContribute(SourceAlias,J87,Fields,K87:L87,"SCOPE:SERVER"),_xll.RtContribute(SourceAlias,"DDS_INSERT_S",$A$2:$C$2,J87:L87,"SCOPE:SERVER FTC:ALL")),"stopped")</f>
        <v>stopped</v>
      </c>
      <c r="N87" s="152" t="s">
        <v>382</v>
      </c>
      <c r="O87" s="153">
        <f>Pricing!$E87*100</f>
        <v>2.2726606460649754</v>
      </c>
      <c r="P87" s="153">
        <f>Pricing!$E87*100</f>
        <v>2.2726606460649754</v>
      </c>
      <c r="Q87" s="154" t="str">
        <f>IF(Contribute="abcd",IF($A$2&lt;&gt;-1,_xll.RtContribute(SourceAlias,N87,Fields,O87:P87,"SCOPE:SERVER"),_xll.RtContribute(SourceAlias,"DDS_INSERT_S",$A$2:$C$2,N87:P87,"SCOPE:SERVER FTC:ALL")),"stopped")</f>
        <v>stopped</v>
      </c>
      <c r="R87" s="152" t="str">
        <f t="shared" si="8"/>
        <v>USD_CURVE_STD_9Y</v>
      </c>
      <c r="S87" s="153">
        <f>Pricing!$F87*100</f>
        <v>2.0360000000000036</v>
      </c>
      <c r="T87" s="153">
        <f>Pricing!$F87*100</f>
        <v>2.0360000000000036</v>
      </c>
      <c r="U87" s="154" t="str">
        <f>IF(Contribute="abcd",IF($A$2&lt;&gt;-1,_xll.RtContribute(SourceAlias,R87,Fields,S87:T87,"SCOPE:SERVER"),_xll.RtContribute(SourceAlias,"DDS_INSERT_S",$A$2:$C$2,R87:T87,"SCOPE:SERVER FTC:ALL")),"stopped")</f>
        <v>stopped</v>
      </c>
      <c r="V87" s="152" t="s">
        <v>597</v>
      </c>
      <c r="W87" s="153">
        <f>Pricing!$G87*100</f>
        <v>1.8100000000000012</v>
      </c>
      <c r="X87" s="153">
        <f>Pricing!$G87*100</f>
        <v>1.8100000000000012</v>
      </c>
      <c r="Y87" s="154" t="str">
        <f>IF(Contribute="abcd",IF($A$2&lt;&gt;-1,_xll.RtContribute(SourceAlias,V87,Fields,W87:X87,"SCOPE:SERVER"),_xll.RtContribute(SourceAlias,"DDS_INSERT_S",$A$2:$C$2,V87:X87,"SCOPE:SERVER FTC:ALL")),"stopped")</f>
        <v>stopped</v>
      </c>
    </row>
    <row r="88" spans="1:25" x14ac:dyDescent="0.2">
      <c r="A88" s="71" t="str">
        <f>Pricing!$A88</f>
        <v>10Y</v>
      </c>
      <c r="B88" s="152" t="s">
        <v>140</v>
      </c>
      <c r="C88" s="153">
        <f>Pricing!$B88*100</f>
        <v>1.9719037733240412</v>
      </c>
      <c r="D88" s="153">
        <f>Pricing!$B88*100</f>
        <v>1.9719037733240412</v>
      </c>
      <c r="E88" s="154" t="str">
        <f>IF(Contribute="abcd",IF($A$2&lt;&gt;-1,_xll.RtContribute(SourceAlias,B88,Fields,C88:D88,"SCOPE:SERVER"),_xll.RtContribute(SourceAlias,"DDS_INSERT_S",$A$2:$C$2,B88:D88,"SCOPE:SERVER FTC:ALL")),"stopped")</f>
        <v>stopped</v>
      </c>
      <c r="F88" s="152" t="s">
        <v>217</v>
      </c>
      <c r="G88" s="153">
        <f>Pricing!$C88*100</f>
        <v>2.0969999999961919</v>
      </c>
      <c r="H88" s="153">
        <f>Pricing!$C88*100</f>
        <v>2.0969999999961919</v>
      </c>
      <c r="I88" s="154" t="str">
        <f>IF(Contribute="abcd",IF($A$2&lt;&gt;-1,_xll.RtContribute(SourceAlias,F88,Fields,G88:H88,"SCOPE:SERVER"),_xll.RtContribute(SourceAlias,"DDS_INSERT_S",$A$2:$C$2,F88:H88,"SCOPE:SERVER FTC:ALL")),"stopped")</f>
        <v>stopped</v>
      </c>
      <c r="J88" s="152" t="s">
        <v>302</v>
      </c>
      <c r="K88" s="153">
        <f>Pricing!$D88*100</f>
        <v>2.1916819124330646</v>
      </c>
      <c r="L88" s="153">
        <f>Pricing!$D88*100</f>
        <v>2.1916819124330646</v>
      </c>
      <c r="M88" s="154" t="str">
        <f>IF(Contribute="abcd",IF($A$2&lt;&gt;-1,_xll.RtContribute(SourceAlias,J88,Fields,K88:L88,"SCOPE:SERVER"),_xll.RtContribute(SourceAlias,"DDS_INSERT_S",$A$2:$C$2,J88:L88,"SCOPE:SERVER FTC:ALL")),"stopped")</f>
        <v>stopped</v>
      </c>
      <c r="N88" s="152" t="s">
        <v>383</v>
      </c>
      <c r="O88" s="153">
        <f>Pricing!$E88*100</f>
        <v>2.3337047810932527</v>
      </c>
      <c r="P88" s="153">
        <f>Pricing!$E88*100</f>
        <v>2.3337047810932527</v>
      </c>
      <c r="Q88" s="154" t="str">
        <f>IF(Contribute="abcd",IF($A$2&lt;&gt;-1,_xll.RtContribute(SourceAlias,N88,Fields,O88:P88,"SCOPE:SERVER"),_xll.RtContribute(SourceAlias,"DDS_INSERT_S",$A$2:$C$2,N88:P88,"SCOPE:SERVER FTC:ALL")),"stopped")</f>
        <v>stopped</v>
      </c>
      <c r="R88" s="152" t="str">
        <f t="shared" si="8"/>
        <v>USD_CURVE_STD_10Y</v>
      </c>
      <c r="S88" s="153">
        <f>Pricing!$F88*100</f>
        <v>2.0970000000000106</v>
      </c>
      <c r="T88" s="153">
        <f>Pricing!$F88*100</f>
        <v>2.0970000000000106</v>
      </c>
      <c r="U88" s="154" t="str">
        <f>IF(Contribute="abcd",IF($A$2&lt;&gt;-1,_xll.RtContribute(SourceAlias,R88,Fields,S88:T88,"SCOPE:SERVER"),_xll.RtContribute(SourceAlias,"DDS_INSERT_S",$A$2:$C$2,R88:T88,"SCOPE:SERVER FTC:ALL")),"stopped")</f>
        <v>stopped</v>
      </c>
      <c r="V88" s="152" t="s">
        <v>598</v>
      </c>
      <c r="W88" s="153">
        <f>Pricing!$G88*100</f>
        <v>1.8640000000000028</v>
      </c>
      <c r="X88" s="153">
        <f>Pricing!$G88*100</f>
        <v>1.8640000000000028</v>
      </c>
      <c r="Y88" s="154" t="str">
        <f>IF(Contribute="abcd",IF($A$2&lt;&gt;-1,_xll.RtContribute(SourceAlias,V88,Fields,W88:X88,"SCOPE:SERVER"),_xll.RtContribute(SourceAlias,"DDS_INSERT_S",$A$2:$C$2,V88:X88,"SCOPE:SERVER FTC:ALL")),"stopped")</f>
        <v>stopped</v>
      </c>
    </row>
    <row r="89" spans="1:25" x14ac:dyDescent="0.2">
      <c r="A89" s="71" t="str">
        <f>Pricing!$A89</f>
        <v>11Y</v>
      </c>
      <c r="B89" s="152" t="s">
        <v>141</v>
      </c>
      <c r="C89" s="153">
        <f>Pricing!$B89*100</f>
        <v>2.0288160649782125</v>
      </c>
      <c r="D89" s="153">
        <f>Pricing!$B89*100</f>
        <v>2.0288160649782125</v>
      </c>
      <c r="E89" s="154" t="str">
        <f>IF(Contribute="abcd",IF($A$2&lt;&gt;-1,_xll.RtContribute(SourceAlias,B89,Fields,C89:D89,"SCOPE:SERVER"),_xll.RtContribute(SourceAlias,"DDS_INSERT_S",$A$2:$C$2,B89:D89,"SCOPE:SERVER FTC:ALL")),"stopped")</f>
        <v>stopped</v>
      </c>
      <c r="F89" s="152" t="s">
        <v>218</v>
      </c>
      <c r="G89" s="153">
        <f>Pricing!$C89*100</f>
        <v>2.1512847746275776</v>
      </c>
      <c r="H89" s="153">
        <f>Pricing!$C89*100</f>
        <v>2.1512847746275776</v>
      </c>
      <c r="I89" s="154" t="str">
        <f>IF(Contribute="abcd",IF($A$2&lt;&gt;-1,_xll.RtContribute(SourceAlias,F89,Fields,G89:H89,"SCOPE:SERVER"),_xll.RtContribute(SourceAlias,"DDS_INSERT_S",$A$2:$C$2,F89:H89,"SCOPE:SERVER FTC:ALL")),"stopped")</f>
        <v>stopped</v>
      </c>
      <c r="J89" s="152" t="s">
        <v>303</v>
      </c>
      <c r="K89" s="153">
        <f>Pricing!$D89*100</f>
        <v>2.2478943395905193</v>
      </c>
      <c r="L89" s="153">
        <f>Pricing!$D89*100</f>
        <v>2.2478943395905193</v>
      </c>
      <c r="M89" s="154" t="str">
        <f>IF(Contribute="abcd",IF($A$2&lt;&gt;-1,_xll.RtContribute(SourceAlias,J89,Fields,K89:L89,"SCOPE:SERVER"),_xll.RtContribute(SourceAlias,"DDS_INSERT_S",$A$2:$C$2,J89:L89,"SCOPE:SERVER FTC:ALL")),"stopped")</f>
        <v>stopped</v>
      </c>
      <c r="N89" s="152" t="s">
        <v>384</v>
      </c>
      <c r="O89" s="153">
        <f>Pricing!$E89*100</f>
        <v>2.3880312770560868</v>
      </c>
      <c r="P89" s="153">
        <f>Pricing!$E89*100</f>
        <v>2.3880312770560868</v>
      </c>
      <c r="Q89" s="154" t="str">
        <f>IF(Contribute="abcd",IF($A$2&lt;&gt;-1,_xll.RtContribute(SourceAlias,N89,Fields,O89:P89,"SCOPE:SERVER"),_xll.RtContribute(SourceAlias,"DDS_INSERT_S",$A$2:$C$2,N89:P89,"SCOPE:SERVER FTC:ALL")),"stopped")</f>
        <v>stopped</v>
      </c>
      <c r="R89" s="152" t="str">
        <f t="shared" si="8"/>
        <v>USD_CURVE_STD_11Y</v>
      </c>
      <c r="S89" s="153">
        <f>Pricing!$F89*100</f>
        <v>2.1482308068626965</v>
      </c>
      <c r="T89" s="153">
        <f>Pricing!$F89*100</f>
        <v>2.1482308068626965</v>
      </c>
      <c r="U89" s="154" t="str">
        <f>IF(Contribute="abcd",IF($A$2&lt;&gt;-1,_xll.RtContribute(SourceAlias,R89,Fields,S89:T89,"SCOPE:SERVER"),_xll.RtContribute(SourceAlias,"DDS_INSERT_S",$A$2:$C$2,R89:T89,"SCOPE:SERVER FTC:ALL")),"stopped")</f>
        <v>stopped</v>
      </c>
      <c r="V89" s="152" t="s">
        <v>599</v>
      </c>
      <c r="W89" s="153">
        <f>Pricing!$G89*100</f>
        <v>1.9138382002308238</v>
      </c>
      <c r="X89" s="153">
        <f>Pricing!$G89*100</f>
        <v>1.9138382002308238</v>
      </c>
      <c r="Y89" s="154" t="str">
        <f>IF(Contribute="abcd",IF($A$2&lt;&gt;-1,_xll.RtContribute(SourceAlias,V89,Fields,W89:X89,"SCOPE:SERVER"),_xll.RtContribute(SourceAlias,"DDS_INSERT_S",$A$2:$C$2,V89:X89,"SCOPE:SERVER FTC:ALL")),"stopped")</f>
        <v>stopped</v>
      </c>
    </row>
    <row r="90" spans="1:25" x14ac:dyDescent="0.2">
      <c r="A90" s="71" t="str">
        <f>Pricing!$A90</f>
        <v>12Y</v>
      </c>
      <c r="B90" s="152" t="s">
        <v>142</v>
      </c>
      <c r="C90" s="153">
        <f>Pricing!$B90*100</f>
        <v>2.0788976439639613</v>
      </c>
      <c r="D90" s="153">
        <f>Pricing!$B90*100</f>
        <v>2.0788976439639613</v>
      </c>
      <c r="E90" s="154" t="str">
        <f>IF(Contribute="abcd",IF($A$2&lt;&gt;-1,_xll.RtContribute(SourceAlias,B90,Fields,C90:D90,"SCOPE:SERVER"),_xll.RtContribute(SourceAlias,"DDS_INSERT_S",$A$2:$C$2,B90:D90,"SCOPE:SERVER FTC:ALL")),"stopped")</f>
        <v>stopped</v>
      </c>
      <c r="F90" s="152" t="s">
        <v>219</v>
      </c>
      <c r="G90" s="153">
        <f>Pricing!$C90*100</f>
        <v>2.1989999999910479</v>
      </c>
      <c r="H90" s="153">
        <f>Pricing!$C90*100</f>
        <v>2.1989999999910479</v>
      </c>
      <c r="I90" s="154" t="str">
        <f>IF(Contribute="abcd",IF($A$2&lt;&gt;-1,_xll.RtContribute(SourceAlias,F90,Fields,G90:H90,"SCOPE:SERVER"),_xll.RtContribute(SourceAlias,"DDS_INSERT_S",$A$2:$C$2,F90:H90,"SCOPE:SERVER FTC:ALL")),"stopped")</f>
        <v>stopped</v>
      </c>
      <c r="J90" s="152" t="s">
        <v>304</v>
      </c>
      <c r="K90" s="153">
        <f>Pricing!$D90*100</f>
        <v>2.2967369533862261</v>
      </c>
      <c r="L90" s="153">
        <f>Pricing!$D90*100</f>
        <v>2.2967369533862261</v>
      </c>
      <c r="M90" s="154" t="str">
        <f>IF(Contribute="abcd",IF($A$2&lt;&gt;-1,_xll.RtContribute(SourceAlias,J90,Fields,K90:L90,"SCOPE:SERVER"),_xll.RtContribute(SourceAlias,"DDS_INSERT_S",$A$2:$C$2,J90:L90,"SCOPE:SERVER FTC:ALL")),"stopped")</f>
        <v>stopped</v>
      </c>
      <c r="N90" s="152" t="s">
        <v>385</v>
      </c>
      <c r="O90" s="153">
        <f>Pricing!$E90*100</f>
        <v>2.4357854025689929</v>
      </c>
      <c r="P90" s="153">
        <f>Pricing!$E90*100</f>
        <v>2.4357854025689929</v>
      </c>
      <c r="Q90" s="154" t="str">
        <f>IF(Contribute="abcd",IF($A$2&lt;&gt;-1,_xll.RtContribute(SourceAlias,N90,Fields,O90:P90,"SCOPE:SERVER"),_xll.RtContribute(SourceAlias,"DDS_INSERT_S",$A$2:$C$2,N90:P90,"SCOPE:SERVER FTC:ALL")),"stopped")</f>
        <v>stopped</v>
      </c>
      <c r="R90" s="152" t="str">
        <f t="shared" si="8"/>
        <v>USD_CURVE_STD_12Y</v>
      </c>
      <c r="S90" s="153">
        <f>Pricing!$F90*100</f>
        <v>2.1990000000000189</v>
      </c>
      <c r="T90" s="153">
        <f>Pricing!$F90*100</f>
        <v>2.1990000000000189</v>
      </c>
      <c r="U90" s="154" t="str">
        <f>IF(Contribute="abcd",IF($A$2&lt;&gt;-1,_xll.RtContribute(SourceAlias,R90,Fields,S90:T90,"SCOPE:SERVER"),_xll.RtContribute(SourceAlias,"DDS_INSERT_S",$A$2:$C$2,R90:T90,"SCOPE:SERVER FTC:ALL")),"stopped")</f>
        <v>stopped</v>
      </c>
      <c r="V90" s="152" t="s">
        <v>600</v>
      </c>
      <c r="W90" s="153">
        <f>Pricing!$G90*100</f>
        <v>1.9599999999969551</v>
      </c>
      <c r="X90" s="153">
        <f>Pricing!$G90*100</f>
        <v>1.9599999999969551</v>
      </c>
      <c r="Y90" s="154" t="str">
        <f>IF(Contribute="abcd",IF($A$2&lt;&gt;-1,_xll.RtContribute(SourceAlias,V90,Fields,W90:X90,"SCOPE:SERVER"),_xll.RtContribute(SourceAlias,"DDS_INSERT_S",$A$2:$C$2,V90:X90,"SCOPE:SERVER FTC:ALL")),"stopped")</f>
        <v>stopped</v>
      </c>
    </row>
    <row r="91" spans="1:25" x14ac:dyDescent="0.2">
      <c r="A91" s="71" t="str">
        <f>Pricing!$A91</f>
        <v>13Y</v>
      </c>
      <c r="B91" s="152" t="s">
        <v>143</v>
      </c>
      <c r="C91" s="153">
        <f>Pricing!$B91*100</f>
        <v>2.1206575895708064</v>
      </c>
      <c r="D91" s="153">
        <f>Pricing!$B91*100</f>
        <v>2.1206575895708064</v>
      </c>
      <c r="E91" s="154" t="str">
        <f>IF(Contribute="abcd",IF($A$2&lt;&gt;-1,_xll.RtContribute(SourceAlias,B91,Fields,C91:D91,"SCOPE:SERVER"),_xll.RtContribute(SourceAlias,"DDS_INSERT_S",$A$2:$C$2,B91:D91,"SCOPE:SERVER FTC:ALL")),"stopped")</f>
        <v>stopped</v>
      </c>
      <c r="F91" s="152" t="s">
        <v>220</v>
      </c>
      <c r="G91" s="153">
        <f>Pricing!$C91*100</f>
        <v>2.2387460013591642</v>
      </c>
      <c r="H91" s="153">
        <f>Pricing!$C91*100</f>
        <v>2.2387460013591642</v>
      </c>
      <c r="I91" s="154" t="str">
        <f>IF(Contribute="abcd",IF($A$2&lt;&gt;-1,_xll.RtContribute(SourceAlias,F91,Fields,G91:H91,"SCOPE:SERVER"),_xll.RtContribute(SourceAlias,"DDS_INSERT_S",$A$2:$C$2,F91:H91,"SCOPE:SERVER FTC:ALL")),"stopped")</f>
        <v>stopped</v>
      </c>
      <c r="J91" s="152" t="s">
        <v>305</v>
      </c>
      <c r="K91" s="153">
        <f>Pricing!$D91*100</f>
        <v>2.3375680599012982</v>
      </c>
      <c r="L91" s="153">
        <f>Pricing!$D91*100</f>
        <v>2.3375680599012982</v>
      </c>
      <c r="M91" s="154" t="str">
        <f>IF(Contribute="abcd",IF($A$2&lt;&gt;-1,_xll.RtContribute(SourceAlias,J91,Fields,K91:L91,"SCOPE:SERVER"),_xll.RtContribute(SourceAlias,"DDS_INSERT_S",$A$2:$C$2,J91:L91,"SCOPE:SERVER FTC:ALL")),"stopped")</f>
        <v>stopped</v>
      </c>
      <c r="N91" s="152" t="s">
        <v>386</v>
      </c>
      <c r="O91" s="153">
        <f>Pricing!$E91*100</f>
        <v>2.4753017069909764</v>
      </c>
      <c r="P91" s="153">
        <f>Pricing!$E91*100</f>
        <v>2.4753017069909764</v>
      </c>
      <c r="Q91" s="154" t="str">
        <f>IF(Contribute="abcd",IF($A$2&lt;&gt;-1,_xll.RtContribute(SourceAlias,N91,Fields,O91:P91,"SCOPE:SERVER"),_xll.RtContribute(SourceAlias,"DDS_INSERT_S",$A$2:$C$2,N91:P91,"SCOPE:SERVER FTC:ALL")),"stopped")</f>
        <v>stopped</v>
      </c>
      <c r="R91" s="152" t="str">
        <f t="shared" si="8"/>
        <v>USD_CURVE_STD_13Y</v>
      </c>
      <c r="S91" s="153">
        <f>Pricing!$F91*100</f>
        <v>2.2334900755465852</v>
      </c>
      <c r="T91" s="153">
        <f>Pricing!$F91*100</f>
        <v>2.2334900755465852</v>
      </c>
      <c r="U91" s="154" t="str">
        <f>IF(Contribute="abcd",IF($A$2&lt;&gt;-1,_xll.RtContribute(SourceAlias,R91,Fields,S91:T91,"SCOPE:SERVER"),_xll.RtContribute(SourceAlias,"DDS_INSERT_S",$A$2:$C$2,R91:T91,"SCOPE:SERVER FTC:ALL")),"stopped")</f>
        <v>stopped</v>
      </c>
      <c r="V91" s="152" t="s">
        <v>601</v>
      </c>
      <c r="W91" s="153">
        <f>Pricing!$G91*100</f>
        <v>1.9991871861065416</v>
      </c>
      <c r="X91" s="153">
        <f>Pricing!$G91*100</f>
        <v>1.9991871861065416</v>
      </c>
      <c r="Y91" s="154" t="str">
        <f>IF(Contribute="abcd",IF($A$2&lt;&gt;-1,_xll.RtContribute(SourceAlias,V91,Fields,W91:X91,"SCOPE:SERVER"),_xll.RtContribute(SourceAlias,"DDS_INSERT_S",$A$2:$C$2,V91:X91,"SCOPE:SERVER FTC:ALL")),"stopped")</f>
        <v>stopped</v>
      </c>
    </row>
    <row r="92" spans="1:25" x14ac:dyDescent="0.2">
      <c r="A92" s="71" t="str">
        <f>Pricing!$A92</f>
        <v>14Y</v>
      </c>
      <c r="B92" s="152" t="s">
        <v>144</v>
      </c>
      <c r="C92" s="153">
        <f>Pricing!$B92*100</f>
        <v>2.1559142903478441</v>
      </c>
      <c r="D92" s="153">
        <f>Pricing!$B92*100</f>
        <v>2.1559142903478441</v>
      </c>
      <c r="E92" s="154" t="str">
        <f>IF(Contribute="abcd",IF($A$2&lt;&gt;-1,_xll.RtContribute(SourceAlias,B92,Fields,C92:D92,"SCOPE:SERVER"),_xll.RtContribute(SourceAlias,"DDS_INSERT_S",$A$2:$C$2,B92:D92,"SCOPE:SERVER FTC:ALL")),"stopped")</f>
        <v>stopped</v>
      </c>
      <c r="F92" s="152" t="s">
        <v>221</v>
      </c>
      <c r="G92" s="153">
        <f>Pricing!$C92*100</f>
        <v>2.2723339746806555</v>
      </c>
      <c r="H92" s="153">
        <f>Pricing!$C92*100</f>
        <v>2.2723339746806555</v>
      </c>
      <c r="I92" s="154" t="str">
        <f>IF(Contribute="abcd",IF($A$2&lt;&gt;-1,_xll.RtContribute(SourceAlias,F92,Fields,G92:H92,"SCOPE:SERVER"),_xll.RtContribute(SourceAlias,"DDS_INSERT_S",$A$2:$C$2,F92:H92,"SCOPE:SERVER FTC:ALL")),"stopped")</f>
        <v>stopped</v>
      </c>
      <c r="J92" s="152" t="s">
        <v>306</v>
      </c>
      <c r="K92" s="153">
        <f>Pricing!$D92*100</f>
        <v>2.3722169057953626</v>
      </c>
      <c r="L92" s="153">
        <f>Pricing!$D92*100</f>
        <v>2.3722169057953626</v>
      </c>
      <c r="M92" s="154" t="str">
        <f>IF(Contribute="abcd",IF($A$2&lt;&gt;-1,_xll.RtContribute(SourceAlias,J92,Fields,K92:L92,"SCOPE:SERVER"),_xll.RtContribute(SourceAlias,"DDS_INSERT_S",$A$2:$C$2,J92:L92,"SCOPE:SERVER FTC:ALL")),"stopped")</f>
        <v>stopped</v>
      </c>
      <c r="N92" s="152" t="s">
        <v>387</v>
      </c>
      <c r="O92" s="153">
        <f>Pricing!$E92*100</f>
        <v>2.5084317052043774</v>
      </c>
      <c r="P92" s="153">
        <f>Pricing!$E92*100</f>
        <v>2.5084317052043774</v>
      </c>
      <c r="Q92" s="154" t="str">
        <f>IF(Contribute="abcd",IF($A$2&lt;&gt;-1,_xll.RtContribute(SourceAlias,N92,Fields,O92:P92,"SCOPE:SERVER"),_xll.RtContribute(SourceAlias,"DDS_INSERT_S",$A$2:$C$2,N92:P92,"SCOPE:SERVER FTC:ALL")),"stopped")</f>
        <v>stopped</v>
      </c>
      <c r="R92" s="152" t="str">
        <f t="shared" si="8"/>
        <v>USD_CURVE_STD_14Y</v>
      </c>
      <c r="S92" s="153">
        <f>Pricing!$F92*100</f>
        <v>2.2675155214188178</v>
      </c>
      <c r="T92" s="153">
        <f>Pricing!$F92*100</f>
        <v>2.2675155214188178</v>
      </c>
      <c r="U92" s="154" t="str">
        <f>IF(Contribute="abcd",IF($A$2&lt;&gt;-1,_xll.RtContribute(SourceAlias,R92,Fields,S92:T92,"SCOPE:SERVER"),_xll.RtContribute(SourceAlias,"DDS_INSERT_S",$A$2:$C$2,R92:T92,"SCOPE:SERVER FTC:ALL")),"stopped")</f>
        <v>stopped</v>
      </c>
      <c r="V92" s="152" t="s">
        <v>602</v>
      </c>
      <c r="W92" s="153">
        <f>Pricing!$G92*100</f>
        <v>2.0326749610131034</v>
      </c>
      <c r="X92" s="153">
        <f>Pricing!$G92*100</f>
        <v>2.0326749610131034</v>
      </c>
      <c r="Y92" s="154" t="str">
        <f>IF(Contribute="abcd",IF($A$2&lt;&gt;-1,_xll.RtContribute(SourceAlias,V92,Fields,W92:X92,"SCOPE:SERVER"),_xll.RtContribute(SourceAlias,"DDS_INSERT_S",$A$2:$C$2,V92:X92,"SCOPE:SERVER FTC:ALL")),"stopped")</f>
        <v>stopped</v>
      </c>
    </row>
    <row r="93" spans="1:25" x14ac:dyDescent="0.2">
      <c r="A93" s="71" t="str">
        <f>Pricing!$A93</f>
        <v>15Y</v>
      </c>
      <c r="B93" s="152" t="s">
        <v>145</v>
      </c>
      <c r="C93" s="153">
        <f>Pricing!$B93*100</f>
        <v>2.1858948927974504</v>
      </c>
      <c r="D93" s="153">
        <f>Pricing!$B93*100</f>
        <v>2.1858948927974504</v>
      </c>
      <c r="E93" s="154" t="str">
        <f>IF(Contribute="abcd",IF($A$2&lt;&gt;-1,_xll.RtContribute(SourceAlias,B93,Fields,C93:D93,"SCOPE:SERVER"),_xll.RtContribute(SourceAlias,"DDS_INSERT_S",$A$2:$C$2,B93:D93,"SCOPE:SERVER FTC:ALL")),"stopped")</f>
        <v>stopped</v>
      </c>
      <c r="F93" s="152" t="s">
        <v>222</v>
      </c>
      <c r="G93" s="153">
        <f>Pricing!$C93*100</f>
        <v>2.3010000000129271</v>
      </c>
      <c r="H93" s="153">
        <f>Pricing!$C93*100</f>
        <v>2.3010000000129271</v>
      </c>
      <c r="I93" s="154" t="str">
        <f>IF(Contribute="abcd",IF($A$2&lt;&gt;-1,_xll.RtContribute(SourceAlias,F93,Fields,G93:H93,"SCOPE:SERVER"),_xll.RtContribute(SourceAlias,"DDS_INSERT_S",$A$2:$C$2,F93:H93,"SCOPE:SERVER FTC:ALL")),"stopped")</f>
        <v>stopped</v>
      </c>
      <c r="J93" s="152" t="s">
        <v>307</v>
      </c>
      <c r="K93" s="153">
        <f>Pricing!$D93*100</f>
        <v>2.4017945341999392</v>
      </c>
      <c r="L93" s="153">
        <f>Pricing!$D93*100</f>
        <v>2.4017945341999392</v>
      </c>
      <c r="M93" s="154" t="str">
        <f>IF(Contribute="abcd",IF($A$2&lt;&gt;-1,_xll.RtContribute(SourceAlias,J93,Fields,K93:L93,"SCOPE:SERVER"),_xll.RtContribute(SourceAlias,"DDS_INSERT_S",$A$2:$C$2,J93:L93,"SCOPE:SERVER FTC:ALL")),"stopped")</f>
        <v>stopped</v>
      </c>
      <c r="N93" s="152" t="s">
        <v>388</v>
      </c>
      <c r="O93" s="153">
        <f>Pricing!$E93*100</f>
        <v>2.5368592100138563</v>
      </c>
      <c r="P93" s="153">
        <f>Pricing!$E93*100</f>
        <v>2.5368592100138563</v>
      </c>
      <c r="Q93" s="154" t="str">
        <f>IF(Contribute="abcd",IF($A$2&lt;&gt;-1,_xll.RtContribute(SourceAlias,N93,Fields,O93:P93,"SCOPE:SERVER"),_xll.RtContribute(SourceAlias,"DDS_INSERT_S",$A$2:$C$2,N93:P93,"SCOPE:SERVER FTC:ALL")),"stopped")</f>
        <v>stopped</v>
      </c>
      <c r="R93" s="152" t="str">
        <f t="shared" si="8"/>
        <v>USD_CURVE_STD_15Y</v>
      </c>
      <c r="S93" s="153">
        <f>Pricing!$F93*100</f>
        <v>2.3010000000000543</v>
      </c>
      <c r="T93" s="153">
        <f>Pricing!$F93*100</f>
        <v>2.3010000000000543</v>
      </c>
      <c r="U93" s="154" t="str">
        <f>IF(Contribute="abcd",IF($A$2&lt;&gt;-1,_xll.RtContribute(SourceAlias,R93,Fields,S93:T93,"SCOPE:SERVER"),_xll.RtContribute(SourceAlias,"DDS_INSERT_S",$A$2:$C$2,R93:T93,"SCOPE:SERVER FTC:ALL")),"stopped")</f>
        <v>stopped</v>
      </c>
      <c r="V93" s="152" t="s">
        <v>603</v>
      </c>
      <c r="W93" s="153">
        <f>Pricing!$G93*100</f>
        <v>2.0610000000051927</v>
      </c>
      <c r="X93" s="153">
        <f>Pricing!$G93*100</f>
        <v>2.0610000000051927</v>
      </c>
      <c r="Y93" s="154" t="str">
        <f>IF(Contribute="abcd",IF($A$2&lt;&gt;-1,_xll.RtContribute(SourceAlias,V93,Fields,W93:X93,"SCOPE:SERVER"),_xll.RtContribute(SourceAlias,"DDS_INSERT_S",$A$2:$C$2,V93:X93,"SCOPE:SERVER FTC:ALL")),"stopped")</f>
        <v>stopped</v>
      </c>
    </row>
    <row r="94" spans="1:25" x14ac:dyDescent="0.2">
      <c r="A94" s="71" t="str">
        <f>Pricing!$A94</f>
        <v>16Y</v>
      </c>
      <c r="B94" s="152" t="s">
        <v>146</v>
      </c>
      <c r="C94" s="153">
        <f>Pricing!$B94*100</f>
        <v>2.2115935012328602</v>
      </c>
      <c r="D94" s="153">
        <f>Pricing!$B94*100</f>
        <v>2.2115935012328602</v>
      </c>
      <c r="E94" s="154" t="str">
        <f>IF(Contribute="abcd",IF($A$2&lt;&gt;-1,_xll.RtContribute(SourceAlias,B94,Fields,C94:D94,"SCOPE:SERVER"),_xll.RtContribute(SourceAlias,"DDS_INSERT_S",$A$2:$C$2,B94:D94,"SCOPE:SERVER FTC:ALL")),"stopped")</f>
        <v>stopped</v>
      </c>
      <c r="F94" s="152" t="s">
        <v>223</v>
      </c>
      <c r="G94" s="153">
        <f>Pricing!$C94*100</f>
        <v>2.3257212456702705</v>
      </c>
      <c r="H94" s="153">
        <f>Pricing!$C94*100</f>
        <v>2.3257212456702705</v>
      </c>
      <c r="I94" s="154" t="str">
        <f>IF(Contribute="abcd",IF($A$2&lt;&gt;-1,_xll.RtContribute(SourceAlias,F94,Fields,G94:H94,"SCOPE:SERVER"),_xll.RtContribute(SourceAlias,"DDS_INSERT_S",$A$2:$C$2,F94:H94,"SCOPE:SERVER FTC:ALL")),"stopped")</f>
        <v>stopped</v>
      </c>
      <c r="J94" s="152" t="s">
        <v>308</v>
      </c>
      <c r="K94" s="153">
        <f>Pricing!$D94*100</f>
        <v>2.4272119199646838</v>
      </c>
      <c r="L94" s="153">
        <f>Pricing!$D94*100</f>
        <v>2.4272119199646838</v>
      </c>
      <c r="M94" s="154" t="str">
        <f>IF(Contribute="abcd",IF($A$2&lt;&gt;-1,_xll.RtContribute(SourceAlias,J94,Fields,K94:L94,"SCOPE:SERVER"),_xll.RtContribute(SourceAlias,"DDS_INSERT_S",$A$2:$C$2,J94:L94,"SCOPE:SERVER FTC:ALL")),"stopped")</f>
        <v>stopped</v>
      </c>
      <c r="N94" s="152" t="s">
        <v>389</v>
      </c>
      <c r="O94" s="153">
        <f>Pricing!$E94*100</f>
        <v>2.5615427152389847</v>
      </c>
      <c r="P94" s="153">
        <f>Pricing!$E94*100</f>
        <v>2.5615427152389847</v>
      </c>
      <c r="Q94" s="154" t="str">
        <f>IF(Contribute="abcd",IF($A$2&lt;&gt;-1,_xll.RtContribute(SourceAlias,N94,Fields,O94:P94,"SCOPE:SERVER"),_xll.RtContribute(SourceAlias,"DDS_INSERT_S",$A$2:$C$2,N94:P94,"SCOPE:SERVER FTC:ALL")),"stopped")</f>
        <v>stopped</v>
      </c>
      <c r="R94" s="152" t="str">
        <f t="shared" si="8"/>
        <v>USD_CURVE_STD_16Y</v>
      </c>
      <c r="S94" s="153">
        <f>Pricing!$F94*100</f>
        <v>2.320514541504918</v>
      </c>
      <c r="T94" s="153">
        <f>Pricing!$F94*100</f>
        <v>2.320514541504918</v>
      </c>
      <c r="U94" s="154" t="str">
        <f>IF(Contribute="abcd",IF($A$2&lt;&gt;-1,_xll.RtContribute(SourceAlias,R94,Fields,S94:T94,"SCOPE:SERVER"),_xll.RtContribute(SourceAlias,"DDS_INSERT_S",$A$2:$C$2,R94:T94,"SCOPE:SERVER FTC:ALL")),"stopped")</f>
        <v>stopped</v>
      </c>
      <c r="V94" s="152" t="s">
        <v>604</v>
      </c>
      <c r="W94" s="153">
        <f>Pricing!$G94*100</f>
        <v>2.0848392867789873</v>
      </c>
      <c r="X94" s="153">
        <f>Pricing!$G94*100</f>
        <v>2.0848392867789873</v>
      </c>
      <c r="Y94" s="154" t="str">
        <f>IF(Contribute="abcd",IF($A$2&lt;&gt;-1,_xll.RtContribute(SourceAlias,V94,Fields,W94:X94,"SCOPE:SERVER"),_xll.RtContribute(SourceAlias,"DDS_INSERT_S",$A$2:$C$2,V94:X94,"SCOPE:SERVER FTC:ALL")),"stopped")</f>
        <v>stopped</v>
      </c>
    </row>
    <row r="95" spans="1:25" x14ac:dyDescent="0.2">
      <c r="A95" s="71" t="str">
        <f>Pricing!$A95</f>
        <v>17Y</v>
      </c>
      <c r="B95" s="152" t="s">
        <v>147</v>
      </c>
      <c r="C95" s="153">
        <f>Pricing!$B95*100</f>
        <v>2.2336834259017122</v>
      </c>
      <c r="D95" s="153">
        <f>Pricing!$B95*100</f>
        <v>2.2336834259017122</v>
      </c>
      <c r="E95" s="154" t="str">
        <f>IF(Contribute="abcd",IF($A$2&lt;&gt;-1,_xll.RtContribute(SourceAlias,B95,Fields,C95:D95,"SCOPE:SERVER"),_xll.RtContribute(SourceAlias,"DDS_INSERT_S",$A$2:$C$2,B95:D95,"SCOPE:SERVER FTC:ALL")),"stopped")</f>
        <v>stopped</v>
      </c>
      <c r="F95" s="152" t="s">
        <v>224</v>
      </c>
      <c r="G95" s="153">
        <f>Pricing!$C95*100</f>
        <v>2.3470918652917319</v>
      </c>
      <c r="H95" s="153">
        <f>Pricing!$C95*100</f>
        <v>2.3470918652917319</v>
      </c>
      <c r="I95" s="154" t="str">
        <f>IF(Contribute="abcd",IF($A$2&lt;&gt;-1,_xll.RtContribute(SourceAlias,F95,Fields,G95:H95,"SCOPE:SERVER"),_xll.RtContribute(SourceAlias,"DDS_INSERT_S",$A$2:$C$2,F95:H95,"SCOPE:SERVER FTC:ALL")),"stopped")</f>
        <v>stopped</v>
      </c>
      <c r="J95" s="152" t="s">
        <v>309</v>
      </c>
      <c r="K95" s="153">
        <f>Pricing!$D95*100</f>
        <v>2.4490956098241399</v>
      </c>
      <c r="L95" s="153">
        <f>Pricing!$D95*100</f>
        <v>2.4490956098241399</v>
      </c>
      <c r="M95" s="154" t="str">
        <f>IF(Contribute="abcd",IF($A$2&lt;&gt;-1,_xll.RtContribute(SourceAlias,J95,Fields,K95:L95,"SCOPE:SERVER"),_xll.RtContribute(SourceAlias,"DDS_INSERT_S",$A$2:$C$2,J95:L95,"SCOPE:SERVER FTC:ALL")),"stopped")</f>
        <v>stopped</v>
      </c>
      <c r="N95" s="152" t="s">
        <v>390</v>
      </c>
      <c r="O95" s="153">
        <f>Pricing!$E95*100</f>
        <v>2.5829697221022307</v>
      </c>
      <c r="P95" s="153">
        <f>Pricing!$E95*100</f>
        <v>2.5829697221022307</v>
      </c>
      <c r="Q95" s="154" t="str">
        <f>IF(Contribute="abcd",IF($A$2&lt;&gt;-1,_xll.RtContribute(SourceAlias,N95,Fields,O95:P95,"SCOPE:SERVER"),_xll.RtContribute(SourceAlias,"DDS_INSERT_S",$A$2:$C$2,N95:P95,"SCOPE:SERVER FTC:ALL")),"stopped")</f>
        <v>stopped</v>
      </c>
      <c r="R95" s="152" t="str">
        <f t="shared" si="8"/>
        <v>USD_CURVE_STD_17Y</v>
      </c>
      <c r="S95" s="153">
        <f>Pricing!$F95*100</f>
        <v>2.3396418537068273</v>
      </c>
      <c r="T95" s="153">
        <f>Pricing!$F95*100</f>
        <v>2.3396418537068273</v>
      </c>
      <c r="U95" s="154" t="str">
        <f>IF(Contribute="abcd",IF($A$2&lt;&gt;-1,_xll.RtContribute(SourceAlias,R95,Fields,S95:T95,"SCOPE:SERVER"),_xll.RtContribute(SourceAlias,"DDS_INSERT_S",$A$2:$C$2,R95:T95,"SCOPE:SERVER FTC:ALL")),"stopped")</f>
        <v>stopped</v>
      </c>
      <c r="V95" s="152" t="s">
        <v>605</v>
      </c>
      <c r="W95" s="153">
        <f>Pricing!$G95*100</f>
        <v>2.1050183550271422</v>
      </c>
      <c r="X95" s="153">
        <f>Pricing!$G95*100</f>
        <v>2.1050183550271422</v>
      </c>
      <c r="Y95" s="154" t="str">
        <f>IF(Contribute="abcd",IF($A$2&lt;&gt;-1,_xll.RtContribute(SourceAlias,V95,Fields,W95:X95,"SCOPE:SERVER"),_xll.RtContribute(SourceAlias,"DDS_INSERT_S",$A$2:$C$2,V95:X95,"SCOPE:SERVER FTC:ALL")),"stopped")</f>
        <v>stopped</v>
      </c>
    </row>
    <row r="96" spans="1:25" x14ac:dyDescent="0.2">
      <c r="A96" s="71" t="str">
        <f>Pricing!$A96</f>
        <v>18Y</v>
      </c>
      <c r="B96" s="152" t="s">
        <v>148</v>
      </c>
      <c r="C96" s="153">
        <f>Pricing!$B96*100</f>
        <v>2.2527718040719997</v>
      </c>
      <c r="D96" s="153">
        <f>Pricing!$B96*100</f>
        <v>2.2527718040719997</v>
      </c>
      <c r="E96" s="154" t="str">
        <f>IF(Contribute="abcd",IF($A$2&lt;&gt;-1,_xll.RtContribute(SourceAlias,B96,Fields,C96:D96,"SCOPE:SERVER"),_xll.RtContribute(SourceAlias,"DDS_INSERT_S",$A$2:$C$2,B96:D96,"SCOPE:SERVER FTC:ALL")),"stopped")</f>
        <v>stopped</v>
      </c>
      <c r="F96" s="152" t="s">
        <v>225</v>
      </c>
      <c r="G96" s="153">
        <f>Pricing!$C96*100</f>
        <v>2.3656408810123213</v>
      </c>
      <c r="H96" s="153">
        <f>Pricing!$C96*100</f>
        <v>2.3656408810123213</v>
      </c>
      <c r="I96" s="154" t="str">
        <f>IF(Contribute="abcd",IF($A$2&lt;&gt;-1,_xll.RtContribute(SourceAlias,F96,Fields,G96:H96,"SCOPE:SERVER"),_xll.RtContribute(SourceAlias,"DDS_INSERT_S",$A$2:$C$2,F96:H96,"SCOPE:SERVER FTC:ALL")),"stopped")</f>
        <v>stopped</v>
      </c>
      <c r="J96" s="152" t="s">
        <v>310</v>
      </c>
      <c r="K96" s="153">
        <f>Pricing!$D96*100</f>
        <v>2.4680213397674593</v>
      </c>
      <c r="L96" s="153">
        <f>Pricing!$D96*100</f>
        <v>2.4680213397674593</v>
      </c>
      <c r="M96" s="154" t="str">
        <f>IF(Contribute="abcd",IF($A$2&lt;&gt;-1,_xll.RtContribute(SourceAlias,J96,Fields,K96:L96,"SCOPE:SERVER"),_xll.RtContribute(SourceAlias,"DDS_INSERT_S",$A$2:$C$2,J96:L96,"SCOPE:SERVER FTC:ALL")),"stopped")</f>
        <v>stopped</v>
      </c>
      <c r="N96" s="152" t="s">
        <v>391</v>
      </c>
      <c r="O96" s="153">
        <f>Pricing!$E96*100</f>
        <v>2.6015952599187786</v>
      </c>
      <c r="P96" s="153">
        <f>Pricing!$E96*100</f>
        <v>2.6015952599187786</v>
      </c>
      <c r="Q96" s="154" t="str">
        <f>IF(Contribute="abcd",IF($A$2&lt;&gt;-1,_xll.RtContribute(SourceAlias,N96,Fields,O96:P96,"SCOPE:SERVER"),_xll.RtContribute(SourceAlias,"DDS_INSERT_S",$A$2:$C$2,N96:P96,"SCOPE:SERVER FTC:ALL")),"stopped")</f>
        <v>stopped</v>
      </c>
      <c r="R96" s="152" t="str">
        <f t="shared" si="8"/>
        <v>USD_CURVE_STD_18Y</v>
      </c>
      <c r="S96" s="153">
        <f>Pricing!$F96*100</f>
        <v>2.3585194424443805</v>
      </c>
      <c r="T96" s="153">
        <f>Pricing!$F96*100</f>
        <v>2.3585194424443805</v>
      </c>
      <c r="U96" s="154" t="str">
        <f>IF(Contribute="abcd",IF($A$2&lt;&gt;-1,_xll.RtContribute(SourceAlias,R96,Fields,S96:T96,"SCOPE:SERVER"),_xll.RtContribute(SourceAlias,"DDS_INSERT_S",$A$2:$C$2,R96:T96,"SCOPE:SERVER FTC:ALL")),"stopped")</f>
        <v>stopped</v>
      </c>
      <c r="V96" s="152" t="s">
        <v>606</v>
      </c>
      <c r="W96" s="153">
        <f>Pricing!$G96*100</f>
        <v>2.1223408220011426</v>
      </c>
      <c r="X96" s="153">
        <f>Pricing!$G96*100</f>
        <v>2.1223408220011426</v>
      </c>
      <c r="Y96" s="154" t="str">
        <f>IF(Contribute="abcd",IF($A$2&lt;&gt;-1,_xll.RtContribute(SourceAlias,V96,Fields,W96:X96,"SCOPE:SERVER"),_xll.RtContribute(SourceAlias,"DDS_INSERT_S",$A$2:$C$2,V96:X96,"SCOPE:SERVER FTC:ALL")),"stopped")</f>
        <v>stopped</v>
      </c>
    </row>
    <row r="97" spans="1:25" x14ac:dyDescent="0.2">
      <c r="A97" s="71" t="str">
        <f>Pricing!$A97</f>
        <v>19Y</v>
      </c>
      <c r="B97" s="152" t="s">
        <v>149</v>
      </c>
      <c r="C97" s="153">
        <f>Pricing!$B97*100</f>
        <v>2.2689929616441806</v>
      </c>
      <c r="D97" s="153">
        <f>Pricing!$B97*100</f>
        <v>2.2689929616441806</v>
      </c>
      <c r="E97" s="154" t="str">
        <f>IF(Contribute="abcd",IF($A$2&lt;&gt;-1,_xll.RtContribute(SourceAlias,B97,Fields,C97:D97,"SCOPE:SERVER"),_xll.RtContribute(SourceAlias,"DDS_INSERT_S",$A$2:$C$2,B97:D97,"SCOPE:SERVER FTC:ALL")),"stopped")</f>
        <v>stopped</v>
      </c>
      <c r="F97" s="152" t="s">
        <v>226</v>
      </c>
      <c r="G97" s="153">
        <f>Pricing!$C97*100</f>
        <v>2.3814488277074291</v>
      </c>
      <c r="H97" s="153">
        <f>Pricing!$C97*100</f>
        <v>2.3814488277074291</v>
      </c>
      <c r="I97" s="154" t="str">
        <f>IF(Contribute="abcd",IF($A$2&lt;&gt;-1,_xll.RtContribute(SourceAlias,F97,Fields,G97:H97,"SCOPE:SERVER"),_xll.RtContribute(SourceAlias,"DDS_INSERT_S",$A$2:$C$2,F97:H97,"SCOPE:SERVER FTC:ALL")),"stopped")</f>
        <v>stopped</v>
      </c>
      <c r="J97" s="152" t="s">
        <v>311</v>
      </c>
      <c r="K97" s="153">
        <f>Pricing!$D97*100</f>
        <v>2.4840976753589383</v>
      </c>
      <c r="L97" s="153">
        <f>Pricing!$D97*100</f>
        <v>2.4840976753589383</v>
      </c>
      <c r="M97" s="154" t="str">
        <f>IF(Contribute="abcd",IF($A$2&lt;&gt;-1,_xll.RtContribute(SourceAlias,J97,Fields,K97:L97,"SCOPE:SERVER"),_xll.RtContribute(SourceAlias,"DDS_INSERT_S",$A$2:$C$2,J97:L97,"SCOPE:SERVER FTC:ALL")),"stopped")</f>
        <v>stopped</v>
      </c>
      <c r="N97" s="152" t="s">
        <v>392</v>
      </c>
      <c r="O97" s="153">
        <f>Pricing!$E97*100</f>
        <v>2.6174340783730528</v>
      </c>
      <c r="P97" s="153">
        <f>Pricing!$E97*100</f>
        <v>2.6174340783730528</v>
      </c>
      <c r="Q97" s="154" t="str">
        <f>IF(Contribute="abcd",IF($A$2&lt;&gt;-1,_xll.RtContribute(SourceAlias,N97,Fields,O97:P97,"SCOPE:SERVER"),_xll.RtContribute(SourceAlias,"DDS_INSERT_S",$A$2:$C$2,N97:P97,"SCOPE:SERVER FTC:ALL")),"stopped")</f>
        <v>stopped</v>
      </c>
      <c r="R97" s="152" t="str">
        <f t="shared" si="8"/>
        <v>USD_CURVE_STD_19Y</v>
      </c>
      <c r="S97" s="153">
        <f>Pricing!$F97*100</f>
        <v>2.3768931082366977</v>
      </c>
      <c r="T97" s="153">
        <f>Pricing!$F97*100</f>
        <v>2.3768931082366977</v>
      </c>
      <c r="U97" s="154" t="str">
        <f>IF(Contribute="abcd",IF($A$2&lt;&gt;-1,_xll.RtContribute(SourceAlias,R97,Fields,S97:T97,"SCOPE:SERVER"),_xll.RtContribute(SourceAlias,"DDS_INSERT_S",$A$2:$C$2,R97:T97,"SCOPE:SERVER FTC:ALL")),"stopped")</f>
        <v>stopped</v>
      </c>
      <c r="V97" s="152" t="s">
        <v>607</v>
      </c>
      <c r="W97" s="153">
        <f>Pricing!$G97*100</f>
        <v>2.1371225054595837</v>
      </c>
      <c r="X97" s="153">
        <f>Pricing!$G97*100</f>
        <v>2.1371225054595837</v>
      </c>
      <c r="Y97" s="154" t="str">
        <f>IF(Contribute="abcd",IF($A$2&lt;&gt;-1,_xll.RtContribute(SourceAlias,V97,Fields,W97:X97,"SCOPE:SERVER"),_xll.RtContribute(SourceAlias,"DDS_INSERT_S",$A$2:$C$2,V97:X97,"SCOPE:SERVER FTC:ALL")),"stopped")</f>
        <v>stopped</v>
      </c>
    </row>
    <row r="98" spans="1:25" x14ac:dyDescent="0.2">
      <c r="A98" s="71" t="str">
        <f>Pricing!$A98</f>
        <v>20Y</v>
      </c>
      <c r="B98" s="152" t="s">
        <v>150</v>
      </c>
      <c r="C98" s="153">
        <f>Pricing!$B98*100</f>
        <v>2.2828821006286057</v>
      </c>
      <c r="D98" s="153">
        <f>Pricing!$B98*100</f>
        <v>2.2828821006286057</v>
      </c>
      <c r="E98" s="154" t="str">
        <f>IF(Contribute="abcd",IF($A$2&lt;&gt;-1,_xll.RtContribute(SourceAlias,B98,Fields,C98:D98,"SCOPE:SERVER"),_xll.RtContribute(SourceAlias,"DDS_INSERT_S",$A$2:$C$2,B98:D98,"SCOPE:SERVER FTC:ALL")),"stopped")</f>
        <v>stopped</v>
      </c>
      <c r="F98" s="152" t="s">
        <v>227</v>
      </c>
      <c r="G98" s="153">
        <f>Pricing!$C98*100</f>
        <v>2.3950000000012071</v>
      </c>
      <c r="H98" s="153">
        <f>Pricing!$C98*100</f>
        <v>2.3950000000012071</v>
      </c>
      <c r="I98" s="154" t="str">
        <f>IF(Contribute="abcd",IF($A$2&lt;&gt;-1,_xll.RtContribute(SourceAlias,F98,Fields,G98:H98,"SCOPE:SERVER"),_xll.RtContribute(SourceAlias,"DDS_INSERT_S",$A$2:$C$2,F98:H98,"SCOPE:SERVER FTC:ALL")),"stopped")</f>
        <v>stopped</v>
      </c>
      <c r="J98" s="152" t="s">
        <v>312</v>
      </c>
      <c r="K98" s="153">
        <f>Pricing!$D98*100</f>
        <v>2.4978414733863921</v>
      </c>
      <c r="L98" s="153">
        <f>Pricing!$D98*100</f>
        <v>2.4978414733863921</v>
      </c>
      <c r="M98" s="154" t="str">
        <f>IF(Contribute="abcd",IF($A$2&lt;&gt;-1,_xll.RtContribute(SourceAlias,J98,Fields,K98:L98,"SCOPE:SERVER"),_xll.RtContribute(SourceAlias,"DDS_INSERT_S",$A$2:$C$2,J98:L98,"SCOPE:SERVER FTC:ALL")),"stopped")</f>
        <v>stopped</v>
      </c>
      <c r="N98" s="152" t="s">
        <v>393</v>
      </c>
      <c r="O98" s="153">
        <f>Pricing!$E98*100</f>
        <v>2.6309304389523112</v>
      </c>
      <c r="P98" s="153">
        <f>Pricing!$E98*100</f>
        <v>2.6309304389523112</v>
      </c>
      <c r="Q98" s="154" t="str">
        <f>IF(Contribute="abcd",IF($A$2&lt;&gt;-1,_xll.RtContribute(SourceAlias,N98,Fields,O98:P98,"SCOPE:SERVER"),_xll.RtContribute(SourceAlias,"DDS_INSERT_S",$A$2:$C$2,N98:P98,"SCOPE:SERVER FTC:ALL")),"stopped")</f>
        <v>stopped</v>
      </c>
      <c r="R98" s="152" t="str">
        <f t="shared" si="8"/>
        <v>USD_CURVE_STD_20Y</v>
      </c>
      <c r="S98" s="153">
        <f>Pricing!$F98*100</f>
        <v>2.3950000000001528</v>
      </c>
      <c r="T98" s="153">
        <f>Pricing!$F98*100</f>
        <v>2.3950000000001528</v>
      </c>
      <c r="U98" s="154" t="str">
        <f>IF(Contribute="abcd",IF($A$2&lt;&gt;-1,_xll.RtContribute(SourceAlias,R98,Fields,S98:T98,"SCOPE:SERVER"),_xll.RtContribute(SourceAlias,"DDS_INSERT_S",$A$2:$C$2,R98:T98,"SCOPE:SERVER FTC:ALL")),"stopped")</f>
        <v>stopped</v>
      </c>
      <c r="V98" s="152" t="s">
        <v>608</v>
      </c>
      <c r="W98" s="153">
        <f>Pricing!$G98*100</f>
        <v>2.1499999999965316</v>
      </c>
      <c r="X98" s="153">
        <f>Pricing!$G98*100</f>
        <v>2.1499999999965316</v>
      </c>
      <c r="Y98" s="154" t="str">
        <f>IF(Contribute="abcd",IF($A$2&lt;&gt;-1,_xll.RtContribute(SourceAlias,V98,Fields,W98:X98,"SCOPE:SERVER"),_xll.RtContribute(SourceAlias,"DDS_INSERT_S",$A$2:$C$2,V98:X98,"SCOPE:SERVER FTC:ALL")),"stopped")</f>
        <v>stopped</v>
      </c>
    </row>
    <row r="99" spans="1:25" x14ac:dyDescent="0.2">
      <c r="A99" s="71" t="str">
        <f>Pricing!$A99</f>
        <v>21Y</v>
      </c>
      <c r="B99" s="152" t="s">
        <v>151</v>
      </c>
      <c r="C99" s="153">
        <f>Pricing!$B99*100</f>
        <v>2.2946838237448963</v>
      </c>
      <c r="D99" s="153">
        <f>Pricing!$B99*100</f>
        <v>2.2946838237448963</v>
      </c>
      <c r="E99" s="154" t="str">
        <f>IF(Contribute="abcd",IF($A$2&lt;&gt;-1,_xll.RtContribute(SourceAlias,B99,Fields,C99:D99,"SCOPE:SERVER"),_xll.RtContribute(SourceAlias,"DDS_INSERT_S",$A$2:$C$2,B99:D99,"SCOPE:SERVER FTC:ALL")),"stopped")</f>
        <v>stopped</v>
      </c>
      <c r="F99" s="152" t="s">
        <v>228</v>
      </c>
      <c r="G99" s="153">
        <f>Pricing!$C99*100</f>
        <v>2.4065093136433147</v>
      </c>
      <c r="H99" s="153">
        <f>Pricing!$C99*100</f>
        <v>2.4065093136433147</v>
      </c>
      <c r="I99" s="154" t="str">
        <f>IF(Contribute="abcd",IF($A$2&lt;&gt;-1,_xll.RtContribute(SourceAlias,F99,Fields,G99:H99,"SCOPE:SERVER"),_xll.RtContribute(SourceAlias,"DDS_INSERT_S",$A$2:$C$2,F99:H99,"SCOPE:SERVER FTC:ALL")),"stopped")</f>
        <v>stopped</v>
      </c>
      <c r="J99" s="152" t="s">
        <v>313</v>
      </c>
      <c r="K99" s="153">
        <f>Pricing!$D99*100</f>
        <v>2.5094840461503711</v>
      </c>
      <c r="L99" s="153">
        <f>Pricing!$D99*100</f>
        <v>2.5094840461503711</v>
      </c>
      <c r="M99" s="154" t="str">
        <f>IF(Contribute="abcd",IF($A$2&lt;&gt;-1,_xll.RtContribute(SourceAlias,J99,Fields,K99:L99,"SCOPE:SERVER"),_xll.RtContribute(SourceAlias,"DDS_INSERT_S",$A$2:$C$2,J99:L99,"SCOPE:SERVER FTC:ALL")),"stopped")</f>
        <v>stopped</v>
      </c>
      <c r="N99" s="152" t="s">
        <v>394</v>
      </c>
      <c r="O99" s="153">
        <f>Pricing!$E99*100</f>
        <v>2.6422786745054152</v>
      </c>
      <c r="P99" s="153">
        <f>Pricing!$E99*100</f>
        <v>2.6422786745054152</v>
      </c>
      <c r="Q99" s="154" t="str">
        <f>IF(Contribute="abcd",IF($A$2&lt;&gt;-1,_xll.RtContribute(SourceAlias,N99,Fields,O99:P99,"SCOPE:SERVER"),_xll.RtContribute(SourceAlias,"DDS_INSERT_S",$A$2:$C$2,N99:P99,"SCOPE:SERVER FTC:ALL")),"stopped")</f>
        <v>stopped</v>
      </c>
      <c r="R99" s="152" t="str">
        <f t="shared" si="8"/>
        <v>USD_CURVE_STD_21Y</v>
      </c>
      <c r="S99" s="153">
        <f>Pricing!$F99*100</f>
        <v>2.4042242250747732</v>
      </c>
      <c r="T99" s="153">
        <f>Pricing!$F99*100</f>
        <v>2.4042242250747732</v>
      </c>
      <c r="U99" s="154" t="str">
        <f>IF(Contribute="abcd",IF($A$2&lt;&gt;-1,_xll.RtContribute(SourceAlias,R99,Fields,S99:T99,"SCOPE:SERVER"),_xll.RtContribute(SourceAlias,"DDS_INSERT_S",$A$2:$C$2,R99:T99,"SCOPE:SERVER FTC:ALL")),"stopped")</f>
        <v>stopped</v>
      </c>
      <c r="V99" s="152" t="s">
        <v>609</v>
      </c>
      <c r="W99" s="153">
        <f>Pricing!$G99*100</f>
        <v>2.1612664893689155</v>
      </c>
      <c r="X99" s="153">
        <f>Pricing!$G99*100</f>
        <v>2.1612664893689155</v>
      </c>
      <c r="Y99" s="154" t="str">
        <f>IF(Contribute="abcd",IF($A$2&lt;&gt;-1,_xll.RtContribute(SourceAlias,V99,Fields,W99:X99,"SCOPE:SERVER"),_xll.RtContribute(SourceAlias,"DDS_INSERT_S",$A$2:$C$2,V99:X99,"SCOPE:SERVER FTC:ALL")),"stopped")</f>
        <v>stopped</v>
      </c>
    </row>
    <row r="100" spans="1:25" x14ac:dyDescent="0.2">
      <c r="A100" s="71" t="str">
        <f>Pricing!$A100</f>
        <v>22Y</v>
      </c>
      <c r="B100" s="152" t="s">
        <v>152</v>
      </c>
      <c r="C100" s="153">
        <f>Pricing!$B100*100</f>
        <v>2.3048006632469491</v>
      </c>
      <c r="D100" s="153">
        <f>Pricing!$B100*100</f>
        <v>2.3048006632469491</v>
      </c>
      <c r="E100" s="154" t="str">
        <f>IF(Contribute="abcd",IF($A$2&lt;&gt;-1,_xll.RtContribute(SourceAlias,B100,Fields,C100:D100,"SCOPE:SERVER"),_xll.RtContribute(SourceAlias,"DDS_INSERT_S",$A$2:$C$2,B100:D100,"SCOPE:SERVER FTC:ALL")),"stopped")</f>
        <v>stopped</v>
      </c>
      <c r="F100" s="152" t="s">
        <v>229</v>
      </c>
      <c r="G100" s="153">
        <f>Pricing!$C100*100</f>
        <v>2.4163771206667017</v>
      </c>
      <c r="H100" s="153">
        <f>Pricing!$C100*100</f>
        <v>2.4163771206667017</v>
      </c>
      <c r="I100" s="154" t="str">
        <f>IF(Contribute="abcd",IF($A$2&lt;&gt;-1,_xll.RtContribute(SourceAlias,F100,Fields,G100:H100,"SCOPE:SERVER"),_xll.RtContribute(SourceAlias,"DDS_INSERT_S",$A$2:$C$2,F100:H100,"SCOPE:SERVER FTC:ALL")),"stopped")</f>
        <v>stopped</v>
      </c>
      <c r="J100" s="152" t="s">
        <v>314</v>
      </c>
      <c r="K100" s="153">
        <f>Pricing!$D100*100</f>
        <v>2.5194246296746265</v>
      </c>
      <c r="L100" s="153">
        <f>Pricing!$D100*100</f>
        <v>2.5194246296746265</v>
      </c>
      <c r="M100" s="154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N100" s="152" t="s">
        <v>395</v>
      </c>
      <c r="O100" s="153">
        <f>Pricing!$E100*100</f>
        <v>2.6519237225883554</v>
      </c>
      <c r="P100" s="153">
        <f>Pricing!$E100*100</f>
        <v>2.6519237225883554</v>
      </c>
      <c r="Q100" s="154" t="str">
        <f>IF(Contribute="abcd",IF($A$2&lt;&gt;-1,_xll.RtContribute(SourceAlias,N100,Fields,O100:P100,"SCOPE:SERVER"),_xll.RtContribute(SourceAlias,"DDS_INSERT_S",$A$2:$C$2,N100:P100,"SCOPE:SERVER FTC:ALL")),"stopped")</f>
        <v>stopped</v>
      </c>
      <c r="R100" s="152" t="str">
        <f t="shared" si="8"/>
        <v>USD_CURVE_STD_22Y</v>
      </c>
      <c r="S100" s="153">
        <f>Pricing!$F100*100</f>
        <v>2.4132440655191867</v>
      </c>
      <c r="T100" s="153">
        <f>Pricing!$F100*100</f>
        <v>2.4132440655191867</v>
      </c>
      <c r="U100" s="154" t="str">
        <f>IF(Contribute="abcd",IF($A$2&lt;&gt;-1,_xll.RtContribute(SourceAlias,R100,Fields,S100:T100,"SCOPE:SERVER"),_xll.RtContribute(SourceAlias,"DDS_INSERT_S",$A$2:$C$2,R100:T100,"SCOPE:SERVER FTC:ALL")),"stopped")</f>
        <v>stopped</v>
      </c>
      <c r="V100" s="152" t="s">
        <v>610</v>
      </c>
      <c r="W100" s="153">
        <f>Pricing!$G100*100</f>
        <v>2.171170200668703</v>
      </c>
      <c r="X100" s="153">
        <f>Pricing!$G100*100</f>
        <v>2.171170200668703</v>
      </c>
      <c r="Y100" s="154" t="str">
        <f>IF(Contribute="abcd",IF($A$2&lt;&gt;-1,_xll.RtContribute(SourceAlias,V100,Fields,W100:X100,"SCOPE:SERVER"),_xll.RtContribute(SourceAlias,"DDS_INSERT_S",$A$2:$C$2,V100:X100,"SCOPE:SERVER FTC:ALL")),"stopped")</f>
        <v>stopped</v>
      </c>
    </row>
    <row r="101" spans="1:25" x14ac:dyDescent="0.2">
      <c r="A101" s="71" t="str">
        <f>Pricing!$A101</f>
        <v>23Y</v>
      </c>
      <c r="B101" s="152" t="s">
        <v>153</v>
      </c>
      <c r="C101" s="153">
        <f>Pricing!$B101*100</f>
        <v>2.3135599426713278</v>
      </c>
      <c r="D101" s="153">
        <f>Pricing!$B101*100</f>
        <v>2.3135599426713278</v>
      </c>
      <c r="E101" s="154" t="str">
        <f>IF(Contribute="abcd",IF($A$2&lt;&gt;-1,_xll.RtContribute(SourceAlias,B101,Fields,C101:D101,"SCOPE:SERVER"),_xll.RtContribute(SourceAlias,"DDS_INSERT_S",$A$2:$C$2,B101:D101,"SCOPE:SERVER FTC:ALL")),"stopped")</f>
        <v>stopped</v>
      </c>
      <c r="F101" s="152" t="s">
        <v>230</v>
      </c>
      <c r="G101" s="153">
        <f>Pricing!$C101*100</f>
        <v>2.4249349801830777</v>
      </c>
      <c r="H101" s="153">
        <f>Pricing!$C101*100</f>
        <v>2.4249349801830777</v>
      </c>
      <c r="I101" s="154" t="str">
        <f>IF(Contribute="abcd",IF($A$2&lt;&gt;-1,_xll.RtContribute(SourceAlias,F101,Fields,G101:H101,"SCOPE:SERVER"),_xll.RtContribute(SourceAlias,"DDS_INSERT_S",$A$2:$C$2,F101:H101,"SCOPE:SERVER FTC:ALL")),"stopped")</f>
        <v>stopped</v>
      </c>
      <c r="J101" s="152" t="s">
        <v>315</v>
      </c>
      <c r="K101" s="153">
        <f>Pricing!$D101*100</f>
        <v>2.5279894034290029</v>
      </c>
      <c r="L101" s="153">
        <f>Pricing!$D101*100</f>
        <v>2.5279894034290029</v>
      </c>
      <c r="M101" s="154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N101" s="152" t="s">
        <v>396</v>
      </c>
      <c r="O101" s="153">
        <f>Pricing!$E101*100</f>
        <v>2.6602465818094578</v>
      </c>
      <c r="P101" s="153">
        <f>Pricing!$E101*100</f>
        <v>2.6602465818094578</v>
      </c>
      <c r="Q101" s="154" t="str">
        <f>IF(Contribute="abcd",IF($A$2&lt;&gt;-1,_xll.RtContribute(SourceAlias,N101,Fields,O101:P101,"SCOPE:SERVER"),_xll.RtContribute(SourceAlias,"DDS_INSERT_S",$A$2:$C$2,N101:P101,"SCOPE:SERVER FTC:ALL")),"stopped")</f>
        <v>stopped</v>
      </c>
      <c r="R101" s="152" t="str">
        <f t="shared" si="8"/>
        <v>USD_CURVE_STD_23Y</v>
      </c>
      <c r="S101" s="153">
        <f>Pricing!$F101*100</f>
        <v>2.4220760004515136</v>
      </c>
      <c r="T101" s="153">
        <f>Pricing!$F101*100</f>
        <v>2.4220760004515136</v>
      </c>
      <c r="U101" s="154" t="str">
        <f>IF(Contribute="abcd",IF($A$2&lt;&gt;-1,_xll.RtContribute(SourceAlias,R101,Fields,S101:T101,"SCOPE:SERVER"),_xll.RtContribute(SourceAlias,"DDS_INSERT_S",$A$2:$C$2,R101:T101,"SCOPE:SERVER FTC:ALL")),"stopped")</f>
        <v>stopped</v>
      </c>
      <c r="V101" s="152" t="s">
        <v>611</v>
      </c>
      <c r="W101" s="153">
        <f>Pricing!$G101*100</f>
        <v>2.1798946702500834</v>
      </c>
      <c r="X101" s="153">
        <f>Pricing!$G101*100</f>
        <v>2.1798946702500834</v>
      </c>
      <c r="Y101" s="154" t="str">
        <f>IF(Contribute="abcd",IF($A$2&lt;&gt;-1,_xll.RtContribute(SourceAlias,V101,Fields,W101:X101,"SCOPE:SERVER"),_xll.RtContribute(SourceAlias,"DDS_INSERT_S",$A$2:$C$2,V101:X101,"SCOPE:SERVER FTC:ALL")),"stopped")</f>
        <v>stopped</v>
      </c>
    </row>
    <row r="102" spans="1:25" x14ac:dyDescent="0.2">
      <c r="A102" s="71" t="str">
        <f>Pricing!$A102</f>
        <v>24Y</v>
      </c>
      <c r="B102" s="152" t="s">
        <v>154</v>
      </c>
      <c r="C102" s="153">
        <f>Pricing!$B102*100</f>
        <v>2.3211458911736496</v>
      </c>
      <c r="D102" s="153">
        <f>Pricing!$B102*100</f>
        <v>2.3211458911736496</v>
      </c>
      <c r="E102" s="154" t="str">
        <f>IF(Contribute="abcd",IF($A$2&lt;&gt;-1,_xll.RtContribute(SourceAlias,B102,Fields,C102:D102,"SCOPE:SERVER"),_xll.RtContribute(SourceAlias,"DDS_INSERT_S",$A$2:$C$2,B102:D102,"SCOPE:SERVER FTC:ALL")),"stopped")</f>
        <v>stopped</v>
      </c>
      <c r="F102" s="152" t="s">
        <v>231</v>
      </c>
      <c r="G102" s="153">
        <f>Pricing!$C102*100</f>
        <v>2.4323711578872933</v>
      </c>
      <c r="H102" s="153">
        <f>Pricing!$C102*100</f>
        <v>2.4323711578872933</v>
      </c>
      <c r="I102" s="154" t="str">
        <f>IF(Contribute="abcd",IF($A$2&lt;&gt;-1,_xll.RtContribute(SourceAlias,F102,Fields,G102:H102,"SCOPE:SERVER"),_xll.RtContribute(SourceAlias,"DDS_INSERT_S",$A$2:$C$2,F102:H102,"SCOPE:SERVER FTC:ALL")),"stopped")</f>
        <v>stopped</v>
      </c>
      <c r="J102" s="152" t="s">
        <v>316</v>
      </c>
      <c r="K102" s="153">
        <f>Pricing!$D102*100</f>
        <v>2.5353624632140859</v>
      </c>
      <c r="L102" s="153">
        <f>Pricing!$D102*100</f>
        <v>2.5353624632140859</v>
      </c>
      <c r="M102" s="154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N102" s="152" t="s">
        <v>397</v>
      </c>
      <c r="O102" s="153">
        <f>Pricing!$E102*100</f>
        <v>2.6674751602158655</v>
      </c>
      <c r="P102" s="153">
        <f>Pricing!$E102*100</f>
        <v>2.6674751602158655</v>
      </c>
      <c r="Q102" s="154" t="str">
        <f>IF(Contribute="abcd",IF($A$2&lt;&gt;-1,_xll.RtContribute(SourceAlias,N102,Fields,O102:P102,"SCOPE:SERVER"),_xll.RtContribute(SourceAlias,"DDS_INSERT_S",$A$2:$C$2,N102:P102,"SCOPE:SERVER FTC:ALL")),"stopped")</f>
        <v>stopped</v>
      </c>
      <c r="R102" s="152" t="str">
        <f t="shared" si="8"/>
        <v>USD_CURVE_STD_24Y</v>
      </c>
      <c r="S102" s="153">
        <f>Pricing!$F102*100</f>
        <v>2.4306297693577981</v>
      </c>
      <c r="T102" s="153">
        <f>Pricing!$F102*100</f>
        <v>2.4306297693577981</v>
      </c>
      <c r="U102" s="154" t="str">
        <f>IF(Contribute="abcd",IF($A$2&lt;&gt;-1,_xll.RtContribute(SourceAlias,R102,Fields,S102:T102,"SCOPE:SERVER"),_xll.RtContribute(SourceAlias,"DDS_INSERT_S",$A$2:$C$2,R102:T102,"SCOPE:SERVER FTC:ALL")),"stopped")</f>
        <v>stopped</v>
      </c>
      <c r="V102" s="152" t="s">
        <v>612</v>
      </c>
      <c r="W102" s="153">
        <f>Pricing!$G102*100</f>
        <v>2.1874131603313089</v>
      </c>
      <c r="X102" s="153">
        <f>Pricing!$G102*100</f>
        <v>2.1874131603313089</v>
      </c>
      <c r="Y102" s="154" t="str">
        <f>IF(Contribute="abcd",IF($A$2&lt;&gt;-1,_xll.RtContribute(SourceAlias,V102,Fields,W102:X102,"SCOPE:SERVER"),_xll.RtContribute(SourceAlias,"DDS_INSERT_S",$A$2:$C$2,V102:X102,"SCOPE:SERVER FTC:ALL")),"stopped")</f>
        <v>stopped</v>
      </c>
    </row>
    <row r="103" spans="1:25" x14ac:dyDescent="0.2">
      <c r="A103" s="71" t="str">
        <f>Pricing!$A103</f>
        <v>25Y</v>
      </c>
      <c r="B103" s="152" t="s">
        <v>155</v>
      </c>
      <c r="C103" s="153">
        <f>Pricing!$B103*100</f>
        <v>2.3278719574594571</v>
      </c>
      <c r="D103" s="153">
        <f>Pricing!$B103*100</f>
        <v>2.3278719574594571</v>
      </c>
      <c r="E103" s="154" t="str">
        <f>IF(Contribute="abcd",IF($A$2&lt;&gt;-1,_xll.RtContribute(SourceAlias,B103,Fields,C103:D103,"SCOPE:SERVER"),_xll.RtContribute(SourceAlias,"DDS_INSERT_S",$A$2:$C$2,B103:D103,"SCOPE:SERVER FTC:ALL")),"stopped")</f>
        <v>stopped</v>
      </c>
      <c r="F103" s="152" t="s">
        <v>232</v>
      </c>
      <c r="G103" s="153">
        <f>Pricing!$C103*100</f>
        <v>2.4390000000001129</v>
      </c>
      <c r="H103" s="153">
        <f>Pricing!$C103*100</f>
        <v>2.4390000000001129</v>
      </c>
      <c r="I103" s="154" t="str">
        <f>IF(Contribute="abcd",IF($A$2&lt;&gt;-1,_xll.RtContribute(SourceAlias,F103,Fields,G103:H103,"SCOPE:SERVER"),_xll.RtContribute(SourceAlias,"DDS_INSERT_S",$A$2:$C$2,F103:H103,"SCOPE:SERVER FTC:ALL")),"stopped")</f>
        <v>stopped</v>
      </c>
      <c r="J103" s="152" t="s">
        <v>317</v>
      </c>
      <c r="K103" s="153">
        <f>Pricing!$D103*100</f>
        <v>2.5418565563462998</v>
      </c>
      <c r="L103" s="153">
        <f>Pricing!$D103*100</f>
        <v>2.5418565563462998</v>
      </c>
      <c r="M103" s="154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N103" s="152" t="s">
        <v>398</v>
      </c>
      <c r="O103" s="153">
        <f>Pricing!$E103*100</f>
        <v>2.6739566434186646</v>
      </c>
      <c r="P103" s="153">
        <f>Pricing!$E103*100</f>
        <v>2.6739566434186646</v>
      </c>
      <c r="Q103" s="154" t="str">
        <f>IF(Contribute="abcd",IF($A$2&lt;&gt;-1,_xll.RtContribute(SourceAlias,N103,Fields,O103:P103,"SCOPE:SERVER"),_xll.RtContribute(SourceAlias,"DDS_INSERT_S",$A$2:$C$2,N103:P103,"SCOPE:SERVER FTC:ALL")),"stopped")</f>
        <v>stopped</v>
      </c>
      <c r="R103" s="152" t="str">
        <f t="shared" si="8"/>
        <v>USD_CURVE_STD_25Y</v>
      </c>
      <c r="S103" s="153">
        <f>Pricing!$F103*100</f>
        <v>2.4390000000004441</v>
      </c>
      <c r="T103" s="153">
        <f>Pricing!$F103*100</f>
        <v>2.4390000000004441</v>
      </c>
      <c r="U103" s="154" t="str">
        <f>IF(Contribute="abcd",IF($A$2&lt;&gt;-1,_xll.RtContribute(SourceAlias,R103,Fields,S103:T103,"SCOPE:SERVER"),_xll.RtContribute(SourceAlias,"DDS_INSERT_S",$A$2:$C$2,R103:T103,"SCOPE:SERVER FTC:ALL")),"stopped")</f>
        <v>stopped</v>
      </c>
      <c r="V103" s="152" t="s">
        <v>613</v>
      </c>
      <c r="W103" s="153">
        <f>Pricing!$G103*100</f>
        <v>2.1940000000025912</v>
      </c>
      <c r="X103" s="153">
        <f>Pricing!$G103*100</f>
        <v>2.1940000000025912</v>
      </c>
      <c r="Y103" s="154" t="str">
        <f>IF(Contribute="abcd",IF($A$2&lt;&gt;-1,_xll.RtContribute(SourceAlias,V103,Fields,W103:X103,"SCOPE:SERVER"),_xll.RtContribute(SourceAlias,"DDS_INSERT_S",$A$2:$C$2,V103:X103,"SCOPE:SERVER FTC:ALL")),"stopped")</f>
        <v>stopped</v>
      </c>
    </row>
    <row r="104" spans="1:25" x14ac:dyDescent="0.2">
      <c r="A104" s="71" t="str">
        <f>Pricing!$A104</f>
        <v>26Y</v>
      </c>
      <c r="B104" s="152" t="s">
        <v>156</v>
      </c>
      <c r="C104" s="153">
        <f>Pricing!$B104*100</f>
        <v>2.3339598692469381</v>
      </c>
      <c r="D104" s="153">
        <f>Pricing!$B104*100</f>
        <v>2.3339598692469381</v>
      </c>
      <c r="E104" s="154" t="str">
        <f>IF(Contribute="abcd",IF($A$2&lt;&gt;-1,_xll.RtContribute(SourceAlias,B104,Fields,C104:D104,"SCOPE:SERVER"),_xll.RtContribute(SourceAlias,"DDS_INSERT_S",$A$2:$C$2,B104:D104,"SCOPE:SERVER FTC:ALL")),"stopped")</f>
        <v>stopped</v>
      </c>
      <c r="F104" s="152" t="s">
        <v>233</v>
      </c>
      <c r="G104" s="153">
        <f>Pricing!$C104*100</f>
        <v>2.4450418406361742</v>
      </c>
      <c r="H104" s="153">
        <f>Pricing!$C104*100</f>
        <v>2.4450418406361742</v>
      </c>
      <c r="I104" s="154" t="str">
        <f>IF(Contribute="abcd",IF($A$2&lt;&gt;-1,_xll.RtContribute(SourceAlias,F104,Fields,G104:H104,"SCOPE:SERVER"),_xll.RtContribute(SourceAlias,"DDS_INSERT_S",$A$2:$C$2,F104:H104,"SCOPE:SERVER FTC:ALL")),"stopped")</f>
        <v>stopped</v>
      </c>
      <c r="J104" s="152" t="s">
        <v>318</v>
      </c>
      <c r="K104" s="153">
        <f>Pricing!$D104*100</f>
        <v>2.5476968228036072</v>
      </c>
      <c r="L104" s="153">
        <f>Pricing!$D104*100</f>
        <v>2.5476968228036072</v>
      </c>
      <c r="M104" s="154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N104" s="152" t="s">
        <v>399</v>
      </c>
      <c r="O104" s="153">
        <f>Pricing!$E104*100</f>
        <v>2.6799300357243654</v>
      </c>
      <c r="P104" s="153">
        <f>Pricing!$E104*100</f>
        <v>2.6799300357243654</v>
      </c>
      <c r="Q104" s="154" t="str">
        <f>IF(Contribute="abcd",IF($A$2&lt;&gt;-1,_xll.RtContribute(SourceAlias,N104,Fields,O104:P104,"SCOPE:SERVER"),_xll.RtContribute(SourceAlias,"DDS_INSERT_S",$A$2:$C$2,N104:P104,"SCOPE:SERVER FTC:ALL")),"stopped")</f>
        <v>stopped</v>
      </c>
      <c r="R104" s="152" t="str">
        <f t="shared" si="8"/>
        <v>USD_CURVE_STD_26Y</v>
      </c>
      <c r="S104" s="153">
        <f>Pricing!$F104*100</f>
        <v>2.4444853624629799</v>
      </c>
      <c r="T104" s="153">
        <f>Pricing!$F104*100</f>
        <v>2.4444853624629799</v>
      </c>
      <c r="U104" s="154" t="str">
        <f>IF(Contribute="abcd",IF($A$2&lt;&gt;-1,_xll.RtContribute(SourceAlias,R104,Fields,S104:T104,"SCOPE:SERVER"),_xll.RtContribute(SourceAlias,"DDS_INSERT_S",$A$2:$C$2,R104:T104,"SCOPE:SERVER FTC:ALL")),"stopped")</f>
        <v>stopped</v>
      </c>
      <c r="V104" s="152" t="s">
        <v>614</v>
      </c>
      <c r="W104" s="153">
        <f>Pricing!$G104*100</f>
        <v>2.1997686321867662</v>
      </c>
      <c r="X104" s="153">
        <f>Pricing!$G104*100</f>
        <v>2.1997686321867662</v>
      </c>
      <c r="Y104" s="154" t="str">
        <f>IF(Contribute="abcd",IF($A$2&lt;&gt;-1,_xll.RtContribute(SourceAlias,V104,Fields,W104:X104,"SCOPE:SERVER"),_xll.RtContribute(SourceAlias,"DDS_INSERT_S",$A$2:$C$2,V104:X104,"SCOPE:SERVER FTC:ALL")),"stopped")</f>
        <v>stopped</v>
      </c>
    </row>
    <row r="105" spans="1:25" x14ac:dyDescent="0.2">
      <c r="A105" s="71" t="str">
        <f>Pricing!$A105</f>
        <v>27Y</v>
      </c>
      <c r="B105" s="152" t="s">
        <v>157</v>
      </c>
      <c r="C105" s="153">
        <f>Pricing!$B105*100</f>
        <v>2.3394871227374936</v>
      </c>
      <c r="D105" s="153">
        <f>Pricing!$B105*100</f>
        <v>2.3394871227374936</v>
      </c>
      <c r="E105" s="154" t="str">
        <f>IF(Contribute="abcd",IF($A$2&lt;&gt;-1,_xll.RtContribute(SourceAlias,B105,Fields,C105:D105,"SCOPE:SERVER"),_xll.RtContribute(SourceAlias,"DDS_INSERT_S",$A$2:$C$2,B105:D105,"SCOPE:SERVER FTC:ALL")),"stopped")</f>
        <v>stopped</v>
      </c>
      <c r="F105" s="152" t="s">
        <v>234</v>
      </c>
      <c r="G105" s="153">
        <f>Pricing!$C105*100</f>
        <v>2.4505604805765642</v>
      </c>
      <c r="H105" s="153">
        <f>Pricing!$C105*100</f>
        <v>2.4505604805765642</v>
      </c>
      <c r="I105" s="154" t="str">
        <f>IF(Contribute="abcd",IF($A$2&lt;&gt;-1,_xll.RtContribute(SourceAlias,F105,Fields,G105:H105,"SCOPE:SERVER"),_xll.RtContribute(SourceAlias,"DDS_INSERT_S",$A$2:$C$2,F105:H105,"SCOPE:SERVER FTC:ALL")),"stopped")</f>
        <v>stopped</v>
      </c>
      <c r="J105" s="152" t="s">
        <v>319</v>
      </c>
      <c r="K105" s="153">
        <f>Pricing!$D105*100</f>
        <v>2.5529819699163219</v>
      </c>
      <c r="L105" s="153">
        <f>Pricing!$D105*100</f>
        <v>2.5529819699163219</v>
      </c>
      <c r="M105" s="154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N105" s="152" t="s">
        <v>400</v>
      </c>
      <c r="O105" s="153">
        <f>Pricing!$E105*100</f>
        <v>2.6854383286534755</v>
      </c>
      <c r="P105" s="153">
        <f>Pricing!$E105*100</f>
        <v>2.6854383286534755</v>
      </c>
      <c r="Q105" s="154" t="str">
        <f>IF(Contribute="abcd",IF($A$2&lt;&gt;-1,_xll.RtContribute(SourceAlias,N105,Fields,O105:P105,"SCOPE:SERVER"),_xll.RtContribute(SourceAlias,"DDS_INSERT_S",$A$2:$C$2,N105:P105,"SCOPE:SERVER FTC:ALL")),"stopped")</f>
        <v>stopped</v>
      </c>
      <c r="R105" s="152" t="str">
        <f t="shared" ref="R105:R138" si="9">"USD_CURVE_STD_"&amp;A105</f>
        <v>USD_CURVE_STD_27Y</v>
      </c>
      <c r="S105" s="153">
        <f>Pricing!$F105*100</f>
        <v>2.4498060319001245</v>
      </c>
      <c r="T105" s="153">
        <f>Pricing!$F105*100</f>
        <v>2.4498060319001245</v>
      </c>
      <c r="U105" s="154" t="str">
        <f>IF(Contribute="abcd",IF($A$2&lt;&gt;-1,_xll.RtContribute(SourceAlias,R105,Fields,S105:T105,"SCOPE:SERVER"),_xll.RtContribute(SourceAlias,"DDS_INSERT_S",$A$2:$C$2,R105:T105,"SCOPE:SERVER FTC:ALL")),"stopped")</f>
        <v>stopped</v>
      </c>
      <c r="V105" s="152" t="s">
        <v>615</v>
      </c>
      <c r="W105" s="153">
        <f>Pricing!$G105*100</f>
        <v>2.2047697374654152</v>
      </c>
      <c r="X105" s="153">
        <f>Pricing!$G105*100</f>
        <v>2.2047697374654152</v>
      </c>
      <c r="Y105" s="154" t="str">
        <f>IF(Contribute="abcd",IF($A$2&lt;&gt;-1,_xll.RtContribute(SourceAlias,V105,Fields,W105:X105,"SCOPE:SERVER"),_xll.RtContribute(SourceAlias,"DDS_INSERT_S",$A$2:$C$2,V105:X105,"SCOPE:SERVER FTC:ALL")),"stopped")</f>
        <v>stopped</v>
      </c>
    </row>
    <row r="106" spans="1:25" x14ac:dyDescent="0.2">
      <c r="A106" s="71" t="str">
        <f>Pricing!$A106</f>
        <v>28Y</v>
      </c>
      <c r="B106" s="152" t="s">
        <v>158</v>
      </c>
      <c r="C106" s="153">
        <f>Pricing!$B106*100</f>
        <v>2.3445839786946476</v>
      </c>
      <c r="D106" s="153">
        <f>Pricing!$B106*100</f>
        <v>2.3445839786946476</v>
      </c>
      <c r="E106" s="154" t="str">
        <f>IF(Contribute="abcd",IF($A$2&lt;&gt;-1,_xll.RtContribute(SourceAlias,B106,Fields,C106:D106,"SCOPE:SERVER"),_xll.RtContribute(SourceAlias,"DDS_INSERT_S",$A$2:$C$2,B106:D106,"SCOPE:SERVER FTC:ALL")),"stopped")</f>
        <v>stopped</v>
      </c>
      <c r="F106" s="152" t="s">
        <v>235</v>
      </c>
      <c r="G106" s="153">
        <f>Pricing!$C106*100</f>
        <v>2.4556716140198427</v>
      </c>
      <c r="H106" s="153">
        <f>Pricing!$C106*100</f>
        <v>2.4556716140198427</v>
      </c>
      <c r="I106" s="154" t="str">
        <f>IF(Contribute="abcd",IF($A$2&lt;&gt;-1,_xll.RtContribute(SourceAlias,F106,Fields,G106:H106,"SCOPE:SERVER"),_xll.RtContribute(SourceAlias,"DDS_INSERT_S",$A$2:$C$2,F106:H106,"SCOPE:SERVER FTC:ALL")),"stopped")</f>
        <v>stopped</v>
      </c>
      <c r="J106" s="152" t="s">
        <v>320</v>
      </c>
      <c r="K106" s="153">
        <f>Pricing!$D106*100</f>
        <v>2.5578629780728628</v>
      </c>
      <c r="L106" s="153">
        <f>Pricing!$D106*100</f>
        <v>2.5578629780728628</v>
      </c>
      <c r="M106" s="154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N106" s="152" t="s">
        <v>401</v>
      </c>
      <c r="O106" s="153">
        <f>Pricing!$E106*100</f>
        <v>2.6905732685928343</v>
      </c>
      <c r="P106" s="153">
        <f>Pricing!$E106*100</f>
        <v>2.6905732685928343</v>
      </c>
      <c r="Q106" s="154" t="str">
        <f>IF(Contribute="abcd",IF($A$2&lt;&gt;-1,_xll.RtContribute(SourceAlias,N106,Fields,O106:P106,"SCOPE:SERVER"),_xll.RtContribute(SourceAlias,"DDS_INSERT_S",$A$2:$C$2,N106:P106,"SCOPE:SERVER FTC:ALL")),"stopped")</f>
        <v>stopped</v>
      </c>
      <c r="R106" s="152" t="str">
        <f t="shared" si="9"/>
        <v>USD_CURVE_STD_28Y</v>
      </c>
      <c r="S106" s="153">
        <f>Pricing!$F106*100</f>
        <v>2.4549902243915853</v>
      </c>
      <c r="T106" s="153">
        <f>Pricing!$F106*100</f>
        <v>2.4549902243915853</v>
      </c>
      <c r="U106" s="154" t="str">
        <f>IF(Contribute="abcd",IF($A$2&lt;&gt;-1,_xll.RtContribute(SourceAlias,R106,Fields,S106:T106,"SCOPE:SERVER"),_xll.RtContribute(SourceAlias,"DDS_INSERT_S",$A$2:$C$2,R106:T106,"SCOPE:SERVER FTC:ALL")),"stopped")</f>
        <v>stopped</v>
      </c>
      <c r="V106" s="152" t="s">
        <v>616</v>
      </c>
      <c r="W106" s="153">
        <f>Pricing!$G106*100</f>
        <v>2.2091183515893364</v>
      </c>
      <c r="X106" s="153">
        <f>Pricing!$G106*100</f>
        <v>2.2091183515893364</v>
      </c>
      <c r="Y106" s="154" t="str">
        <f>IF(Contribute="abcd",IF($A$2&lt;&gt;-1,_xll.RtContribute(SourceAlias,V106,Fields,W106:X106,"SCOPE:SERVER"),_xll.RtContribute(SourceAlias,"DDS_INSERT_S",$A$2:$C$2,V106:X106,"SCOPE:SERVER FTC:ALL")),"stopped")</f>
        <v>stopped</v>
      </c>
    </row>
    <row r="107" spans="1:25" x14ac:dyDescent="0.2">
      <c r="A107" s="71" t="str">
        <f>Pricing!$A107</f>
        <v>29Y</v>
      </c>
      <c r="B107" s="152" t="s">
        <v>159</v>
      </c>
      <c r="C107" s="153">
        <f>Pricing!$B107*100</f>
        <v>2.3493733302993633</v>
      </c>
      <c r="D107" s="153">
        <f>Pricing!$B107*100</f>
        <v>2.3493733302993633</v>
      </c>
      <c r="E107" s="154" t="str">
        <f>IF(Contribute="abcd",IF($A$2&lt;&gt;-1,_xll.RtContribute(SourceAlias,B107,Fields,C107:D107,"SCOPE:SERVER"),_xll.RtContribute(SourceAlias,"DDS_INSERT_S",$A$2:$C$2,B107:D107,"SCOPE:SERVER FTC:ALL")),"stopped")</f>
        <v>stopped</v>
      </c>
      <c r="F107" s="152" t="s">
        <v>236</v>
      </c>
      <c r="G107" s="153">
        <f>Pricing!$C107*100</f>
        <v>2.4604863139307134</v>
      </c>
      <c r="H107" s="153">
        <f>Pricing!$C107*100</f>
        <v>2.4604863139307134</v>
      </c>
      <c r="I107" s="154" t="str">
        <f>IF(Contribute="abcd",IF($A$2&lt;&gt;-1,_xll.RtContribute(SourceAlias,F107,Fields,G107:H107,"SCOPE:SERVER"),_xll.RtContribute(SourceAlias,"DDS_INSERT_S",$A$2:$C$2,F107:H107,"SCOPE:SERVER FTC:ALL")),"stopped")</f>
        <v>stopped</v>
      </c>
      <c r="J107" s="152" t="s">
        <v>321</v>
      </c>
      <c r="K107" s="153">
        <f>Pricing!$D107*100</f>
        <v>2.5624801472593228</v>
      </c>
      <c r="L107" s="153">
        <f>Pricing!$D107*100</f>
        <v>2.5624801472593228</v>
      </c>
      <c r="M107" s="154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N107" s="152" t="s">
        <v>402</v>
      </c>
      <c r="O107" s="153">
        <f>Pricing!$E107*100</f>
        <v>2.6954268573702063</v>
      </c>
      <c r="P107" s="153">
        <f>Pricing!$E107*100</f>
        <v>2.6954268573702063</v>
      </c>
      <c r="Q107" s="154" t="str">
        <f>IF(Contribute="abcd",IF($A$2&lt;&gt;-1,_xll.RtContribute(SourceAlias,N107,Fields,O107:P107,"SCOPE:SERVER"),_xll.RtContribute(SourceAlias,"DDS_INSERT_S",$A$2:$C$2,N107:P107,"SCOPE:SERVER FTC:ALL")),"stopped")</f>
        <v>stopped</v>
      </c>
      <c r="R107" s="152" t="str">
        <f t="shared" si="9"/>
        <v>USD_CURVE_STD_29Y</v>
      </c>
      <c r="S107" s="153">
        <f>Pricing!$F107*100</f>
        <v>2.4600786437066482</v>
      </c>
      <c r="T107" s="153">
        <f>Pricing!$F107*100</f>
        <v>2.4600786437066482</v>
      </c>
      <c r="U107" s="154" t="str">
        <f>IF(Contribute="abcd",IF($A$2&lt;&gt;-1,_xll.RtContribute(SourceAlias,R107,Fields,S107:T107,"SCOPE:SERVER"),_xll.RtContribute(SourceAlias,"DDS_INSERT_S",$A$2:$C$2,R107:T107,"SCOPE:SERVER FTC:ALL")),"stopped")</f>
        <v>stopped</v>
      </c>
      <c r="V107" s="152" t="s">
        <v>617</v>
      </c>
      <c r="W107" s="153">
        <f>Pricing!$G107*100</f>
        <v>2.2129310018921511</v>
      </c>
      <c r="X107" s="153">
        <f>Pricing!$G107*100</f>
        <v>2.2129310018921511</v>
      </c>
      <c r="Y107" s="154" t="str">
        <f>IF(Contribute="abcd",IF($A$2&lt;&gt;-1,_xll.RtContribute(SourceAlias,V107,Fields,W107:X107,"SCOPE:SERVER"),_xll.RtContribute(SourceAlias,"DDS_INSERT_S",$A$2:$C$2,V107:X107,"SCOPE:SERVER FTC:ALL")),"stopped")</f>
        <v>stopped</v>
      </c>
    </row>
    <row r="108" spans="1:25" x14ac:dyDescent="0.2">
      <c r="A108" s="71" t="str">
        <f>Pricing!$A108</f>
        <v>30Y</v>
      </c>
      <c r="B108" s="152" t="s">
        <v>160</v>
      </c>
      <c r="C108" s="153">
        <f>Pricing!$B108*100</f>
        <v>2.3538620173110552</v>
      </c>
      <c r="D108" s="153">
        <f>Pricing!$B108*100</f>
        <v>2.3538620173110552</v>
      </c>
      <c r="E108" s="154" t="str">
        <f>IF(Contribute="abcd",IF($A$2&lt;&gt;-1,_xll.RtContribute(SourceAlias,B108,Fields,C108:D108,"SCOPE:SERVER"),_xll.RtContribute(SourceAlias,"DDS_INSERT_S",$A$2:$C$2,B108:D108,"SCOPE:SERVER FTC:ALL")),"stopped")</f>
        <v>stopped</v>
      </c>
      <c r="F108" s="152" t="s">
        <v>237</v>
      </c>
      <c r="G108" s="153">
        <f>Pricing!$C108*100</f>
        <v>2.4649999999960324</v>
      </c>
      <c r="H108" s="153">
        <f>Pricing!$C108*100</f>
        <v>2.4649999999960324</v>
      </c>
      <c r="I108" s="154" t="str">
        <f>IF(Contribute="abcd",IF($A$2&lt;&gt;-1,_xll.RtContribute(SourceAlias,F108,Fields,G108:H108,"SCOPE:SERVER"),_xll.RtContribute(SourceAlias,"DDS_INSERT_S",$A$2:$C$2,F108:H108,"SCOPE:SERVER FTC:ALL")),"stopped")</f>
        <v>stopped</v>
      </c>
      <c r="J108" s="152" t="s">
        <v>322</v>
      </c>
      <c r="K108" s="153">
        <f>Pricing!$D108*100</f>
        <v>2.566855464690553</v>
      </c>
      <c r="L108" s="153">
        <f>Pricing!$D108*100</f>
        <v>2.566855464690553</v>
      </c>
      <c r="M108" s="154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N108" s="152" t="s">
        <v>403</v>
      </c>
      <c r="O108" s="153">
        <f>Pricing!$E108*100</f>
        <v>2.6999734977400727</v>
      </c>
      <c r="P108" s="153">
        <f>Pricing!$E108*100</f>
        <v>2.6999734977400727</v>
      </c>
      <c r="Q108" s="154" t="str">
        <f>IF(Contribute="abcd",IF($A$2&lt;&gt;-1,_xll.RtContribute(SourceAlias,N108,Fields,O108:P108,"SCOPE:SERVER"),_xll.RtContribute(SourceAlias,"DDS_INSERT_S",$A$2:$C$2,N108:P108,"SCOPE:SERVER FTC:ALL")),"stopped")</f>
        <v>stopped</v>
      </c>
      <c r="R108" s="152" t="str">
        <f t="shared" si="9"/>
        <v>USD_CURVE_STD_30Y</v>
      </c>
      <c r="S108" s="153">
        <f>Pricing!$F108*100</f>
        <v>2.4649999999999488</v>
      </c>
      <c r="T108" s="153">
        <f>Pricing!$F108*100</f>
        <v>2.4649999999999488</v>
      </c>
      <c r="U108" s="154" t="str">
        <f>IF(Contribute="abcd",IF($A$2&lt;&gt;-1,_xll.RtContribute(SourceAlias,R108,Fields,S108:T108,"SCOPE:SERVER"),_xll.RtContribute(SourceAlias,"DDS_INSERT_S",$A$2:$C$2,R108:T108,"SCOPE:SERVER FTC:ALL")),"stopped")</f>
        <v>stopped</v>
      </c>
      <c r="V108" s="152" t="s">
        <v>618</v>
      </c>
      <c r="W108" s="153">
        <f>Pricing!$G108*100</f>
        <v>2.2161865234913285</v>
      </c>
      <c r="X108" s="153">
        <f>Pricing!$G108*100</f>
        <v>2.2161865234913285</v>
      </c>
      <c r="Y108" s="154" t="str">
        <f>IF(Contribute="abcd",IF($A$2&lt;&gt;-1,_xll.RtContribute(SourceAlias,V108,Fields,W108:X108,"SCOPE:SERVER"),_xll.RtContribute(SourceAlias,"DDS_INSERT_S",$A$2:$C$2,V108:X108,"SCOPE:SERVER FTC:ALL")),"stopped")</f>
        <v>stopped</v>
      </c>
    </row>
    <row r="109" spans="1:25" x14ac:dyDescent="0.2">
      <c r="A109" s="71" t="str">
        <f>Pricing!$A109</f>
        <v>31Y</v>
      </c>
      <c r="B109" s="152" t="s">
        <v>161</v>
      </c>
      <c r="C109" s="153">
        <f>Pricing!$B109*100</f>
        <v>2.3581509551689539</v>
      </c>
      <c r="D109" s="153">
        <f>Pricing!$B109*100</f>
        <v>2.3581509551689539</v>
      </c>
      <c r="E109" s="154" t="str">
        <f>IF(Contribute="abcd",IF($A$2&lt;&gt;-1,_xll.RtContribute(SourceAlias,B109,Fields,C109:D109,"SCOPE:SERVER"),_xll.RtContribute(SourceAlias,"DDS_INSERT_S",$A$2:$C$2,B109:D109,"SCOPE:SERVER FTC:ALL")),"stopped")</f>
        <v>stopped</v>
      </c>
      <c r="F109" s="152" t="s">
        <v>238</v>
      </c>
      <c r="G109" s="153">
        <f>Pricing!$C109*100</f>
        <v>2.4693071890833926</v>
      </c>
      <c r="H109" s="153">
        <f>Pricing!$C109*100</f>
        <v>2.4693071890833926</v>
      </c>
      <c r="I109" s="154" t="str">
        <f>IF(Contribute="abcd",IF($A$2&lt;&gt;-1,_xll.RtContribute(SourceAlias,F109,Fields,G109:H109,"SCOPE:SERVER"),_xll.RtContribute(SourceAlias,"DDS_INSERT_S",$A$2:$C$2,F109:H109,"SCOPE:SERVER FTC:ALL")),"stopped")</f>
        <v>stopped</v>
      </c>
      <c r="J109" s="152" t="s">
        <v>323</v>
      </c>
      <c r="K109" s="153">
        <f>Pricing!$D109*100</f>
        <v>2.5710957410930404</v>
      </c>
      <c r="L109" s="153">
        <f>Pricing!$D109*100</f>
        <v>2.5710957410930404</v>
      </c>
      <c r="M109" s="154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N109" s="152" t="s">
        <v>404</v>
      </c>
      <c r="O109" s="153">
        <f>Pricing!$E109*100</f>
        <v>2.7042989913434541</v>
      </c>
      <c r="P109" s="153">
        <f>Pricing!$E109*100</f>
        <v>2.7042989913434541</v>
      </c>
      <c r="Q109" s="154" t="str">
        <f>IF(Contribute="abcd",IF($A$2&lt;&gt;-1,_xll.RtContribute(SourceAlias,N109,Fields,O109:P109,"SCOPE:SERVER"),_xll.RtContribute(SourceAlias,"DDS_INSERT_S",$A$2:$C$2,N109:P109,"SCOPE:SERVER FTC:ALL")),"stopped")</f>
        <v>stopped</v>
      </c>
      <c r="R109" s="152" t="str">
        <f t="shared" si="9"/>
        <v>USD_CURVE_STD_31Y</v>
      </c>
      <c r="S109" s="153">
        <f>Pricing!$F109*100</f>
        <v>2.4676508008832663</v>
      </c>
      <c r="T109" s="153">
        <f>Pricing!$F109*100</f>
        <v>2.4676508008832663</v>
      </c>
      <c r="U109" s="154" t="str">
        <f>IF(Contribute="abcd",IF($A$2&lt;&gt;-1,_xll.RtContribute(SourceAlias,R109,Fields,S109:T109,"SCOPE:SERVER"),_xll.RtContribute(SourceAlias,"DDS_INSERT_S",$A$2:$C$2,R109:T109,"SCOPE:SERVER FTC:ALL")),"stopped")</f>
        <v>stopped</v>
      </c>
      <c r="V109" s="152" t="s">
        <v>622</v>
      </c>
      <c r="W109" s="153">
        <f>Pricing!$G109*100</f>
        <v>2.219027239819332</v>
      </c>
      <c r="X109" s="153">
        <f>Pricing!$G109*100</f>
        <v>2.219027239819332</v>
      </c>
      <c r="Y109" s="154" t="str">
        <f>IF(Contribute="abcd",IF($A$2&lt;&gt;-1,_xll.RtContribute(SourceAlias,V109,Fields,W109:X109,"SCOPE:SERVER"),_xll.RtContribute(SourceAlias,"DDS_INSERT_S",$A$2:$C$2,V109:X109,"SCOPE:SERVER FTC:ALL")),"stopped")</f>
        <v>stopped</v>
      </c>
    </row>
    <row r="110" spans="1:25" x14ac:dyDescent="0.2">
      <c r="A110" s="71" t="str">
        <f>Pricing!$A110</f>
        <v>32Y</v>
      </c>
      <c r="B110" s="152" t="s">
        <v>162</v>
      </c>
      <c r="C110" s="153">
        <f>Pricing!$B110*100</f>
        <v>2.3621611289962257</v>
      </c>
      <c r="D110" s="153">
        <f>Pricing!$B110*100</f>
        <v>2.3621611289962257</v>
      </c>
      <c r="E110" s="154" t="str">
        <f>IF(Contribute="abcd",IF($A$2&lt;&gt;-1,_xll.RtContribute(SourceAlias,B110,Fields,C110:D110,"SCOPE:SERVER"),_xll.RtContribute(SourceAlias,"DDS_INSERT_S",$A$2:$C$2,B110:D110,"SCOPE:SERVER FTC:ALL")),"stopped")</f>
        <v>stopped</v>
      </c>
      <c r="F110" s="152" t="s">
        <v>239</v>
      </c>
      <c r="G110" s="153">
        <f>Pricing!$C110*100</f>
        <v>2.4733285730710302</v>
      </c>
      <c r="H110" s="153">
        <f>Pricing!$C110*100</f>
        <v>2.4733285730710302</v>
      </c>
      <c r="I110" s="154" t="str">
        <f>IF(Contribute="abcd",IF($A$2&lt;&gt;-1,_xll.RtContribute(SourceAlias,F110,Fields,G110:H110,"SCOPE:SERVER"),_xll.RtContribute(SourceAlias,"DDS_INSERT_S",$A$2:$C$2,F110:H110,"SCOPE:SERVER FTC:ALL")),"stopped")</f>
        <v>stopped</v>
      </c>
      <c r="J110" s="152" t="s">
        <v>324</v>
      </c>
      <c r="K110" s="153">
        <f>Pricing!$D110*100</f>
        <v>2.5751044619610495</v>
      </c>
      <c r="L110" s="153">
        <f>Pricing!$D110*100</f>
        <v>2.5751044619610495</v>
      </c>
      <c r="M110" s="154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N110" s="152" t="s">
        <v>405</v>
      </c>
      <c r="O110" s="153">
        <f>Pricing!$E110*100</f>
        <v>2.7083255478844168</v>
      </c>
      <c r="P110" s="153">
        <f>Pricing!$E110*100</f>
        <v>2.7083255478844168</v>
      </c>
      <c r="Q110" s="154" t="str">
        <f>IF(Contribute="abcd",IF($A$2&lt;&gt;-1,_xll.RtContribute(SourceAlias,N110,Fields,O110:P110,"SCOPE:SERVER"),_xll.RtContribute(SourceAlias,"DDS_INSERT_S",$A$2:$C$2,N110:P110,"SCOPE:SERVER FTC:ALL")),"stopped")</f>
        <v>stopped</v>
      </c>
      <c r="R110" s="152" t="str">
        <f t="shared" si="9"/>
        <v>USD_CURVE_STD_32Y</v>
      </c>
      <c r="S110" s="153">
        <f>Pricing!$F110*100</f>
        <v>2.4702075186235506</v>
      </c>
      <c r="T110" s="153">
        <f>Pricing!$F110*100</f>
        <v>2.4702075186235506</v>
      </c>
      <c r="U110" s="154" t="str">
        <f>IF(Contribute="abcd",IF($A$2&lt;&gt;-1,_xll.RtContribute(SourceAlias,R110,Fields,S110:T110,"SCOPE:SERVER"),_xll.RtContribute(SourceAlias,"DDS_INSERT_S",$A$2:$C$2,R110:T110,"SCOPE:SERVER FTC:ALL")),"stopped")</f>
        <v>stopped</v>
      </c>
      <c r="V110" s="152" t="s">
        <v>623</v>
      </c>
      <c r="W110" s="153">
        <f>Pricing!$G110*100</f>
        <v>2.2214840047498612</v>
      </c>
      <c r="X110" s="153">
        <f>Pricing!$G110*100</f>
        <v>2.2214840047498612</v>
      </c>
      <c r="Y110" s="154" t="str">
        <f>IF(Contribute="abcd",IF($A$2&lt;&gt;-1,_xll.RtContribute(SourceAlias,V110,Fields,W110:X110,"SCOPE:SERVER"),_xll.RtContribute(SourceAlias,"DDS_INSERT_S",$A$2:$C$2,V110:X110,"SCOPE:SERVER FTC:ALL")),"stopped")</f>
        <v>stopped</v>
      </c>
    </row>
    <row r="111" spans="1:25" x14ac:dyDescent="0.2">
      <c r="A111" s="71" t="str">
        <f>Pricing!$A111</f>
        <v>33Y</v>
      </c>
      <c r="B111" s="152" t="s">
        <v>163</v>
      </c>
      <c r="C111" s="153">
        <f>Pricing!$B111*100</f>
        <v>2.3658137552596683</v>
      </c>
      <c r="D111" s="153">
        <f>Pricing!$B111*100</f>
        <v>2.3658137552596683</v>
      </c>
      <c r="E111" s="154" t="str">
        <f>IF(Contribute="abcd",IF($A$2&lt;&gt;-1,_xll.RtContribute(SourceAlias,B111,Fields,C111:D111,"SCOPE:SERVER"),_xll.RtContribute(SourceAlias,"DDS_INSERT_S",$A$2:$C$2,B111:D111,"SCOPE:SERVER FTC:ALL")),"stopped")</f>
        <v>stopped</v>
      </c>
      <c r="F111" s="152" t="s">
        <v>240</v>
      </c>
      <c r="G111" s="153">
        <f>Pricing!$C111*100</f>
        <v>2.4769867404854198</v>
      </c>
      <c r="H111" s="153">
        <f>Pricing!$C111*100</f>
        <v>2.4769867404854198</v>
      </c>
      <c r="I111" s="154" t="str">
        <f>IF(Contribute="abcd",IF($A$2&lt;&gt;-1,_xll.RtContribute(SourceAlias,F111,Fields,G111:H111,"SCOPE:SERVER"),_xll.RtContribute(SourceAlias,"DDS_INSERT_S",$A$2:$C$2,F111:H111,"SCOPE:SERVER FTC:ALL")),"stopped")</f>
        <v>stopped</v>
      </c>
      <c r="J111" s="152" t="s">
        <v>325</v>
      </c>
      <c r="K111" s="153">
        <f>Pricing!$D111*100</f>
        <v>2.5787822343650082</v>
      </c>
      <c r="L111" s="153">
        <f>Pricing!$D111*100</f>
        <v>2.5787822343650082</v>
      </c>
      <c r="M111" s="154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N111" s="152" t="s">
        <v>406</v>
      </c>
      <c r="O111" s="153">
        <f>Pricing!$E111*100</f>
        <v>2.711980731915077</v>
      </c>
      <c r="P111" s="153">
        <f>Pricing!$E111*100</f>
        <v>2.711980731915077</v>
      </c>
      <c r="Q111" s="154" t="str">
        <f>IF(Contribute="abcd",IF($A$2&lt;&gt;-1,_xll.RtContribute(SourceAlias,N111,Fields,O111:P111,"SCOPE:SERVER"),_xll.RtContribute(SourceAlias,"DDS_INSERT_S",$A$2:$C$2,N111:P111,"SCOPE:SERVER FTC:ALL")),"stopped")</f>
        <v>stopped</v>
      </c>
      <c r="R111" s="152" t="str">
        <f t="shared" si="9"/>
        <v>USD_CURVE_STD_33Y</v>
      </c>
      <c r="S111" s="153">
        <f>Pricing!$F111*100</f>
        <v>2.4726771758062918</v>
      </c>
      <c r="T111" s="153">
        <f>Pricing!$F111*100</f>
        <v>2.4726771758062918</v>
      </c>
      <c r="U111" s="154" t="str">
        <f>IF(Contribute="abcd",IF($A$2&lt;&gt;-1,_xll.RtContribute(SourceAlias,R111,Fields,S111:T111,"SCOPE:SERVER"),_xll.RtContribute(SourceAlias,"DDS_INSERT_S",$A$2:$C$2,R111:T111,"SCOPE:SERVER FTC:ALL")),"stopped")</f>
        <v>stopped</v>
      </c>
      <c r="V111" s="152" t="s">
        <v>624</v>
      </c>
      <c r="W111" s="153">
        <f>Pricing!$G111*100</f>
        <v>2.2236034919967493</v>
      </c>
      <c r="X111" s="153">
        <f>Pricing!$G111*100</f>
        <v>2.2236034919967493</v>
      </c>
      <c r="Y111" s="154" t="str">
        <f>IF(Contribute="abcd",IF($A$2&lt;&gt;-1,_xll.RtContribute(SourceAlias,V111,Fields,W111:X111,"SCOPE:SERVER"),_xll.RtContribute(SourceAlias,"DDS_INSERT_S",$A$2:$C$2,V111:X111,"SCOPE:SERVER FTC:ALL")),"stopped")</f>
        <v>stopped</v>
      </c>
    </row>
    <row r="112" spans="1:25" x14ac:dyDescent="0.2">
      <c r="A112" s="71" t="str">
        <f>Pricing!$A112</f>
        <v>34Y</v>
      </c>
      <c r="B112" s="152" t="s">
        <v>164</v>
      </c>
      <c r="C112" s="153">
        <f>Pricing!$B112*100</f>
        <v>2.369071118439634</v>
      </c>
      <c r="D112" s="153">
        <f>Pricing!$B112*100</f>
        <v>2.369071118439634</v>
      </c>
      <c r="E112" s="154" t="str">
        <f>IF(Contribute="abcd",IF($A$2&lt;&gt;-1,_xll.RtContribute(SourceAlias,B112,Fields,C112:D112,"SCOPE:SERVER"),_xll.RtContribute(SourceAlias,"DDS_INSERT_S",$A$2:$C$2,B112:D112,"SCOPE:SERVER FTC:ALL")),"stopped")</f>
        <v>stopped</v>
      </c>
      <c r="F112" s="152" t="s">
        <v>241</v>
      </c>
      <c r="G112" s="153">
        <f>Pricing!$C112*100</f>
        <v>2.4802455256049716</v>
      </c>
      <c r="H112" s="153">
        <f>Pricing!$C112*100</f>
        <v>2.4802455256049716</v>
      </c>
      <c r="I112" s="154" t="str">
        <f>IF(Contribute="abcd",IF($A$2&lt;&gt;-1,_xll.RtContribute(SourceAlias,F112,Fields,G112:H112,"SCOPE:SERVER"),_xll.RtContribute(SourceAlias,"DDS_INSERT_S",$A$2:$C$2,F112:H112,"SCOPE:SERVER FTC:ALL")),"stopped")</f>
        <v>stopped</v>
      </c>
      <c r="J112" s="152" t="s">
        <v>326</v>
      </c>
      <c r="K112" s="153">
        <f>Pricing!$D112*100</f>
        <v>2.5820747186768864</v>
      </c>
      <c r="L112" s="153">
        <f>Pricing!$D112*100</f>
        <v>2.5820747186768864</v>
      </c>
      <c r="M112" s="154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N112" s="152" t="s">
        <v>407</v>
      </c>
      <c r="O112" s="153">
        <f>Pricing!$E112*100</f>
        <v>2.7152341578256487</v>
      </c>
      <c r="P112" s="153">
        <f>Pricing!$E112*100</f>
        <v>2.7152341578256487</v>
      </c>
      <c r="Q112" s="154" t="str">
        <f>IF(Contribute="abcd",IF($A$2&lt;&gt;-1,_xll.RtContribute(SourceAlias,N112,Fields,O112:P112,"SCOPE:SERVER"),_xll.RtContribute(SourceAlias,"DDS_INSERT_S",$A$2:$C$2,N112:P112,"SCOPE:SERVER FTC:ALL")),"stopped")</f>
        <v>stopped</v>
      </c>
      <c r="R112" s="152" t="str">
        <f t="shared" si="9"/>
        <v>USD_CURVE_STD_34Y</v>
      </c>
      <c r="S112" s="153">
        <f>Pricing!$F112*100</f>
        <v>2.4750902044493035</v>
      </c>
      <c r="T112" s="153">
        <f>Pricing!$F112*100</f>
        <v>2.4750902044493035</v>
      </c>
      <c r="U112" s="154" t="str">
        <f>IF(Contribute="abcd",IF($A$2&lt;&gt;-1,_xll.RtContribute(SourceAlias,R112,Fields,S112:T112,"SCOPE:SERVER"),_xll.RtContribute(SourceAlias,"DDS_INSERT_S",$A$2:$C$2,R112:T112,"SCOPE:SERVER FTC:ALL")),"stopped")</f>
        <v>stopped</v>
      </c>
      <c r="V112" s="152" t="s">
        <v>625</v>
      </c>
      <c r="W112" s="153">
        <f>Pricing!$G112*100</f>
        <v>2.2254505866471503</v>
      </c>
      <c r="X112" s="153">
        <f>Pricing!$G112*100</f>
        <v>2.2254505866471503</v>
      </c>
      <c r="Y112" s="154" t="str">
        <f>IF(Contribute="abcd",IF($A$2&lt;&gt;-1,_xll.RtContribute(SourceAlias,V112,Fields,W112:X112,"SCOPE:SERVER"),_xll.RtContribute(SourceAlias,"DDS_INSERT_S",$A$2:$C$2,V112:X112,"SCOPE:SERVER FTC:ALL")),"stopped")</f>
        <v>stopped</v>
      </c>
    </row>
    <row r="113" spans="1:25" x14ac:dyDescent="0.2">
      <c r="A113" s="71" t="str">
        <f>Pricing!$A113</f>
        <v>35Y</v>
      </c>
      <c r="B113" s="152" t="s">
        <v>165</v>
      </c>
      <c r="C113" s="153">
        <f>Pricing!$B113*100</f>
        <v>2.3718062376373821</v>
      </c>
      <c r="D113" s="153">
        <f>Pricing!$B113*100</f>
        <v>2.3718062376373821</v>
      </c>
      <c r="E113" s="154" t="str">
        <f>IF(Contribute="abcd",IF($A$2&lt;&gt;-1,_xll.RtContribute(SourceAlias,B113,Fields,C113:D113,"SCOPE:SERVER"),_xll.RtContribute(SourceAlias,"DDS_INSERT_S",$A$2:$C$2,B113:D113,"SCOPE:SERVER FTC:ALL")),"stopped")</f>
        <v>stopped</v>
      </c>
      <c r="F113" s="152" t="s">
        <v>242</v>
      </c>
      <c r="G113" s="153">
        <f>Pricing!$C113*100</f>
        <v>2.4829782067868487</v>
      </c>
      <c r="H113" s="153">
        <f>Pricing!$C113*100</f>
        <v>2.4829782067868487</v>
      </c>
      <c r="I113" s="154" t="str">
        <f>IF(Contribute="abcd",IF($A$2&lt;&gt;-1,_xll.RtContribute(SourceAlias,F113,Fields,G113:H113,"SCOPE:SERVER"),_xll.RtContribute(SourceAlias,"DDS_INSERT_S",$A$2:$C$2,F113:H113,"SCOPE:SERVER FTC:ALL")),"stopped")</f>
        <v>stopped</v>
      </c>
      <c r="J113" s="152" t="s">
        <v>327</v>
      </c>
      <c r="K113" s="153">
        <f>Pricing!$D113*100</f>
        <v>2.5848369962593276</v>
      </c>
      <c r="L113" s="153">
        <f>Pricing!$D113*100</f>
        <v>2.5848369962593276</v>
      </c>
      <c r="M113" s="154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N113" s="152" t="s">
        <v>408</v>
      </c>
      <c r="O113" s="153">
        <f>Pricing!$E113*100</f>
        <v>2.7179593745803428</v>
      </c>
      <c r="P113" s="153">
        <f>Pricing!$E113*100</f>
        <v>2.7179593745803428</v>
      </c>
      <c r="Q113" s="154" t="str">
        <f>IF(Contribute="abcd",IF($A$2&lt;&gt;-1,_xll.RtContribute(SourceAlias,N113,Fields,O113:P113,"SCOPE:SERVER"),_xll.RtContribute(SourceAlias,"DDS_INSERT_S",$A$2:$C$2,N113:P113,"SCOPE:SERVER FTC:ALL")),"stopped")</f>
        <v>stopped</v>
      </c>
      <c r="R113" s="152" t="str">
        <f t="shared" si="9"/>
        <v>USD_CURVE_STD_35Y</v>
      </c>
      <c r="S113" s="153">
        <f>Pricing!$F113*100</f>
        <v>2.4773952296244564</v>
      </c>
      <c r="T113" s="153">
        <f>Pricing!$F113*100</f>
        <v>2.4773952296244564</v>
      </c>
      <c r="U113" s="154" t="str">
        <f>IF(Contribute="abcd",IF($A$2&lt;&gt;-1,_xll.RtContribute(SourceAlias,R113,Fields,S113:T113,"SCOPE:SERVER"),_xll.RtContribute(SourceAlias,"DDS_INSERT_S",$A$2:$C$2,R113:T113,"SCOPE:SERVER FTC:ALL")),"stopped")</f>
        <v>stopped</v>
      </c>
      <c r="V113" s="152" t="s">
        <v>626</v>
      </c>
      <c r="W113" s="153">
        <f>Pricing!$G113*100</f>
        <v>2.2270000000004062</v>
      </c>
      <c r="X113" s="153">
        <f>Pricing!$G113*100</f>
        <v>2.2270000000004062</v>
      </c>
      <c r="Y113" s="154" t="str">
        <f>IF(Contribute="abcd",IF($A$2&lt;&gt;-1,_xll.RtContribute(SourceAlias,V113,Fields,W113:X113,"SCOPE:SERVER"),_xll.RtContribute(SourceAlias,"DDS_INSERT_S",$A$2:$C$2,V113:X113,"SCOPE:SERVER FTC:ALL")),"stopped")</f>
        <v>stopped</v>
      </c>
    </row>
    <row r="114" spans="1:25" x14ac:dyDescent="0.2">
      <c r="A114" s="71" t="str">
        <f>Pricing!$A114</f>
        <v>36Y</v>
      </c>
      <c r="B114" s="152" t="s">
        <v>166</v>
      </c>
      <c r="C114" s="153">
        <f>Pricing!$B114*100</f>
        <v>2.374015261269494</v>
      </c>
      <c r="D114" s="153">
        <f>Pricing!$B114*100</f>
        <v>2.374015261269494</v>
      </c>
      <c r="E114" s="154" t="str">
        <f>IF(Contribute="abcd",IF($A$2&lt;&gt;-1,_xll.RtContribute(SourceAlias,B114,Fields,C114:D114,"SCOPE:SERVER"),_xll.RtContribute(SourceAlias,"DDS_INSERT_S",$A$2:$C$2,B114:D114,"SCOPE:SERVER FTC:ALL")),"stopped")</f>
        <v>stopped</v>
      </c>
      <c r="F114" s="152" t="s">
        <v>243</v>
      </c>
      <c r="G114" s="153">
        <f>Pricing!$C114*100</f>
        <v>2.4851823797302068</v>
      </c>
      <c r="H114" s="153">
        <f>Pricing!$C114*100</f>
        <v>2.4851823797302068</v>
      </c>
      <c r="I114" s="154" t="str">
        <f>IF(Contribute="abcd",IF($A$2&lt;&gt;-1,_xll.RtContribute(SourceAlias,F114,Fields,G114:H114,"SCOPE:SERVER"),_xll.RtContribute(SourceAlias,"DDS_INSERT_S",$A$2:$C$2,F114:H114,"SCOPE:SERVER FTC:ALL")),"stopped")</f>
        <v>stopped</v>
      </c>
      <c r="J114" s="152" t="s">
        <v>328</v>
      </c>
      <c r="K114" s="153">
        <f>Pricing!$D114*100</f>
        <v>2.5870566738777825</v>
      </c>
      <c r="L114" s="153">
        <f>Pricing!$D114*100</f>
        <v>2.5870566738777825</v>
      </c>
      <c r="M114" s="154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N114" s="152" t="s">
        <v>409</v>
      </c>
      <c r="O114" s="153">
        <f>Pricing!$E114*100</f>
        <v>2.7201587826297868</v>
      </c>
      <c r="P114" s="153">
        <f>Pricing!$E114*100</f>
        <v>2.7201587826297868</v>
      </c>
      <c r="Q114" s="154" t="str">
        <f>IF(Contribute="abcd",IF($A$2&lt;&gt;-1,_xll.RtContribute(SourceAlias,N114,Fields,O114:P114,"SCOPE:SERVER"),_xll.RtContribute(SourceAlias,"DDS_INSERT_S",$A$2:$C$2,N114:P114,"SCOPE:SERVER FTC:ALL")),"stopped")</f>
        <v>stopped</v>
      </c>
      <c r="R114" s="152" t="str">
        <f t="shared" si="9"/>
        <v>USD_CURVE_STD_36Y</v>
      </c>
      <c r="S114" s="153">
        <f>Pricing!$F114*100</f>
        <v>2.4796303630061507</v>
      </c>
      <c r="T114" s="153">
        <f>Pricing!$F114*100</f>
        <v>2.4796303630061507</v>
      </c>
      <c r="U114" s="154" t="str">
        <f>IF(Contribute="abcd",IF($A$2&lt;&gt;-1,_xll.RtContribute(SourceAlias,R114,Fields,S114:T114,"SCOPE:SERVER"),_xll.RtContribute(SourceAlias,"DDS_INSERT_S",$A$2:$C$2,R114:T114,"SCOPE:SERVER FTC:ALL")),"stopped")</f>
        <v>stopped</v>
      </c>
      <c r="V114" s="152" t="s">
        <v>627</v>
      </c>
      <c r="W114" s="153">
        <f>Pricing!$G114*100</f>
        <v>2.2283018328705833</v>
      </c>
      <c r="X114" s="153">
        <f>Pricing!$G114*100</f>
        <v>2.2283018328705833</v>
      </c>
      <c r="Y114" s="154" t="str">
        <f>IF(Contribute="abcd",IF($A$2&lt;&gt;-1,_xll.RtContribute(SourceAlias,V114,Fields,W114:X114,"SCOPE:SERVER"),_xll.RtContribute(SourceAlias,"DDS_INSERT_S",$A$2:$C$2,V114:X114,"SCOPE:SERVER FTC:ALL")),"stopped")</f>
        <v>stopped</v>
      </c>
    </row>
    <row r="115" spans="1:25" x14ac:dyDescent="0.2">
      <c r="A115" s="71" t="str">
        <f>Pricing!$A115</f>
        <v>37Y</v>
      </c>
      <c r="B115" s="152" t="s">
        <v>167</v>
      </c>
      <c r="C115" s="153">
        <f>Pricing!$B115*100</f>
        <v>2.3756620557104893</v>
      </c>
      <c r="D115" s="153">
        <f>Pricing!$B115*100</f>
        <v>2.3756620557104893</v>
      </c>
      <c r="E115" s="154" t="str">
        <f>IF(Contribute="abcd",IF($A$2&lt;&gt;-1,_xll.RtContribute(SourceAlias,B115,Fields,C115:D115,"SCOPE:SERVER"),_xll.RtContribute(SourceAlias,"DDS_INSERT_S",$A$2:$C$2,B115:D115,"SCOPE:SERVER FTC:ALL")),"stopped")</f>
        <v>stopped</v>
      </c>
      <c r="F115" s="152" t="s">
        <v>244</v>
      </c>
      <c r="G115" s="153">
        <f>Pricing!$C115*100</f>
        <v>2.4868229867258429</v>
      </c>
      <c r="H115" s="153">
        <f>Pricing!$C115*100</f>
        <v>2.4868229867258429</v>
      </c>
      <c r="I115" s="154" t="str">
        <f>IF(Contribute="abcd",IF($A$2&lt;&gt;-1,_xll.RtContribute(SourceAlias,F115,Fields,G115:H115,"SCOPE:SERVER"),_xll.RtContribute(SourceAlias,"DDS_INSERT_S",$A$2:$C$2,F115:H115,"SCOPE:SERVER FTC:ALL")),"stopped")</f>
        <v>stopped</v>
      </c>
      <c r="J115" s="152" t="s">
        <v>329</v>
      </c>
      <c r="K115" s="153">
        <f>Pricing!$D115*100</f>
        <v>2.5887008464071086</v>
      </c>
      <c r="L115" s="153">
        <f>Pricing!$D115*100</f>
        <v>2.5887008464071086</v>
      </c>
      <c r="M115" s="154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N115" s="152" t="s">
        <v>410</v>
      </c>
      <c r="O115" s="153">
        <f>Pricing!$E115*100</f>
        <v>2.7217978140172012</v>
      </c>
      <c r="P115" s="153">
        <f>Pricing!$E115*100</f>
        <v>2.7217978140172012</v>
      </c>
      <c r="Q115" s="154" t="str">
        <f>IF(Contribute="abcd",IF($A$2&lt;&gt;-1,_xll.RtContribute(SourceAlias,N115,Fields,O115:P115,"SCOPE:SERVER"),_xll.RtContribute(SourceAlias,"DDS_INSERT_S",$A$2:$C$2,N115:P115,"SCOPE:SERVER FTC:ALL")),"stopped")</f>
        <v>stopped</v>
      </c>
      <c r="R115" s="152" t="str">
        <f t="shared" si="9"/>
        <v>USD_CURVE_STD_37Y</v>
      </c>
      <c r="S115" s="153">
        <f>Pricing!$F115*100</f>
        <v>2.4818072771556436</v>
      </c>
      <c r="T115" s="153">
        <f>Pricing!$F115*100</f>
        <v>2.4818072771556436</v>
      </c>
      <c r="U115" s="154" t="str">
        <f>IF(Contribute="abcd",IF($A$2&lt;&gt;-1,_xll.RtContribute(SourceAlias,R115,Fields,S115:T115,"SCOPE:SERVER"),_xll.RtContribute(SourceAlias,"DDS_INSERT_S",$A$2:$C$2,R115:T115,"SCOPE:SERVER FTC:ALL")),"stopped")</f>
        <v>stopped</v>
      </c>
      <c r="V115" s="152" t="s">
        <v>628</v>
      </c>
      <c r="W115" s="153">
        <f>Pricing!$G115*100</f>
        <v>2.2292574115535206</v>
      </c>
      <c r="X115" s="153">
        <f>Pricing!$G115*100</f>
        <v>2.2292574115535206</v>
      </c>
      <c r="Y115" s="154" t="str">
        <f>IF(Contribute="abcd",IF($A$2&lt;&gt;-1,_xll.RtContribute(SourceAlias,V115,Fields,W115:X115,"SCOPE:SERVER"),_xll.RtContribute(SourceAlias,"DDS_INSERT_S",$A$2:$C$2,V115:X115,"SCOPE:SERVER FTC:ALL")),"stopped")</f>
        <v>stopped</v>
      </c>
    </row>
    <row r="116" spans="1:25" x14ac:dyDescent="0.2">
      <c r="A116" s="71" t="str">
        <f>Pricing!$A116</f>
        <v>38Y</v>
      </c>
      <c r="B116" s="152" t="s">
        <v>168</v>
      </c>
      <c r="C116" s="153">
        <f>Pricing!$B116*100</f>
        <v>2.3767068104429847</v>
      </c>
      <c r="D116" s="153">
        <f>Pricing!$B116*100</f>
        <v>2.3767068104429847</v>
      </c>
      <c r="E116" s="154" t="str">
        <f>IF(Contribute="abcd",IF($A$2&lt;&gt;-1,_xll.RtContribute(SourceAlias,B116,Fields,C116:D116,"SCOPE:SERVER"),_xll.RtContribute(SourceAlias,"DDS_INSERT_S",$A$2:$C$2,B116:D116,"SCOPE:SERVER FTC:ALL")),"stopped")</f>
        <v>stopped</v>
      </c>
      <c r="F116" s="152" t="s">
        <v>245</v>
      </c>
      <c r="G116" s="153">
        <f>Pricing!$C116*100</f>
        <v>2.4878611318656829</v>
      </c>
      <c r="H116" s="153">
        <f>Pricing!$C116*100</f>
        <v>2.4878611318656829</v>
      </c>
      <c r="I116" s="154" t="str">
        <f>IF(Contribute="abcd",IF($A$2&lt;&gt;-1,_xll.RtContribute(SourceAlias,F116,Fields,G116:H116,"SCOPE:SERVER"),_xll.RtContribute(SourceAlias,"DDS_INSERT_S",$A$2:$C$2,F116:H116,"SCOPE:SERVER FTC:ALL")),"stopped")</f>
        <v>stopped</v>
      </c>
      <c r="J116" s="152" t="s">
        <v>330</v>
      </c>
      <c r="K116" s="153">
        <f>Pricing!$D116*100</f>
        <v>2.5897350796078471</v>
      </c>
      <c r="L116" s="153">
        <f>Pricing!$D116*100</f>
        <v>2.5897350796078471</v>
      </c>
      <c r="M116" s="154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N116" s="152" t="s">
        <v>411</v>
      </c>
      <c r="O116" s="153">
        <f>Pricing!$E116*100</f>
        <v>2.7228368560406673</v>
      </c>
      <c r="P116" s="153">
        <f>Pricing!$E116*100</f>
        <v>2.7228368560406673</v>
      </c>
      <c r="Q116" s="154" t="str">
        <f>IF(Contribute="abcd",IF($A$2&lt;&gt;-1,_xll.RtContribute(SourceAlias,N116,Fields,O116:P116,"SCOPE:SERVER"),_xll.RtContribute(SourceAlias,"DDS_INSERT_S",$A$2:$C$2,N116:P116,"SCOPE:SERVER FTC:ALL")),"stopped")</f>
        <v>stopped</v>
      </c>
      <c r="R116" s="152" t="str">
        <f t="shared" si="9"/>
        <v>USD_CURVE_STD_38Y</v>
      </c>
      <c r="S116" s="153">
        <f>Pricing!$F116*100</f>
        <v>2.4839292736263041</v>
      </c>
      <c r="T116" s="153">
        <f>Pricing!$F116*100</f>
        <v>2.4839292736263041</v>
      </c>
      <c r="U116" s="154" t="str">
        <f>IF(Contribute="abcd",IF($A$2&lt;&gt;-1,_xll.RtContribute(SourceAlias,R116,Fields,S116:T116,"SCOPE:SERVER"),_xll.RtContribute(SourceAlias,"DDS_INSERT_S",$A$2:$C$2,R116:T116,"SCOPE:SERVER FTC:ALL")),"stopped")</f>
        <v>stopped</v>
      </c>
      <c r="V116" s="152" t="s">
        <v>629</v>
      </c>
      <c r="W116" s="153">
        <f>Pricing!$G116*100</f>
        <v>2.2297554059872513</v>
      </c>
      <c r="X116" s="153">
        <f>Pricing!$G116*100</f>
        <v>2.2297554059872513</v>
      </c>
      <c r="Y116" s="154" t="str">
        <f>IF(Contribute="abcd",IF($A$2&lt;&gt;-1,_xll.RtContribute(SourceAlias,V116,Fields,W116:X116,"SCOPE:SERVER"),_xll.RtContribute(SourceAlias,"DDS_INSERT_S",$A$2:$C$2,V116:X116,"SCOPE:SERVER FTC:ALL")),"stopped")</f>
        <v>stopped</v>
      </c>
    </row>
    <row r="117" spans="1:25" x14ac:dyDescent="0.2">
      <c r="A117" s="71" t="str">
        <f>Pricing!$A117</f>
        <v>39Y</v>
      </c>
      <c r="B117" s="152" t="s">
        <v>169</v>
      </c>
      <c r="C117" s="153">
        <f>Pricing!$B117*100</f>
        <v>2.3771121108446893</v>
      </c>
      <c r="D117" s="153">
        <f>Pricing!$B117*100</f>
        <v>2.3771121108446893</v>
      </c>
      <c r="E117" s="154" t="str">
        <f>IF(Contribute="abcd",IF($A$2&lt;&gt;-1,_xll.RtContribute(SourceAlias,B117,Fields,C117:D117,"SCOPE:SERVER"),_xll.RtContribute(SourceAlias,"DDS_INSERT_S",$A$2:$C$2,B117:D117,"SCOPE:SERVER FTC:ALL")),"stopped")</f>
        <v>stopped</v>
      </c>
      <c r="F117" s="152" t="s">
        <v>246</v>
      </c>
      <c r="G117" s="153">
        <f>Pricing!$C117*100</f>
        <v>2.4882600624130555</v>
      </c>
      <c r="H117" s="153">
        <f>Pricing!$C117*100</f>
        <v>2.4882600624130555</v>
      </c>
      <c r="I117" s="154" t="str">
        <f>IF(Contribute="abcd",IF($A$2&lt;&gt;-1,_xll.RtContribute(SourceAlias,F117,Fields,G117:H117,"SCOPE:SERVER"),_xll.RtContribute(SourceAlias,"DDS_INSERT_S",$A$2:$C$2,F117:H117,"SCOPE:SERVER FTC:ALL")),"stopped")</f>
        <v>stopped</v>
      </c>
      <c r="J117" s="152" t="s">
        <v>331</v>
      </c>
      <c r="K117" s="153">
        <f>Pricing!$D117*100</f>
        <v>2.5901263942260617</v>
      </c>
      <c r="L117" s="153">
        <f>Pricing!$D117*100</f>
        <v>2.5901263942260617</v>
      </c>
      <c r="M117" s="154" t="str">
        <f>IF(Contribute="abcd",IF($A$2&lt;&gt;-1,_xll.RtContribute(SourceAlias,J117,Fields,K117:L117,"SCOPE:SERVER"),_xll.RtContribute(SourceAlias,"DDS_INSERT_S",$A$2:$C$2,J117:L117,"SCOPE:SERVER FTC:ALL")),"stopped")</f>
        <v>stopped</v>
      </c>
      <c r="N117" s="152" t="s">
        <v>412</v>
      </c>
      <c r="O117" s="153">
        <f>Pricing!$E117*100</f>
        <v>2.723237729288051</v>
      </c>
      <c r="P117" s="153">
        <f>Pricing!$E117*100</f>
        <v>2.723237729288051</v>
      </c>
      <c r="Q117" s="154" t="str">
        <f>IF(Contribute="abcd",IF($A$2&lt;&gt;-1,_xll.RtContribute(SourceAlias,N117,Fields,O117:P117,"SCOPE:SERVER"),_xll.RtContribute(SourceAlias,"DDS_INSERT_S",$A$2:$C$2,N117:P117,"SCOPE:SERVER FTC:ALL")),"stopped")</f>
        <v>stopped</v>
      </c>
      <c r="R117" s="152" t="str">
        <f t="shared" si="9"/>
        <v>USD_CURVE_STD_39Y</v>
      </c>
      <c r="S117" s="153">
        <f>Pricing!$F117*100</f>
        <v>2.4859855525353511</v>
      </c>
      <c r="T117" s="153">
        <f>Pricing!$F117*100</f>
        <v>2.4859855525353511</v>
      </c>
      <c r="U117" s="154" t="str">
        <f>IF(Contribute="abcd",IF($A$2&lt;&gt;-1,_xll.RtContribute(SourceAlias,R117,Fields,S117:T117,"SCOPE:SERVER"),_xll.RtContribute(SourceAlias,"DDS_INSERT_S",$A$2:$C$2,R117:T117,"SCOPE:SERVER FTC:ALL")),"stopped")</f>
        <v>stopped</v>
      </c>
      <c r="V117" s="152" t="s">
        <v>630</v>
      </c>
      <c r="W117" s="153">
        <f>Pricing!$G117*100</f>
        <v>2.2296973173584638</v>
      </c>
      <c r="X117" s="153">
        <f>Pricing!$G117*100</f>
        <v>2.2296973173584638</v>
      </c>
      <c r="Y117" s="154" t="str">
        <f>IF(Contribute="abcd",IF($A$2&lt;&gt;-1,_xll.RtContribute(SourceAlias,V117,Fields,W117:X117,"SCOPE:SERVER"),_xll.RtContribute(SourceAlias,"DDS_INSERT_S",$A$2:$C$2,V117:X117,"SCOPE:SERVER FTC:ALL")),"stopped")</f>
        <v>stopped</v>
      </c>
    </row>
    <row r="118" spans="1:25" x14ac:dyDescent="0.2">
      <c r="A118" s="71" t="str">
        <f>Pricing!$A118</f>
        <v>40Y</v>
      </c>
      <c r="B118" s="152" t="s">
        <v>170</v>
      </c>
      <c r="C118" s="153">
        <f>Pricing!$B118*100</f>
        <v>2.3768572667179155</v>
      </c>
      <c r="D118" s="153">
        <f>Pricing!$B118*100</f>
        <v>2.3768572667179155</v>
      </c>
      <c r="E118" s="154" t="str">
        <f>IF(Contribute="abcd",IF($A$2&lt;&gt;-1,_xll.RtContribute(SourceAlias,B118,Fields,C118:D118,"SCOPE:SERVER"),_xll.RtContribute(SourceAlias,"DDS_INSERT_S",$A$2:$C$2,B118:D118,"SCOPE:SERVER FTC:ALL")),"stopped")</f>
        <v>stopped</v>
      </c>
      <c r="F118" s="152" t="s">
        <v>247</v>
      </c>
      <c r="G118" s="153">
        <f>Pricing!$C118*100</f>
        <v>2.4880000000001989</v>
      </c>
      <c r="H118" s="153">
        <f>Pricing!$C118*100</f>
        <v>2.4880000000001989</v>
      </c>
      <c r="I118" s="154" t="str">
        <f>IF(Contribute="abcd",IF($A$2&lt;&gt;-1,_xll.RtContribute(SourceAlias,F118,Fields,G118:H118,"SCOPE:SERVER"),_xll.RtContribute(SourceAlias,"DDS_INSERT_S",$A$2:$C$2,F118:H118,"SCOPE:SERVER FTC:ALL")),"stopped")</f>
        <v>stopped</v>
      </c>
      <c r="J118" s="152" t="s">
        <v>332</v>
      </c>
      <c r="K118" s="153">
        <f>Pricing!$D118*100</f>
        <v>2.5898588319548237</v>
      </c>
      <c r="L118" s="153">
        <f>Pricing!$D118*100</f>
        <v>2.5898588319548237</v>
      </c>
      <c r="M118" s="154" t="str">
        <f>IF(Contribute="abcd",IF($A$2&lt;&gt;-1,_xll.RtContribute(SourceAlias,J118,Fields,K118:L118,"SCOPE:SERVER"),_xll.RtContribute(SourceAlias,"DDS_INSERT_S",$A$2:$C$2,J118:L118,"SCOPE:SERVER FTC:ALL")),"stopped")</f>
        <v>stopped</v>
      </c>
      <c r="N118" s="152" t="s">
        <v>413</v>
      </c>
      <c r="O118" s="153">
        <f>Pricing!$E118*100</f>
        <v>2.7229812657960744</v>
      </c>
      <c r="P118" s="153">
        <f>Pricing!$E118*100</f>
        <v>2.7229812657960744</v>
      </c>
      <c r="Q118" s="154" t="str">
        <f>IF(Contribute="abcd",IF($A$2&lt;&gt;-1,_xll.RtContribute(SourceAlias,N118,Fields,O118:P118,"SCOPE:SERVER"),_xll.RtContribute(SourceAlias,"DDS_INSERT_S",$A$2:$C$2,N118:P118,"SCOPE:SERVER FTC:ALL")),"stopped")</f>
        <v>stopped</v>
      </c>
      <c r="R118" s="152" t="str">
        <f t="shared" si="9"/>
        <v>USD_CURVE_STD_40Y</v>
      </c>
      <c r="S118" s="153">
        <f>Pricing!$F118*100</f>
        <v>2.4880000000117097</v>
      </c>
      <c r="T118" s="153">
        <f>Pricing!$F118*100</f>
        <v>2.4880000000117097</v>
      </c>
      <c r="U118" s="154" t="str">
        <f>IF(Contribute="abcd",IF($A$2&lt;&gt;-1,_xll.RtContribute(SourceAlias,R118,Fields,S118:T118,"SCOPE:SERVER"),_xll.RtContribute(SourceAlias,"DDS_INSERT_S",$A$2:$C$2,R118:T118,"SCOPE:SERVER FTC:ALL")),"stopped")</f>
        <v>stopped</v>
      </c>
      <c r="V118" s="152" t="s">
        <v>619</v>
      </c>
      <c r="W118" s="153">
        <f>Pricing!$G118*100</f>
        <v>2.2290000000003345</v>
      </c>
      <c r="X118" s="153">
        <f>Pricing!$G118*100</f>
        <v>2.2290000000003345</v>
      </c>
      <c r="Y118" s="154" t="str">
        <f>IF(Contribute="abcd",IF($A$2&lt;&gt;-1,_xll.RtContribute(SourceAlias,V118,Fields,W118:X118,"SCOPE:SERVER"),_xll.RtContribute(SourceAlias,"DDS_INSERT_S",$A$2:$C$2,V118:X118,"SCOPE:SERVER FTC:ALL")),"stopped")</f>
        <v>stopped</v>
      </c>
    </row>
    <row r="119" spans="1:25" x14ac:dyDescent="0.2">
      <c r="A119" s="71" t="str">
        <f>Pricing!$A119</f>
        <v>41Y</v>
      </c>
      <c r="B119" s="152" t="s">
        <v>171</v>
      </c>
      <c r="C119" s="153">
        <f>Pricing!$B119*100</f>
        <v>2.3759468208813344</v>
      </c>
      <c r="D119" s="153">
        <f>Pricing!$B119*100</f>
        <v>2.3759468208813344</v>
      </c>
      <c r="E119" s="154" t="str">
        <f>IF(Contribute="abcd",IF($A$2&lt;&gt;-1,_xll.RtContribute(SourceAlias,B119,Fields,C119:D119,"SCOPE:SERVER"),_xll.RtContribute(SourceAlias,"DDS_INSERT_S",$A$2:$C$2,B119:D119,"SCOPE:SERVER FTC:ALL")),"stopped")</f>
        <v>stopped</v>
      </c>
      <c r="F119" s="152" t="s">
        <v>248</v>
      </c>
      <c r="G119" s="153">
        <f>Pricing!$C119*100</f>
        <v>2.4870856183584116</v>
      </c>
      <c r="H119" s="153">
        <f>Pricing!$C119*100</f>
        <v>2.4870856183584116</v>
      </c>
      <c r="I119" s="154" t="str">
        <f>IF(Contribute="abcd",IF($A$2&lt;&gt;-1,_xll.RtContribute(SourceAlias,F119,Fields,G119:H119,"SCOPE:SERVER"),_xll.RtContribute(SourceAlias,"DDS_INSERT_S",$A$2:$C$2,F119:H119,"SCOPE:SERVER FTC:ALL")),"stopped")</f>
        <v>stopped</v>
      </c>
      <c r="J119" s="152" t="s">
        <v>333</v>
      </c>
      <c r="K119" s="153">
        <f>Pricing!$D119*100</f>
        <v>2.5889390607509637</v>
      </c>
      <c r="L119" s="153">
        <f>Pricing!$D119*100</f>
        <v>2.5889390607509637</v>
      </c>
      <c r="M119" s="154" t="str">
        <f>IF(Contribute="abcd",IF($A$2&lt;&gt;-1,_xll.RtContribute(SourceAlias,J119,Fields,K119:L119,"SCOPE:SERVER"),_xll.RtContribute(SourceAlias,"DDS_INSERT_S",$A$2:$C$2,J119:L119,"SCOPE:SERVER FTC:ALL")),"stopped")</f>
        <v>stopped</v>
      </c>
      <c r="N119" s="152" t="s">
        <v>414</v>
      </c>
      <c r="O119" s="153">
        <f>Pricing!$E119*100</f>
        <v>2.7220695913386876</v>
      </c>
      <c r="P119" s="153">
        <f>Pricing!$E119*100</f>
        <v>2.7220695913386876</v>
      </c>
      <c r="Q119" s="154" t="str">
        <f>IF(Contribute="abcd",IF($A$2&lt;&gt;-1,_xll.RtContribute(SourceAlias,N119,Fields,O119:P119,"SCOPE:SERVER"),_xll.RtContribute(SourceAlias,"DDS_INSERT_S",$A$2:$C$2,N119:P119,"SCOPE:SERVER FTC:ALL")),"stopped")</f>
        <v>stopped</v>
      </c>
      <c r="R119" s="152" t="str">
        <f t="shared" si="9"/>
        <v>USD_CURVE_STD_41Y</v>
      </c>
      <c r="S119" s="153">
        <f>Pricing!$F119*100</f>
        <v>2.485819370595018</v>
      </c>
      <c r="T119" s="153">
        <f>Pricing!$F119*100</f>
        <v>2.485819370595018</v>
      </c>
      <c r="U119" s="154" t="str">
        <f>IF(Contribute="abcd",IF($A$2&lt;&gt;-1,_xll.RtContribute(SourceAlias,R119,Fields,S119:T119,"SCOPE:SERVER"),_xll.RtContribute(SourceAlias,"DDS_INSERT_S",$A$2:$C$2,R119:T119,"SCOPE:SERVER FTC:ALL")),"stopped")</f>
        <v>stopped</v>
      </c>
      <c r="V119" s="152" t="s">
        <v>631</v>
      </c>
      <c r="W119" s="153">
        <f>Pricing!$G119*100</f>
        <v>2.2276515258539917</v>
      </c>
      <c r="X119" s="153">
        <f>Pricing!$G119*100</f>
        <v>2.2276515258539917</v>
      </c>
      <c r="Y119" s="154" t="str">
        <f>IF(Contribute="abcd",IF($A$2&lt;&gt;-1,_xll.RtContribute(SourceAlias,V119,Fields,W119:X119,"SCOPE:SERVER"),_xll.RtContribute(SourceAlias,"DDS_INSERT_S",$A$2:$C$2,V119:X119,"SCOPE:SERVER FTC:ALL")),"stopped")</f>
        <v>stopped</v>
      </c>
    </row>
    <row r="120" spans="1:25" x14ac:dyDescent="0.2">
      <c r="A120" s="71" t="str">
        <f>Pricing!$A120</f>
        <v>42Y</v>
      </c>
      <c r="B120" s="152" t="s">
        <v>172</v>
      </c>
      <c r="C120" s="153">
        <f>Pricing!$B120*100</f>
        <v>2.3744792539402133</v>
      </c>
      <c r="D120" s="153">
        <f>Pricing!$B120*100</f>
        <v>2.3744792539402133</v>
      </c>
      <c r="E120" s="154" t="str">
        <f>IF(Contribute="abcd",IF($A$2&lt;&gt;-1,_xll.RtContribute(SourceAlias,B120,Fields,C120:D120,"SCOPE:SERVER"),_xll.RtContribute(SourceAlias,"DDS_INSERT_S",$A$2:$C$2,B120:D120,"SCOPE:SERVER FTC:ALL")),"stopped")</f>
        <v>stopped</v>
      </c>
      <c r="F120" s="152" t="s">
        <v>249</v>
      </c>
      <c r="G120" s="153">
        <f>Pricing!$C120*100</f>
        <v>2.48561543703932</v>
      </c>
      <c r="H120" s="153">
        <f>Pricing!$C120*100</f>
        <v>2.48561543703932</v>
      </c>
      <c r="I120" s="154" t="str">
        <f>IF(Contribute="abcd",IF($A$2&lt;&gt;-1,_xll.RtContribute(SourceAlias,F120,Fields,G120:H120,"SCOPE:SERVER"),_xll.RtContribute(SourceAlias,"DDS_INSERT_S",$A$2:$C$2,F120:H120,"SCOPE:SERVER FTC:ALL")),"stopped")</f>
        <v>stopped</v>
      </c>
      <c r="J120" s="152" t="s">
        <v>334</v>
      </c>
      <c r="K120" s="153">
        <f>Pricing!$D120*100</f>
        <v>2.5874658464139633</v>
      </c>
      <c r="L120" s="153">
        <f>Pricing!$D120*100</f>
        <v>2.5874658464139633</v>
      </c>
      <c r="M120" s="154" t="str">
        <f>IF(Contribute="abcd",IF($A$2&lt;&gt;-1,_xll.RtContribute(SourceAlias,J120,Fields,K120:L120,"SCOPE:SERVER"),_xll.RtContribute(SourceAlias,"DDS_INSERT_S",$A$2:$C$2,J120:L120,"SCOPE:SERVER FTC:ALL")),"stopped")</f>
        <v>stopped</v>
      </c>
      <c r="N120" s="152" t="s">
        <v>415</v>
      </c>
      <c r="O120" s="153">
        <f>Pricing!$E120*100</f>
        <v>2.720601953140322</v>
      </c>
      <c r="P120" s="153">
        <f>Pricing!$E120*100</f>
        <v>2.720601953140322</v>
      </c>
      <c r="Q120" s="154" t="str">
        <f>IF(Contribute="abcd",IF($A$2&lt;&gt;-1,_xll.RtContribute(SourceAlias,N120,Fields,O120:P120,"SCOPE:SERVER"),_xll.RtContribute(SourceAlias,"DDS_INSERT_S",$A$2:$C$2,N120:P120,"SCOPE:SERVER FTC:ALL")),"stopped")</f>
        <v>stopped</v>
      </c>
      <c r="R120" s="152" t="str">
        <f t="shared" si="9"/>
        <v>USD_CURVE_STD_42Y</v>
      </c>
      <c r="S120" s="153">
        <f>Pricing!$F120*100</f>
        <v>2.4835983356406626</v>
      </c>
      <c r="T120" s="153">
        <f>Pricing!$F120*100</f>
        <v>2.4835983356406626</v>
      </c>
      <c r="U120" s="154" t="str">
        <f>IF(Contribute="abcd",IF($A$2&lt;&gt;-1,_xll.RtContribute(SourceAlias,R120,Fields,S120:T120,"SCOPE:SERVER"),_xll.RtContribute(SourceAlias,"DDS_INSERT_S",$A$2:$C$2,R120:T120,"SCOPE:SERVER FTC:ALL")),"stopped")</f>
        <v>stopped</v>
      </c>
      <c r="V120" s="152" t="s">
        <v>632</v>
      </c>
      <c r="W120" s="153">
        <f>Pricing!$G120*100</f>
        <v>2.2257995345384951</v>
      </c>
      <c r="X120" s="153">
        <f>Pricing!$G120*100</f>
        <v>2.2257995345384951</v>
      </c>
      <c r="Y120" s="154" t="str">
        <f>IF(Contribute="abcd",IF($A$2&lt;&gt;-1,_xll.RtContribute(SourceAlias,V120,Fields,W120:X120,"SCOPE:SERVER"),_xll.RtContribute(SourceAlias,"DDS_INSERT_S",$A$2:$C$2,V120:X120,"SCOPE:SERVER FTC:ALL")),"stopped")</f>
        <v>stopped</v>
      </c>
    </row>
    <row r="121" spans="1:25" x14ac:dyDescent="0.2">
      <c r="A121" s="71" t="str">
        <f>Pricing!$A121</f>
        <v>43Y</v>
      </c>
      <c r="B121" s="152" t="s">
        <v>173</v>
      </c>
      <c r="C121" s="153">
        <f>Pricing!$B121*100</f>
        <v>2.3725663538311901</v>
      </c>
      <c r="D121" s="153">
        <f>Pricing!$B121*100</f>
        <v>2.3725663538311901</v>
      </c>
      <c r="E121" s="154" t="str">
        <f>IF(Contribute="abcd",IF($A$2&lt;&gt;-1,_xll.RtContribute(SourceAlias,B121,Fields,C121:D121,"SCOPE:SERVER"),_xll.RtContribute(SourceAlias,"DDS_INSERT_S",$A$2:$C$2,B121:D121,"SCOPE:SERVER FTC:ALL")),"stopped")</f>
        <v>stopped</v>
      </c>
      <c r="F121" s="152" t="s">
        <v>250</v>
      </c>
      <c r="G121" s="153">
        <f>Pricing!$C121*100</f>
        <v>2.4837008543396504</v>
      </c>
      <c r="H121" s="153">
        <f>Pricing!$C121*100</f>
        <v>2.4837008543396504</v>
      </c>
      <c r="I121" s="154" t="str">
        <f>IF(Contribute="abcd",IF($A$2&lt;&gt;-1,_xll.RtContribute(SourceAlias,F121,Fields,G121:H121,"SCOPE:SERVER"),_xll.RtContribute(SourceAlias,"DDS_INSERT_S",$A$2:$C$2,F121:H121,"SCOPE:SERVER FTC:ALL")),"stopped")</f>
        <v>stopped</v>
      </c>
      <c r="J121" s="152" t="s">
        <v>335</v>
      </c>
      <c r="K121" s="153">
        <f>Pricing!$D121*100</f>
        <v>2.5855498408876372</v>
      </c>
      <c r="L121" s="153">
        <f>Pricing!$D121*100</f>
        <v>2.5855498408876372</v>
      </c>
      <c r="M121" s="154" t="str">
        <f>IF(Contribute="abcd",IF($A$2&lt;&gt;-1,_xll.RtContribute(SourceAlias,J121,Fields,K121:L121,"SCOPE:SERVER"),_xll.RtContribute(SourceAlias,"DDS_INSERT_S",$A$2:$C$2,J121:L121,"SCOPE:SERVER FTC:ALL")),"stopped")</f>
        <v>stopped</v>
      </c>
      <c r="N121" s="152" t="s">
        <v>416</v>
      </c>
      <c r="O121" s="153">
        <f>Pricing!$E121*100</f>
        <v>2.7186888446743449</v>
      </c>
      <c r="P121" s="153">
        <f>Pricing!$E121*100</f>
        <v>2.7186888446743449</v>
      </c>
      <c r="Q121" s="154" t="str">
        <f>IF(Contribute="abcd",IF($A$2&lt;&gt;-1,_xll.RtContribute(SourceAlias,N121,Fields,O121:P121,"SCOPE:SERVER"),_xll.RtContribute(SourceAlias,"DDS_INSERT_S",$A$2:$C$2,N121:P121,"SCOPE:SERVER FTC:ALL")),"stopped")</f>
        <v>stopped</v>
      </c>
      <c r="R121" s="152" t="str">
        <f t="shared" si="9"/>
        <v>USD_CURVE_STD_43Y</v>
      </c>
      <c r="S121" s="153">
        <f>Pricing!$F121*100</f>
        <v>2.4813462478972652</v>
      </c>
      <c r="T121" s="153">
        <f>Pricing!$F121*100</f>
        <v>2.4813462478972652</v>
      </c>
      <c r="U121" s="154" t="str">
        <f>IF(Contribute="abcd",IF($A$2&lt;&gt;-1,_xll.RtContribute(SourceAlias,R121,Fields,S121:T121,"SCOPE:SERVER"),_xll.RtContribute(SourceAlias,"DDS_INSERT_S",$A$2:$C$2,R121:T121,"SCOPE:SERVER FTC:ALL")),"stopped")</f>
        <v>stopped</v>
      </c>
      <c r="V121" s="152" t="s">
        <v>633</v>
      </c>
      <c r="W121" s="153">
        <f>Pricing!$G121*100</f>
        <v>2.2236331199067751</v>
      </c>
      <c r="X121" s="153">
        <f>Pricing!$G121*100</f>
        <v>2.2236331199067751</v>
      </c>
      <c r="Y121" s="154" t="str">
        <f>IF(Contribute="abcd",IF($A$2&lt;&gt;-1,_xll.RtContribute(SourceAlias,V121,Fields,W121:X121,"SCOPE:SERVER"),_xll.RtContribute(SourceAlias,"DDS_INSERT_S",$A$2:$C$2,V121:X121,"SCOPE:SERVER FTC:ALL")),"stopped")</f>
        <v>stopped</v>
      </c>
    </row>
    <row r="122" spans="1:25" x14ac:dyDescent="0.2">
      <c r="A122" s="71" t="str">
        <f>Pricing!$A122</f>
        <v>44Y</v>
      </c>
      <c r="B122" s="152" t="s">
        <v>174</v>
      </c>
      <c r="C122" s="153">
        <f>Pricing!$B122*100</f>
        <v>2.3703075850707389</v>
      </c>
      <c r="D122" s="153">
        <f>Pricing!$B122*100</f>
        <v>2.3703075850707389</v>
      </c>
      <c r="E122" s="154" t="str">
        <f>IF(Contribute="abcd",IF($A$2&lt;&gt;-1,_xll.RtContribute(SourceAlias,B122,Fields,C122:D122,"SCOPE:SERVER"),_xll.RtContribute(SourceAlias,"DDS_INSERT_S",$A$2:$C$2,B122:D122,"SCOPE:SERVER FTC:ALL")),"stopped")</f>
        <v>stopped</v>
      </c>
      <c r="F122" s="152" t="s">
        <v>251</v>
      </c>
      <c r="G122" s="153">
        <f>Pricing!$C122*100</f>
        <v>2.4814410381376426</v>
      </c>
      <c r="H122" s="153">
        <f>Pricing!$C122*100</f>
        <v>2.4814410381376426</v>
      </c>
      <c r="I122" s="154" t="str">
        <f>IF(Contribute="abcd",IF($A$2&lt;&gt;-1,_xll.RtContribute(SourceAlias,F122,Fields,G122:H122,"SCOPE:SERVER"),_xll.RtContribute(SourceAlias,"DDS_INSERT_S",$A$2:$C$2,F122:H122,"SCOPE:SERVER FTC:ALL")),"stopped")</f>
        <v>stopped</v>
      </c>
      <c r="J122" s="152" t="s">
        <v>336</v>
      </c>
      <c r="K122" s="153">
        <f>Pricing!$D122*100</f>
        <v>2.5832896400100878</v>
      </c>
      <c r="L122" s="153">
        <f>Pricing!$D122*100</f>
        <v>2.5832896400100878</v>
      </c>
      <c r="M122" s="154" t="str">
        <f>IF(Contribute="abcd",IF($A$2&lt;&gt;-1,_xll.RtContribute(SourceAlias,J122,Fields,K122:L122,"SCOPE:SERVER"),_xll.RtContribute(SourceAlias,"DDS_INSERT_S",$A$2:$C$2,J122:L122,"SCOPE:SERVER FTC:ALL")),"stopped")</f>
        <v>stopped</v>
      </c>
      <c r="N122" s="152" t="s">
        <v>417</v>
      </c>
      <c r="O122" s="153">
        <f>Pricing!$E122*100</f>
        <v>2.7164289824164118</v>
      </c>
      <c r="P122" s="153">
        <f>Pricing!$E122*100</f>
        <v>2.7164289824164118</v>
      </c>
      <c r="Q122" s="154" t="str">
        <f>IF(Contribute="abcd",IF($A$2&lt;&gt;-1,_xll.RtContribute(SourceAlias,N122,Fields,O122:P122,"SCOPE:SERVER"),_xll.RtContribute(SourceAlias,"DDS_INSERT_S",$A$2:$C$2,N122:P122,"SCOPE:SERVER FTC:ALL")),"stopped")</f>
        <v>stopped</v>
      </c>
      <c r="R122" s="152" t="str">
        <f t="shared" si="9"/>
        <v>USD_CURVE_STD_44Y</v>
      </c>
      <c r="S122" s="153">
        <f>Pricing!$F122*100</f>
        <v>2.4790671924694543</v>
      </c>
      <c r="T122" s="153">
        <f>Pricing!$F122*100</f>
        <v>2.4790671924694543</v>
      </c>
      <c r="U122" s="154" t="str">
        <f>IF(Contribute="abcd",IF($A$2&lt;&gt;-1,_xll.RtContribute(SourceAlias,R122,Fields,S122:T122,"SCOPE:SERVER"),_xll.RtContribute(SourceAlias,"DDS_INSERT_S",$A$2:$C$2,R122:T122,"SCOPE:SERVER FTC:ALL")),"stopped")</f>
        <v>stopped</v>
      </c>
      <c r="V122" s="152" t="s">
        <v>634</v>
      </c>
      <c r="W122" s="153">
        <f>Pricing!$G122*100</f>
        <v>2.2213174429808857</v>
      </c>
      <c r="X122" s="153">
        <f>Pricing!$G122*100</f>
        <v>2.2213174429808857</v>
      </c>
      <c r="Y122" s="154" t="str">
        <f>IF(Contribute="abcd",IF($A$2&lt;&gt;-1,_xll.RtContribute(SourceAlias,V122,Fields,W122:X122,"SCOPE:SERVER"),_xll.RtContribute(SourceAlias,"DDS_INSERT_S",$A$2:$C$2,V122:X122,"SCOPE:SERVER FTC:ALL")),"stopped")</f>
        <v>stopped</v>
      </c>
    </row>
    <row r="123" spans="1:25" x14ac:dyDescent="0.2">
      <c r="A123" s="71" t="str">
        <f>Pricing!$A123</f>
        <v>45Y</v>
      </c>
      <c r="B123" s="152" t="s">
        <v>175</v>
      </c>
      <c r="C123" s="153">
        <f>Pricing!$B123*100</f>
        <v>2.3677922123653508</v>
      </c>
      <c r="D123" s="153">
        <f>Pricing!$B123*100</f>
        <v>2.3677922123653508</v>
      </c>
      <c r="E123" s="154" t="str">
        <f>IF(Contribute="abcd",IF($A$2&lt;&gt;-1,_xll.RtContribute(SourceAlias,B123,Fields,C123:D123,"SCOPE:SERVER"),_xll.RtContribute(SourceAlias,"DDS_INSERT_S",$A$2:$C$2,B123:D123,"SCOPE:SERVER FTC:ALL")),"stopped")</f>
        <v>stopped</v>
      </c>
      <c r="F123" s="152" t="s">
        <v>252</v>
      </c>
      <c r="G123" s="153">
        <f>Pricing!$C123*100</f>
        <v>2.4789250017901501</v>
      </c>
      <c r="H123" s="153">
        <f>Pricing!$C123*100</f>
        <v>2.4789250017901501</v>
      </c>
      <c r="I123" s="154" t="str">
        <f>IF(Contribute="abcd",IF($A$2&lt;&gt;-1,_xll.RtContribute(SourceAlias,F123,Fields,G123:H123,"SCOPE:SERVER"),_xll.RtContribute(SourceAlias,"DDS_INSERT_S",$A$2:$C$2,F123:H123,"SCOPE:SERVER FTC:ALL")),"stopped")</f>
        <v>stopped</v>
      </c>
      <c r="J123" s="152" t="s">
        <v>337</v>
      </c>
      <c r="K123" s="153">
        <f>Pricing!$D123*100</f>
        <v>2.5807737535722386</v>
      </c>
      <c r="L123" s="153">
        <f>Pricing!$D123*100</f>
        <v>2.5807737535722386</v>
      </c>
      <c r="M123" s="154" t="str">
        <f>IF(Contribute="abcd",IF($A$2&lt;&gt;-1,_xll.RtContribute(SourceAlias,J123,Fields,K123:L123,"SCOPE:SERVER"),_xll.RtContribute(SourceAlias,"DDS_INSERT_S",$A$2:$C$2,J123:L123,"SCOPE:SERVER FTC:ALL")),"stopped")</f>
        <v>stopped</v>
      </c>
      <c r="N123" s="152" t="s">
        <v>418</v>
      </c>
      <c r="O123" s="153">
        <f>Pricing!$E123*100</f>
        <v>2.7139109996920889</v>
      </c>
      <c r="P123" s="153">
        <f>Pricing!$E123*100</f>
        <v>2.7139109996920889</v>
      </c>
      <c r="Q123" s="154" t="str">
        <f>IF(Contribute="abcd",IF($A$2&lt;&gt;-1,_xll.RtContribute(SourceAlias,N123,Fields,O123:P123,"SCOPE:SERVER"),_xll.RtContribute(SourceAlias,"DDS_INSERT_S",$A$2:$C$2,N123:P123,"SCOPE:SERVER FTC:ALL")),"stopped")</f>
        <v>stopped</v>
      </c>
      <c r="R123" s="152" t="str">
        <f t="shared" si="9"/>
        <v>USD_CURVE_STD_45Y</v>
      </c>
      <c r="S123" s="153">
        <f>Pricing!$F123*100</f>
        <v>2.4767648678309171</v>
      </c>
      <c r="T123" s="153">
        <f>Pricing!$F123*100</f>
        <v>2.4767648678309171</v>
      </c>
      <c r="U123" s="154" t="str">
        <f>IF(Contribute="abcd",IF($A$2&lt;&gt;-1,_xll.RtContribute(SourceAlias,R123,Fields,S123:T123,"SCOPE:SERVER"),_xll.RtContribute(SourceAlias,"DDS_INSERT_S",$A$2:$C$2,R123:T123,"SCOPE:SERVER FTC:ALL")),"stopped")</f>
        <v>stopped</v>
      </c>
      <c r="V123" s="152" t="s">
        <v>635</v>
      </c>
      <c r="W123" s="153">
        <f>Pricing!$G123*100</f>
        <v>2.2190000000004337</v>
      </c>
      <c r="X123" s="153">
        <f>Pricing!$G123*100</f>
        <v>2.2190000000004337</v>
      </c>
      <c r="Y123" s="154" t="str">
        <f>IF(Contribute="abcd",IF($A$2&lt;&gt;-1,_xll.RtContribute(SourceAlias,V123,Fields,W123:X123,"SCOPE:SERVER"),_xll.RtContribute(SourceAlias,"DDS_INSERT_S",$A$2:$C$2,V123:X123,"SCOPE:SERVER FTC:ALL")),"stopped")</f>
        <v>stopped</v>
      </c>
    </row>
    <row r="124" spans="1:25" x14ac:dyDescent="0.2">
      <c r="A124" s="71" t="str">
        <f>Pricing!$A124</f>
        <v>46Y</v>
      </c>
      <c r="B124" s="152" t="s">
        <v>176</v>
      </c>
      <c r="C124" s="153">
        <f>Pricing!$B124*100</f>
        <v>2.3650867547743886</v>
      </c>
      <c r="D124" s="153">
        <f>Pricing!$B124*100</f>
        <v>2.3650867547743886</v>
      </c>
      <c r="E124" s="154" t="str">
        <f>IF(Contribute="abcd",IF($A$2&lt;&gt;-1,_xll.RtContribute(SourceAlias,B124,Fields,C124:D124,"SCOPE:SERVER"),_xll.RtContribute(SourceAlias,"DDS_INSERT_S",$A$2:$C$2,B124:D124,"SCOPE:SERVER FTC:ALL")),"stopped")</f>
        <v>stopped</v>
      </c>
      <c r="F124" s="152" t="s">
        <v>253</v>
      </c>
      <c r="G124" s="153">
        <f>Pricing!$C124*100</f>
        <v>2.4762191807240388</v>
      </c>
      <c r="H124" s="153">
        <f>Pricing!$C124*100</f>
        <v>2.4762191807240388</v>
      </c>
      <c r="I124" s="154" t="str">
        <f>IF(Contribute="abcd",IF($A$2&lt;&gt;-1,_xll.RtContribute(SourceAlias,F124,Fields,G124:H124,"SCOPE:SERVER"),_xll.RtContribute(SourceAlias,"DDS_INSERT_S",$A$2:$C$2,F124:H124,"SCOPE:SERVER FTC:ALL")),"stopped")</f>
        <v>stopped</v>
      </c>
      <c r="J124" s="152" t="s">
        <v>338</v>
      </c>
      <c r="K124" s="153">
        <f>Pricing!$D124*100</f>
        <v>2.5780684041772615</v>
      </c>
      <c r="L124" s="153">
        <f>Pricing!$D124*100</f>
        <v>2.5780684041772615</v>
      </c>
      <c r="M124" s="154" t="str">
        <f>IF(Contribute="abcd",IF($A$2&lt;&gt;-1,_xll.RtContribute(SourceAlias,J124,Fields,K124:L124,"SCOPE:SERVER"),_xll.RtContribute(SourceAlias,"DDS_INSERT_S",$A$2:$C$2,J124:L124,"SCOPE:SERVER FTC:ALL")),"stopped")</f>
        <v>stopped</v>
      </c>
      <c r="N124" s="152" t="s">
        <v>419</v>
      </c>
      <c r="O124" s="153">
        <f>Pricing!$E124*100</f>
        <v>2.7112017901474137</v>
      </c>
      <c r="P124" s="153">
        <f>Pricing!$E124*100</f>
        <v>2.7112017901474137</v>
      </c>
      <c r="Q124" s="154" t="str">
        <f>IF(Contribute="abcd",IF($A$2&lt;&gt;-1,_xll.RtContribute(SourceAlias,N124,Fields,O124:P124,"SCOPE:SERVER"),_xll.RtContribute(SourceAlias,"DDS_INSERT_S",$A$2:$C$2,N124:P124,"SCOPE:SERVER FTC:ALL")),"stopped")</f>
        <v>stopped</v>
      </c>
      <c r="R124" s="152" t="str">
        <f t="shared" si="9"/>
        <v>USD_CURVE_STD_46Y</v>
      </c>
      <c r="S124" s="153">
        <f>Pricing!$F124*100</f>
        <v>2.4744316357298612</v>
      </c>
      <c r="T124" s="153">
        <f>Pricing!$F124*100</f>
        <v>2.4744316357298612</v>
      </c>
      <c r="U124" s="154" t="str">
        <f>IF(Contribute="abcd",IF($A$2&lt;&gt;-1,_xll.RtContribute(SourceAlias,R124,Fields,S124:T124,"SCOPE:SERVER"),_xll.RtContribute(SourceAlias,"DDS_INSERT_S",$A$2:$C$2,R124:T124,"SCOPE:SERVER FTC:ALL")),"stopped")</f>
        <v>stopped</v>
      </c>
      <c r="V124" s="152" t="s">
        <v>636</v>
      </c>
      <c r="W124" s="153">
        <f>Pricing!$G124*100</f>
        <v>2.2167798143147772</v>
      </c>
      <c r="X124" s="153">
        <f>Pricing!$G124*100</f>
        <v>2.2167798143147772</v>
      </c>
      <c r="Y124" s="154" t="str">
        <f>IF(Contribute="abcd",IF($A$2&lt;&gt;-1,_xll.RtContribute(SourceAlias,V124,Fields,W124:X124,"SCOPE:SERVER"),_xll.RtContribute(SourceAlias,"DDS_INSERT_S",$A$2:$C$2,V124:X124,"SCOPE:SERVER FTC:ALL")),"stopped")</f>
        <v>stopped</v>
      </c>
    </row>
    <row r="125" spans="1:25" x14ac:dyDescent="0.2">
      <c r="A125" s="71" t="str">
        <f>Pricing!$A125</f>
        <v>47Y</v>
      </c>
      <c r="B125" s="152" t="s">
        <v>177</v>
      </c>
      <c r="C125" s="153">
        <f>Pricing!$B125*100</f>
        <v>2.36229566862206</v>
      </c>
      <c r="D125" s="153">
        <f>Pricing!$B125*100</f>
        <v>2.36229566862206</v>
      </c>
      <c r="E125" s="154" t="str">
        <f>IF(Contribute="abcd",IF($A$2&lt;&gt;-1,_xll.RtContribute(SourceAlias,B125,Fields,C125:D125,"SCOPE:SERVER"),_xll.RtContribute(SourceAlias,"DDS_INSERT_S",$A$2:$C$2,B125:D125,"SCOPE:SERVER FTC:ALL")),"stopped")</f>
        <v>stopped</v>
      </c>
      <c r="F125" s="152" t="s">
        <v>254</v>
      </c>
      <c r="G125" s="153">
        <f>Pricing!$C125*100</f>
        <v>2.4734276980123377</v>
      </c>
      <c r="H125" s="153">
        <f>Pricing!$C125*100</f>
        <v>2.4734276980123377</v>
      </c>
      <c r="I125" s="154" t="str">
        <f>IF(Contribute="abcd",IF($A$2&lt;&gt;-1,_xll.RtContribute(SourceAlias,F125,Fields,G125:H125,"SCOPE:SERVER"),_xll.RtContribute(SourceAlias,"DDS_INSERT_S",$A$2:$C$2,F125:H125,"SCOPE:SERVER FTC:ALL")),"stopped")</f>
        <v>stopped</v>
      </c>
      <c r="J125" s="152" t="s">
        <v>339</v>
      </c>
      <c r="K125" s="153">
        <f>Pricing!$D125*100</f>
        <v>2.5752772125413341</v>
      </c>
      <c r="L125" s="153">
        <f>Pricing!$D125*100</f>
        <v>2.5752772125413341</v>
      </c>
      <c r="M125" s="154" t="str">
        <f>IF(Contribute="abcd",IF($A$2&lt;&gt;-1,_xll.RtContribute(SourceAlias,J125,Fields,K125:L125,"SCOPE:SERVER"),_xll.RtContribute(SourceAlias,"DDS_INSERT_S",$A$2:$C$2,J125:L125,"SCOPE:SERVER FTC:ALL")),"stopped")</f>
        <v>stopped</v>
      </c>
      <c r="N125" s="152" t="s">
        <v>420</v>
      </c>
      <c r="O125" s="153">
        <f>Pricing!$E125*100</f>
        <v>2.7084050123327748</v>
      </c>
      <c r="P125" s="153">
        <f>Pricing!$E125*100</f>
        <v>2.7084050123327748</v>
      </c>
      <c r="Q125" s="154" t="str">
        <f>IF(Contribute="abcd",IF($A$2&lt;&gt;-1,_xll.RtContribute(SourceAlias,N125,Fields,O125:P125,"SCOPE:SERVER"),_xll.RtContribute(SourceAlias,"DDS_INSERT_S",$A$2:$C$2,N125:P125,"SCOPE:SERVER FTC:ALL")),"stopped")</f>
        <v>stopped</v>
      </c>
      <c r="R125" s="152" t="str">
        <f t="shared" si="9"/>
        <v>USD_CURVE_STD_47Y</v>
      </c>
      <c r="S125" s="153">
        <f>Pricing!$F125*100</f>
        <v>2.4720979967015437</v>
      </c>
      <c r="T125" s="153">
        <f>Pricing!$F125*100</f>
        <v>2.4720979967015437</v>
      </c>
      <c r="U125" s="154" t="str">
        <f>IF(Contribute="abcd",IF($A$2&lt;&gt;-1,_xll.RtContribute(SourceAlias,R125,Fields,S125:T125,"SCOPE:SERVER"),_xll.RtContribute(SourceAlias,"DDS_INSERT_S",$A$2:$C$2,R125:T125,"SCOPE:SERVER FTC:ALL")),"stopped")</f>
        <v>stopped</v>
      </c>
      <c r="V125" s="152" t="s">
        <v>637</v>
      </c>
      <c r="W125" s="153">
        <f>Pricing!$G125*100</f>
        <v>2.2146928759814841</v>
      </c>
      <c r="X125" s="153">
        <f>Pricing!$G125*100</f>
        <v>2.2146928759814841</v>
      </c>
      <c r="Y125" s="154" t="str">
        <f>IF(Contribute="abcd",IF($A$2&lt;&gt;-1,_xll.RtContribute(SourceAlias,V125,Fields,W125:X125,"SCOPE:SERVER"),_xll.RtContribute(SourceAlias,"DDS_INSERT_S",$A$2:$C$2,V125:X125,"SCOPE:SERVER FTC:ALL")),"stopped")</f>
        <v>stopped</v>
      </c>
    </row>
    <row r="126" spans="1:25" x14ac:dyDescent="0.2">
      <c r="A126" s="71" t="str">
        <f>Pricing!$A126</f>
        <v>48Y</v>
      </c>
      <c r="B126" s="152" t="s">
        <v>178</v>
      </c>
      <c r="C126" s="153">
        <f>Pricing!$B126*100</f>
        <v>2.3594561348514906</v>
      </c>
      <c r="D126" s="153">
        <f>Pricing!$B126*100</f>
        <v>2.3594561348514906</v>
      </c>
      <c r="E126" s="154" t="str">
        <f>IF(Contribute="abcd",IF($A$2&lt;&gt;-1,_xll.RtContribute(SourceAlias,B126,Fields,C126:D126,"SCOPE:SERVER"),_xll.RtContribute(SourceAlias,"DDS_INSERT_S",$A$2:$C$2,B126:D126,"SCOPE:SERVER FTC:ALL")),"stopped")</f>
        <v>stopped</v>
      </c>
      <c r="F126" s="152" t="s">
        <v>255</v>
      </c>
      <c r="G126" s="153">
        <f>Pricing!$C126*100</f>
        <v>2.470587916234869</v>
      </c>
      <c r="H126" s="153">
        <f>Pricing!$C126*100</f>
        <v>2.470587916234869</v>
      </c>
      <c r="I126" s="154" t="str">
        <f>IF(Contribute="abcd",IF($A$2&lt;&gt;-1,_xll.RtContribute(SourceAlias,F126,Fields,G126:H126,"SCOPE:SERVER"),_xll.RtContribute(SourceAlias,"DDS_INSERT_S",$A$2:$C$2,F126:H126,"SCOPE:SERVER FTC:ALL")),"stopped")</f>
        <v>stopped</v>
      </c>
      <c r="J126" s="152" t="s">
        <v>340</v>
      </c>
      <c r="K126" s="153">
        <f>Pricing!$D126*100</f>
        <v>2.5724377806223129</v>
      </c>
      <c r="L126" s="153">
        <f>Pricing!$D126*100</f>
        <v>2.5724377806223129</v>
      </c>
      <c r="M126" s="154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N126" s="152" t="s">
        <v>421</v>
      </c>
      <c r="O126" s="153">
        <f>Pricing!$E126*100</f>
        <v>2.7055596539849662</v>
      </c>
      <c r="P126" s="153">
        <f>Pricing!$E126*100</f>
        <v>2.7055596539849662</v>
      </c>
      <c r="Q126" s="154" t="str">
        <f>IF(Contribute="abcd",IF($A$2&lt;&gt;-1,_xll.RtContribute(SourceAlias,N126,Fields,O126:P126,"SCOPE:SERVER"),_xll.RtContribute(SourceAlias,"DDS_INSERT_S",$A$2:$C$2,N126:P126,"SCOPE:SERVER FTC:ALL")),"stopped")</f>
        <v>stopped</v>
      </c>
      <c r="R126" s="152" t="str">
        <f t="shared" si="9"/>
        <v>USD_CURVE_STD_48Y</v>
      </c>
      <c r="S126" s="153">
        <f>Pricing!$F126*100</f>
        <v>2.4697447330429942</v>
      </c>
      <c r="T126" s="153">
        <f>Pricing!$F126*100</f>
        <v>2.4697447330429942</v>
      </c>
      <c r="U126" s="154" t="str">
        <f>IF(Contribute="abcd",IF($A$2&lt;&gt;-1,_xll.RtContribute(SourceAlias,R126,Fields,S126:T126,"SCOPE:SERVER"),_xll.RtContribute(SourceAlias,"DDS_INSERT_S",$A$2:$C$2,R126:T126,"SCOPE:SERVER FTC:ALL")),"stopped")</f>
        <v>stopped</v>
      </c>
      <c r="V126" s="152" t="s">
        <v>638</v>
      </c>
      <c r="W126" s="153">
        <f>Pricing!$G126*100</f>
        <v>2.2127060441554858</v>
      </c>
      <c r="X126" s="153">
        <f>Pricing!$G126*100</f>
        <v>2.2127060441554858</v>
      </c>
      <c r="Y126" s="154" t="str">
        <f>IF(Contribute="abcd",IF($A$2&lt;&gt;-1,_xll.RtContribute(SourceAlias,V126,Fields,W126:X126,"SCOPE:SERVER"),_xll.RtContribute(SourceAlias,"DDS_INSERT_S",$A$2:$C$2,V126:X126,"SCOPE:SERVER FTC:ALL")),"stopped")</f>
        <v>stopped</v>
      </c>
    </row>
    <row r="127" spans="1:25" x14ac:dyDescent="0.2">
      <c r="A127" s="71" t="str">
        <f>Pricing!$A127</f>
        <v>49Y</v>
      </c>
      <c r="B127" s="152" t="s">
        <v>179</v>
      </c>
      <c r="C127" s="153">
        <f>Pricing!$B127*100</f>
        <v>2.3566321645980088</v>
      </c>
      <c r="D127" s="153">
        <f>Pricing!$B127*100</f>
        <v>2.3566321645980088</v>
      </c>
      <c r="E127" s="154" t="str">
        <f>IF(Contribute="abcd",IF($A$2&lt;&gt;-1,_xll.RtContribute(SourceAlias,B127,Fields,C127:D127,"SCOPE:SERVER"),_xll.RtContribute(SourceAlias,"DDS_INSERT_S",$A$2:$C$2,B127:D127,"SCOPE:SERVER FTC:ALL")),"stopped")</f>
        <v>stopped</v>
      </c>
      <c r="F127" s="152" t="s">
        <v>256</v>
      </c>
      <c r="G127" s="153">
        <f>Pricing!$C127*100</f>
        <v>2.467763765197557</v>
      </c>
      <c r="H127" s="153">
        <f>Pricing!$C127*100</f>
        <v>2.467763765197557</v>
      </c>
      <c r="I127" s="154" t="str">
        <f>IF(Contribute="abcd",IF($A$2&lt;&gt;-1,_xll.RtContribute(SourceAlias,F127,Fields,G127:H127,"SCOPE:SERVER"),_xll.RtContribute(SourceAlias,"DDS_INSERT_S",$A$2:$C$2,F127:H127,"SCOPE:SERVER FTC:ALL")),"stopped")</f>
        <v>stopped</v>
      </c>
      <c r="J127" s="152" t="s">
        <v>341</v>
      </c>
      <c r="K127" s="153">
        <f>Pricing!$D127*100</f>
        <v>2.5696138919997842</v>
      </c>
      <c r="L127" s="153">
        <f>Pricing!$D127*100</f>
        <v>2.5696138919997842</v>
      </c>
      <c r="M127" s="154" t="str">
        <f>IF(Contribute="abcd",IF($A$2&lt;&gt;-1,_xll.RtContribute(SourceAlias,J127,Fields,K127:L127,"SCOPE:SERVER"),_xll.RtContribute(SourceAlias,"DDS_INSERT_S",$A$2:$C$2,J127:L127,"SCOPE:SERVER FTC:ALL")),"stopped")</f>
        <v>stopped</v>
      </c>
      <c r="N127" s="152" t="s">
        <v>422</v>
      </c>
      <c r="O127" s="153">
        <f>Pricing!$E127*100</f>
        <v>2.702730018775962</v>
      </c>
      <c r="P127" s="153">
        <f>Pricing!$E127*100</f>
        <v>2.702730018775962</v>
      </c>
      <c r="Q127" s="154" t="str">
        <f>IF(Contribute="abcd",IF($A$2&lt;&gt;-1,_xll.RtContribute(SourceAlias,N127,Fields,O127:P127,"SCOPE:SERVER"),_xll.RtContribute(SourceAlias,"DDS_INSERT_S",$A$2:$C$2,N127:P127,"SCOPE:SERVER FTC:ALL")),"stopped")</f>
        <v>stopped</v>
      </c>
      <c r="R127" s="152" t="str">
        <f t="shared" si="9"/>
        <v>USD_CURVE_STD_49Y</v>
      </c>
      <c r="S127" s="153">
        <f>Pricing!$F127*100</f>
        <v>2.4673798883395168</v>
      </c>
      <c r="T127" s="153">
        <f>Pricing!$F127*100</f>
        <v>2.4673798883395168</v>
      </c>
      <c r="U127" s="154" t="str">
        <f>IF(Contribute="abcd",IF($A$2&lt;&gt;-1,_xll.RtContribute(SourceAlias,R127,Fields,S127:T127,"SCOPE:SERVER"),_xll.RtContribute(SourceAlias,"DDS_INSERT_S",$A$2:$C$2,R127:T127,"SCOPE:SERVER FTC:ALL")),"stopped")</f>
        <v>stopped</v>
      </c>
      <c r="V127" s="152" t="s">
        <v>639</v>
      </c>
      <c r="W127" s="153">
        <f>Pricing!$G127*100</f>
        <v>2.2108132246334002</v>
      </c>
      <c r="X127" s="153">
        <f>Pricing!$G127*100</f>
        <v>2.2108132246334002</v>
      </c>
      <c r="Y127" s="154" t="str">
        <f>IF(Contribute="abcd",IF($A$2&lt;&gt;-1,_xll.RtContribute(SourceAlias,V127,Fields,W127:X127,"SCOPE:SERVER"),_xll.RtContribute(SourceAlias,"DDS_INSERT_S",$A$2:$C$2,V127:X127,"SCOPE:SERVER FTC:ALL")),"stopped")</f>
        <v>stopped</v>
      </c>
    </row>
    <row r="128" spans="1:25" x14ac:dyDescent="0.2">
      <c r="A128" s="71" t="str">
        <f>Pricing!$A128</f>
        <v>50Y</v>
      </c>
      <c r="B128" s="152" t="s">
        <v>180</v>
      </c>
      <c r="C128" s="153">
        <f>Pricing!$B128*100</f>
        <v>2.3538684933407472</v>
      </c>
      <c r="D128" s="153">
        <f>Pricing!$B128*100</f>
        <v>2.3538684933407472</v>
      </c>
      <c r="E128" s="154" t="str">
        <f>IF(Contribute="abcd",IF($A$2&lt;&gt;-1,_xll.RtContribute(SourceAlias,B128,Fields,C128:D128,"SCOPE:SERVER"),_xll.RtContribute(SourceAlias,"DDS_INSERT_S",$A$2:$C$2,B128:D128,"SCOPE:SERVER FTC:ALL")),"stopped")</f>
        <v>stopped</v>
      </c>
      <c r="F128" s="152" t="s">
        <v>257</v>
      </c>
      <c r="G128" s="153">
        <f>Pricing!$C128*100</f>
        <v>2.4650000000000021</v>
      </c>
      <c r="H128" s="153">
        <f>Pricing!$C128*100</f>
        <v>2.4650000000000021</v>
      </c>
      <c r="I128" s="154" t="str">
        <f>IF(Contribute="abcd",IF($A$2&lt;&gt;-1,_xll.RtContribute(SourceAlias,F128,Fields,G128:H128,"SCOPE:SERVER"),_xll.RtContribute(SourceAlias,"DDS_INSERT_S",$A$2:$C$2,F128:H128,"SCOPE:SERVER FTC:ALL")),"stopped")</f>
        <v>stopped</v>
      </c>
      <c r="J128" s="152" t="s">
        <v>342</v>
      </c>
      <c r="K128" s="153">
        <f>Pricing!$D128*100</f>
        <v>2.566850299420115</v>
      </c>
      <c r="L128" s="153">
        <f>Pricing!$D128*100</f>
        <v>2.566850299420115</v>
      </c>
      <c r="M128" s="154" t="str">
        <f>IF(Contribute="abcd",IF($A$2&lt;&gt;-1,_xll.RtContribute(SourceAlias,J128,Fields,K128:L128,"SCOPE:SERVER"),_xll.RtContribute(SourceAlias,"DDS_INSERT_S",$A$2:$C$2,J128:L128,"SCOPE:SERVER FTC:ALL")),"stopped")</f>
        <v>stopped</v>
      </c>
      <c r="N128" s="152" t="s">
        <v>423</v>
      </c>
      <c r="O128" s="153">
        <f>Pricing!$E128*100</f>
        <v>2.6999615818302596</v>
      </c>
      <c r="P128" s="153">
        <f>Pricing!$E128*100</f>
        <v>2.6999615818302596</v>
      </c>
      <c r="Q128" s="154" t="str">
        <f>IF(Contribute="abcd",IF($A$2&lt;&gt;-1,_xll.RtContribute(SourceAlias,N128,Fields,O128:P128,"SCOPE:SERVER"),_xll.RtContribute(SourceAlias,"DDS_INSERT_S",$A$2:$C$2,N128:P128,"SCOPE:SERVER FTC:ALL")),"stopped")</f>
        <v>stopped</v>
      </c>
      <c r="R128" s="152" t="str">
        <f t="shared" si="9"/>
        <v>USD_CURVE_STD_50Y</v>
      </c>
      <c r="S128" s="153">
        <f>Pricing!$F128*100</f>
        <v>2.4650000000000007</v>
      </c>
      <c r="T128" s="153">
        <f>Pricing!$F128*100</f>
        <v>2.4650000000000007</v>
      </c>
      <c r="U128" s="154" t="str">
        <f>IF(Contribute="abcd",IF($A$2&lt;&gt;-1,_xll.RtContribute(SourceAlias,R128,Fields,S128:T128,"SCOPE:SERVER"),_xll.RtContribute(SourceAlias,"DDS_INSERT_S",$A$2:$C$2,R128:T128,"SCOPE:SERVER FTC:ALL")),"stopped")</f>
        <v>stopped</v>
      </c>
      <c r="V128" s="152" t="s">
        <v>620</v>
      </c>
      <c r="W128" s="153">
        <f>Pricing!$G128*100</f>
        <v>2.2090000000000827</v>
      </c>
      <c r="X128" s="153">
        <f>Pricing!$G128*100</f>
        <v>2.2090000000000827</v>
      </c>
      <c r="Y128" s="154" t="str">
        <f>IF(Contribute="abcd",IF($A$2&lt;&gt;-1,_xll.RtContribute(SourceAlias,V128,Fields,W128:X128,"SCOPE:SERVER"),_xll.RtContribute(SourceAlias,"DDS_INSERT_S",$A$2:$C$2,V128:X128,"SCOPE:SERVER FTC:ALL")),"stopped")</f>
        <v>stopped</v>
      </c>
    </row>
    <row r="129" spans="1:25" x14ac:dyDescent="0.2">
      <c r="A129" s="71" t="str">
        <f>Pricing!$A129</f>
        <v>51Y</v>
      </c>
      <c r="B129" s="152" t="s">
        <v>181</v>
      </c>
      <c r="C129" s="153">
        <f>Pricing!$B129*100</f>
        <v>2.3512040588727876</v>
      </c>
      <c r="D129" s="153">
        <f>Pricing!$B129*100</f>
        <v>2.3512040588727876</v>
      </c>
      <c r="E129" s="154" t="str">
        <f>IF(Contribute="abcd",IF($A$2&lt;&gt;-1,_xll.RtContribute(SourceAlias,B129,Fields,C129:D129,"SCOPE:SERVER"),_xll.RtContribute(SourceAlias,"DDS_INSERT_S",$A$2:$C$2,B129:D129,"SCOPE:SERVER FTC:ALL")),"stopped")</f>
        <v>stopped</v>
      </c>
      <c r="F129" s="152" t="s">
        <v>258</v>
      </c>
      <c r="G129" s="153">
        <f>Pricing!$C129*100</f>
        <v>2.4623355281928041</v>
      </c>
      <c r="H129" s="153">
        <f>Pricing!$C129*100</f>
        <v>2.4623355281928041</v>
      </c>
      <c r="I129" s="154" t="str">
        <f>IF(Contribute="abcd",IF($A$2&lt;&gt;-1,_xll.RtContribute(SourceAlias,F129,Fields,G129:H129,"SCOPE:SERVER"),_xll.RtContribute(SourceAlias,"DDS_INSERT_S",$A$2:$C$2,F129:H129,"SCOPE:SERVER FTC:ALL")),"stopped")</f>
        <v>stopped</v>
      </c>
      <c r="J129" s="152" t="s">
        <v>343</v>
      </c>
      <c r="K129" s="153">
        <f>Pricing!$D129*100</f>
        <v>2.5641858511978222</v>
      </c>
      <c r="L129" s="153">
        <f>Pricing!$D129*100</f>
        <v>2.5641858511978222</v>
      </c>
      <c r="M129" s="154" t="str">
        <f>IF(Contribute="abcd",IF($A$2&lt;&gt;-1,_xll.RtContribute(SourceAlias,J129,Fields,K129:L129,"SCOPE:SERVER"),_xll.RtContribute(SourceAlias,"DDS_INSERT_S",$A$2:$C$2,J129:L129,"SCOPE:SERVER FTC:ALL")),"stopped")</f>
        <v>stopped</v>
      </c>
      <c r="N129" s="152" t="s">
        <v>424</v>
      </c>
      <c r="O129" s="153">
        <f>Pricing!$E129*100</f>
        <v>2.6972935713490109</v>
      </c>
      <c r="P129" s="153">
        <f>Pricing!$E129*100</f>
        <v>2.6972935713490109</v>
      </c>
      <c r="Q129" s="154" t="str">
        <f>IF(Contribute="abcd",IF($A$2&lt;&gt;-1,_xll.RtContribute(SourceAlias,N129,Fields,O129:P129,"SCOPE:SERVER"),_xll.RtContribute(SourceAlias,"DDS_INSERT_S",$A$2:$C$2,N129:P129,"SCOPE:SERVER FTC:ALL")),"stopped")</f>
        <v>stopped</v>
      </c>
      <c r="R129" s="152" t="str">
        <f t="shared" si="9"/>
        <v>USD_CURVE_STD_51Y</v>
      </c>
      <c r="S129" s="153">
        <f>Pricing!$F129*100</f>
        <v>2.4626602682188219</v>
      </c>
      <c r="T129" s="153">
        <f>Pricing!$F129*100</f>
        <v>2.4626602682188219</v>
      </c>
      <c r="U129" s="154" t="str">
        <f>IF(Contribute="abcd",IF($A$2&lt;&gt;-1,_xll.RtContribute(SourceAlias,R129,Fields,S129:T129,"SCOPE:SERVER"),_xll.RtContribute(SourceAlias,"DDS_INSERT_S",$A$2:$C$2,R129:T129,"SCOPE:SERVER FTC:ALL")),"stopped")</f>
        <v>stopped</v>
      </c>
      <c r="V129" s="152" t="s">
        <v>640</v>
      </c>
      <c r="W129" s="153">
        <f>Pricing!$G129*100</f>
        <v>2.2072543256450579</v>
      </c>
      <c r="X129" s="153">
        <f>Pricing!$G129*100</f>
        <v>2.2072543256450579</v>
      </c>
      <c r="Y129" s="154" t="str">
        <f>IF(Contribute="abcd",IF($A$2&lt;&gt;-1,_xll.RtContribute(SourceAlias,V129,Fields,W129:X129,"SCOPE:SERVER"),_xll.RtContribute(SourceAlias,"DDS_INSERT_S",$A$2:$C$2,V129:X129,"SCOPE:SERVER FTC:ALL")),"stopped")</f>
        <v>stopped</v>
      </c>
    </row>
    <row r="130" spans="1:25" x14ac:dyDescent="0.2">
      <c r="A130" s="71" t="str">
        <f>Pricing!$A130</f>
        <v>52Y</v>
      </c>
      <c r="B130" s="152" t="s">
        <v>182</v>
      </c>
      <c r="C130" s="153">
        <f>Pricing!$B130*100</f>
        <v>2.3486665327518046</v>
      </c>
      <c r="D130" s="153">
        <f>Pricing!$B130*100</f>
        <v>2.3486665327518046</v>
      </c>
      <c r="E130" s="154" t="str">
        <f>IF(Contribute="abcd",IF($A$2&lt;&gt;-1,_xll.RtContribute(SourceAlias,B130,Fields,C130:D130,"SCOPE:SERVER"),_xll.RtContribute(SourceAlias,"DDS_INSERT_S",$A$2:$C$2,B130:D130,"SCOPE:SERVER FTC:ALL")),"stopped")</f>
        <v>stopped</v>
      </c>
      <c r="F130" s="152" t="s">
        <v>259</v>
      </c>
      <c r="G130" s="153">
        <f>Pricing!$C130*100</f>
        <v>2.4597978381321344</v>
      </c>
      <c r="H130" s="153">
        <f>Pricing!$C130*100</f>
        <v>2.4597978381321344</v>
      </c>
      <c r="I130" s="154" t="str">
        <f>IF(Contribute="abcd",IF($A$2&lt;&gt;-1,_xll.RtContribute(SourceAlias,F130,Fields,G130:H130,"SCOPE:SERVER"),_xll.RtContribute(SourceAlias,"DDS_INSERT_S",$A$2:$C$2,F130:H130,"SCOPE:SERVER FTC:ALL")),"stopped")</f>
        <v>stopped</v>
      </c>
      <c r="J130" s="152" t="s">
        <v>344</v>
      </c>
      <c r="K130" s="153">
        <f>Pricing!$D130*100</f>
        <v>2.5616478046456872</v>
      </c>
      <c r="L130" s="153">
        <f>Pricing!$D130*100</f>
        <v>2.5616478046456872</v>
      </c>
      <c r="M130" s="154" t="str">
        <f>IF(Contribute="abcd",IF($A$2&lt;&gt;-1,_xll.RtContribute(SourceAlias,J130,Fields,K130:L130,"SCOPE:SERVER"),_xll.RtContribute(SourceAlias,"DDS_INSERT_S",$A$2:$C$2,J130:L130,"SCOPE:SERVER FTC:ALL")),"stopped")</f>
        <v>stopped</v>
      </c>
      <c r="N130" s="152" t="s">
        <v>425</v>
      </c>
      <c r="O130" s="153">
        <f>Pricing!$E130*100</f>
        <v>2.6947526357453828</v>
      </c>
      <c r="P130" s="153">
        <f>Pricing!$E130*100</f>
        <v>2.6947526357453828</v>
      </c>
      <c r="Q130" s="154" t="str">
        <f>IF(Contribute="abcd",IF($A$2&lt;&gt;-1,_xll.RtContribute(SourceAlias,N130,Fields,O130:P130,"SCOPE:SERVER"),_xll.RtContribute(SourceAlias,"DDS_INSERT_S",$A$2:$C$2,N130:P130,"SCOPE:SERVER FTC:ALL")),"stopped")</f>
        <v>stopped</v>
      </c>
      <c r="R130" s="152" t="str">
        <f t="shared" si="9"/>
        <v>USD_CURVE_STD_52Y</v>
      </c>
      <c r="S130" s="153">
        <f>Pricing!$F130*100</f>
        <v>2.4604320339771268</v>
      </c>
      <c r="T130" s="153">
        <f>Pricing!$F130*100</f>
        <v>2.4604320339771268</v>
      </c>
      <c r="U130" s="154" t="str">
        <f>IF(Contribute="abcd",IF($A$2&lt;&gt;-1,_xll.RtContribute(SourceAlias,R130,Fields,S130:T130,"SCOPE:SERVER"),_xll.RtContribute(SourceAlias,"DDS_INSERT_S",$A$2:$C$2,R130:T130,"SCOPE:SERVER FTC:ALL")),"stopped")</f>
        <v>stopped</v>
      </c>
      <c r="V130" s="152" t="s">
        <v>641</v>
      </c>
      <c r="W130" s="153">
        <f>Pricing!$G130*100</f>
        <v>2.2055990365487235</v>
      </c>
      <c r="X130" s="153">
        <f>Pricing!$G130*100</f>
        <v>2.2055990365487235</v>
      </c>
      <c r="Y130" s="154" t="str">
        <f>IF(Contribute="abcd",IF($A$2&lt;&gt;-1,_xll.RtContribute(SourceAlias,V130,Fields,W130:X130,"SCOPE:SERVER"),_xll.RtContribute(SourceAlias,"DDS_INSERT_S",$A$2:$C$2,V130:X130,"SCOPE:SERVER FTC:ALL")),"stopped")</f>
        <v>stopped</v>
      </c>
    </row>
    <row r="131" spans="1:25" x14ac:dyDescent="0.2">
      <c r="A131" s="71" t="str">
        <f>Pricing!$A131</f>
        <v>53Y</v>
      </c>
      <c r="B131" s="152" t="s">
        <v>183</v>
      </c>
      <c r="C131" s="153">
        <f>Pricing!$B131*100</f>
        <v>2.3462299516703258</v>
      </c>
      <c r="D131" s="153">
        <f>Pricing!$B131*100</f>
        <v>2.3462299516703258</v>
      </c>
      <c r="E131" s="154" t="str">
        <f>IF(Contribute="abcd",IF($A$2&lt;&gt;-1,_xll.RtContribute(SourceAlias,B131,Fields,C131:D131,"SCOPE:SERVER"),_xll.RtContribute(SourceAlias,"DDS_INSERT_S",$A$2:$C$2,B131:D131,"SCOPE:SERVER FTC:ALL")),"stopped")</f>
        <v>stopped</v>
      </c>
      <c r="F131" s="152" t="s">
        <v>260</v>
      </c>
      <c r="G131" s="153">
        <f>Pricing!$C131*100</f>
        <v>2.4573610991131445</v>
      </c>
      <c r="H131" s="153">
        <f>Pricing!$C131*100</f>
        <v>2.4573610991131445</v>
      </c>
      <c r="I131" s="154" t="str">
        <f>IF(Contribute="abcd",IF($A$2&lt;&gt;-1,_xll.RtContribute(SourceAlias,F131,Fields,G131:H131,"SCOPE:SERVER"),_xll.RtContribute(SourceAlias,"DDS_INSERT_S",$A$2:$C$2,F131:H131,"SCOPE:SERVER FTC:ALL")),"stopped")</f>
        <v>stopped</v>
      </c>
      <c r="J131" s="152" t="s">
        <v>345</v>
      </c>
      <c r="K131" s="153">
        <f>Pricing!$D131*100</f>
        <v>2.5592105507629941</v>
      </c>
      <c r="L131" s="153">
        <f>Pricing!$D131*100</f>
        <v>2.5592105507629941</v>
      </c>
      <c r="M131" s="154" t="str">
        <f>IF(Contribute="abcd",IF($A$2&lt;&gt;-1,_xll.RtContribute(SourceAlias,J131,Fields,K131:L131,"SCOPE:SERVER"),_xll.RtContribute(SourceAlias,"DDS_INSERT_S",$A$2:$C$2,J131:L131,"SCOPE:SERVER FTC:ALL")),"stopped")</f>
        <v>stopped</v>
      </c>
      <c r="N131" s="152" t="s">
        <v>426</v>
      </c>
      <c r="O131" s="153">
        <f>Pricing!$E131*100</f>
        <v>2.6923133813424815</v>
      </c>
      <c r="P131" s="153">
        <f>Pricing!$E131*100</f>
        <v>2.6923133813424815</v>
      </c>
      <c r="Q131" s="154" t="str">
        <f>IF(Contribute="abcd",IF($A$2&lt;&gt;-1,_xll.RtContribute(SourceAlias,N131,Fields,O131:P131,"SCOPE:SERVER"),_xll.RtContribute(SourceAlias,"DDS_INSERT_S",$A$2:$C$2,N131:P131,"SCOPE:SERVER FTC:ALL")),"stopped")</f>
        <v>stopped</v>
      </c>
      <c r="R131" s="152" t="str">
        <f t="shared" si="9"/>
        <v>USD_CURVE_STD_53Y</v>
      </c>
      <c r="S131" s="153">
        <f>Pricing!$F131*100</f>
        <v>2.4582928894399907</v>
      </c>
      <c r="T131" s="153">
        <f>Pricing!$F131*100</f>
        <v>2.4582928894399907</v>
      </c>
      <c r="U131" s="154" t="str">
        <f>IF(Contribute="abcd",IF($A$2&lt;&gt;-1,_xll.RtContribute(SourceAlias,R131,Fields,S131:T131,"SCOPE:SERVER"),_xll.RtContribute(SourceAlias,"DDS_INSERT_S",$A$2:$C$2,R131:T131,"SCOPE:SERVER FTC:ALL")),"stopped")</f>
        <v>stopped</v>
      </c>
      <c r="V131" s="152" t="s">
        <v>642</v>
      </c>
      <c r="W131" s="153">
        <f>Pricing!$G131*100</f>
        <v>2.2040057415352181</v>
      </c>
      <c r="X131" s="153">
        <f>Pricing!$G131*100</f>
        <v>2.2040057415352181</v>
      </c>
      <c r="Y131" s="154" t="str">
        <f>IF(Contribute="abcd",IF($A$2&lt;&gt;-1,_xll.RtContribute(SourceAlias,V131,Fields,W131:X131,"SCOPE:SERVER"),_xll.RtContribute(SourceAlias,"DDS_INSERT_S",$A$2:$C$2,V131:X131,"SCOPE:SERVER FTC:ALL")),"stopped")</f>
        <v>stopped</v>
      </c>
    </row>
    <row r="132" spans="1:25" x14ac:dyDescent="0.2">
      <c r="A132" s="71" t="str">
        <f>Pricing!$A132</f>
        <v>54Y</v>
      </c>
      <c r="B132" s="152" t="s">
        <v>184</v>
      </c>
      <c r="C132" s="153">
        <f>Pricing!$B132*100</f>
        <v>2.3438775560676106</v>
      </c>
      <c r="D132" s="153">
        <f>Pricing!$B132*100</f>
        <v>2.3438775560676106</v>
      </c>
      <c r="E132" s="154" t="str">
        <f>IF(Contribute="abcd",IF($A$2&lt;&gt;-1,_xll.RtContribute(SourceAlias,B132,Fields,C132:D132,"SCOPE:SERVER"),_xll.RtContribute(SourceAlias,"DDS_INSERT_S",$A$2:$C$2,B132:D132,"SCOPE:SERVER FTC:ALL")),"stopped")</f>
        <v>stopped</v>
      </c>
      <c r="F132" s="152" t="s">
        <v>261</v>
      </c>
      <c r="G132" s="153">
        <f>Pricing!$C132*100</f>
        <v>2.4550086314180186</v>
      </c>
      <c r="H132" s="153">
        <f>Pricing!$C132*100</f>
        <v>2.4550086314180186</v>
      </c>
      <c r="I132" s="154" t="str">
        <f>IF(Contribute="abcd",IF($A$2&lt;&gt;-1,_xll.RtContribute(SourceAlias,F132,Fields,G132:H132,"SCOPE:SERVER"),_xll.RtContribute(SourceAlias,"DDS_INSERT_S",$A$2:$C$2,F132:H132,"SCOPE:SERVER FTC:ALL")),"stopped")</f>
        <v>stopped</v>
      </c>
      <c r="J132" s="152" t="s">
        <v>346</v>
      </c>
      <c r="K132" s="153">
        <f>Pricing!$D132*100</f>
        <v>2.5568575552889516</v>
      </c>
      <c r="L132" s="153">
        <f>Pricing!$D132*100</f>
        <v>2.5568575552889516</v>
      </c>
      <c r="M132" s="154" t="str">
        <f>IF(Contribute="abcd",IF($A$2&lt;&gt;-1,_xll.RtContribute(SourceAlias,J132,Fields,K132:L132,"SCOPE:SERVER"),_xll.RtContribute(SourceAlias,"DDS_INSERT_S",$A$2:$C$2,J132:L132,"SCOPE:SERVER FTC:ALL")),"stopped")</f>
        <v>stopped</v>
      </c>
      <c r="N132" s="152" t="s">
        <v>427</v>
      </c>
      <c r="O132" s="153">
        <f>Pricing!$E132*100</f>
        <v>2.6899593629054181</v>
      </c>
      <c r="P132" s="153">
        <f>Pricing!$E132*100</f>
        <v>2.6899593629054181</v>
      </c>
      <c r="Q132" s="154" t="str">
        <f>IF(Contribute="abcd",IF($A$2&lt;&gt;-1,_xll.RtContribute(SourceAlias,N132,Fields,O132:P132,"SCOPE:SERVER"),_xll.RtContribute(SourceAlias,"DDS_INSERT_S",$A$2:$C$2,N132:P132,"SCOPE:SERVER FTC:ALL")),"stopped")</f>
        <v>stopped</v>
      </c>
      <c r="R132" s="152" t="str">
        <f t="shared" si="9"/>
        <v>USD_CURVE_STD_54Y</v>
      </c>
      <c r="S132" s="153">
        <f>Pricing!$F132*100</f>
        <v>2.4562283644545229</v>
      </c>
      <c r="T132" s="153">
        <f>Pricing!$F132*100</f>
        <v>2.4562283644545229</v>
      </c>
      <c r="U132" s="154" t="str">
        <f>IF(Contribute="abcd",IF($A$2&lt;&gt;-1,_xll.RtContribute(SourceAlias,R132,Fields,S132:T132,"SCOPE:SERVER"),_xll.RtContribute(SourceAlias,"DDS_INSERT_S",$A$2:$C$2,R132:T132,"SCOPE:SERVER FTC:ALL")),"stopped")</f>
        <v>stopped</v>
      </c>
      <c r="V132" s="152" t="s">
        <v>643</v>
      </c>
      <c r="W132" s="153">
        <f>Pricing!$G132*100</f>
        <v>2.2024678579683905</v>
      </c>
      <c r="X132" s="153">
        <f>Pricing!$G132*100</f>
        <v>2.2024678579683905</v>
      </c>
      <c r="Y132" s="154" t="str">
        <f>IF(Contribute="abcd",IF($A$2&lt;&gt;-1,_xll.RtContribute(SourceAlias,V132,Fields,W132:X132,"SCOPE:SERVER"),_xll.RtContribute(SourceAlias,"DDS_INSERT_S",$A$2:$C$2,V132:X132,"SCOPE:SERVER FTC:ALL")),"stopped")</f>
        <v>stopped</v>
      </c>
    </row>
    <row r="133" spans="1:25" x14ac:dyDescent="0.2">
      <c r="A133" s="71" t="str">
        <f>Pricing!$A133</f>
        <v>55Y</v>
      </c>
      <c r="B133" s="152" t="s">
        <v>185</v>
      </c>
      <c r="C133" s="153">
        <f>Pricing!$B133*100</f>
        <v>2.3416219936450862</v>
      </c>
      <c r="D133" s="153">
        <f>Pricing!$B133*100</f>
        <v>2.3416219936450862</v>
      </c>
      <c r="E133" s="154" t="str">
        <f>IF(Contribute="abcd",IF($A$2&lt;&gt;-1,_xll.RtContribute(SourceAlias,B133,Fields,C133:D133,"SCOPE:SERVER"),_xll.RtContribute(SourceAlias,"DDS_INSERT_S",$A$2:$C$2,B133:D133,"SCOPE:SERVER FTC:ALL")),"stopped")</f>
        <v>stopped</v>
      </c>
      <c r="F133" s="152" t="s">
        <v>262</v>
      </c>
      <c r="G133" s="153">
        <f>Pricing!$C133*100</f>
        <v>2.4527529595505135</v>
      </c>
      <c r="H133" s="153">
        <f>Pricing!$C133*100</f>
        <v>2.4527529595505135</v>
      </c>
      <c r="I133" s="154" t="str">
        <f>IF(Contribute="abcd",IF($A$2&lt;&gt;-1,_xll.RtContribute(SourceAlias,F133,Fields,G133:H133,"SCOPE:SERVER"),_xll.RtContribute(SourceAlias,"DDS_INSERT_S",$A$2:$C$2,F133:H133,"SCOPE:SERVER FTC:ALL")),"stopped")</f>
        <v>stopped</v>
      </c>
      <c r="J133" s="152" t="s">
        <v>347</v>
      </c>
      <c r="K133" s="153">
        <f>Pricing!$D133*100</f>
        <v>2.5546012011331194</v>
      </c>
      <c r="L133" s="153">
        <f>Pricing!$D133*100</f>
        <v>2.5546012011331194</v>
      </c>
      <c r="M133" s="154" t="str">
        <f>IF(Contribute="abcd",IF($A$2&lt;&gt;-1,_xll.RtContribute(SourceAlias,J133,Fields,K133:L133,"SCOPE:SERVER"),_xll.RtContribute(SourceAlias,"DDS_INSERT_S",$A$2:$C$2,J133:L133,"SCOPE:SERVER FTC:ALL")),"stopped")</f>
        <v>stopped</v>
      </c>
      <c r="N133" s="152" t="s">
        <v>428</v>
      </c>
      <c r="O133" s="153">
        <f>Pricing!$E133*100</f>
        <v>2.6877024552283806</v>
      </c>
      <c r="P133" s="153">
        <f>Pricing!$E133*100</f>
        <v>2.6877024552283806</v>
      </c>
      <c r="Q133" s="154" t="str">
        <f>IF(Contribute="abcd",IF($A$2&lt;&gt;-1,_xll.RtContribute(SourceAlias,N133,Fields,O133:P133,"SCOPE:SERVER"),_xll.RtContribute(SourceAlias,"DDS_INSERT_S",$A$2:$C$2,N133:P133,"SCOPE:SERVER FTC:ALL")),"stopped")</f>
        <v>stopped</v>
      </c>
      <c r="R133" s="152" t="str">
        <f t="shared" si="9"/>
        <v>USD_CURVE_STD_55Y</v>
      </c>
      <c r="S133" s="153">
        <f>Pricing!$F133*100</f>
        <v>2.4542492486001817</v>
      </c>
      <c r="T133" s="153">
        <f>Pricing!$F133*100</f>
        <v>2.4542492486001817</v>
      </c>
      <c r="U133" s="154" t="str">
        <f>IF(Contribute="abcd",IF($A$2&lt;&gt;-1,_xll.RtContribute(SourceAlias,R133,Fields,S133:T133,"SCOPE:SERVER"),_xll.RtContribute(SourceAlias,"DDS_INSERT_S",$A$2:$C$2,R133:T133,"SCOPE:SERVER FTC:ALL")),"stopped")</f>
        <v>stopped</v>
      </c>
      <c r="V133" s="152" t="s">
        <v>644</v>
      </c>
      <c r="W133" s="153">
        <f>Pricing!$G133*100</f>
        <v>2.2009931033872681</v>
      </c>
      <c r="X133" s="153">
        <f>Pricing!$G133*100</f>
        <v>2.2009931033872681</v>
      </c>
      <c r="Y133" s="154" t="str">
        <f>IF(Contribute="abcd",IF($A$2&lt;&gt;-1,_xll.RtContribute(SourceAlias,V133,Fields,W133:X133,"SCOPE:SERVER"),_xll.RtContribute(SourceAlias,"DDS_INSERT_S",$A$2:$C$2,V133:X133,"SCOPE:SERVER FTC:ALL")),"stopped")</f>
        <v>stopped</v>
      </c>
    </row>
    <row r="134" spans="1:25" x14ac:dyDescent="0.2">
      <c r="A134" s="71" t="str">
        <f>Pricing!$A134</f>
        <v>56Y</v>
      </c>
      <c r="B134" s="152" t="s">
        <v>186</v>
      </c>
      <c r="C134" s="153">
        <f>Pricing!$B134*100</f>
        <v>2.3394526130558124</v>
      </c>
      <c r="D134" s="153">
        <f>Pricing!$B134*100</f>
        <v>2.3394526130558124</v>
      </c>
      <c r="E134" s="154" t="str">
        <f>IF(Contribute="abcd",IF($A$2&lt;&gt;-1,_xll.RtContribute(SourceAlias,B134,Fields,C134:D134,"SCOPE:SERVER"),_xll.RtContribute(SourceAlias,"DDS_INSERT_S",$A$2:$C$2,B134:D134,"SCOPE:SERVER FTC:ALL")),"stopped")</f>
        <v>stopped</v>
      </c>
      <c r="F134" s="152" t="s">
        <v>263</v>
      </c>
      <c r="G134" s="153">
        <f>Pricing!$C134*100</f>
        <v>2.450583474035835</v>
      </c>
      <c r="H134" s="153">
        <f>Pricing!$C134*100</f>
        <v>2.450583474035835</v>
      </c>
      <c r="I134" s="154" t="str">
        <f>IF(Contribute="abcd",IF($A$2&lt;&gt;-1,_xll.RtContribute(SourceAlias,F134,Fields,G134:H134,"SCOPE:SERVER"),_xll.RtContribute(SourceAlias,"DDS_INSERT_S",$A$2:$C$2,F134:H134,"SCOPE:SERVER FTC:ALL")),"stopped")</f>
        <v>stopped</v>
      </c>
      <c r="J134" s="152" t="s">
        <v>348</v>
      </c>
      <c r="K134" s="153">
        <f>Pricing!$D134*100</f>
        <v>2.5524309614025542</v>
      </c>
      <c r="L134" s="153">
        <f>Pricing!$D134*100</f>
        <v>2.5524309614025542</v>
      </c>
      <c r="M134" s="154" t="str">
        <f>IF(Contribute="abcd",IF($A$2&lt;&gt;-1,_xll.RtContribute(SourceAlias,J134,Fields,K134:L134,"SCOPE:SERVER"),_xll.RtContribute(SourceAlias,"DDS_INSERT_S",$A$2:$C$2,J134:L134,"SCOPE:SERVER FTC:ALL")),"stopped")</f>
        <v>stopped</v>
      </c>
      <c r="N134" s="152" t="s">
        <v>429</v>
      </c>
      <c r="O134" s="153">
        <f>Pricing!$E134*100</f>
        <v>2.6855321260372023</v>
      </c>
      <c r="P134" s="153">
        <f>Pricing!$E134*100</f>
        <v>2.6855321260372023</v>
      </c>
      <c r="Q134" s="154" t="str">
        <f>IF(Contribute="abcd",IF($A$2&lt;&gt;-1,_xll.RtContribute(SourceAlias,N134,Fields,O134:P134,"SCOPE:SERVER"),_xll.RtContribute(SourceAlias,"DDS_INSERT_S",$A$2:$C$2,N134:P134,"SCOPE:SERVER FTC:ALL")),"stopped")</f>
        <v>stopped</v>
      </c>
      <c r="R134" s="152" t="str">
        <f t="shared" si="9"/>
        <v>USD_CURVE_STD_56Y</v>
      </c>
      <c r="S134" s="153">
        <f>Pricing!$F134*100</f>
        <v>2.45234631404659</v>
      </c>
      <c r="T134" s="153">
        <f>Pricing!$F134*100</f>
        <v>2.45234631404659</v>
      </c>
      <c r="U134" s="154" t="str">
        <f>IF(Contribute="abcd",IF($A$2&lt;&gt;-1,_xll.RtContribute(SourceAlias,R134,Fields,S134:T134,"SCOPE:SERVER"),_xll.RtContribute(SourceAlias,"DDS_INSERT_S",$A$2:$C$2,R134:T134,"SCOPE:SERVER FTC:ALL")),"stopped")</f>
        <v>stopped</v>
      </c>
      <c r="V134" s="152" t="s">
        <v>645</v>
      </c>
      <c r="W134" s="153">
        <f>Pricing!$G134*100</f>
        <v>2.1995746972986745</v>
      </c>
      <c r="X134" s="153">
        <f>Pricing!$G134*100</f>
        <v>2.1995746972986745</v>
      </c>
      <c r="Y134" s="154" t="str">
        <f>IF(Contribute="abcd",IF($A$2&lt;&gt;-1,_xll.RtContribute(SourceAlias,V134,Fields,W134:X134,"SCOPE:SERVER"),_xll.RtContribute(SourceAlias,"DDS_INSERT_S",$A$2:$C$2,V134:X134,"SCOPE:SERVER FTC:ALL")),"stopped")</f>
        <v>stopped</v>
      </c>
    </row>
    <row r="135" spans="1:25" x14ac:dyDescent="0.2">
      <c r="A135" s="71" t="str">
        <f>Pricing!$A135</f>
        <v>57Y</v>
      </c>
      <c r="B135" s="152" t="s">
        <v>187</v>
      </c>
      <c r="C135" s="153">
        <f>Pricing!$B135*100</f>
        <v>2.3373549437732355</v>
      </c>
      <c r="D135" s="153">
        <f>Pricing!$B135*100</f>
        <v>2.3373549437732355</v>
      </c>
      <c r="E135" s="154" t="str">
        <f>IF(Contribute="abcd",IF($A$2&lt;&gt;-1,_xll.RtContribute(SourceAlias,B135,Fields,C135:D135,"SCOPE:SERVER"),_xll.RtContribute(SourceAlias,"DDS_INSERT_S",$A$2:$C$2,B135:D135,"SCOPE:SERVER FTC:ALL")),"stopped")</f>
        <v>stopped</v>
      </c>
      <c r="F135" s="152" t="s">
        <v>264</v>
      </c>
      <c r="G135" s="153">
        <f>Pricing!$C135*100</f>
        <v>2.4484857792737271</v>
      </c>
      <c r="H135" s="153">
        <f>Pricing!$C135*100</f>
        <v>2.4484857792737271</v>
      </c>
      <c r="I135" s="154" t="str">
        <f>IF(Contribute="abcd",IF($A$2&lt;&gt;-1,_xll.RtContribute(SourceAlias,F135,Fields,G135:H135,"SCOPE:SERVER"),_xll.RtContribute(SourceAlias,"DDS_INSERT_S",$A$2:$C$2,F135:H135,"SCOPE:SERVER FTC:ALL")),"stopped")</f>
        <v>stopped</v>
      </c>
      <c r="J135" s="152" t="s">
        <v>349</v>
      </c>
      <c r="K135" s="153">
        <f>Pricing!$D135*100</f>
        <v>2.5503325648207942</v>
      </c>
      <c r="L135" s="153">
        <f>Pricing!$D135*100</f>
        <v>2.5503325648207942</v>
      </c>
      <c r="M135" s="154" t="str">
        <f>IF(Contribute="abcd",IF($A$2&lt;&gt;-1,_xll.RtContribute(SourceAlias,J135,Fields,K135:L135,"SCOPE:SERVER"),_xll.RtContribute(SourceAlias,"DDS_INSERT_S",$A$2:$C$2,J135:L135,"SCOPE:SERVER FTC:ALL")),"stopped")</f>
        <v>stopped</v>
      </c>
      <c r="N135" s="152" t="s">
        <v>430</v>
      </c>
      <c r="O135" s="153">
        <f>Pricing!$E135*100</f>
        <v>2.6834342175652859</v>
      </c>
      <c r="P135" s="153">
        <f>Pricing!$E135*100</f>
        <v>2.6834342175652859</v>
      </c>
      <c r="Q135" s="154" t="str">
        <f>IF(Contribute="abcd",IF($A$2&lt;&gt;-1,_xll.RtContribute(SourceAlias,N135,Fields,O135:P135,"SCOPE:SERVER"),_xll.RtContribute(SourceAlias,"DDS_INSERT_S",$A$2:$C$2,N135:P135,"SCOPE:SERVER FTC:ALL")),"stopped")</f>
        <v>stopped</v>
      </c>
      <c r="R135" s="152" t="str">
        <f t="shared" si="9"/>
        <v>USD_CURVE_STD_57Y</v>
      </c>
      <c r="S135" s="153">
        <f>Pricing!$F135*100</f>
        <v>2.4505070717405277</v>
      </c>
      <c r="T135" s="153">
        <f>Pricing!$F135*100</f>
        <v>2.4505070717405277</v>
      </c>
      <c r="U135" s="154" t="str">
        <f>IF(Contribute="abcd",IF($A$2&lt;&gt;-1,_xll.RtContribute(SourceAlias,R135,Fields,S135:T135,"SCOPE:SERVER"),_xll.RtContribute(SourceAlias,"DDS_INSERT_S",$A$2:$C$2,R135:T135,"SCOPE:SERVER FTC:ALL")),"stopped")</f>
        <v>stopped</v>
      </c>
      <c r="V135" s="152" t="s">
        <v>646</v>
      </c>
      <c r="W135" s="153">
        <f>Pricing!$G135*100</f>
        <v>2.1982003939260024</v>
      </c>
      <c r="X135" s="153">
        <f>Pricing!$G135*100</f>
        <v>2.1982003939260024</v>
      </c>
      <c r="Y135" s="154" t="str">
        <f>IF(Contribute="abcd",IF($A$2&lt;&gt;-1,_xll.RtContribute(SourceAlias,V135,Fields,W135:X135,"SCOPE:SERVER"),_xll.RtContribute(SourceAlias,"DDS_INSERT_S",$A$2:$C$2,V135:X135,"SCOPE:SERVER FTC:ALL")),"stopped")</f>
        <v>stopped</v>
      </c>
    </row>
    <row r="136" spans="1:25" x14ac:dyDescent="0.2">
      <c r="A136" s="71" t="str">
        <f>Pricing!$A136</f>
        <v>58Y</v>
      </c>
      <c r="B136" s="152" t="s">
        <v>188</v>
      </c>
      <c r="C136" s="153">
        <f>Pricing!$B136*100</f>
        <v>2.3353502190344608</v>
      </c>
      <c r="D136" s="153">
        <f>Pricing!$B136*100</f>
        <v>2.3353502190344608</v>
      </c>
      <c r="E136" s="154" t="str">
        <f>IF(Contribute="abcd",IF($A$2&lt;&gt;-1,_xll.RtContribute(SourceAlias,B136,Fields,C136:D136,"SCOPE:SERVER"),_xll.RtContribute(SourceAlias,"DDS_INSERT_S",$A$2:$C$2,B136:D136,"SCOPE:SERVER FTC:ALL")),"stopped")</f>
        <v>stopped</v>
      </c>
      <c r="F136" s="152" t="s">
        <v>265</v>
      </c>
      <c r="G136" s="153">
        <f>Pricing!$C136*100</f>
        <v>2.446480922350021</v>
      </c>
      <c r="H136" s="153">
        <f>Pricing!$C136*100</f>
        <v>2.446480922350021</v>
      </c>
      <c r="I136" s="154" t="str">
        <f>IF(Contribute="abcd",IF($A$2&lt;&gt;-1,_xll.RtContribute(SourceAlias,F136,Fields,G136:H136,"SCOPE:SERVER"),_xll.RtContribute(SourceAlias,"DDS_INSERT_S",$A$2:$C$2,F136:H136,"SCOPE:SERVER FTC:ALL")),"stopped")</f>
        <v>stopped</v>
      </c>
      <c r="J136" s="152" t="s">
        <v>350</v>
      </c>
      <c r="K136" s="153">
        <f>Pricing!$D136*100</f>
        <v>2.548326829776653</v>
      </c>
      <c r="L136" s="153">
        <f>Pricing!$D136*100</f>
        <v>2.548326829776653</v>
      </c>
      <c r="M136" s="154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N136" s="152" t="s">
        <v>431</v>
      </c>
      <c r="O136" s="153">
        <f>Pricing!$E136*100</f>
        <v>2.6814288691958104</v>
      </c>
      <c r="P136" s="153">
        <f>Pricing!$E136*100</f>
        <v>2.6814288691958104</v>
      </c>
      <c r="Q136" s="154" t="str">
        <f>IF(Contribute="abcd",IF($A$2&lt;&gt;-1,_xll.RtContribute(SourceAlias,N136,Fields,O136:P136,"SCOPE:SERVER"),_xll.RtContribute(SourceAlias,"DDS_INSERT_S",$A$2:$C$2,N136:P136,"SCOPE:SERVER FTC:ALL")),"stopped")</f>
        <v>stopped</v>
      </c>
      <c r="R136" s="152" t="str">
        <f t="shared" si="9"/>
        <v>USD_CURVE_STD_58Y</v>
      </c>
      <c r="S136" s="153">
        <f>Pricing!$F136*100</f>
        <v>2.4487496543541662</v>
      </c>
      <c r="T136" s="153">
        <f>Pricing!$F136*100</f>
        <v>2.4487496543541662</v>
      </c>
      <c r="U136" s="154" t="str">
        <f>IF(Contribute="abcd",IF($A$2&lt;&gt;-1,_xll.RtContribute(SourceAlias,R136,Fields,S136:T136,"SCOPE:SERVER"),_xll.RtContribute(SourceAlias,"DDS_INSERT_S",$A$2:$C$2,R136:T136,"SCOPE:SERVER FTC:ALL")),"stopped")</f>
        <v>stopped</v>
      </c>
      <c r="V136" s="152" t="s">
        <v>647</v>
      </c>
      <c r="W136" s="153">
        <f>Pricing!$G136*100</f>
        <v>2.1968926211203064</v>
      </c>
      <c r="X136" s="153">
        <f>Pricing!$G136*100</f>
        <v>2.1968926211203064</v>
      </c>
      <c r="Y136" s="154" t="str">
        <f>IF(Contribute="abcd",IF($A$2&lt;&gt;-1,_xll.RtContribute(SourceAlias,V136,Fields,W136:X136,"SCOPE:SERVER"),_xll.RtContribute(SourceAlias,"DDS_INSERT_S",$A$2:$C$2,V136:X136,"SCOPE:SERVER FTC:ALL")),"stopped")</f>
        <v>stopped</v>
      </c>
    </row>
    <row r="137" spans="1:25" x14ac:dyDescent="0.2">
      <c r="A137" s="71" t="str">
        <f>Pricing!$A137</f>
        <v>59Y</v>
      </c>
      <c r="B137" s="152" t="s">
        <v>189</v>
      </c>
      <c r="C137" s="153">
        <f>Pricing!$B137*100</f>
        <v>2.333414232154714</v>
      </c>
      <c r="D137" s="153">
        <f>Pricing!$B137*100</f>
        <v>2.333414232154714</v>
      </c>
      <c r="E137" s="154" t="str">
        <f>IF(Contribute="abcd",IF($A$2&lt;&gt;-1,_xll.RtContribute(SourceAlias,B137,Fields,C137:D137,"SCOPE:SERVER"),_xll.RtContribute(SourceAlias,"DDS_INSERT_S",$A$2:$C$2,B137:D137,"SCOPE:SERVER FTC:ALL")),"stopped")</f>
        <v>stopped</v>
      </c>
      <c r="F137" s="152" t="s">
        <v>266</v>
      </c>
      <c r="G137" s="153">
        <f>Pricing!$C137*100</f>
        <v>2.4445448411853659</v>
      </c>
      <c r="H137" s="153">
        <f>Pricing!$C137*100</f>
        <v>2.4445448411853659</v>
      </c>
      <c r="I137" s="154" t="str">
        <f>IF(Contribute="abcd",IF($A$2&lt;&gt;-1,_xll.RtContribute(SourceAlias,F137,Fields,G137:H137,"SCOPE:SERVER"),_xll.RtContribute(SourceAlias,"DDS_INSERT_S",$A$2:$C$2,F137:H137,"SCOPE:SERVER FTC:ALL")),"stopped")</f>
        <v>stopped</v>
      </c>
      <c r="J137" s="152" t="s">
        <v>351</v>
      </c>
      <c r="K137" s="153">
        <f>Pricing!$D137*100</f>
        <v>2.5463899151322478</v>
      </c>
      <c r="L137" s="153">
        <f>Pricing!$D137*100</f>
        <v>2.5463899151322478</v>
      </c>
      <c r="M137" s="154" t="str">
        <f>IF(Contribute="abcd",IF($A$2&lt;&gt;-1,_xll.RtContribute(SourceAlias,J137,Fields,K137:L137,"SCOPE:SERVER"),_xll.RtContribute(SourceAlias,"DDS_INSERT_S",$A$2:$C$2,J137:L137,"SCOPE:SERVER FTC:ALL")),"stopped")</f>
        <v>stopped</v>
      </c>
      <c r="N137" s="152" t="s">
        <v>432</v>
      </c>
      <c r="O137" s="153">
        <f>Pricing!$E137*100</f>
        <v>2.6794925976784634</v>
      </c>
      <c r="P137" s="153">
        <f>Pricing!$E137*100</f>
        <v>2.6794925976784634</v>
      </c>
      <c r="Q137" s="154" t="str">
        <f>IF(Contribute="abcd",IF($A$2&lt;&gt;-1,_xll.RtContribute(SourceAlias,N137,Fields,O137:P137,"SCOPE:SERVER"),_xll.RtContribute(SourceAlias,"DDS_INSERT_S",$A$2:$C$2,N137:P137,"SCOPE:SERVER FTC:ALL")),"stopped")</f>
        <v>stopped</v>
      </c>
      <c r="R137" s="152" t="str">
        <f t="shared" si="9"/>
        <v>USD_CURVE_STD_59Y</v>
      </c>
      <c r="S137" s="153">
        <f>Pricing!$F137*100</f>
        <v>2.4470532165590653</v>
      </c>
      <c r="T137" s="153">
        <f>Pricing!$F137*100</f>
        <v>2.4470532165590653</v>
      </c>
      <c r="U137" s="154" t="str">
        <f>IF(Contribute="abcd",IF($A$2&lt;&gt;-1,_xll.RtContribute(SourceAlias,R137,Fields,S137:T137,"SCOPE:SERVER"),_xll.RtContribute(SourceAlias,"DDS_INSERT_S",$A$2:$C$2,R137:T137,"SCOPE:SERVER FTC:ALL")),"stopped")</f>
        <v>stopped</v>
      </c>
      <c r="V137" s="152" t="s">
        <v>648</v>
      </c>
      <c r="W137" s="153">
        <f>Pricing!$G137*100</f>
        <v>2.1956268133734937</v>
      </c>
      <c r="X137" s="153">
        <f>Pricing!$G137*100</f>
        <v>2.1956268133734937</v>
      </c>
      <c r="Y137" s="154" t="str">
        <f>IF(Contribute="abcd",IF($A$2&lt;&gt;-1,_xll.RtContribute(SourceAlias,V137,Fields,W137:X137,"SCOPE:SERVER"),_xll.RtContribute(SourceAlias,"DDS_INSERT_S",$A$2:$C$2,V137:X137,"SCOPE:SERVER FTC:ALL")),"stopped")</f>
        <v>stopped</v>
      </c>
    </row>
    <row r="138" spans="1:25" x14ac:dyDescent="0.2">
      <c r="A138" s="63" t="str">
        <f>Pricing!$A138</f>
        <v>60Y</v>
      </c>
      <c r="B138" s="155" t="s">
        <v>190</v>
      </c>
      <c r="C138" s="156">
        <f>Pricing!$B138*100</f>
        <v>2.3315484235539059</v>
      </c>
      <c r="D138" s="156">
        <f>Pricing!$B138*100</f>
        <v>2.3315484235539059</v>
      </c>
      <c r="E138" s="157" t="str">
        <f>IF(Contribute="abcd",IF($A$2&lt;&gt;-1,_xll.RtContribute(SourceAlias,B138,Fields,C138:D138,"SCOPE:SERVER"),_xll.RtContribute(SourceAlias,"DDS_INSERT_S",$A$2:$C$2,B138:D138,"SCOPE:SERVER FTC:ALL")),"stopped")</f>
        <v>stopped</v>
      </c>
      <c r="F138" s="155" t="s">
        <v>267</v>
      </c>
      <c r="G138" s="156">
        <f>Pricing!$C138*100</f>
        <v>2.4426789409430856</v>
      </c>
      <c r="H138" s="156">
        <f>Pricing!$C138*100</f>
        <v>2.4426789409430856</v>
      </c>
      <c r="I138" s="157" t="str">
        <f>IF(Contribute="abcd",IF($A$2&lt;&gt;-1,_xll.RtContribute(SourceAlias,F138,Fields,G138:H138,"SCOPE:SERVER"),_xll.RtContribute(SourceAlias,"DDS_INSERT_S",$A$2:$C$2,F138:H138,"SCOPE:SERVER FTC:ALL")),"stopped")</f>
        <v>stopped</v>
      </c>
      <c r="J138" s="155" t="s">
        <v>352</v>
      </c>
      <c r="K138" s="156">
        <f>Pricing!$D138*100</f>
        <v>2.5445231944439897</v>
      </c>
      <c r="L138" s="156">
        <f>Pricing!$D138*100</f>
        <v>2.5445231944439897</v>
      </c>
      <c r="M138" s="157" t="str">
        <f>IF(Contribute="abcd",IF($A$2&lt;&gt;-1,_xll.RtContribute(SourceAlias,J138,Fields,K138:L138,"SCOPE:SERVER"),_xll.RtContribute(SourceAlias,"DDS_INSERT_S",$A$2:$C$2,J138:L138,"SCOPE:SERVER FTC:ALL")),"stopped")</f>
        <v>stopped</v>
      </c>
      <c r="N138" s="155" t="s">
        <v>433</v>
      </c>
      <c r="O138" s="156">
        <f>Pricing!$E138*100</f>
        <v>2.6776265752602693</v>
      </c>
      <c r="P138" s="156">
        <f>Pricing!$E138*100</f>
        <v>2.6776265752602693</v>
      </c>
      <c r="Q138" s="157" t="str">
        <f>IF(Contribute="abcd",IF($A$2&lt;&gt;-1,_xll.RtContribute(SourceAlias,N138,Fields,O138:P138,"SCOPE:SERVER"),_xll.RtContribute(SourceAlias,"DDS_INSERT_S",$A$2:$C$2,N138:P138,"SCOPE:SERVER FTC:ALL")),"stopped")</f>
        <v>stopped</v>
      </c>
      <c r="R138" s="155" t="str">
        <f t="shared" si="9"/>
        <v>USD_CURVE_STD_60Y</v>
      </c>
      <c r="S138" s="156">
        <f>Pricing!$F138*100</f>
        <v>2.4454189206328638</v>
      </c>
      <c r="T138" s="156">
        <f>Pricing!$F138*100</f>
        <v>2.4454189206328638</v>
      </c>
      <c r="U138" s="157" t="str">
        <f>IF(Contribute="abcd",IF($A$2&lt;&gt;-1,_xll.RtContribute(SourceAlias,R138,Fields,S138:T138,"SCOPE:SERVER"),_xll.RtContribute(SourceAlias,"DDS_INSERT_S",$A$2:$C$2,R138:T138,"SCOPE:SERVER FTC:ALL")),"stopped")</f>
        <v>stopped</v>
      </c>
      <c r="V138" s="155" t="s">
        <v>621</v>
      </c>
      <c r="W138" s="156">
        <f>Pricing!$G138*100</f>
        <v>2.1944068897546769</v>
      </c>
      <c r="X138" s="156">
        <f>Pricing!$G138*100</f>
        <v>2.1944068897546769</v>
      </c>
      <c r="Y138" s="157" t="str">
        <f>IF(Contribute="abcd",IF($A$2&lt;&gt;-1,_xll.RtContribute(SourceAlias,V138,Fields,W138:X138,"SCOPE:SERVER"),_xll.RtContribute(SourceAlias,"DDS_INSERT_S",$A$2:$C$2,V138:X138,"SCOPE:SERVER FTC:ALL")),"stopped")</f>
        <v>stopped</v>
      </c>
    </row>
  </sheetData>
  <phoneticPr fontId="2" type="noConversion"/>
  <dataValidations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28</vt:i4>
      </vt:variant>
    </vt:vector>
  </HeadingPairs>
  <TitlesOfParts>
    <vt:vector size="33" baseType="lpstr">
      <vt:lpstr>Triggers</vt:lpstr>
      <vt:lpstr>Indexes</vt:lpstr>
      <vt:lpstr>Pricing</vt:lpstr>
      <vt:lpstr>Contribution</vt:lpstr>
      <vt:lpstr>Contribution (2)</vt:lpstr>
      <vt:lpstr>Calendar</vt:lpstr>
      <vt:lpstr>Contribution!Contribute</vt:lpstr>
      <vt:lpstr>'Contribution (2)'!Contribute</vt:lpstr>
      <vt:lpstr>Currency</vt:lpstr>
      <vt:lpstr>EffectiveDate</vt:lpstr>
      <vt:lpstr>EvaluationDate</vt:lpstr>
      <vt:lpstr>Contribution!Fields</vt:lpstr>
      <vt:lpstr>'Contribution (2)'!Fields</vt:lpstr>
      <vt:lpstr>FixingDate</vt:lpstr>
      <vt:lpstr>FuturesRollDays</vt:lpstr>
      <vt:lpstr>IborIndexFamily</vt:lpstr>
      <vt:lpstr>Index1M</vt:lpstr>
      <vt:lpstr>Index1Y</vt:lpstr>
      <vt:lpstr>Index3M</vt:lpstr>
      <vt:lpstr>Index6M</vt:lpstr>
      <vt:lpstr>InterestRatesTrigger</vt:lpstr>
      <vt:lpstr>JoinCalendar</vt:lpstr>
      <vt:lpstr>LiborCalendar</vt:lpstr>
      <vt:lpstr>LiveData</vt:lpstr>
      <vt:lpstr>LocalCalendar</vt:lpstr>
      <vt:lpstr>SettlementDate</vt:lpstr>
      <vt:lpstr>SettlementDays</vt:lpstr>
      <vt:lpstr>Contribution!SourceAlias</vt:lpstr>
      <vt:lpstr>'Contribution (2)'!SourceAlias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MAZZOCCHI PAOLO</cp:lastModifiedBy>
  <dcterms:created xsi:type="dcterms:W3CDTF">2007-12-05T15:05:28Z</dcterms:created>
  <dcterms:modified xsi:type="dcterms:W3CDTF">2015-02-11T10:22:23Z</dcterms:modified>
</cp:coreProperties>
</file>