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270" windowWidth="18780" windowHeight="12525"/>
  </bookViews>
  <sheets>
    <sheet name="General Settings" sheetId="3" r:id="rId1"/>
    <sheet name="Triggers" sheetId="7" r:id="rId2"/>
    <sheet name="RateHelpers" sheetId="2" r:id="rId3"/>
    <sheet name="Calculation" sheetId="4" r:id="rId4"/>
  </sheets>
  <definedNames>
    <definedName name="Accuracy">'General Settings'!$D$16</definedName>
    <definedName name="BasisInterpolation">'General Settings'!$D$23</definedName>
    <definedName name="BasisInterpolator">'General Settings'!$D$24</definedName>
    <definedName name="Calendar">'General Settings'!$D$14</definedName>
    <definedName name="Currency">'General Settings'!$D$4</definedName>
    <definedName name="DayCounter">'General Settings'!$D$15</definedName>
    <definedName name="DiscountingCurve">'General Settings'!$D$7</definedName>
    <definedName name="EvaluationDate">Triggers!$C$2</definedName>
    <definedName name="IborIndex">'General Settings'!$D$22</definedName>
    <definedName name="IborTenor">'General Settings'!$D$6</definedName>
    <definedName name="IborType">'General Settings'!$D$5</definedName>
    <definedName name="InterestRatesTrigger">Triggers!$C$4</definedName>
    <definedName name="InterpolatorID">'General Settings'!$D$18</definedName>
    <definedName name="LastUpdate">'General Settings'!$E$30</definedName>
    <definedName name="LiveDataFeed">'General Settings'!$E$33</definedName>
    <definedName name="MinDistance">RateHelpers!$J$2:$J$6</definedName>
    <definedName name="NDays">'General Settings'!$D$13</definedName>
    <definedName name="OvernightIndex">'General Settings'!$D$8</definedName>
    <definedName name="_xlnm.Print_Area" localSheetId="3">Calculation!$A$2:$E$51</definedName>
    <definedName name="RateHelpers">RateHelpers!$F$2:$F$6</definedName>
    <definedName name="RateHelpersIncluded">RateHelpers!$H$2:$H$6</definedName>
    <definedName name="RateHelpersPriority">RateHelpers!$I$2:$I$6</definedName>
    <definedName name="SettlementDate">'General Settings'!#REF!</definedName>
    <definedName name="TraitsID">'General Settings'!$D$17</definedName>
    <definedName name="TriggerCounter">'General Settings'!$D$9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D16" i="3" l="1"/>
  <c r="C2" i="7"/>
  <c r="O2" i="4"/>
  <c r="O5" i="4"/>
  <c r="O4" i="4"/>
  <c r="B1" i="3"/>
  <c r="O6" i="4"/>
  <c r="O3" i="4"/>
  <c r="D8" i="3"/>
  <c r="F10" i="2"/>
  <c r="F5" i="2"/>
  <c r="K5" i="2"/>
  <c r="L5" i="2"/>
  <c r="G5" i="2"/>
  <c r="F2" i="2"/>
  <c r="F4" i="2"/>
  <c r="F3" i="2"/>
  <c r="F6" i="2"/>
  <c r="K2" i="2"/>
  <c r="L2" i="2"/>
  <c r="G2" i="2"/>
  <c r="L4" i="2"/>
  <c r="G4" i="2"/>
  <c r="K4" i="2"/>
  <c r="K3" i="2"/>
  <c r="L3" i="2"/>
  <c r="G3" i="2"/>
  <c r="G6" i="2"/>
  <c r="L6" i="2"/>
  <c r="K6" i="2"/>
  <c r="A7" i="4" l="1"/>
  <c r="A4" i="4"/>
  <c r="A5" i="4"/>
  <c r="A3" i="4"/>
  <c r="A6" i="4"/>
  <c r="B7" i="4"/>
  <c r="C7" i="4"/>
  <c r="D7" i="4"/>
  <c r="B4" i="4"/>
  <c r="D4" i="4"/>
  <c r="C4" i="4"/>
  <c r="B5" i="4"/>
  <c r="C5" i="4"/>
  <c r="D5" i="4"/>
  <c r="B3" i="4"/>
  <c r="D3" i="4"/>
  <c r="D11" i="3"/>
  <c r="C3" i="4"/>
  <c r="B6" i="4"/>
  <c r="D6" i="4"/>
  <c r="C27" i="3" s="1"/>
  <c r="C6" i="4"/>
  <c r="E2" i="4" a="1"/>
  <c r="D12" i="3"/>
  <c r="D20" i="3"/>
  <c r="D22" i="3" s="1"/>
  <c r="C26" i="3"/>
  <c r="D2" i="4" l="1"/>
  <c r="E3" i="4"/>
  <c r="E98" i="4"/>
  <c r="E118" i="4"/>
  <c r="E22" i="4"/>
  <c r="E106" i="4"/>
  <c r="E62" i="4"/>
  <c r="E49" i="4"/>
  <c r="E86" i="4"/>
  <c r="E21" i="4"/>
  <c r="E10" i="4"/>
  <c r="E123" i="4"/>
  <c r="E71" i="4"/>
  <c r="E68" i="4"/>
  <c r="E73" i="4"/>
  <c r="E65" i="4"/>
  <c r="E36" i="4"/>
  <c r="E125" i="4"/>
  <c r="E75" i="4"/>
  <c r="E87" i="4"/>
  <c r="E122" i="4"/>
  <c r="E2" i="4"/>
  <c r="E97" i="4"/>
  <c r="E28" i="4"/>
  <c r="E23" i="4"/>
  <c r="E31" i="4"/>
  <c r="E90" i="4"/>
  <c r="E67" i="4"/>
  <c r="E107" i="4"/>
  <c r="E76" i="4"/>
  <c r="E13" i="4"/>
  <c r="E45" i="4"/>
  <c r="E94" i="4"/>
  <c r="E25" i="4"/>
  <c r="E84" i="4"/>
  <c r="E112" i="4"/>
  <c r="E30" i="4"/>
  <c r="E117" i="4"/>
  <c r="E89" i="4"/>
  <c r="E57" i="4"/>
  <c r="E43" i="4"/>
  <c r="E8" i="4"/>
  <c r="E54" i="4"/>
  <c r="E58" i="4"/>
  <c r="E104" i="4"/>
  <c r="E48" i="4"/>
  <c r="E53" i="4"/>
  <c r="E46" i="4"/>
  <c r="E20" i="4"/>
  <c r="E26" i="4"/>
  <c r="E44" i="4"/>
  <c r="E78" i="4"/>
  <c r="E79" i="4"/>
  <c r="E69" i="4"/>
  <c r="E95" i="4"/>
  <c r="E59" i="4"/>
  <c r="E39" i="4"/>
  <c r="E50" i="4"/>
  <c r="E60" i="4"/>
  <c r="E40" i="4"/>
  <c r="E109" i="4"/>
  <c r="E11" i="4"/>
  <c r="E81" i="4"/>
  <c r="E126" i="4"/>
  <c r="E82" i="4"/>
  <c r="E66" i="4"/>
  <c r="E9" i="4"/>
  <c r="E105" i="4"/>
  <c r="E55" i="4"/>
  <c r="E18" i="4"/>
  <c r="E88" i="4"/>
  <c r="E119" i="4"/>
  <c r="E115" i="4"/>
  <c r="E61" i="4"/>
  <c r="E33" i="4"/>
  <c r="E99" i="4"/>
  <c r="E56" i="4"/>
  <c r="E83" i="4"/>
  <c r="E27" i="4"/>
  <c r="E91" i="4"/>
  <c r="E52" i="4"/>
  <c r="E77" i="4"/>
  <c r="E127" i="4"/>
  <c r="E108" i="4"/>
  <c r="E74" i="4"/>
  <c r="E29" i="4"/>
  <c r="E6" i="4"/>
  <c r="E38" i="4"/>
  <c r="E102" i="4"/>
  <c r="E17" i="4"/>
  <c r="E51" i="4"/>
  <c r="E80" i="4"/>
  <c r="E14" i="4"/>
  <c r="E5" i="4"/>
  <c r="E63" i="4"/>
  <c r="E120" i="4"/>
  <c r="E37" i="4"/>
  <c r="E93" i="4"/>
  <c r="E64" i="4"/>
  <c r="E96" i="4"/>
  <c r="E85" i="4"/>
  <c r="E12" i="4"/>
  <c r="E116" i="4"/>
  <c r="E111" i="4"/>
  <c r="E101" i="4"/>
  <c r="E72" i="4"/>
  <c r="E16" i="4"/>
  <c r="E100" i="4"/>
  <c r="E103" i="4"/>
  <c r="E41" i="4"/>
  <c r="E32" i="4"/>
  <c r="E114" i="4"/>
  <c r="E124" i="4"/>
  <c r="E34" i="4"/>
  <c r="E92" i="4"/>
  <c r="E110" i="4"/>
  <c r="E15" i="4"/>
  <c r="E4" i="4"/>
  <c r="E113" i="4"/>
  <c r="E24" i="4"/>
  <c r="E42" i="4"/>
  <c r="E19" i="4"/>
  <c r="E70" i="4"/>
  <c r="E7" i="4"/>
  <c r="E121" i="4"/>
  <c r="E35" i="4"/>
  <c r="E47" i="4"/>
  <c r="I32" i="4"/>
  <c r="I45" i="4"/>
  <c r="I6" i="4"/>
  <c r="I49" i="4"/>
  <c r="I17" i="4"/>
  <c r="I43" i="4"/>
  <c r="I39" i="4"/>
  <c r="I48" i="4"/>
  <c r="I27" i="4"/>
  <c r="I21" i="4"/>
  <c r="I23" i="4"/>
  <c r="I10" i="4"/>
  <c r="I14" i="4"/>
  <c r="I2" i="4"/>
  <c r="I4" i="4"/>
  <c r="I38" i="4"/>
  <c r="I25" i="4"/>
  <c r="I41" i="4"/>
  <c r="I5" i="4"/>
  <c r="I19" i="4"/>
  <c r="I26" i="4"/>
  <c r="I47" i="4"/>
  <c r="I29" i="4"/>
  <c r="I30" i="4"/>
  <c r="I3" i="4"/>
  <c r="I51" i="4"/>
  <c r="I42" i="4"/>
  <c r="I15" i="4"/>
  <c r="I31" i="4"/>
  <c r="I28" i="4"/>
  <c r="I11" i="4"/>
  <c r="I37" i="4"/>
  <c r="I13" i="4"/>
  <c r="I46" i="4"/>
  <c r="I35" i="4"/>
  <c r="I8" i="4"/>
  <c r="I40" i="4"/>
  <c r="I12" i="4"/>
  <c r="I18" i="4"/>
  <c r="I34" i="4"/>
  <c r="I20" i="4"/>
  <c r="I36" i="4"/>
  <c r="I9" i="4"/>
  <c r="I33" i="4"/>
  <c r="I22" i="4"/>
  <c r="I44" i="4"/>
  <c r="I24" i="4"/>
  <c r="I16" i="4"/>
  <c r="I50" i="4"/>
  <c r="J32" i="4"/>
  <c r="G32" i="4"/>
  <c r="H32" i="4"/>
  <c r="G45" i="4"/>
  <c r="J45" i="4"/>
  <c r="H45" i="4"/>
  <c r="J6" i="4"/>
  <c r="G6" i="4"/>
  <c r="K6" i="4" s="1"/>
  <c r="H6" i="4"/>
  <c r="L6" i="4" s="1"/>
  <c r="J49" i="4"/>
  <c r="G49" i="4"/>
  <c r="H49" i="4"/>
  <c r="J17" i="4"/>
  <c r="G17" i="4"/>
  <c r="H17" i="4"/>
  <c r="J43" i="4"/>
  <c r="G43" i="4"/>
  <c r="H43" i="4"/>
  <c r="J39" i="4"/>
  <c r="G39" i="4"/>
  <c r="H39" i="4"/>
  <c r="J48" i="4"/>
  <c r="G48" i="4"/>
  <c r="H48" i="4"/>
  <c r="G27" i="4"/>
  <c r="J27" i="4"/>
  <c r="H27" i="4"/>
  <c r="J21" i="4"/>
  <c r="G21" i="4"/>
  <c r="H21" i="4"/>
  <c r="G23" i="4"/>
  <c r="J23" i="4"/>
  <c r="H23" i="4"/>
  <c r="J10" i="4"/>
  <c r="G10" i="4"/>
  <c r="H10" i="4"/>
  <c r="G14" i="4"/>
  <c r="J14" i="4"/>
  <c r="H14" i="4"/>
  <c r="G2" i="4"/>
  <c r="K2" i="4" s="1"/>
  <c r="J2" i="4"/>
  <c r="H2" i="4"/>
  <c r="L2" i="4" s="1"/>
  <c r="G4" i="4"/>
  <c r="K4" i="4" s="1"/>
  <c r="J4" i="4"/>
  <c r="H4" i="4"/>
  <c r="L4" i="4" s="1"/>
  <c r="G38" i="4"/>
  <c r="J38" i="4"/>
  <c r="H38" i="4"/>
  <c r="J25" i="4"/>
  <c r="G25" i="4"/>
  <c r="H25" i="4"/>
  <c r="J41" i="4"/>
  <c r="G41" i="4"/>
  <c r="H41" i="4"/>
  <c r="G5" i="4"/>
  <c r="K5" i="4" s="1"/>
  <c r="J5" i="4"/>
  <c r="H5" i="4"/>
  <c r="L5" i="4" s="1"/>
  <c r="G19" i="4"/>
  <c r="J19" i="4"/>
  <c r="H19" i="4"/>
  <c r="G26" i="4"/>
  <c r="J26" i="4"/>
  <c r="H26" i="4"/>
  <c r="G47" i="4"/>
  <c r="J47" i="4"/>
  <c r="H47" i="4"/>
  <c r="G29" i="4"/>
  <c r="J29" i="4"/>
  <c r="H29" i="4"/>
  <c r="J30" i="4"/>
  <c r="G30" i="4"/>
  <c r="H30" i="4"/>
  <c r="J3" i="4"/>
  <c r="G3" i="4"/>
  <c r="K3" i="4" s="1"/>
  <c r="H3" i="4"/>
  <c r="L3" i="4" s="1"/>
  <c r="J51" i="4"/>
  <c r="G51" i="4"/>
  <c r="H51" i="4"/>
  <c r="J42" i="4"/>
  <c r="G42" i="4"/>
  <c r="H42" i="4"/>
  <c r="J15" i="4"/>
  <c r="G15" i="4"/>
  <c r="H15" i="4"/>
  <c r="G31" i="4"/>
  <c r="J31" i="4"/>
  <c r="H31" i="4"/>
  <c r="G28" i="4"/>
  <c r="J28" i="4"/>
  <c r="H28" i="4"/>
  <c r="J11" i="4"/>
  <c r="G11" i="4"/>
  <c r="H11" i="4"/>
  <c r="J37" i="4"/>
  <c r="G37" i="4"/>
  <c r="H37" i="4"/>
  <c r="J13" i="4"/>
  <c r="G13" i="4"/>
  <c r="H13" i="4"/>
  <c r="J46" i="4"/>
  <c r="G46" i="4"/>
  <c r="H46" i="4"/>
  <c r="G35" i="4"/>
  <c r="J35" i="4"/>
  <c r="H35" i="4"/>
  <c r="J8" i="4"/>
  <c r="G8" i="4"/>
  <c r="H8" i="4"/>
  <c r="G40" i="4"/>
  <c r="J40" i="4"/>
  <c r="H40" i="4"/>
  <c r="J12" i="4"/>
  <c r="G12" i="4"/>
  <c r="H12" i="4"/>
  <c r="G18" i="4"/>
  <c r="J18" i="4"/>
  <c r="H18" i="4"/>
  <c r="G34" i="4"/>
  <c r="J34" i="4"/>
  <c r="H34" i="4"/>
  <c r="G20" i="4"/>
  <c r="J20" i="4"/>
  <c r="H20" i="4"/>
  <c r="G36" i="4"/>
  <c r="J36" i="4"/>
  <c r="H36" i="4"/>
  <c r="J9" i="4"/>
  <c r="G9" i="4"/>
  <c r="H9" i="4"/>
  <c r="J33" i="4"/>
  <c r="G33" i="4"/>
  <c r="H33" i="4"/>
  <c r="G22" i="4"/>
  <c r="J22" i="4"/>
  <c r="H22" i="4"/>
  <c r="G44" i="4"/>
  <c r="J44" i="4"/>
  <c r="H44" i="4"/>
  <c r="G24" i="4"/>
  <c r="J24" i="4"/>
  <c r="H24" i="4"/>
  <c r="J16" i="4"/>
  <c r="G16" i="4"/>
  <c r="H16" i="4"/>
  <c r="G50" i="4"/>
  <c r="J50" i="4"/>
  <c r="H50" i="4"/>
  <c r="M3" i="4" l="1"/>
  <c r="M5" i="4"/>
  <c r="M4" i="4"/>
  <c r="M2" i="4"/>
  <c r="M6" i="4"/>
  <c r="P6" i="4"/>
  <c r="P3" i="4"/>
  <c r="P5" i="4"/>
  <c r="P4" i="4"/>
  <c r="P2" i="4"/>
  <c r="L47" i="4" l="1"/>
  <c r="L8" i="4"/>
  <c r="L25" i="4"/>
  <c r="L26" i="4"/>
  <c r="L24" i="4"/>
  <c r="L21" i="4"/>
  <c r="L29" i="4"/>
  <c r="L42" i="4"/>
  <c r="L44" i="4"/>
  <c r="L39" i="4"/>
  <c r="L36" i="4"/>
  <c r="L31" i="4"/>
  <c r="L11" i="4"/>
  <c r="L43" i="4"/>
  <c r="L35" i="4"/>
  <c r="L13" i="4"/>
  <c r="L20" i="4"/>
  <c r="L49" i="4"/>
  <c r="L27" i="4"/>
  <c r="L40" i="4"/>
  <c r="L16" i="4"/>
  <c r="D26" i="3"/>
  <c r="L37" i="4"/>
  <c r="L30" i="4"/>
  <c r="L46" i="4"/>
  <c r="L19" i="4"/>
  <c r="L17" i="4"/>
  <c r="L14" i="4"/>
  <c r="L9" i="4"/>
  <c r="L45" i="4"/>
  <c r="L10" i="4"/>
  <c r="L22" i="4"/>
  <c r="L38" i="4"/>
  <c r="L15" i="4"/>
  <c r="D27" i="3"/>
  <c r="L28" i="4"/>
  <c r="L51" i="4"/>
  <c r="L48" i="4"/>
  <c r="L32" i="4"/>
  <c r="L50" i="4"/>
  <c r="L18" i="4"/>
  <c r="L34" i="4"/>
  <c r="L23" i="4"/>
  <c r="L12" i="4"/>
  <c r="L33" i="4"/>
  <c r="L41" i="4"/>
  <c r="D24" i="3"/>
  <c r="M47" i="4"/>
  <c r="N47" i="4"/>
  <c r="M8" i="4"/>
  <c r="N8" i="4"/>
  <c r="M25" i="4"/>
  <c r="N25" i="4"/>
  <c r="M26" i="4"/>
  <c r="N26" i="4"/>
  <c r="M24" i="4"/>
  <c r="N24" i="4"/>
  <c r="M21" i="4"/>
  <c r="N21" i="4"/>
  <c r="M29" i="4"/>
  <c r="N29" i="4"/>
  <c r="M42" i="4"/>
  <c r="N42" i="4"/>
  <c r="M44" i="4"/>
  <c r="N44" i="4"/>
  <c r="M39" i="4"/>
  <c r="N39" i="4"/>
  <c r="M36" i="4"/>
  <c r="N36" i="4"/>
  <c r="M31" i="4"/>
  <c r="N31" i="4"/>
  <c r="M11" i="4"/>
  <c r="N11" i="4"/>
  <c r="M43" i="4"/>
  <c r="N43" i="4"/>
  <c r="M35" i="4"/>
  <c r="N35" i="4"/>
  <c r="M13" i="4"/>
  <c r="N13" i="4"/>
  <c r="M20" i="4"/>
  <c r="N20" i="4"/>
  <c r="M49" i="4"/>
  <c r="N49" i="4"/>
  <c r="M27" i="4"/>
  <c r="N27" i="4"/>
  <c r="M40" i="4"/>
  <c r="N40" i="4"/>
  <c r="M16" i="4"/>
  <c r="N16" i="4"/>
  <c r="M37" i="4"/>
  <c r="N37" i="4"/>
  <c r="M30" i="4"/>
  <c r="N30" i="4"/>
  <c r="M46" i="4"/>
  <c r="N46" i="4"/>
  <c r="M19" i="4"/>
  <c r="N19" i="4"/>
  <c r="M17" i="4"/>
  <c r="N17" i="4"/>
  <c r="M14" i="4"/>
  <c r="N14" i="4"/>
  <c r="M9" i="4"/>
  <c r="N9" i="4"/>
  <c r="M45" i="4"/>
  <c r="N45" i="4"/>
  <c r="M10" i="4"/>
  <c r="N10" i="4"/>
  <c r="M22" i="4"/>
  <c r="N22" i="4"/>
  <c r="M38" i="4"/>
  <c r="N38" i="4"/>
  <c r="M15" i="4"/>
  <c r="N15" i="4"/>
  <c r="M28" i="4"/>
  <c r="N28" i="4"/>
  <c r="M51" i="4"/>
  <c r="N51" i="4"/>
  <c r="M48" i="4"/>
  <c r="N48" i="4"/>
  <c r="M32" i="4"/>
  <c r="N32" i="4"/>
  <c r="M50" i="4"/>
  <c r="N50" i="4"/>
  <c r="M18" i="4"/>
  <c r="N18" i="4"/>
  <c r="M34" i="4"/>
  <c r="N34" i="4"/>
  <c r="M23" i="4"/>
  <c r="N23" i="4"/>
  <c r="M12" i="4"/>
  <c r="N12" i="4"/>
  <c r="M33" i="4"/>
  <c r="N33" i="4"/>
  <c r="M41" i="4"/>
  <c r="N41" i="4"/>
  <c r="D9" i="3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<sst xmlns="http://schemas.openxmlformats.org/spreadsheetml/2006/main" count="71" uniqueCount="63">
  <si>
    <t>Earliest Date</t>
  </si>
  <si>
    <t>Latest Date</t>
  </si>
  <si>
    <t>Include Flag</t>
  </si>
  <si>
    <t>Priority</t>
  </si>
  <si>
    <t>Calendar</t>
  </si>
  <si>
    <t>Currency</t>
  </si>
  <si>
    <t>EUR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</si>
  <si>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</si>
  <si>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</si>
  <si>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</si>
  <si>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</si>
  <si>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</si>
  <si>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</si>
  <si>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</si>
  <si>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</si>
  <si>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Quote Value</t>
  </si>
  <si>
    <t>Accuracy</t>
  </si>
  <si>
    <t>1Y</t>
  </si>
  <si>
    <t>IborType</t>
  </si>
  <si>
    <t>Min Distance</t>
  </si>
  <si>
    <t>Rate</t>
  </si>
  <si>
    <t>OIS</t>
  </si>
  <si>
    <t>Actual/360</t>
  </si>
  <si>
    <t>MonotonicCubicNaturalSpline</t>
  </si>
  <si>
    <t>Selected</t>
  </si>
  <si>
    <t>LiveDataFeed</t>
  </si>
  <si>
    <t>LastUpdate</t>
  </si>
  <si>
    <t>Quote</t>
  </si>
  <si>
    <t>RateHelper</t>
  </si>
  <si>
    <t>Code</t>
  </si>
  <si>
    <t>Evaluation Date</t>
  </si>
  <si>
    <t>TriggerCounter</t>
  </si>
  <si>
    <t>IborIndex</t>
  </si>
  <si>
    <t>IborTenor</t>
  </si>
  <si>
    <t>Discount</t>
  </si>
  <si>
    <t>MonotonicLogCubicNaturalSpline</t>
  </si>
  <si>
    <t>D</t>
  </si>
  <si>
    <t>x24</t>
  </si>
  <si>
    <t>F</t>
  </si>
  <si>
    <t>AB12E</t>
  </si>
  <si>
    <t>BASIS</t>
  </si>
  <si>
    <t>3Y</t>
  </si>
  <si>
    <t>4Y</t>
  </si>
  <si>
    <t>5Y</t>
  </si>
  <si>
    <t>EUR1YD_SYNTH1Y_Quote</t>
  </si>
  <si>
    <t>EUR12x24F_Quote</t>
  </si>
  <si>
    <t>EURAB12EBASIS3Y_Quote</t>
  </si>
  <si>
    <t>EURAB12EBASIS4Y_Quote</t>
  </si>
  <si>
    <t>EURAB12EBASIS5Y_Quote</t>
  </si>
  <si>
    <t>DiscountingCurve</t>
  </si>
  <si>
    <t>EurYC</t>
  </si>
  <si>
    <t>Fixing Date</t>
  </si>
  <si>
    <t>FRA</t>
  </si>
  <si>
    <t>Value Date</t>
  </si>
  <si>
    <t>Maturity Date</t>
  </si>
  <si>
    <t>OvernightIndex</t>
  </si>
  <si>
    <t>spread</t>
  </si>
  <si>
    <t>BasisInterpolator</t>
  </si>
  <si>
    <t>BasisInterpolation</t>
  </si>
  <si>
    <t>InterestRatesTrigger</t>
  </si>
  <si>
    <t>AllowInterpolation</t>
  </si>
  <si>
    <t>interp. FRA</t>
  </si>
  <si>
    <t>='C:\Users\erik\Documents\repos\launcher\R010202\Workbooks\MarketData\ReutersFeed\EUR_InterestRateQuotesFeed.xls'!TriggerCounter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</si>
</sst>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2" formatCode="&quot;£&quot;#,##0;[Red]\-&quot;£&quot;#,##0"/>
    <numFmt numFmtId="173" formatCode="0.0000%"/>
    <numFmt numFmtId="174" formatCode="ddd\,\ d\-mmm\-yy"/>
    <numFmt numFmtId="175" formatCode="ddd\,\ dd\-mmm\-yyyy"/>
    <numFmt numFmtId="176" formatCode="0.000000000"/>
    <numFmt numFmtId="177" formatCode="ddd\,\ dd\-mmm\-yyyy\,\ hh:mm:ss"/>
    <numFmt numFmtId="178" formatCode="ddd\,\ d\-mmm\-yyyy"/>
    <numFmt numFmtId="179" formatCode="ddd\,\ dd\-mmm\-yyyy\ h:mm:ss"/>
    <numFmt numFmtId="180" formatCode="ddd\,\ dd\-mmm\-yyyy\,\ h:mm:ss"/>
    <numFmt numFmtId="181" formatCode="#,##0.0;#,##0.0"/>
    <numFmt numFmtId="182" formatCode="_([$€-2]* #,##0.00_);_([$€-2]* \(#,##0.00\);_([$€-2]* &quot;-&quot;??_)"/>
    <numFmt numFmtId="183" formatCode="General_)"/>
  </numFmts>
  <fonts count="1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bgColor indexed="43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182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183" fontId="6" fillId="0" borderId="0"/>
    <xf numFmtId="9" fontId="1" fillId="0" borderId="0" applyFont="0" applyFill="0" applyBorder="0" applyAlignment="0" applyProtection="0"/>
    <xf numFmtId="181" fontId="7" fillId="2" borderId="0">
      <alignment horizontal="center" vertical="center"/>
    </xf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</cellStyleXfs>
  <cellXfs count="117">
    <xf numFmtId="0" fontId="0" fillId="0" borderId="0" xfId="0"/>
    <xf numFmtId="0" fontId="8" fillId="3" borderId="0" xfId="6" applyFont="1" applyFill="1"/>
    <xf numFmtId="0" fontId="8" fillId="4" borderId="1" xfId="6" applyFont="1" applyFill="1" applyBorder="1"/>
    <xf numFmtId="0" fontId="10" fillId="4" borderId="0" xfId="6" applyFont="1" applyFill="1" applyBorder="1"/>
    <xf numFmtId="0" fontId="8" fillId="4" borderId="0" xfId="6" applyFont="1" applyFill="1" applyBorder="1"/>
    <xf numFmtId="0" fontId="8" fillId="4" borderId="2" xfId="6" applyFont="1" applyFill="1" applyBorder="1"/>
    <xf numFmtId="0" fontId="8" fillId="0" borderId="0" xfId="6" applyFont="1"/>
    <xf numFmtId="0" fontId="8" fillId="4" borderId="3" xfId="6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0" xfId="5" applyFont="1" applyFill="1" applyBorder="1"/>
    <xf numFmtId="179" fontId="8" fillId="4" borderId="0" xfId="5" applyNumberFormat="1" applyFont="1" applyFill="1" applyBorder="1" applyAlignment="1">
      <alignment horizontal="center"/>
    </xf>
    <xf numFmtId="0" fontId="8" fillId="4" borderId="2" xfId="5" applyFont="1" applyFill="1" applyBorder="1"/>
    <xf numFmtId="177" fontId="8" fillId="4" borderId="0" xfId="6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right"/>
    </xf>
    <xf numFmtId="174" fontId="8" fillId="6" borderId="3" xfId="0" quotePrefix="1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right"/>
    </xf>
    <xf numFmtId="1" fontId="11" fillId="6" borderId="4" xfId="0" applyNumberFormat="1" applyFont="1" applyFill="1" applyBorder="1" applyAlignment="1">
      <alignment horizontal="left"/>
    </xf>
    <xf numFmtId="0" fontId="10" fillId="5" borderId="7" xfId="0" applyFont="1" applyFill="1" applyBorder="1" applyAlignment="1">
      <alignment horizontal="right"/>
    </xf>
    <xf numFmtId="3" fontId="8" fillId="7" borderId="2" xfId="0" applyNumberFormat="1" applyFont="1" applyFill="1" applyBorder="1" applyAlignment="1">
      <alignment horizontal="center"/>
    </xf>
    <xf numFmtId="0" fontId="8" fillId="4" borderId="2" xfId="6" applyFont="1" applyFill="1" applyBorder="1" applyAlignment="1">
      <alignment horizontal="center"/>
    </xf>
    <xf numFmtId="11" fontId="8" fillId="7" borderId="2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78" fontId="8" fillId="4" borderId="5" xfId="0" applyNumberFormat="1" applyFont="1" applyFill="1" applyBorder="1" applyAlignment="1">
      <alignment horizontal="right"/>
    </xf>
    <xf numFmtId="176" fontId="8" fillId="4" borderId="3" xfId="0" applyNumberFormat="1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8" fillId="0" borderId="0" xfId="0" applyFont="1"/>
    <xf numFmtId="0" fontId="8" fillId="4" borderId="1" xfId="0" applyFont="1" applyFill="1" applyBorder="1" applyAlignment="1"/>
    <xf numFmtId="173" fontId="8" fillId="4" borderId="0" xfId="0" applyNumberFormat="1" applyFont="1" applyFill="1" applyBorder="1" applyAlignment="1"/>
    <xf numFmtId="173" fontId="8" fillId="0" borderId="0" xfId="8" applyNumberFormat="1" applyFont="1"/>
    <xf numFmtId="0" fontId="8" fillId="4" borderId="10" xfId="0" applyFont="1" applyFill="1" applyBorder="1" applyAlignment="1"/>
    <xf numFmtId="173" fontId="8" fillId="4" borderId="11" xfId="0" applyNumberFormat="1" applyFont="1" applyFill="1" applyBorder="1" applyAlignment="1"/>
    <xf numFmtId="0" fontId="8" fillId="0" borderId="0" xfId="0" applyFont="1" applyAlignment="1">
      <alignment horizontal="left"/>
    </xf>
    <xf numFmtId="175" fontId="8" fillId="4" borderId="0" xfId="0" applyNumberFormat="1" applyFont="1" applyFill="1" applyBorder="1" applyAlignment="1"/>
    <xf numFmtId="175" fontId="8" fillId="4" borderId="2" xfId="0" applyNumberFormat="1" applyFont="1" applyFill="1" applyBorder="1" applyAlignment="1"/>
    <xf numFmtId="175" fontId="8" fillId="4" borderId="11" xfId="0" applyNumberFormat="1" applyFont="1" applyFill="1" applyBorder="1" applyAlignment="1"/>
    <xf numFmtId="175" fontId="8" fillId="4" borderId="4" xfId="0" applyNumberFormat="1" applyFont="1" applyFill="1" applyBorder="1" applyAlignment="1"/>
    <xf numFmtId="0" fontId="10" fillId="8" borderId="12" xfId="0" applyFont="1" applyFill="1" applyBorder="1" applyAlignment="1">
      <alignment horizontal="center" vertical="center" wrapText="1"/>
    </xf>
    <xf numFmtId="0" fontId="8" fillId="9" borderId="8" xfId="0" applyFont="1" applyFill="1" applyBorder="1"/>
    <xf numFmtId="0" fontId="8" fillId="9" borderId="12" xfId="0" applyFont="1" applyFill="1" applyBorder="1"/>
    <xf numFmtId="175" fontId="8" fillId="9" borderId="9" xfId="0" applyNumberFormat="1" applyFont="1" applyFill="1" applyBorder="1"/>
    <xf numFmtId="178" fontId="8" fillId="4" borderId="6" xfId="0" applyNumberFormat="1" applyFont="1" applyFill="1" applyBorder="1" applyAlignment="1">
      <alignment horizontal="right"/>
    </xf>
    <xf numFmtId="0" fontId="8" fillId="0" borderId="13" xfId="0" applyFont="1" applyBorder="1"/>
    <xf numFmtId="0" fontId="8" fillId="0" borderId="11" xfId="0" applyFont="1" applyBorder="1"/>
    <xf numFmtId="0" fontId="8" fillId="4" borderId="0" xfId="5" applyFont="1" applyFill="1" applyBorder="1" applyAlignment="1">
      <alignment horizontal="center"/>
    </xf>
    <xf numFmtId="0" fontId="12" fillId="4" borderId="0" xfId="5" applyFont="1" applyFill="1" applyBorder="1" applyAlignment="1">
      <alignment horizontal="right"/>
    </xf>
    <xf numFmtId="180" fontId="11" fillId="4" borderId="0" xfId="5" applyNumberFormat="1" applyFont="1" applyFill="1" applyBorder="1" applyAlignment="1">
      <alignment horizontal="left"/>
    </xf>
    <xf numFmtId="0" fontId="11" fillId="4" borderId="0" xfId="5" quotePrefix="1" applyFont="1" applyFill="1" applyBorder="1" applyAlignment="1">
      <alignment horizontal="left"/>
    </xf>
    <xf numFmtId="0" fontId="8" fillId="4" borderId="11" xfId="5" applyFont="1" applyFill="1" applyBorder="1"/>
    <xf numFmtId="0" fontId="8" fillId="4" borderId="4" xfId="5" applyFont="1" applyFill="1" applyBorder="1"/>
    <xf numFmtId="173" fontId="8" fillId="0" borderId="0" xfId="0" applyNumberFormat="1" applyFont="1"/>
    <xf numFmtId="0" fontId="8" fillId="4" borderId="4" xfId="0" applyNumberFormat="1" applyFont="1" applyFill="1" applyBorder="1" applyAlignment="1">
      <alignment horizontal="center"/>
    </xf>
    <xf numFmtId="0" fontId="8" fillId="5" borderId="5" xfId="6" applyFont="1" applyFill="1" applyBorder="1" applyAlignment="1">
      <alignment horizontal="right"/>
    </xf>
    <xf numFmtId="0" fontId="8" fillId="5" borderId="7" xfId="6" applyFont="1" applyFill="1" applyBorder="1" applyAlignment="1">
      <alignment horizontal="right"/>
    </xf>
    <xf numFmtId="0" fontId="8" fillId="5" borderId="6" xfId="0" applyFont="1" applyFill="1" applyBorder="1" applyAlignment="1">
      <alignment horizontal="right"/>
    </xf>
    <xf numFmtId="0" fontId="8" fillId="5" borderId="5" xfId="5" applyFont="1" applyFill="1" applyBorder="1" applyAlignment="1">
      <alignment horizontal="right"/>
    </xf>
    <xf numFmtId="0" fontId="8" fillId="4" borderId="1" xfId="5" applyFont="1" applyFill="1" applyBorder="1"/>
    <xf numFmtId="0" fontId="8" fillId="3" borderId="0" xfId="5" applyFont="1" applyFill="1"/>
    <xf numFmtId="0" fontId="8" fillId="4" borderId="0" xfId="5" applyFont="1" applyFill="1" applyAlignment="1">
      <alignment horizontal="right"/>
    </xf>
    <xf numFmtId="0" fontId="11" fillId="4" borderId="0" xfId="5" applyFont="1" applyFill="1" applyAlignment="1">
      <alignment horizontal="right"/>
    </xf>
    <xf numFmtId="0" fontId="8" fillId="4" borderId="10" xfId="5" applyFont="1" applyFill="1" applyBorder="1"/>
    <xf numFmtId="0" fontId="8" fillId="5" borderId="6" xfId="5" applyFont="1" applyFill="1" applyBorder="1"/>
    <xf numFmtId="0" fontId="8" fillId="4" borderId="1" xfId="4" applyFont="1" applyFill="1" applyBorder="1"/>
    <xf numFmtId="0" fontId="8" fillId="4" borderId="0" xfId="4" applyFont="1" applyFill="1" applyBorder="1"/>
    <xf numFmtId="0" fontId="8" fillId="4" borderId="2" xfId="4" applyFont="1" applyFill="1" applyBorder="1"/>
    <xf numFmtId="0" fontId="8" fillId="4" borderId="0" xfId="4" applyFont="1" applyFill="1"/>
    <xf numFmtId="0" fontId="8" fillId="0" borderId="0" xfId="4" applyFont="1"/>
    <xf numFmtId="0" fontId="10" fillId="5" borderId="14" xfId="4" applyFont="1" applyFill="1" applyBorder="1" applyProtection="1"/>
    <xf numFmtId="175" fontId="8" fillId="10" borderId="9" xfId="4" applyNumberFormat="1" applyFont="1" applyFill="1" applyBorder="1" applyAlignment="1" applyProtection="1">
      <alignment horizontal="right"/>
    </xf>
    <xf numFmtId="0" fontId="8" fillId="4" borderId="10" xfId="4" applyFont="1" applyFill="1" applyBorder="1"/>
    <xf numFmtId="0" fontId="8" fillId="4" borderId="11" xfId="4" applyFont="1" applyFill="1" applyBorder="1"/>
    <xf numFmtId="0" fontId="8" fillId="4" borderId="4" xfId="4" applyFont="1" applyFill="1" applyBorder="1"/>
    <xf numFmtId="0" fontId="8" fillId="4" borderId="0" xfId="0" applyNumberFormat="1" applyFont="1" applyFill="1" applyBorder="1" applyAlignment="1"/>
    <xf numFmtId="0" fontId="8" fillId="4" borderId="0" xfId="0" applyFont="1" applyFill="1" applyBorder="1" applyAlignment="1"/>
    <xf numFmtId="0" fontId="8" fillId="0" borderId="0" xfId="0" applyFont="1" applyBorder="1"/>
    <xf numFmtId="173" fontId="8" fillId="4" borderId="0" xfId="8" applyNumberFormat="1" applyFont="1" applyFill="1" applyBorder="1" applyAlignment="1">
      <alignment horizontal="right"/>
    </xf>
    <xf numFmtId="0" fontId="8" fillId="4" borderId="0" xfId="0" applyFont="1" applyFill="1" applyBorder="1" applyAlignment="1">
      <alignment horizontal="center"/>
    </xf>
    <xf numFmtId="178" fontId="8" fillId="4" borderId="0" xfId="0" applyNumberFormat="1" applyFont="1" applyFill="1" applyBorder="1" applyAlignment="1">
      <alignment horizontal="right"/>
    </xf>
    <xf numFmtId="175" fontId="8" fillId="0" borderId="0" xfId="0" applyNumberFormat="1" applyFont="1"/>
    <xf numFmtId="0" fontId="8" fillId="5" borderId="7" xfId="5" applyFont="1" applyFill="1" applyBorder="1"/>
    <xf numFmtId="178" fontId="8" fillId="11" borderId="5" xfId="8" applyNumberFormat="1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4" borderId="12" xfId="0" applyNumberFormat="1" applyFont="1" applyFill="1" applyBorder="1" applyAlignment="1"/>
    <xf numFmtId="0" fontId="8" fillId="0" borderId="12" xfId="0" applyFont="1" applyBorder="1"/>
    <xf numFmtId="173" fontId="8" fillId="4" borderId="12" xfId="8" applyNumberFormat="1" applyFont="1" applyFill="1" applyBorder="1" applyAlignment="1">
      <alignment horizontal="right"/>
    </xf>
    <xf numFmtId="0" fontId="8" fillId="4" borderId="12" xfId="0" applyFont="1" applyFill="1" applyBorder="1" applyAlignment="1">
      <alignment horizontal="center"/>
    </xf>
    <xf numFmtId="178" fontId="8" fillId="4" borderId="12" xfId="0" applyNumberFormat="1" applyFont="1" applyFill="1" applyBorder="1" applyAlignment="1">
      <alignment horizontal="right"/>
    </xf>
    <xf numFmtId="178" fontId="8" fillId="4" borderId="9" xfId="0" applyNumberFormat="1" applyFont="1" applyFill="1" applyBorder="1" applyAlignment="1">
      <alignment horizontal="right"/>
    </xf>
    <xf numFmtId="0" fontId="8" fillId="4" borderId="8" xfId="0" applyNumberFormat="1" applyFont="1" applyFill="1" applyBorder="1" applyAlignment="1"/>
    <xf numFmtId="0" fontId="8" fillId="4" borderId="15" xfId="0" applyNumberFormat="1" applyFont="1" applyFill="1" applyBorder="1" applyAlignment="1"/>
    <xf numFmtId="0" fontId="8" fillId="4" borderId="13" xfId="0" applyNumberFormat="1" applyFont="1" applyFill="1" applyBorder="1" applyAlignment="1"/>
    <xf numFmtId="0" fontId="8" fillId="4" borderId="13" xfId="0" applyFont="1" applyFill="1" applyBorder="1" applyAlignment="1"/>
    <xf numFmtId="173" fontId="8" fillId="4" borderId="13" xfId="8" applyNumberFormat="1" applyFont="1" applyFill="1" applyBorder="1" applyAlignment="1">
      <alignment horizontal="right"/>
    </xf>
    <xf numFmtId="0" fontId="8" fillId="4" borderId="13" xfId="0" applyFont="1" applyFill="1" applyBorder="1" applyAlignment="1">
      <alignment horizontal="center"/>
    </xf>
    <xf numFmtId="178" fontId="8" fillId="4" borderId="13" xfId="0" applyNumberFormat="1" applyFont="1" applyFill="1" applyBorder="1" applyAlignment="1">
      <alignment horizontal="right"/>
    </xf>
    <xf numFmtId="178" fontId="8" fillId="4" borderId="3" xfId="0" applyNumberFormat="1" applyFont="1" applyFill="1" applyBorder="1" applyAlignment="1">
      <alignment horizontal="right"/>
    </xf>
    <xf numFmtId="0" fontId="8" fillId="4" borderId="1" xfId="0" applyNumberFormat="1" applyFont="1" applyFill="1" applyBorder="1" applyAlignment="1"/>
    <xf numFmtId="178" fontId="8" fillId="4" borderId="2" xfId="0" applyNumberFormat="1" applyFont="1" applyFill="1" applyBorder="1" applyAlignment="1">
      <alignment horizontal="right"/>
    </xf>
    <xf numFmtId="0" fontId="8" fillId="4" borderId="10" xfId="0" applyNumberFormat="1" applyFont="1" applyFill="1" applyBorder="1" applyAlignment="1"/>
    <xf numFmtId="0" fontId="8" fillId="4" borderId="11" xfId="0" applyNumberFormat="1" applyFont="1" applyFill="1" applyBorder="1" applyAlignment="1"/>
    <xf numFmtId="0" fontId="8" fillId="4" borderId="11" xfId="0" applyFont="1" applyFill="1" applyBorder="1" applyAlignment="1"/>
    <xf numFmtId="173" fontId="8" fillId="4" borderId="11" xfId="8" applyNumberFormat="1" applyFont="1" applyFill="1" applyBorder="1" applyAlignment="1">
      <alignment horizontal="right"/>
    </xf>
    <xf numFmtId="0" fontId="8" fillId="4" borderId="11" xfId="0" applyFont="1" applyFill="1" applyBorder="1" applyAlignment="1">
      <alignment horizontal="center"/>
    </xf>
    <xf numFmtId="178" fontId="8" fillId="4" borderId="11" xfId="0" applyNumberFormat="1" applyFont="1" applyFill="1" applyBorder="1" applyAlignment="1">
      <alignment horizontal="right"/>
    </xf>
    <xf numFmtId="178" fontId="8" fillId="4" borderId="4" xfId="0" applyNumberFormat="1" applyFont="1" applyFill="1" applyBorder="1" applyAlignment="1">
      <alignment horizontal="right"/>
    </xf>
    <xf numFmtId="0" fontId="10" fillId="4" borderId="10" xfId="0" applyFont="1" applyFill="1" applyBorder="1" applyAlignment="1">
      <alignment vertical="center" textRotation="90"/>
    </xf>
    <xf numFmtId="0" fontId="8" fillId="5" borderId="14" xfId="5" applyFont="1" applyFill="1" applyBorder="1"/>
    <xf numFmtId="0" fontId="8" fillId="0" borderId="14" xfId="0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12" borderId="8" xfId="6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8" fillId="13" borderId="14" xfId="4" quotePrefix="1" applyFont="1" applyFill="1" applyBorder="1"/>
  </cellXfs>
  <cellStyles count="12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InterestRateQuotesFeed" xfId="5"/>
    <cellStyle name="Normal_SwaptionATMVols" xfId="6"/>
    <cellStyle name="Normale_AZIONI" xfId="7"/>
    <cellStyle name="Percent" xfId="8" builtinId="5"/>
    <cellStyle name="result" xfId="9"/>
    <cellStyle name="Valuta (0)_AZIONI" xfId="10"/>
    <cellStyle name="Valuta_AZIONI" xfId="11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66675</xdr:rowOff>
        </xdr:from>
        <xdr:to>
          <xdr:col>3</xdr:col>
          <xdr:colOff>0</xdr:colOff>
          <xdr:row>30</xdr:row>
          <xdr:rowOff>76200</xdr:rowOff>
        </xdr:to>
        <xdr:sp macro="" textlink="">
          <xdr:nvSpPr>
            <xdr:cNvPr id="3198" name="CommandButton1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28575</xdr:rowOff>
        </xdr:from>
        <xdr:to>
          <xdr:col>3</xdr:col>
          <xdr:colOff>19050</xdr:colOff>
          <xdr:row>33</xdr:row>
          <xdr:rowOff>38100</xdr:rowOff>
        </xdr:to>
        <xdr:sp macro="" textlink="">
          <xdr:nvSpPr>
            <xdr:cNvPr id="3199" name="CommandButton2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66"/>
  <sheetViews>
    <sheetView tabSelected="1" workbookViewId="0"/>
  </sheetViews>
  <sheetFormatPr defaultColWidth="7.140625" defaultRowHeight="11.25" x14ac:dyDescent="0.2"/>
  <cols>
    <col min="1" max="1" width="7.140625" style="6" customWidth="1"/>
    <col min="2" max="2" width="10" style="6" customWidth="1"/>
    <col min="3" max="3" width="22.5703125" style="6" customWidth="1"/>
    <col min="4" max="4" width="31.7109375" style="6" bestFit="1" customWidth="1"/>
    <col min="5" max="5" width="27.5703125" style="6" bestFit="1" customWidth="1"/>
    <col min="6" max="16384" width="7.140625" style="6"/>
  </cols>
  <sheetData>
    <row r="1" spans="1:26" s="1" customFormat="1" x14ac:dyDescent="0.2">
      <c r="B1" s="1" t="str">
        <f>_xll.qlxlVersion(TRUE,EvaluationDate)</f>
        <v>QuantLibXL 1.4.0 - MS VC++ 9.0 - Multithreaded Dynamic Runtime library - Release Configuration - Feb  7 2014 15:33:58</v>
      </c>
    </row>
    <row r="2" spans="1:26" s="1" customFormat="1" ht="18.75" x14ac:dyDescent="0.2">
      <c r="B2" s="111" t="s">
        <v>8</v>
      </c>
      <c r="C2" s="112"/>
      <c r="D2" s="112"/>
      <c r="E2" s="112"/>
      <c r="F2" s="113"/>
    </row>
    <row r="3" spans="1:26" x14ac:dyDescent="0.2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/>
      <c r="C4" s="54" t="s">
        <v>5</v>
      </c>
      <c r="D4" s="7" t="s">
        <v>6</v>
      </c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55" t="s">
        <v>18</v>
      </c>
      <c r="D5" s="8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/>
      <c r="C6" s="55" t="s">
        <v>33</v>
      </c>
      <c r="D6" s="8" t="s">
        <v>17</v>
      </c>
      <c r="E6" s="4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/>
      <c r="C7" s="55" t="s">
        <v>49</v>
      </c>
      <c r="D7" s="8" t="s">
        <v>50</v>
      </c>
      <c r="E7" s="4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/>
      <c r="C8" s="55" t="s">
        <v>55</v>
      </c>
      <c r="D8" s="8" t="str">
        <f>_xll.qlEonia(,DiscountingCurve,,,EvaluationDate)</f>
        <v>obj_00706#0000</v>
      </c>
      <c r="E8" s="4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/>
      <c r="C9" s="56" t="s">
        <v>31</v>
      </c>
      <c r="D9" s="53" t="e">
        <f>_xll.ohTrigger(#REF!)</f>
        <v>#NUM!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/>
      <c r="C10" s="13"/>
      <c r="D10" s="13"/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"/>
      <c r="C11" s="14" t="s">
        <v>13</v>
      </c>
      <c r="D11" s="15" t="str">
        <f>_xll.qlPiecewiseYieldCurve(,NDays,Calendar,_xll.ohPack(Calculation!A3:A127),DayCounter,,,Accuracy,TraitsID,InterpolatorID)</f>
        <v>obj_0070d#0000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/>
      <c r="C12" s="16" t="s">
        <v>14</v>
      </c>
      <c r="D12" s="17" t="str">
        <f>_xll.ohRangeRetrieveError(YieldCurve)</f>
        <v/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/>
      <c r="C13" s="18" t="s">
        <v>10</v>
      </c>
      <c r="D13" s="19">
        <v>2</v>
      </c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8" t="s">
        <v>4</v>
      </c>
      <c r="D14" s="20" t="s">
        <v>7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8" t="s">
        <v>9</v>
      </c>
      <c r="D15" s="20" t="s">
        <v>22</v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8" t="s">
        <v>16</v>
      </c>
      <c r="D16" s="21" t="e">
        <f>NA()</f>
        <v>#N/A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8" t="s">
        <v>11</v>
      </c>
      <c r="D17" s="22" t="s">
        <v>34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6" t="s">
        <v>12</v>
      </c>
      <c r="D18" s="23" t="s">
        <v>35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58"/>
      <c r="C19" s="10"/>
      <c r="D19" s="11"/>
      <c r="E19" s="28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58"/>
      <c r="C20" s="108" t="s">
        <v>60</v>
      </c>
      <c r="D20" s="109" t="b">
        <f>_xll.qlExtrapolatorEnableExtrapolation(YieldCurve,TRUE)</f>
        <v>1</v>
      </c>
      <c r="E20" s="10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58"/>
      <c r="C21" s="10"/>
      <c r="D21" s="11"/>
      <c r="E21" s="28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58"/>
      <c r="C22" s="57" t="s">
        <v>32</v>
      </c>
      <c r="D22" s="82" t="str">
        <f>_xll.qlEuribor(,IborTenor,YieldCurve,,D20)</f>
        <v>obj_0070e#0000</v>
      </c>
      <c r="E22" s="10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58"/>
      <c r="C23" s="81" t="s">
        <v>58</v>
      </c>
      <c r="D23" s="83" t="s">
        <v>23</v>
      </c>
      <c r="E23" s="10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58"/>
      <c r="C24" s="63" t="s">
        <v>57</v>
      </c>
      <c r="D24" s="53" t="str">
        <f>_xll.qlInterpolation(,BasisInterpolation,Calculation!I2:I6,Calculation!O2:O6)</f>
        <v>obj_00740#0000</v>
      </c>
      <c r="E24" s="10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3"/>
      <c r="D25" s="13"/>
      <c r="E25" s="10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2"/>
      <c r="C26" s="24">
        <f>_xll.qlTermStructureReferenceDate(YieldCurve)</f>
        <v>41683</v>
      </c>
      <c r="D26" s="25">
        <f>MAX(_xll.ohPack(Calculation!E2:E127))</f>
        <v>1</v>
      </c>
      <c r="E26" s="10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9"/>
      <c r="B27" s="2"/>
      <c r="C27" s="43">
        <f>MAX(_xll.ohPack(Calculation!D3:D127))</f>
        <v>43509</v>
      </c>
      <c r="D27" s="9">
        <f>MIN(_xll.ohPack(Calculation!E2:E127))</f>
        <v>0.93616069175462913</v>
      </c>
      <c r="E27" s="10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9"/>
      <c r="B28" s="58"/>
      <c r="C28" s="10"/>
      <c r="D28" s="10"/>
      <c r="E28" s="10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9"/>
      <c r="B29" s="58"/>
      <c r="C29" s="46"/>
      <c r="D29" s="46"/>
      <c r="E29" s="10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9"/>
      <c r="B30" s="58"/>
      <c r="C30" s="46"/>
      <c r="D30" s="47" t="s">
        <v>26</v>
      </c>
      <c r="E30" s="48">
        <v>41659.748043981483</v>
      </c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9"/>
      <c r="B31" s="58"/>
      <c r="C31" s="46"/>
      <c r="D31" s="60"/>
      <c r="E31" s="61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9"/>
      <c r="B32" s="58"/>
      <c r="C32" s="46"/>
      <c r="D32" s="47"/>
      <c r="E32" s="61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9"/>
      <c r="B33" s="58"/>
      <c r="C33" s="46"/>
      <c r="D33" s="47" t="s">
        <v>25</v>
      </c>
      <c r="E33" s="49" t="b">
        <v>1</v>
      </c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62"/>
      <c r="C34" s="50"/>
      <c r="D34" s="50"/>
      <c r="E34" s="50"/>
      <c r="F34" s="5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</sheetData>
  <mergeCells count="1">
    <mergeCell ref="B2:F2"/>
  </mergeCells>
  <phoneticPr fontId="2" type="noConversion"/>
  <conditionalFormatting sqref="E33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199" r:id="rId4" name="CommandButton2">
          <controlPr defaultSize="0" autoLine="0" r:id="rId5">
            <anchor moveWithCells="1">
              <from>
                <xdr:col>2</xdr:col>
                <xdr:colOff>9525</xdr:colOff>
                <xdr:row>31</xdr:row>
                <xdr:rowOff>28575</xdr:rowOff>
              </from>
              <to>
                <xdr:col>3</xdr:col>
                <xdr:colOff>19050</xdr:colOff>
                <xdr:row>33</xdr:row>
                <xdr:rowOff>38100</xdr:rowOff>
              </to>
            </anchor>
          </controlPr>
        </control>
      </mc:Choice>
      <mc:Fallback>
        <control shapeId="3199" r:id="rId4" name="CommandButton2"/>
      </mc:Fallback>
    </mc:AlternateContent>
    <mc:AlternateContent xmlns:mc="http://schemas.openxmlformats.org/markup-compatibility/2006">
      <mc:Choice Requires="x14">
        <control shapeId="3198" r:id="rId6" name="CommandButton1">
          <controlPr defaultSize="0" autoLine="0" r:id="rId7">
            <anchor moveWithCells="1">
              <from>
                <xdr:col>2</xdr:col>
                <xdr:colOff>9525</xdr:colOff>
                <xdr:row>28</xdr:row>
                <xdr:rowOff>66675</xdr:rowOff>
              </from>
              <to>
                <xdr:col>3</xdr:col>
                <xdr:colOff>0</xdr:colOff>
                <xdr:row>30</xdr:row>
                <xdr:rowOff>76200</xdr:rowOff>
              </to>
            </anchor>
          </controlPr>
        </control>
      </mc:Choice>
      <mc:Fallback>
        <control shapeId="3198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4"/>
  <sheetViews>
    <sheetView workbookViewId="0"/>
  </sheetViews>
  <sheetFormatPr defaultColWidth="8" defaultRowHeight="11.25" x14ac:dyDescent="0.2"/>
  <cols>
    <col min="1" max="1" width="3.28515625" style="68" customWidth="1"/>
    <col min="2" max="2" width="23.5703125" style="68" bestFit="1" customWidth="1"/>
    <col min="3" max="3" width="26.5703125" style="68" customWidth="1"/>
    <col min="4" max="16384" width="8" style="68"/>
  </cols>
  <sheetData>
    <row r="1" spans="1:26" x14ac:dyDescent="0.2">
      <c r="A1" s="64"/>
      <c r="B1" s="65"/>
      <c r="C1" s="65"/>
      <c r="D1" s="66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x14ac:dyDescent="0.2">
      <c r="A2" s="64"/>
      <c r="B2" s="69" t="s">
        <v>30</v>
      </c>
      <c r="C2" s="70">
        <f>_xll.qlSettingsEvaluationDate()</f>
        <v>41681</v>
      </c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x14ac:dyDescent="0.2">
      <c r="A3" s="64"/>
      <c r="B3" s="65"/>
      <c r="C3" s="65"/>
      <c r="D3" s="66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x14ac:dyDescent="0.2">
      <c r="A4" s="64"/>
      <c r="B4" s="69" t="s">
        <v>59</v>
      </c>
      <c r="C4" s="116" t="s">
        <v>62</v>
      </c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x14ac:dyDescent="0.2">
      <c r="A5" s="71"/>
      <c r="B5" s="72"/>
      <c r="C5" s="72"/>
      <c r="D5" s="73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x14ac:dyDescent="0.2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x14ac:dyDescent="0.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x14ac:dyDescent="0.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x14ac:dyDescent="0.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x14ac:dyDescent="0.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x14ac:dyDescent="0.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x14ac:dyDescent="0.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x14ac:dyDescent="0.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x14ac:dyDescent="0.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x14ac:dyDescent="0.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x14ac:dyDescent="0.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x14ac:dyDescent="0.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x14ac:dyDescent="0.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x14ac:dyDescent="0.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x14ac:dyDescent="0.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x14ac:dyDescent="0.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x14ac:dyDescent="0.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x14ac:dyDescent="0.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x14ac:dyDescent="0.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x14ac:dyDescent="0.2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x14ac:dyDescent="0.2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x14ac:dyDescent="0.2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x14ac:dyDescent="0.2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x14ac:dyDescent="0.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x14ac:dyDescent="0.2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x14ac:dyDescent="0.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x14ac:dyDescent="0.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x14ac:dyDescent="0.2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x14ac:dyDescent="0.2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x14ac:dyDescent="0.2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x14ac:dyDescent="0.2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x14ac:dyDescent="0.2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x14ac:dyDescent="0.2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x14ac:dyDescent="0.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x14ac:dyDescent="0.2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x14ac:dyDescent="0.2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x14ac:dyDescent="0.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x14ac:dyDescent="0.2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x14ac:dyDescent="0.2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x14ac:dyDescent="0.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x14ac:dyDescent="0.2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x14ac:dyDescent="0.2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x14ac:dyDescent="0.2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x14ac:dyDescent="0.2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x14ac:dyDescent="0.2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x14ac:dyDescent="0.2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x14ac:dyDescent="0.2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x14ac:dyDescent="0.2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x14ac:dyDescent="0.2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x14ac:dyDescent="0.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x14ac:dyDescent="0.2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x14ac:dyDescent="0.2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x14ac:dyDescent="0.2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x14ac:dyDescent="0.2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x14ac:dyDescent="0.2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x14ac:dyDescent="0.2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x14ac:dyDescent="0.2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x14ac:dyDescent="0.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x14ac:dyDescent="0.2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x14ac:dyDescent="0.2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x14ac:dyDescent="0.2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x14ac:dyDescent="0.2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x14ac:dyDescent="0.2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x14ac:dyDescent="0.2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x14ac:dyDescent="0.2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x14ac:dyDescent="0.2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x14ac:dyDescent="0.2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x14ac:dyDescent="0.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x14ac:dyDescent="0.2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x14ac:dyDescent="0.2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x14ac:dyDescent="0.2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x14ac:dyDescent="0.2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x14ac:dyDescent="0.2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x14ac:dyDescent="0.2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x14ac:dyDescent="0.2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x14ac:dyDescent="0.2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x14ac:dyDescent="0.2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x14ac:dyDescent="0.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x14ac:dyDescent="0.2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x14ac:dyDescent="0.2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x14ac:dyDescent="0.2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x14ac:dyDescent="0.2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x14ac:dyDescent="0.2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x14ac:dyDescent="0.2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x14ac:dyDescent="0.2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x14ac:dyDescent="0.2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x14ac:dyDescent="0.2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x14ac:dyDescent="0.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x14ac:dyDescent="0.2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x14ac:dyDescent="0.2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x14ac:dyDescent="0.2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x14ac:dyDescent="0.2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x14ac:dyDescent="0.2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x14ac:dyDescent="0.2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x14ac:dyDescent="0.2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x14ac:dyDescent="0.2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x14ac:dyDescent="0.2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x14ac:dyDescent="0.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x14ac:dyDescent="0.2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x14ac:dyDescent="0.2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x14ac:dyDescent="0.2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x14ac:dyDescent="0.2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x14ac:dyDescent="0.2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x14ac:dyDescent="0.2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x14ac:dyDescent="0.2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x14ac:dyDescent="0.2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x14ac:dyDescent="0.2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x14ac:dyDescent="0.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x14ac:dyDescent="0.2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x14ac:dyDescent="0.2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x14ac:dyDescent="0.2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x14ac:dyDescent="0.2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x14ac:dyDescent="0.2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x14ac:dyDescent="0.2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x14ac:dyDescent="0.2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x14ac:dyDescent="0.2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x14ac:dyDescent="0.2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x14ac:dyDescent="0.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x14ac:dyDescent="0.2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x14ac:dyDescent="0.2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x14ac:dyDescent="0.2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x14ac:dyDescent="0.2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x14ac:dyDescent="0.2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x14ac:dyDescent="0.2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x14ac:dyDescent="0.2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x14ac:dyDescent="0.2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x14ac:dyDescent="0.2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x14ac:dyDescent="0.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x14ac:dyDescent="0.2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x14ac:dyDescent="0.2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x14ac:dyDescent="0.2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x14ac:dyDescent="0.2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x14ac:dyDescent="0.2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x14ac:dyDescent="0.2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x14ac:dyDescent="0.2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x14ac:dyDescent="0.2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x14ac:dyDescent="0.2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x14ac:dyDescent="0.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x14ac:dyDescent="0.2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x14ac:dyDescent="0.2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x14ac:dyDescent="0.2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x14ac:dyDescent="0.2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x14ac:dyDescent="0.2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x14ac:dyDescent="0.2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x14ac:dyDescent="0.2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x14ac:dyDescent="0.2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x14ac:dyDescent="0.2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x14ac:dyDescent="0.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x14ac:dyDescent="0.2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x14ac:dyDescent="0.2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x14ac:dyDescent="0.2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x14ac:dyDescent="0.2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x14ac:dyDescent="0.2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x14ac:dyDescent="0.2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x14ac:dyDescent="0.2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x14ac:dyDescent="0.2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x14ac:dyDescent="0.2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x14ac:dyDescent="0.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x14ac:dyDescent="0.2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x14ac:dyDescent="0.2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x14ac:dyDescent="0.2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x14ac:dyDescent="0.2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x14ac:dyDescent="0.2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x14ac:dyDescent="0.2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x14ac:dyDescent="0.2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x14ac:dyDescent="0.2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x14ac:dyDescent="0.2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x14ac:dyDescent="0.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x14ac:dyDescent="0.2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x14ac:dyDescent="0.2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5.7109375" style="28" hidden="1" customWidth="1" outlineLevel="1"/>
    <col min="2" max="3" width="6" style="34" hidden="1" customWidth="1" outlineLevel="1"/>
    <col min="4" max="4" width="5.140625" style="34" customWidth="1" collapsed="1"/>
    <col min="5" max="5" width="22.42578125" style="28" bestFit="1" customWidth="1"/>
    <col min="6" max="6" width="19.28515625" style="28" bestFit="1" customWidth="1"/>
    <col min="7" max="8" width="8" style="34" bestFit="1" customWidth="1"/>
    <col min="9" max="10" width="9" style="34" bestFit="1" customWidth="1"/>
    <col min="11" max="12" width="17.28515625" style="34" bestFit="1" customWidth="1"/>
    <col min="13" max="13" width="2.7109375" style="28" bestFit="1" customWidth="1"/>
    <col min="14" max="16384" width="9.140625" style="28"/>
  </cols>
  <sheetData>
    <row r="1" spans="2:13" ht="22.5" x14ac:dyDescent="0.2">
      <c r="B1" s="114" t="s">
        <v>29</v>
      </c>
      <c r="C1" s="115"/>
      <c r="D1" s="115"/>
      <c r="E1" s="39" t="s">
        <v>27</v>
      </c>
      <c r="F1" s="39" t="s">
        <v>28</v>
      </c>
      <c r="G1" s="39" t="s">
        <v>15</v>
      </c>
      <c r="H1" s="39" t="s">
        <v>2</v>
      </c>
      <c r="I1" s="39" t="s">
        <v>3</v>
      </c>
      <c r="J1" s="39" t="s">
        <v>19</v>
      </c>
      <c r="K1" s="39" t="s">
        <v>0</v>
      </c>
      <c r="L1" s="27" t="s">
        <v>1</v>
      </c>
    </row>
    <row r="2" spans="2:13" x14ac:dyDescent="0.2">
      <c r="B2" s="107"/>
      <c r="C2" s="101" t="s">
        <v>17</v>
      </c>
      <c r="D2" s="102" t="s">
        <v>36</v>
      </c>
      <c r="E2" s="45" t="s">
        <v>44</v>
      </c>
      <c r="F2" s="45" t="str">
        <f>_xll.qlDepositRateHelper(,E2,$F$10)</f>
        <v>obj_00709#0000</v>
      </c>
      <c r="G2" s="103">
        <f>_xll.qlRateHelperQuoteValue(F2,InterestRatesTrigger)</f>
        <v>5.7000000000000002E-3</v>
      </c>
      <c r="H2" s="104" t="b">
        <v>1</v>
      </c>
      <c r="I2" s="104">
        <v>70</v>
      </c>
      <c r="J2" s="104">
        <v>1</v>
      </c>
      <c r="K2" s="105">
        <f>_xll.qlRateHelperEarliestDate($F2,InterestRatesTrigger)</f>
        <v>41683</v>
      </c>
      <c r="L2" s="106">
        <f>_xll.qlRateHelperLatestDate($F2,InterestRatesTrigger)</f>
        <v>42048</v>
      </c>
    </row>
    <row r="3" spans="2:13" ht="11.25" customHeight="1" x14ac:dyDescent="0.2">
      <c r="B3" s="90">
        <v>12</v>
      </c>
      <c r="C3" s="84" t="s">
        <v>37</v>
      </c>
      <c r="D3" s="84" t="s">
        <v>38</v>
      </c>
      <c r="E3" s="85" t="s">
        <v>45</v>
      </c>
      <c r="F3" s="85" t="str">
        <f>_xll.qlFraRateHelper(,E3,B3&amp;"M",$F$10)</f>
        <v>obj_0070b#0000</v>
      </c>
      <c r="G3" s="86">
        <f>_xll.qlRateHelperQuoteValue(F3,InterestRatesTrigger)</f>
        <v>8.6400000000000001E-3</v>
      </c>
      <c r="H3" s="87" t="b">
        <v>1</v>
      </c>
      <c r="I3" s="87">
        <v>70</v>
      </c>
      <c r="J3" s="87">
        <v>1</v>
      </c>
      <c r="K3" s="88">
        <f>_xll.qlRateHelperEarliestDate($F3,InterestRatesTrigger)</f>
        <v>42048</v>
      </c>
      <c r="L3" s="89">
        <f>_xll.qlRateHelperLatestDate($F3,InterestRatesTrigger)</f>
        <v>42415</v>
      </c>
      <c r="M3" s="52"/>
    </row>
    <row r="4" spans="2:13" x14ac:dyDescent="0.2">
      <c r="B4" s="91" t="s">
        <v>39</v>
      </c>
      <c r="C4" s="92" t="s">
        <v>40</v>
      </c>
      <c r="D4" s="93" t="s">
        <v>41</v>
      </c>
      <c r="E4" s="44" t="s">
        <v>46</v>
      </c>
      <c r="F4" s="44" t="str">
        <f>_xll.qlSwapRateHelper2(,E4,D4,Calendar,"annual","mf","30/360 (Bond Basis)",$F$10,0,"0D",DiscountingCurve)</f>
        <v>obj_0070a#0000</v>
      </c>
      <c r="G4" s="94">
        <f>_xll.qlRateHelperQuoteValue(F4,InterestRatesTrigger)</f>
        <v>8.7799999999999996E-3</v>
      </c>
      <c r="H4" s="95" t="b">
        <v>1</v>
      </c>
      <c r="I4" s="95">
        <v>50</v>
      </c>
      <c r="J4" s="95">
        <v>1</v>
      </c>
      <c r="K4" s="96">
        <f>_xll.qlRateHelperEarliestDate($F4,InterestRatesTrigger)</f>
        <v>41683</v>
      </c>
      <c r="L4" s="97">
        <f>_xll.qlRateHelperLatestDate($F4,InterestRatesTrigger)</f>
        <v>42779</v>
      </c>
    </row>
    <row r="5" spans="2:13" x14ac:dyDescent="0.2">
      <c r="B5" s="98" t="s">
        <v>39</v>
      </c>
      <c r="C5" s="74" t="s">
        <v>40</v>
      </c>
      <c r="D5" s="75" t="s">
        <v>42</v>
      </c>
      <c r="E5" s="76" t="s">
        <v>47</v>
      </c>
      <c r="F5" s="76" t="str">
        <f>_xll.qlSwapRateHelper2(,E5,D5,Calendar,"annual","mf","30/360 (Bond Basis)",$F$10,0,"0D",DiscountingCurve)</f>
        <v>obj_00708#0000</v>
      </c>
      <c r="G5" s="77">
        <f>_xll.qlRateHelperQuoteValue(F5,InterestRatesTrigger)</f>
        <v>1.094E-2</v>
      </c>
      <c r="H5" s="78" t="b">
        <v>1</v>
      </c>
      <c r="I5" s="78">
        <v>50</v>
      </c>
      <c r="J5" s="78">
        <v>1</v>
      </c>
      <c r="K5" s="79">
        <f>_xll.qlRateHelperEarliestDate($F5,InterestRatesTrigger)</f>
        <v>41683</v>
      </c>
      <c r="L5" s="99">
        <f>_xll.qlRateHelperLatestDate($F5,InterestRatesTrigger)</f>
        <v>43144</v>
      </c>
    </row>
    <row r="6" spans="2:13" x14ac:dyDescent="0.2">
      <c r="B6" s="100" t="s">
        <v>39</v>
      </c>
      <c r="C6" s="101" t="s">
        <v>40</v>
      </c>
      <c r="D6" s="102" t="s">
        <v>43</v>
      </c>
      <c r="E6" s="45" t="s">
        <v>48</v>
      </c>
      <c r="F6" s="45" t="str">
        <f>_xll.qlSwapRateHelper2(,E6,D6,Calendar,"annual","mf","30/360 (Bond Basis)",$F$10,0,"0D",DiscountingCurve)</f>
        <v>obj_0070c#0000</v>
      </c>
      <c r="G6" s="103">
        <f>_xll.qlRateHelperQuoteValue(F6,InterestRatesTrigger)</f>
        <v>1.3170000000000001E-2</v>
      </c>
      <c r="H6" s="104" t="b">
        <v>1</v>
      </c>
      <c r="I6" s="104">
        <v>50</v>
      </c>
      <c r="J6" s="104">
        <v>1</v>
      </c>
      <c r="K6" s="105">
        <f>_xll.qlRateHelperEarliestDate($F6,InterestRatesTrigger)</f>
        <v>41683</v>
      </c>
      <c r="L6" s="106">
        <f>_xll.qlRateHelperLatestDate($F6,InterestRatesTrigger)</f>
        <v>43509</v>
      </c>
    </row>
    <row r="10" spans="2:13" x14ac:dyDescent="0.2">
      <c r="F10" s="28" t="str">
        <f>_xll.qlEuribor(,IborTenor,,,EvaluationDate)</f>
        <v>obj_00707#0000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27"/>
  <sheetViews>
    <sheetView workbookViewId="0"/>
  </sheetViews>
  <sheetFormatPr defaultRowHeight="11.25" outlineLevelCol="1" x14ac:dyDescent="0.2"/>
  <cols>
    <col min="1" max="1" width="15.140625" style="34" bestFit="1" customWidth="1"/>
    <col min="2" max="2" width="8" style="34" bestFit="1" customWidth="1"/>
    <col min="3" max="4" width="17.28515625" style="34" bestFit="1" customWidth="1"/>
    <col min="5" max="5" width="10" style="28" bestFit="1" customWidth="1"/>
    <col min="6" max="6" width="6.28515625" style="28" customWidth="1"/>
    <col min="7" max="7" width="17.28515625" style="28" hidden="1" customWidth="1" outlineLevel="1"/>
    <col min="8" max="8" width="15.140625" style="28" hidden="1" customWidth="1" outlineLevel="1"/>
    <col min="9" max="9" width="17.28515625" style="28" customWidth="1" collapsed="1"/>
    <col min="10" max="10" width="17.28515625" style="28" customWidth="1"/>
    <col min="11" max="13" width="8" style="28" bestFit="1" customWidth="1"/>
    <col min="14" max="14" width="8" style="28" customWidth="1"/>
    <col min="15" max="15" width="15.140625" style="28" bestFit="1" customWidth="1"/>
    <col min="16" max="16384" width="9.140625" style="28"/>
  </cols>
  <sheetData>
    <row r="1" spans="1:16" ht="22.5" x14ac:dyDescent="0.2">
      <c r="A1" s="26" t="s">
        <v>24</v>
      </c>
      <c r="B1" s="39" t="s">
        <v>20</v>
      </c>
      <c r="C1" s="39" t="s">
        <v>0</v>
      </c>
      <c r="D1" s="27" t="s">
        <v>1</v>
      </c>
      <c r="E1" s="110" t="s">
        <v>20</v>
      </c>
      <c r="F1" s="110"/>
      <c r="G1" s="110" t="s">
        <v>51</v>
      </c>
      <c r="H1" s="110"/>
      <c r="I1" s="110" t="s">
        <v>53</v>
      </c>
      <c r="J1" s="110" t="s">
        <v>54</v>
      </c>
      <c r="K1" s="110" t="s">
        <v>52</v>
      </c>
      <c r="L1" s="110" t="s">
        <v>21</v>
      </c>
      <c r="M1" s="110" t="s">
        <v>56</v>
      </c>
      <c r="N1" s="110" t="s">
        <v>61</v>
      </c>
    </row>
    <row r="2" spans="1:16" x14ac:dyDescent="0.2">
      <c r="A2" s="40"/>
      <c r="B2" s="41"/>
      <c r="C2" s="42"/>
      <c r="D2" s="36">
        <f>'General Settings'!C26</f>
        <v>41683</v>
      </c>
      <c r="E2" s="31">
        <f t="array" ref="E2:E127">_xll.qlPiecewiseYieldCurveData(YieldCurve,InterestRatesTrigger)</f>
        <v>1</v>
      </c>
      <c r="F2" s="28">
        <v>0</v>
      </c>
      <c r="G2" s="80">
        <f>_xll.qlInterestRateIndexFixingDate(IborIndex,I2)</f>
        <v>41681</v>
      </c>
      <c r="H2" s="28" t="str">
        <f>_xll.qlMakeDatedOIS(,I2,J2,OvernightIndex,0,"Act/360",0)</f>
        <v>obj_0071c#0000</v>
      </c>
      <c r="I2" s="80">
        <f>_xll.qlCalendarAdvance(Calendar,$D$2,F2&amp;"M","mf")</f>
        <v>41683</v>
      </c>
      <c r="J2" s="80">
        <f>_xll.qlInterestRateIndexMaturity(IborIndex,I2)</f>
        <v>42048</v>
      </c>
      <c r="K2" s="31">
        <f>_xll.qlIndexFixing(IborIndex,G2,TRUE,InterestRatesTrigger)</f>
        <v>5.7000000000000019E-3</v>
      </c>
      <c r="L2" s="31" t="e">
        <f>_xll.qlOvernightIndexedSwapFairRate(H2,InterestRatesTrigger)</f>
        <v>#NUM!</v>
      </c>
      <c r="M2" s="52" t="e">
        <f>ROUND(K2-L2,6)</f>
        <v>#NUM!</v>
      </c>
      <c r="N2" s="31"/>
      <c r="O2" s="28" t="str">
        <f>_xll.qlSimpleQuote(,,,,EvaluationDate)</f>
        <v>obj_00701#0000</v>
      </c>
      <c r="P2" s="31" t="e">
        <f>_xll.qlSimpleQuoteSetValue(O2,M2)</f>
        <v>#NUM!</v>
      </c>
    </row>
    <row r="3" spans="1:16" x14ac:dyDescent="0.2">
      <c r="A3" s="29" t="str">
        <f>RateHelpers!F2</f>
        <v>obj_00709#0000</v>
      </c>
      <c r="B3" s="30">
        <f>_xll.qlRateHelperRate($A3,InterestRatesTrigger)</f>
        <v>5.7000000000000002E-3</v>
      </c>
      <c r="C3" s="35">
        <f>_xll.qlRateHelperEarliestDate($A3)</f>
        <v>41683</v>
      </c>
      <c r="D3" s="36">
        <f>_xll.qlRateHelperLatestDate($A3)</f>
        <v>42048</v>
      </c>
      <c r="E3" s="31">
        <v>0.99425404019271957</v>
      </c>
      <c r="F3" s="28">
        <v>12</v>
      </c>
      <c r="G3" s="80">
        <f>_xll.qlInterestRateIndexFixingDate(IborIndex,I3)</f>
        <v>42046</v>
      </c>
      <c r="H3" s="28" t="str">
        <f>_xll.qlMakeDatedOIS(,I3,J3,OvernightIndex,0,"Act/360",0)</f>
        <v>obj_00727#0000</v>
      </c>
      <c r="I3" s="80">
        <f>_xll.qlCalendarAdvance(Calendar,$D$2,F3&amp;"M","mf")</f>
        <v>42048</v>
      </c>
      <c r="J3" s="80">
        <f>_xll.qlInterestRateIndexMaturity(IborIndex,I3)</f>
        <v>42415</v>
      </c>
      <c r="K3" s="31">
        <f>_xll.qlIndexFixing(IborIndex,G3,TRUE,InterestRatesTrigger)</f>
        <v>8.6399999999759707E-3</v>
      </c>
      <c r="L3" s="31" t="e">
        <f>_xll.qlOvernightIndexedSwapFairRate(H3,InterestRatesTrigger)</f>
        <v>#NUM!</v>
      </c>
      <c r="M3" s="52" t="e">
        <f>ROUND(K3-L3,6)</f>
        <v>#NUM!</v>
      </c>
      <c r="N3" s="31"/>
      <c r="O3" s="28" t="str">
        <f>_xll.qlSimpleQuote(,,,,EvaluationDate)</f>
        <v>obj_00705#0000</v>
      </c>
      <c r="P3" s="31" t="e">
        <f>_xll.qlSimpleQuoteSetValue(O3,M3)</f>
        <v>#NUM!</v>
      </c>
    </row>
    <row r="4" spans="1:16" x14ac:dyDescent="0.2">
      <c r="A4" s="29" t="str">
        <f>RateHelpers!F3</f>
        <v>obj_0070b#0000</v>
      </c>
      <c r="B4" s="30">
        <f>_xll.qlRateHelperRate($A4,InterestRatesTrigger)</f>
        <v>8.6400000000000001E-3</v>
      </c>
      <c r="C4" s="35">
        <f>_xll.qlRateHelperEarliestDate($A4)</f>
        <v>42048</v>
      </c>
      <c r="D4" s="36">
        <f>_xll.qlRateHelperLatestDate($A4)</f>
        <v>42415</v>
      </c>
      <c r="E4" s="31">
        <v>0.9855731122203073</v>
      </c>
      <c r="F4" s="28">
        <v>24</v>
      </c>
      <c r="G4" s="80">
        <f>_xll.qlInterestRateIndexFixingDate(IborIndex,I4)</f>
        <v>42411</v>
      </c>
      <c r="H4" s="28" t="str">
        <f>_xll.qlMakeDatedOIS(,I4,J4,OvernightIndex,0,"Act/360",0)</f>
        <v>obj_0071d#0000</v>
      </c>
      <c r="I4" s="80">
        <f>_xll.qlCalendarAdvance(Calendar,$D$2,F4&amp;"M","mf")</f>
        <v>42415</v>
      </c>
      <c r="J4" s="80">
        <f>_xll.qlInterestRateIndexMaturity(IborIndex,I4)</f>
        <v>42781</v>
      </c>
      <c r="K4" s="31">
        <f>_xll.qlIndexFixing(IborIndex,G4,TRUE,InterestRatesTrigger)</f>
        <v>1.1699743378392092E-2</v>
      </c>
      <c r="L4" s="31" t="e">
        <f>_xll.qlOvernightIndexedSwapFairRate(H4,InterestRatesTrigger)</f>
        <v>#NUM!</v>
      </c>
      <c r="M4" s="52" t="e">
        <f>ROUND(K4-L4,6)</f>
        <v>#NUM!</v>
      </c>
      <c r="N4" s="31"/>
      <c r="O4" s="28" t="str">
        <f>_xll.qlSimpleQuote(,,,,EvaluationDate)</f>
        <v>obj_00703#0000</v>
      </c>
      <c r="P4" s="31" t="e">
        <f>_xll.qlSimpleQuoteSetValue(O4,M4)</f>
        <v>#NUM!</v>
      </c>
    </row>
    <row r="5" spans="1:16" x14ac:dyDescent="0.2">
      <c r="A5" s="29" t="str">
        <f>RateHelpers!F4</f>
        <v>obj_0070a#0000</v>
      </c>
      <c r="B5" s="30">
        <f>_xll.qlRateHelperRate($A5,InterestRatesTrigger)</f>
        <v>8.7799999999999996E-3</v>
      </c>
      <c r="C5" s="35">
        <f>_xll.qlRateHelperEarliestDate($A5)</f>
        <v>41683</v>
      </c>
      <c r="D5" s="36">
        <f>_xll.qlRateHelperLatestDate($A5)</f>
        <v>42779</v>
      </c>
      <c r="E5" s="31">
        <v>0.97406427191871259</v>
      </c>
      <c r="F5" s="28">
        <v>36</v>
      </c>
      <c r="G5" s="80">
        <f>_xll.qlInterestRateIndexFixingDate(IborIndex,I5)</f>
        <v>42775</v>
      </c>
      <c r="H5" s="28" t="str">
        <f>_xll.qlMakeDatedOIS(,I5,J5,OvernightIndex,0,"Act/360",0)</f>
        <v>obj_00721#0000</v>
      </c>
      <c r="I5" s="80">
        <f>_xll.qlCalendarAdvance(Calendar,$D$2,F5&amp;"M","mf")</f>
        <v>42779</v>
      </c>
      <c r="J5" s="80">
        <f>_xll.qlInterestRateIndexMaturity(IborIndex,I5)</f>
        <v>43144</v>
      </c>
      <c r="K5" s="31">
        <f>_xll.qlIndexFixing(IborIndex,G5,TRUE,InterestRatesTrigger)</f>
        <v>1.7364584431306753E-2</v>
      </c>
      <c r="L5" s="31" t="e">
        <f>_xll.qlOvernightIndexedSwapFairRate(H5,InterestRatesTrigger)</f>
        <v>#NUM!</v>
      </c>
      <c r="M5" s="52" t="e">
        <f>ROUND(K5-L5,6)</f>
        <v>#NUM!</v>
      </c>
      <c r="N5" s="31"/>
      <c r="O5" s="28" t="str">
        <f>_xll.qlSimpleQuote(,,,,EvaluationDate)</f>
        <v>obj_00702#0000</v>
      </c>
      <c r="P5" s="31" t="e">
        <f>_xll.qlSimpleQuoteSetValue(O5,M5)</f>
        <v>#NUM!</v>
      </c>
    </row>
    <row r="6" spans="1:16" x14ac:dyDescent="0.2">
      <c r="A6" s="29" t="str">
        <f>RateHelpers!F5</f>
        <v>obj_00708#0000</v>
      </c>
      <c r="B6" s="30">
        <f>_xll.qlRateHelperRate($A6,InterestRatesTrigger)</f>
        <v>1.094E-2</v>
      </c>
      <c r="C6" s="35">
        <f>_xll.qlRateHelperEarliestDate($A6)</f>
        <v>41683</v>
      </c>
      <c r="D6" s="36">
        <f>_xll.qlRateHelperLatestDate($A6)</f>
        <v>43144</v>
      </c>
      <c r="E6" s="31">
        <v>0.95721183090596129</v>
      </c>
      <c r="F6" s="28">
        <v>48</v>
      </c>
      <c r="G6" s="80">
        <f>_xll.qlInterestRateIndexFixingDate(IborIndex,I6)</f>
        <v>43140</v>
      </c>
      <c r="H6" s="28" t="str">
        <f>_xll.qlMakeDatedOIS(,I6,J6,OvernightIndex,0,"Act/360",0)</f>
        <v>obj_00711#0000</v>
      </c>
      <c r="I6" s="80">
        <f>_xll.qlCalendarAdvance(Calendar,$D$2,F6&amp;"M","mf")</f>
        <v>43144</v>
      </c>
      <c r="J6" s="80">
        <f>_xll.qlInterestRateIndexMaturity(IborIndex,I6)</f>
        <v>43509</v>
      </c>
      <c r="K6" s="31">
        <f>_xll.qlIndexFixing(IborIndex,G6,TRUE,InterestRatesTrigger)</f>
        <v>2.2178636173262756E-2</v>
      </c>
      <c r="L6" s="31" t="e">
        <f>_xll.qlOvernightIndexedSwapFairRate(H6,InterestRatesTrigger)</f>
        <v>#NUM!</v>
      </c>
      <c r="M6" s="52" t="e">
        <f>ROUND(K6-L6,6)</f>
        <v>#NUM!</v>
      </c>
      <c r="N6" s="31"/>
      <c r="O6" s="28" t="str">
        <f>_xll.qlSimpleQuote(,,,,EvaluationDate)</f>
        <v>obj_00704#0000</v>
      </c>
      <c r="P6" s="31" t="e">
        <f>_xll.qlSimpleQuoteSetValue(O6,M6)</f>
        <v>#NUM!</v>
      </c>
    </row>
    <row r="7" spans="1:16" x14ac:dyDescent="0.2">
      <c r="A7" s="29" t="str">
        <f>RateHelpers!F6</f>
        <v>obj_0070c#0000</v>
      </c>
      <c r="B7" s="30">
        <f>_xll.qlRateHelperRate($A7,InterestRatesTrigger)</f>
        <v>1.3170000000000001E-2</v>
      </c>
      <c r="C7" s="35">
        <f>_xll.qlRateHelperEarliestDate($A7)</f>
        <v>41683</v>
      </c>
      <c r="D7" s="36">
        <f>_xll.qlRateHelperLatestDate($A7)</f>
        <v>43509</v>
      </c>
      <c r="E7" s="31">
        <v>0.93616069175462913</v>
      </c>
      <c r="G7" s="80"/>
      <c r="I7" s="80"/>
      <c r="J7" s="80"/>
      <c r="K7" s="31"/>
      <c r="L7" s="31"/>
      <c r="M7" s="52"/>
    </row>
    <row r="8" spans="1:16" x14ac:dyDescent="0.2">
      <c r="A8" s="29"/>
      <c r="B8" s="30"/>
      <c r="C8" s="35"/>
      <c r="D8" s="36"/>
      <c r="E8" s="31" t="e">
        <v>#N/A</v>
      </c>
      <c r="F8" s="28">
        <v>1</v>
      </c>
      <c r="G8" s="80">
        <f>_xll.qlInterestRateIndexFixingDate(IborIndex,I8)</f>
        <v>41709</v>
      </c>
      <c r="H8" s="28" t="str">
        <f>_xll.qlMakeDatedOIS(,I8,J8,OvernightIndex,0,"Act/360",0)</f>
        <v>obj_00732#0000</v>
      </c>
      <c r="I8" s="80">
        <f>_xll.qlCalendarAdvance(Calendar,$D$2,F8&amp;"M","mf")</f>
        <v>41711</v>
      </c>
      <c r="J8" s="80">
        <f>_xll.qlInterestRateIndexMaturity(IborIndex,I8)</f>
        <v>42076</v>
      </c>
      <c r="L8" s="31" t="e">
        <f>_xll.qlOvernightIndexedSwapFairRate(H8,_xll.ohTrigger($P$2:$P$6))</f>
        <v>#NUM!</v>
      </c>
      <c r="M8" s="52" t="e">
        <f>_xll.qlInterpolationInterpolate(BasisInterpolator,I8,,L8)</f>
        <v>#NUM!</v>
      </c>
      <c r="N8" s="31" t="e">
        <f t="shared" ref="N8:N51" si="0">L8+M8</f>
        <v>#NUM!</v>
      </c>
    </row>
    <row r="9" spans="1:16" x14ac:dyDescent="0.2">
      <c r="A9" s="29"/>
      <c r="B9" s="30"/>
      <c r="C9" s="35"/>
      <c r="D9" s="36"/>
      <c r="E9" s="31" t="e">
        <v>#N/A</v>
      </c>
      <c r="F9" s="28">
        <v>2</v>
      </c>
      <c r="G9" s="80">
        <f>_xll.qlInterestRateIndexFixingDate(IborIndex,I9)</f>
        <v>41739</v>
      </c>
      <c r="H9" s="28" t="str">
        <f>_xll.qlMakeDatedOIS(,I9,J9,OvernightIndex,0,"Act/360",0)</f>
        <v>obj_00739#0000</v>
      </c>
      <c r="I9" s="80">
        <f>_xll.qlCalendarAdvance(Calendar,$D$2,F9&amp;"M","mf")</f>
        <v>41743</v>
      </c>
      <c r="J9" s="80">
        <f>_xll.qlInterestRateIndexMaturity(IborIndex,I9)</f>
        <v>42108</v>
      </c>
      <c r="L9" s="31" t="e">
        <f>_xll.qlOvernightIndexedSwapFairRate(H9,_xll.ohTrigger($P$2:$P$6))</f>
        <v>#NUM!</v>
      </c>
      <c r="M9" s="52" t="e">
        <f>_xll.qlInterpolationInterpolate(BasisInterpolator,I9,,L9)</f>
        <v>#NUM!</v>
      </c>
      <c r="N9" s="31" t="e">
        <f t="shared" si="0"/>
        <v>#NUM!</v>
      </c>
    </row>
    <row r="10" spans="1:16" x14ac:dyDescent="0.2">
      <c r="A10" s="29"/>
      <c r="B10" s="30"/>
      <c r="C10" s="35"/>
      <c r="D10" s="36"/>
      <c r="E10" s="31" t="e">
        <v>#N/A</v>
      </c>
      <c r="F10" s="28">
        <v>3</v>
      </c>
      <c r="G10" s="80">
        <f>_xll.qlInterestRateIndexFixingDate(IborIndex,I10)</f>
        <v>41768</v>
      </c>
      <c r="H10" s="28" t="str">
        <f>_xll.qlMakeDatedOIS(,I10,J10,OvernightIndex,0,"Act/360",0)</f>
        <v>obj_0071a#0000</v>
      </c>
      <c r="I10" s="80">
        <f>_xll.qlCalendarAdvance(Calendar,$D$2,F10&amp;"M","mf")</f>
        <v>41772</v>
      </c>
      <c r="J10" s="80">
        <f>_xll.qlInterestRateIndexMaturity(IborIndex,I10)</f>
        <v>42137</v>
      </c>
      <c r="L10" s="31" t="e">
        <f>_xll.qlOvernightIndexedSwapFairRate(H10,_xll.ohTrigger($P$2:$P$6))</f>
        <v>#NUM!</v>
      </c>
      <c r="M10" s="52" t="e">
        <f>_xll.qlInterpolationInterpolate(BasisInterpolator,I10,,L10)</f>
        <v>#NUM!</v>
      </c>
      <c r="N10" s="31" t="e">
        <f t="shared" si="0"/>
        <v>#NUM!</v>
      </c>
    </row>
    <row r="11" spans="1:16" x14ac:dyDescent="0.2">
      <c r="A11" s="29"/>
      <c r="B11" s="30"/>
      <c r="C11" s="35"/>
      <c r="D11" s="36"/>
      <c r="E11" s="31" t="e">
        <v>#N/A</v>
      </c>
      <c r="F11" s="28">
        <v>4</v>
      </c>
      <c r="G11" s="80">
        <f>_xll.qlInterestRateIndexFixingDate(IborIndex,I11)</f>
        <v>41801</v>
      </c>
      <c r="H11" s="28" t="str">
        <f>_xll.qlMakeDatedOIS(,I11,J11,OvernightIndex,0,"Act/360",0)</f>
        <v>obj_0072d#0000</v>
      </c>
      <c r="I11" s="80">
        <f>_xll.qlCalendarAdvance(Calendar,$D$2,F11&amp;"M","mf")</f>
        <v>41803</v>
      </c>
      <c r="J11" s="80">
        <f>_xll.qlInterestRateIndexMaturity(IborIndex,I11)</f>
        <v>42170</v>
      </c>
      <c r="L11" s="31" t="e">
        <f>_xll.qlOvernightIndexedSwapFairRate(H11,_xll.ohTrigger($P$2:$P$6))</f>
        <v>#NUM!</v>
      </c>
      <c r="M11" s="52" t="e">
        <f>_xll.qlInterpolationInterpolate(BasisInterpolator,I11,,L11)</f>
        <v>#NUM!</v>
      </c>
      <c r="N11" s="31" t="e">
        <f t="shared" si="0"/>
        <v>#NUM!</v>
      </c>
    </row>
    <row r="12" spans="1:16" x14ac:dyDescent="0.2">
      <c r="A12" s="29"/>
      <c r="B12" s="30"/>
      <c r="C12" s="35"/>
      <c r="D12" s="36"/>
      <c r="E12" s="31" t="e">
        <v>#N/A</v>
      </c>
      <c r="F12" s="28">
        <v>5</v>
      </c>
      <c r="G12" s="80">
        <f>_xll.qlInterestRateIndexFixingDate(IborIndex,I12)</f>
        <v>41830</v>
      </c>
      <c r="H12" s="28" t="str">
        <f>_xll.qlMakeDatedOIS(,I12,J12,OvernightIndex,0,"Act/360",0)</f>
        <v>obj_00734#0000</v>
      </c>
      <c r="I12" s="80">
        <f>_xll.qlCalendarAdvance(Calendar,$D$2,F12&amp;"M","mf")</f>
        <v>41834</v>
      </c>
      <c r="J12" s="80">
        <f>_xll.qlInterestRateIndexMaturity(IborIndex,I12)</f>
        <v>42199</v>
      </c>
      <c r="L12" s="31" t="e">
        <f>_xll.qlOvernightIndexedSwapFairRate(H12,_xll.ohTrigger($P$2:$P$6))</f>
        <v>#NUM!</v>
      </c>
      <c r="M12" s="52" t="e">
        <f>_xll.qlInterpolationInterpolate(BasisInterpolator,I12,,L12)</f>
        <v>#NUM!</v>
      </c>
      <c r="N12" s="31" t="e">
        <f t="shared" si="0"/>
        <v>#NUM!</v>
      </c>
    </row>
    <row r="13" spans="1:16" x14ac:dyDescent="0.2">
      <c r="A13" s="29"/>
      <c r="B13" s="30"/>
      <c r="C13" s="35"/>
      <c r="D13" s="36"/>
      <c r="E13" s="31" t="e">
        <v>#N/A</v>
      </c>
      <c r="F13" s="28">
        <v>6</v>
      </c>
      <c r="G13" s="80">
        <f>_xll.qlInterestRateIndexFixingDate(IborIndex,I13)</f>
        <v>41862</v>
      </c>
      <c r="H13" s="28" t="str">
        <f>_xll.qlMakeDatedOIS(,I13,J13,OvernightIndex,0,"Act/360",0)</f>
        <v>obj_0072f#0000</v>
      </c>
      <c r="I13" s="80">
        <f>_xll.qlCalendarAdvance(Calendar,$D$2,F13&amp;"M","mf")</f>
        <v>41864</v>
      </c>
      <c r="J13" s="80">
        <f>_xll.qlInterestRateIndexMaturity(IborIndex,I13)</f>
        <v>42229</v>
      </c>
      <c r="L13" s="31" t="e">
        <f>_xll.qlOvernightIndexedSwapFairRate(H13,_xll.ohTrigger($P$2:$P$6))</f>
        <v>#NUM!</v>
      </c>
      <c r="M13" s="52" t="e">
        <f>_xll.qlInterpolationInterpolate(BasisInterpolator,I13,,L13)</f>
        <v>#NUM!</v>
      </c>
      <c r="N13" s="31" t="e">
        <f t="shared" si="0"/>
        <v>#NUM!</v>
      </c>
    </row>
    <row r="14" spans="1:16" x14ac:dyDescent="0.2">
      <c r="A14" s="29"/>
      <c r="B14" s="30"/>
      <c r="C14" s="35"/>
      <c r="D14" s="36"/>
      <c r="E14" s="31" t="e">
        <v>#N/A</v>
      </c>
      <c r="F14" s="28">
        <v>7</v>
      </c>
      <c r="G14" s="80">
        <f>_xll.qlInterestRateIndexFixingDate(IborIndex,I14)</f>
        <v>41893</v>
      </c>
      <c r="H14" s="28" t="str">
        <f>_xll.qlMakeDatedOIS(,I14,J14,OvernightIndex,0,"Act/360",0)</f>
        <v>obj_0071b#0000</v>
      </c>
      <c r="I14" s="80">
        <f>_xll.qlCalendarAdvance(Calendar,$D$2,F14&amp;"M","mf")</f>
        <v>41897</v>
      </c>
      <c r="J14" s="80">
        <f>_xll.qlInterestRateIndexMaturity(IborIndex,I14)</f>
        <v>42262</v>
      </c>
      <c r="L14" s="31" t="e">
        <f>_xll.qlOvernightIndexedSwapFairRate(H14,_xll.ohTrigger($P$2:$P$6))</f>
        <v>#NUM!</v>
      </c>
      <c r="M14" s="52" t="e">
        <f>_xll.qlInterpolationInterpolate(BasisInterpolator,I14,,L14)</f>
        <v>#NUM!</v>
      </c>
      <c r="N14" s="31" t="e">
        <f t="shared" si="0"/>
        <v>#NUM!</v>
      </c>
    </row>
    <row r="15" spans="1:16" x14ac:dyDescent="0.2">
      <c r="A15" s="29"/>
      <c r="B15" s="30"/>
      <c r="C15" s="35"/>
      <c r="D15" s="36"/>
      <c r="E15" s="31" t="e">
        <v>#N/A</v>
      </c>
      <c r="F15" s="28">
        <v>8</v>
      </c>
      <c r="G15" s="80">
        <f>_xll.qlInterestRateIndexFixingDate(IborIndex,I15)</f>
        <v>41921</v>
      </c>
      <c r="H15" s="28" t="str">
        <f>_xll.qlMakeDatedOIS(,I15,J15,OvernightIndex,0,"Act/360",0)</f>
        <v>obj_0072a#0000</v>
      </c>
      <c r="I15" s="80">
        <f>_xll.qlCalendarAdvance(Calendar,$D$2,F15&amp;"M","mf")</f>
        <v>41925</v>
      </c>
      <c r="J15" s="80">
        <f>_xll.qlInterestRateIndexMaturity(IborIndex,I15)</f>
        <v>42290</v>
      </c>
      <c r="L15" s="31" t="e">
        <f>_xll.qlOvernightIndexedSwapFairRate(H15,_xll.ohTrigger($P$2:$P$6))</f>
        <v>#NUM!</v>
      </c>
      <c r="M15" s="52" t="e">
        <f>_xll.qlInterpolationInterpolate(BasisInterpolator,I15,,L15)</f>
        <v>#NUM!</v>
      </c>
      <c r="N15" s="31" t="e">
        <f t="shared" si="0"/>
        <v>#NUM!</v>
      </c>
    </row>
    <row r="16" spans="1:16" x14ac:dyDescent="0.2">
      <c r="A16" s="29"/>
      <c r="B16" s="30"/>
      <c r="C16" s="35"/>
      <c r="D16" s="36"/>
      <c r="E16" s="31" t="e">
        <v>#N/A</v>
      </c>
      <c r="F16" s="28">
        <v>9</v>
      </c>
      <c r="G16" s="80">
        <f>_xll.qlInterestRateIndexFixingDate(IborIndex,I16)</f>
        <v>41954</v>
      </c>
      <c r="H16" s="28" t="str">
        <f>_xll.qlMakeDatedOIS(,I16,J16,OvernightIndex,0,"Act/360",0)</f>
        <v>obj_0073e#0000</v>
      </c>
      <c r="I16" s="80">
        <f>_xll.qlCalendarAdvance(Calendar,$D$2,F16&amp;"M","mf")</f>
        <v>41956</v>
      </c>
      <c r="J16" s="80">
        <f>_xll.qlInterestRateIndexMaturity(IborIndex,I16)</f>
        <v>42321</v>
      </c>
      <c r="L16" s="31" t="e">
        <f>_xll.qlOvernightIndexedSwapFairRate(H16,_xll.ohTrigger($P$2:$P$6))</f>
        <v>#NUM!</v>
      </c>
      <c r="M16" s="52" t="e">
        <f>_xll.qlInterpolationInterpolate(BasisInterpolator,I16,,L16)</f>
        <v>#NUM!</v>
      </c>
      <c r="N16" s="31" t="e">
        <f t="shared" si="0"/>
        <v>#NUM!</v>
      </c>
    </row>
    <row r="17" spans="1:14" x14ac:dyDescent="0.2">
      <c r="A17" s="29"/>
      <c r="B17" s="30"/>
      <c r="C17" s="35"/>
      <c r="D17" s="36"/>
      <c r="E17" s="31" t="e">
        <v>#N/A</v>
      </c>
      <c r="F17" s="28">
        <v>10</v>
      </c>
      <c r="G17" s="80">
        <f>_xll.qlInterestRateIndexFixingDate(IborIndex,I17)</f>
        <v>41984</v>
      </c>
      <c r="H17" s="28" t="str">
        <f>_xll.qlMakeDatedOIS(,I17,J17,OvernightIndex,0,"Act/360",0)</f>
        <v>obj_00713#0000</v>
      </c>
      <c r="I17" s="80">
        <f>_xll.qlCalendarAdvance(Calendar,$D$2,F17&amp;"M","mf")</f>
        <v>41988</v>
      </c>
      <c r="J17" s="80">
        <f>_xll.qlInterestRateIndexMaturity(IborIndex,I17)</f>
        <v>42353</v>
      </c>
      <c r="L17" s="31" t="e">
        <f>_xll.qlOvernightIndexedSwapFairRate(H17,_xll.ohTrigger($P$2:$P$6))</f>
        <v>#NUM!</v>
      </c>
      <c r="M17" s="52" t="e">
        <f>_xll.qlInterpolationInterpolate(BasisInterpolator,I17,,L17)</f>
        <v>#NUM!</v>
      </c>
      <c r="N17" s="31" t="e">
        <f t="shared" si="0"/>
        <v>#NUM!</v>
      </c>
    </row>
    <row r="18" spans="1:14" x14ac:dyDescent="0.2">
      <c r="A18" s="29"/>
      <c r="B18" s="30"/>
      <c r="C18" s="35"/>
      <c r="D18" s="36"/>
      <c r="E18" s="31" t="e">
        <v>#N/A</v>
      </c>
      <c r="F18" s="28">
        <v>11</v>
      </c>
      <c r="G18" s="80">
        <f>_xll.qlInterestRateIndexFixingDate(IborIndex,I18)</f>
        <v>42013</v>
      </c>
      <c r="H18" s="28" t="str">
        <f>_xll.qlMakeDatedOIS(,I18,J18,OvernightIndex,0,"Act/360",0)</f>
        <v>obj_00735#0000</v>
      </c>
      <c r="I18" s="80">
        <f>_xll.qlCalendarAdvance(Calendar,$D$2,F18&amp;"M","mf")</f>
        <v>42017</v>
      </c>
      <c r="J18" s="80">
        <f>_xll.qlInterestRateIndexMaturity(IborIndex,I18)</f>
        <v>42382</v>
      </c>
      <c r="L18" s="31" t="e">
        <f>_xll.qlOvernightIndexedSwapFairRate(H18,_xll.ohTrigger($P$2:$P$6))</f>
        <v>#NUM!</v>
      </c>
      <c r="M18" s="52" t="e">
        <f>_xll.qlInterpolationInterpolate(BasisInterpolator,I18,,L18)</f>
        <v>#NUM!</v>
      </c>
      <c r="N18" s="31" t="e">
        <f t="shared" si="0"/>
        <v>#NUM!</v>
      </c>
    </row>
    <row r="19" spans="1:14" x14ac:dyDescent="0.2">
      <c r="A19" s="29"/>
      <c r="B19" s="30"/>
      <c r="C19" s="35"/>
      <c r="D19" s="36"/>
      <c r="E19" s="31" t="e">
        <v>#N/A</v>
      </c>
      <c r="F19" s="28">
        <v>13</v>
      </c>
      <c r="G19" s="80">
        <f>_xll.qlInterestRateIndexFixingDate(IborIndex,I19)</f>
        <v>42074</v>
      </c>
      <c r="H19" s="28" t="str">
        <f>_xll.qlMakeDatedOIS(,I19,J19,OvernightIndex,0,"Act/360",0)</f>
        <v>obj_00722#0000</v>
      </c>
      <c r="I19" s="80">
        <f>_xll.qlCalendarAdvance(Calendar,$D$2,F19&amp;"M","mf")</f>
        <v>42076</v>
      </c>
      <c r="J19" s="80">
        <f>_xll.qlInterestRateIndexMaturity(IborIndex,I19)</f>
        <v>42443</v>
      </c>
      <c r="L19" s="31" t="e">
        <f>_xll.qlOvernightIndexedSwapFairRate(H19,_xll.ohTrigger($P$2:$P$6))</f>
        <v>#NUM!</v>
      </c>
      <c r="M19" s="52" t="e">
        <f>_xll.qlInterpolationInterpolate(BasisInterpolator,I19,,L19)</f>
        <v>#NUM!</v>
      </c>
      <c r="N19" s="31" t="e">
        <f t="shared" si="0"/>
        <v>#NUM!</v>
      </c>
    </row>
    <row r="20" spans="1:14" x14ac:dyDescent="0.2">
      <c r="A20" s="29"/>
      <c r="B20" s="30"/>
      <c r="C20" s="35"/>
      <c r="D20" s="36"/>
      <c r="E20" s="31" t="e">
        <v>#N/A</v>
      </c>
      <c r="F20" s="28">
        <v>14</v>
      </c>
      <c r="G20" s="80">
        <f>_xll.qlInterestRateIndexFixingDate(IborIndex,I20)</f>
        <v>42103</v>
      </c>
      <c r="H20" s="28" t="str">
        <f>_xll.qlMakeDatedOIS(,I20,J20,OvernightIndex,0,"Act/360",0)</f>
        <v>obj_00737#0000</v>
      </c>
      <c r="I20" s="80">
        <f>_xll.qlCalendarAdvance(Calendar,$D$2,F20&amp;"M","mf")</f>
        <v>42107</v>
      </c>
      <c r="J20" s="80">
        <f>_xll.qlInterestRateIndexMaturity(IborIndex,I20)</f>
        <v>42473</v>
      </c>
      <c r="L20" s="31" t="e">
        <f>_xll.qlOvernightIndexedSwapFairRate(H20,_xll.ohTrigger($P$2:$P$6))</f>
        <v>#NUM!</v>
      </c>
      <c r="M20" s="52" t="e">
        <f>_xll.qlInterpolationInterpolate(BasisInterpolator,I20,,L20)</f>
        <v>#NUM!</v>
      </c>
      <c r="N20" s="31" t="e">
        <f t="shared" si="0"/>
        <v>#NUM!</v>
      </c>
    </row>
    <row r="21" spans="1:14" x14ac:dyDescent="0.2">
      <c r="A21" s="29"/>
      <c r="B21" s="30"/>
      <c r="C21" s="35"/>
      <c r="D21" s="36"/>
      <c r="E21" s="31" t="e">
        <v>#N/A</v>
      </c>
      <c r="F21" s="28">
        <v>15</v>
      </c>
      <c r="G21" s="80">
        <f>_xll.qlInterestRateIndexFixingDate(IborIndex,I21)</f>
        <v>42135</v>
      </c>
      <c r="H21" s="28" t="str">
        <f>_xll.qlMakeDatedOIS(,I21,J21,OvernightIndex,0,"Act/360",0)</f>
        <v>obj_00718#0000</v>
      </c>
      <c r="I21" s="80">
        <f>_xll.qlCalendarAdvance(Calendar,$D$2,F21&amp;"M","mf")</f>
        <v>42137</v>
      </c>
      <c r="J21" s="80">
        <f>_xll.qlInterestRateIndexMaturity(IborIndex,I21)</f>
        <v>42503</v>
      </c>
      <c r="L21" s="31" t="e">
        <f>_xll.qlOvernightIndexedSwapFairRate(H21,_xll.ohTrigger($P$2:$P$6))</f>
        <v>#NUM!</v>
      </c>
      <c r="M21" s="52" t="e">
        <f>_xll.qlInterpolationInterpolate(BasisInterpolator,I21,,L21)</f>
        <v>#NUM!</v>
      </c>
      <c r="N21" s="31" t="e">
        <f t="shared" si="0"/>
        <v>#NUM!</v>
      </c>
    </row>
    <row r="22" spans="1:14" x14ac:dyDescent="0.2">
      <c r="A22" s="29"/>
      <c r="B22" s="30"/>
      <c r="C22" s="35"/>
      <c r="D22" s="36"/>
      <c r="E22" s="31" t="e">
        <v>#N/A</v>
      </c>
      <c r="F22" s="28">
        <v>16</v>
      </c>
      <c r="G22" s="80">
        <f>_xll.qlInterestRateIndexFixingDate(IborIndex,I22)</f>
        <v>42166</v>
      </c>
      <c r="H22" s="28" t="str">
        <f>_xll.qlMakeDatedOIS(,I22,J22,OvernightIndex,0,"Act/360",0)</f>
        <v>obj_0073b#0000</v>
      </c>
      <c r="I22" s="80">
        <f>_xll.qlCalendarAdvance(Calendar,$D$2,F22&amp;"M","mf")</f>
        <v>42170</v>
      </c>
      <c r="J22" s="80">
        <f>_xll.qlInterestRateIndexMaturity(IborIndex,I22)</f>
        <v>42536</v>
      </c>
      <c r="L22" s="31" t="e">
        <f>_xll.qlOvernightIndexedSwapFairRate(H22,_xll.ohTrigger($P$2:$P$6))</f>
        <v>#NUM!</v>
      </c>
      <c r="M22" s="52" t="e">
        <f>_xll.qlInterpolationInterpolate(BasisInterpolator,I22,,L22)</f>
        <v>#NUM!</v>
      </c>
      <c r="N22" s="31" t="e">
        <f t="shared" si="0"/>
        <v>#NUM!</v>
      </c>
    </row>
    <row r="23" spans="1:14" x14ac:dyDescent="0.2">
      <c r="A23" s="29"/>
      <c r="B23" s="30"/>
      <c r="C23" s="35"/>
      <c r="D23" s="36"/>
      <c r="E23" s="31" t="e">
        <v>#N/A</v>
      </c>
      <c r="F23" s="28">
        <v>17</v>
      </c>
      <c r="G23" s="80">
        <f>_xll.qlInterestRateIndexFixingDate(IborIndex,I23)</f>
        <v>42194</v>
      </c>
      <c r="H23" s="28" t="str">
        <f>_xll.qlMakeDatedOIS(,I23,J23,OvernightIndex,0,"Act/360",0)</f>
        <v>obj_00719#0000</v>
      </c>
      <c r="I23" s="80">
        <f>_xll.qlCalendarAdvance(Calendar,$D$2,F23&amp;"M","mf")</f>
        <v>42198</v>
      </c>
      <c r="J23" s="80">
        <f>_xll.qlInterestRateIndexMaturity(IborIndex,I23)</f>
        <v>42564</v>
      </c>
      <c r="L23" s="31" t="e">
        <f>_xll.qlOvernightIndexedSwapFairRate(H23,_xll.ohTrigger($P$2:$P$6))</f>
        <v>#NUM!</v>
      </c>
      <c r="M23" s="52" t="e">
        <f>_xll.qlInterpolationInterpolate(BasisInterpolator,I23,,L23)</f>
        <v>#NUM!</v>
      </c>
      <c r="N23" s="31" t="e">
        <f t="shared" si="0"/>
        <v>#NUM!</v>
      </c>
    </row>
    <row r="24" spans="1:14" x14ac:dyDescent="0.2">
      <c r="A24" s="29"/>
      <c r="B24" s="30"/>
      <c r="C24" s="35"/>
      <c r="D24" s="36"/>
      <c r="E24" s="31" t="e">
        <v>#N/A</v>
      </c>
      <c r="F24" s="28">
        <v>18</v>
      </c>
      <c r="G24" s="80">
        <f>_xll.qlInterestRateIndexFixingDate(IborIndex,I24)</f>
        <v>42227</v>
      </c>
      <c r="H24" s="28" t="str">
        <f>_xll.qlMakeDatedOIS(,I24,J24,OvernightIndex,0,"Act/360",0)</f>
        <v>obj_0073d#0000</v>
      </c>
      <c r="I24" s="80">
        <f>_xll.qlCalendarAdvance(Calendar,$D$2,F24&amp;"M","mf")</f>
        <v>42229</v>
      </c>
      <c r="J24" s="80">
        <f>_xll.qlInterestRateIndexMaturity(IborIndex,I24)</f>
        <v>42597</v>
      </c>
      <c r="L24" s="31" t="e">
        <f>_xll.qlOvernightIndexedSwapFairRate(H24,_xll.ohTrigger($P$2:$P$6))</f>
        <v>#NUM!</v>
      </c>
      <c r="M24" s="52" t="e">
        <f>_xll.qlInterpolationInterpolate(BasisInterpolator,I24,,L24)</f>
        <v>#NUM!</v>
      </c>
      <c r="N24" s="31" t="e">
        <f t="shared" si="0"/>
        <v>#NUM!</v>
      </c>
    </row>
    <row r="25" spans="1:14" x14ac:dyDescent="0.2">
      <c r="A25" s="29"/>
      <c r="B25" s="30"/>
      <c r="C25" s="35"/>
      <c r="D25" s="36"/>
      <c r="E25" s="31" t="e">
        <v>#N/A</v>
      </c>
      <c r="F25" s="28">
        <v>19</v>
      </c>
      <c r="G25" s="80">
        <f>_xll.qlInterestRateIndexFixingDate(IborIndex,I25)</f>
        <v>42257</v>
      </c>
      <c r="H25" s="28" t="str">
        <f>_xll.qlMakeDatedOIS(,I25,J25,OvernightIndex,0,"Act/360",0)</f>
        <v>obj_0071f#0000</v>
      </c>
      <c r="I25" s="80">
        <f>_xll.qlCalendarAdvance(Calendar,$D$2,F25&amp;"M","mf")</f>
        <v>42261</v>
      </c>
      <c r="J25" s="80">
        <f>_xll.qlInterestRateIndexMaturity(IborIndex,I25)</f>
        <v>42627</v>
      </c>
      <c r="L25" s="31" t="e">
        <f>_xll.qlOvernightIndexedSwapFairRate(H25,_xll.ohTrigger($P$2:$P$6))</f>
        <v>#NUM!</v>
      </c>
      <c r="M25" s="52" t="e">
        <f>_xll.qlInterpolationInterpolate(BasisInterpolator,I25,,L25)</f>
        <v>#NUM!</v>
      </c>
      <c r="N25" s="31" t="e">
        <f t="shared" si="0"/>
        <v>#NUM!</v>
      </c>
    </row>
    <row r="26" spans="1:14" x14ac:dyDescent="0.2">
      <c r="A26" s="29"/>
      <c r="B26" s="30"/>
      <c r="C26" s="35"/>
      <c r="D26" s="36"/>
      <c r="E26" s="31" t="e">
        <v>#N/A</v>
      </c>
      <c r="F26" s="28">
        <v>20</v>
      </c>
      <c r="G26" s="80">
        <f>_xll.qlInterestRateIndexFixingDate(IborIndex,I26)</f>
        <v>42286</v>
      </c>
      <c r="H26" s="28" t="str">
        <f>_xll.qlMakeDatedOIS(,I26,J26,OvernightIndex,0,"Act/360",0)</f>
        <v>obj_00723#0000</v>
      </c>
      <c r="I26" s="80">
        <f>_xll.qlCalendarAdvance(Calendar,$D$2,F26&amp;"M","mf")</f>
        <v>42290</v>
      </c>
      <c r="J26" s="80">
        <f>_xll.qlInterestRateIndexMaturity(IborIndex,I26)</f>
        <v>42656</v>
      </c>
      <c r="L26" s="31" t="e">
        <f>_xll.qlOvernightIndexedSwapFairRate(H26,_xll.ohTrigger($P$2:$P$6))</f>
        <v>#NUM!</v>
      </c>
      <c r="M26" s="52" t="e">
        <f>_xll.qlInterpolationInterpolate(BasisInterpolator,I26,,L26)</f>
        <v>#NUM!</v>
      </c>
      <c r="N26" s="31" t="e">
        <f t="shared" si="0"/>
        <v>#NUM!</v>
      </c>
    </row>
    <row r="27" spans="1:14" x14ac:dyDescent="0.2">
      <c r="A27" s="29"/>
      <c r="B27" s="30"/>
      <c r="C27" s="35"/>
      <c r="D27" s="36"/>
      <c r="E27" s="31" t="e">
        <v>#N/A</v>
      </c>
      <c r="F27" s="28">
        <v>21</v>
      </c>
      <c r="G27" s="80">
        <f>_xll.qlInterestRateIndexFixingDate(IborIndex,I27)</f>
        <v>42319</v>
      </c>
      <c r="H27" s="28" t="str">
        <f>_xll.qlMakeDatedOIS(,I27,J27,OvernightIndex,0,"Act/360",0)</f>
        <v>obj_00717#0000</v>
      </c>
      <c r="I27" s="80">
        <f>_xll.qlCalendarAdvance(Calendar,$D$2,F27&amp;"M","mf")</f>
        <v>42321</v>
      </c>
      <c r="J27" s="80">
        <f>_xll.qlInterestRateIndexMaturity(IborIndex,I27)</f>
        <v>42688</v>
      </c>
      <c r="L27" s="31" t="e">
        <f>_xll.qlOvernightIndexedSwapFairRate(H27,_xll.ohTrigger($P$2:$P$6))</f>
        <v>#NUM!</v>
      </c>
      <c r="M27" s="52" t="e">
        <f>_xll.qlInterpolationInterpolate(BasisInterpolator,I27,,L27)</f>
        <v>#NUM!</v>
      </c>
      <c r="N27" s="31" t="e">
        <f t="shared" si="0"/>
        <v>#NUM!</v>
      </c>
    </row>
    <row r="28" spans="1:14" x14ac:dyDescent="0.2">
      <c r="A28" s="29"/>
      <c r="B28" s="30"/>
      <c r="C28" s="35"/>
      <c r="D28" s="36"/>
      <c r="E28" s="31" t="e">
        <v>#N/A</v>
      </c>
      <c r="F28" s="28">
        <v>22</v>
      </c>
      <c r="G28" s="80">
        <f>_xll.qlInterestRateIndexFixingDate(IborIndex,I28)</f>
        <v>42348</v>
      </c>
      <c r="H28" s="28" t="str">
        <f>_xll.qlMakeDatedOIS(,I28,J28,OvernightIndex,0,"Act/360",0)</f>
        <v>obj_0072c#0000</v>
      </c>
      <c r="I28" s="80">
        <f>_xll.qlCalendarAdvance(Calendar,$D$2,F28&amp;"M","mf")</f>
        <v>42352</v>
      </c>
      <c r="J28" s="80">
        <f>_xll.qlInterestRateIndexMaturity(IborIndex,I28)</f>
        <v>42718</v>
      </c>
      <c r="L28" s="31" t="e">
        <f>_xll.qlOvernightIndexedSwapFairRate(H28,_xll.ohTrigger($P$2:$P$6))</f>
        <v>#NUM!</v>
      </c>
      <c r="M28" s="52" t="e">
        <f>_xll.qlInterpolationInterpolate(BasisInterpolator,I28,,L28)</f>
        <v>#NUM!</v>
      </c>
      <c r="N28" s="31" t="e">
        <f t="shared" si="0"/>
        <v>#NUM!</v>
      </c>
    </row>
    <row r="29" spans="1:14" x14ac:dyDescent="0.2">
      <c r="A29" s="29"/>
      <c r="B29" s="30"/>
      <c r="C29" s="35"/>
      <c r="D29" s="36"/>
      <c r="E29" s="31" t="e">
        <v>#N/A</v>
      </c>
      <c r="F29" s="28">
        <v>23</v>
      </c>
      <c r="G29" s="80">
        <f>_xll.qlInterestRateIndexFixingDate(IborIndex,I29)</f>
        <v>42380</v>
      </c>
      <c r="H29" s="28" t="str">
        <f>_xll.qlMakeDatedOIS(,I29,J29,OvernightIndex,0,"Act/360",0)</f>
        <v>obj_00725#0000</v>
      </c>
      <c r="I29" s="80">
        <f>_xll.qlCalendarAdvance(Calendar,$D$2,F29&amp;"M","mf")</f>
        <v>42382</v>
      </c>
      <c r="J29" s="80">
        <f>_xll.qlInterestRateIndexMaturity(IborIndex,I29)</f>
        <v>42748</v>
      </c>
      <c r="L29" s="31" t="e">
        <f>_xll.qlOvernightIndexedSwapFairRate(H29,_xll.ohTrigger($P$2:$P$6))</f>
        <v>#NUM!</v>
      </c>
      <c r="M29" s="52" t="e">
        <f>_xll.qlInterpolationInterpolate(BasisInterpolator,I29,,L29)</f>
        <v>#NUM!</v>
      </c>
      <c r="N29" s="31" t="e">
        <f t="shared" si="0"/>
        <v>#NUM!</v>
      </c>
    </row>
    <row r="30" spans="1:14" x14ac:dyDescent="0.2">
      <c r="A30" s="29"/>
      <c r="B30" s="30"/>
      <c r="C30" s="35"/>
      <c r="D30" s="36"/>
      <c r="E30" s="31" t="e">
        <v>#N/A</v>
      </c>
      <c r="F30" s="28">
        <v>25</v>
      </c>
      <c r="G30" s="80">
        <f>_xll.qlInterestRateIndexFixingDate(IborIndex,I30)</f>
        <v>42439</v>
      </c>
      <c r="H30" s="28" t="str">
        <f>_xll.qlMakeDatedOIS(,I30,J30,OvernightIndex,0,"Act/360",0)</f>
        <v>obj_00726#0000</v>
      </c>
      <c r="I30" s="80">
        <f>_xll.qlCalendarAdvance(Calendar,$D$2,F30&amp;"M","mf")</f>
        <v>42443</v>
      </c>
      <c r="J30" s="80">
        <f>_xll.qlInterestRateIndexMaturity(IborIndex,I30)</f>
        <v>42808</v>
      </c>
      <c r="L30" s="31" t="e">
        <f>_xll.qlOvernightIndexedSwapFairRate(H30,_xll.ohTrigger($P$2:$P$6))</f>
        <v>#NUM!</v>
      </c>
      <c r="M30" s="52" t="e">
        <f>_xll.qlInterpolationInterpolate(BasisInterpolator,I30,,L30)</f>
        <v>#NUM!</v>
      </c>
      <c r="N30" s="31" t="e">
        <f t="shared" si="0"/>
        <v>#NUM!</v>
      </c>
    </row>
    <row r="31" spans="1:14" x14ac:dyDescent="0.2">
      <c r="A31" s="29"/>
      <c r="B31" s="30"/>
      <c r="C31" s="35"/>
      <c r="D31" s="36"/>
      <c r="E31" s="31" t="e">
        <v>#N/A</v>
      </c>
      <c r="F31" s="28">
        <v>26</v>
      </c>
      <c r="G31" s="80">
        <f>_xll.qlInterestRateIndexFixingDate(IborIndex,I31)</f>
        <v>42471</v>
      </c>
      <c r="H31" s="28" t="str">
        <f>_xll.qlMakeDatedOIS(,I31,J31,OvernightIndex,0,"Act/360",0)</f>
        <v>obj_0072b#0000</v>
      </c>
      <c r="I31" s="80">
        <f>_xll.qlCalendarAdvance(Calendar,$D$2,F31&amp;"M","mf")</f>
        <v>42473</v>
      </c>
      <c r="J31" s="80">
        <f>_xll.qlInterestRateIndexMaturity(IborIndex,I31)</f>
        <v>42838</v>
      </c>
      <c r="L31" s="31" t="e">
        <f>_xll.qlOvernightIndexedSwapFairRate(H31,_xll.ohTrigger($P$2:$P$6))</f>
        <v>#NUM!</v>
      </c>
      <c r="M31" s="52" t="e">
        <f>_xll.qlInterpolationInterpolate(BasisInterpolator,I31,,L31)</f>
        <v>#NUM!</v>
      </c>
      <c r="N31" s="31" t="e">
        <f t="shared" si="0"/>
        <v>#NUM!</v>
      </c>
    </row>
    <row r="32" spans="1:14" x14ac:dyDescent="0.2">
      <c r="A32" s="29"/>
      <c r="B32" s="30"/>
      <c r="C32" s="35"/>
      <c r="D32" s="36"/>
      <c r="E32" s="31" t="e">
        <v>#N/A</v>
      </c>
      <c r="F32" s="28">
        <v>27</v>
      </c>
      <c r="G32" s="80">
        <f>_xll.qlInterestRateIndexFixingDate(IborIndex,I32)</f>
        <v>42501</v>
      </c>
      <c r="H32" s="28" t="str">
        <f>_xll.qlMakeDatedOIS(,I32,J32,OvernightIndex,0,"Act/360",0)</f>
        <v>obj_0070f#0000</v>
      </c>
      <c r="I32" s="80">
        <f>_xll.qlCalendarAdvance(Calendar,$D$2,F32&amp;"M","mf")</f>
        <v>42503</v>
      </c>
      <c r="J32" s="80">
        <f>_xll.qlInterestRateIndexMaturity(IborIndex,I32)</f>
        <v>42870</v>
      </c>
      <c r="L32" s="31" t="e">
        <f>_xll.qlOvernightIndexedSwapFairRate(H32,_xll.ohTrigger($P$2:$P$6))</f>
        <v>#NUM!</v>
      </c>
      <c r="M32" s="52" t="e">
        <f>_xll.qlInterpolationInterpolate(BasisInterpolator,I32,,L32)</f>
        <v>#NUM!</v>
      </c>
      <c r="N32" s="31" t="e">
        <f t="shared" si="0"/>
        <v>#NUM!</v>
      </c>
    </row>
    <row r="33" spans="1:14" x14ac:dyDescent="0.2">
      <c r="A33" s="29"/>
      <c r="B33" s="30"/>
      <c r="C33" s="35"/>
      <c r="D33" s="36"/>
      <c r="E33" s="31" t="e">
        <v>#N/A</v>
      </c>
      <c r="F33" s="28">
        <v>28</v>
      </c>
      <c r="G33" s="80">
        <f>_xll.qlInterestRateIndexFixingDate(IborIndex,I33)</f>
        <v>42530</v>
      </c>
      <c r="H33" s="28" t="str">
        <f>_xll.qlMakeDatedOIS(,I33,J33,OvernightIndex,0,"Act/360",0)</f>
        <v>obj_0073a#0000</v>
      </c>
      <c r="I33" s="80">
        <f>_xll.qlCalendarAdvance(Calendar,$D$2,F33&amp;"M","mf")</f>
        <v>42534</v>
      </c>
      <c r="J33" s="80">
        <f>_xll.qlInterestRateIndexMaturity(IborIndex,I33)</f>
        <v>42899</v>
      </c>
      <c r="L33" s="31" t="e">
        <f>_xll.qlOvernightIndexedSwapFairRate(H33,_xll.ohTrigger($P$2:$P$6))</f>
        <v>#NUM!</v>
      </c>
      <c r="M33" s="52" t="e">
        <f>_xll.qlInterpolationInterpolate(BasisInterpolator,I33,,L33)</f>
        <v>#NUM!</v>
      </c>
      <c r="N33" s="31" t="e">
        <f t="shared" si="0"/>
        <v>#NUM!</v>
      </c>
    </row>
    <row r="34" spans="1:14" x14ac:dyDescent="0.2">
      <c r="A34" s="29"/>
      <c r="B34" s="30"/>
      <c r="C34" s="35"/>
      <c r="D34" s="36"/>
      <c r="E34" s="31" t="e">
        <v>#N/A</v>
      </c>
      <c r="F34" s="28">
        <v>29</v>
      </c>
      <c r="G34" s="80">
        <f>_xll.qlInterestRateIndexFixingDate(IborIndex,I34)</f>
        <v>42562</v>
      </c>
      <c r="H34" s="28" t="str">
        <f>_xll.qlMakeDatedOIS(,I34,J34,OvernightIndex,0,"Act/360",0)</f>
        <v>obj_00736#0000</v>
      </c>
      <c r="I34" s="80">
        <f>_xll.qlCalendarAdvance(Calendar,$D$2,F34&amp;"M","mf")</f>
        <v>42564</v>
      </c>
      <c r="J34" s="80">
        <f>_xll.qlInterestRateIndexMaturity(IborIndex,I34)</f>
        <v>42929</v>
      </c>
      <c r="L34" s="31" t="e">
        <f>_xll.qlOvernightIndexedSwapFairRate(H34,_xll.ohTrigger($P$2:$P$6))</f>
        <v>#NUM!</v>
      </c>
      <c r="M34" s="52" t="e">
        <f>_xll.qlInterpolationInterpolate(BasisInterpolator,I34,,L34)</f>
        <v>#NUM!</v>
      </c>
      <c r="N34" s="31" t="e">
        <f t="shared" si="0"/>
        <v>#NUM!</v>
      </c>
    </row>
    <row r="35" spans="1:14" x14ac:dyDescent="0.2">
      <c r="A35" s="29"/>
      <c r="B35" s="30"/>
      <c r="C35" s="35"/>
      <c r="D35" s="36"/>
      <c r="E35" s="31" t="e">
        <v>#N/A</v>
      </c>
      <c r="F35" s="28">
        <v>30</v>
      </c>
      <c r="G35" s="80">
        <f>_xll.qlInterestRateIndexFixingDate(IborIndex,I35)</f>
        <v>42593</v>
      </c>
      <c r="H35" s="28" t="str">
        <f>_xll.qlMakeDatedOIS(,I35,J35,OvernightIndex,0,"Act/360",0)</f>
        <v>obj_00731#0000</v>
      </c>
      <c r="I35" s="80">
        <f>_xll.qlCalendarAdvance(Calendar,$D$2,F35&amp;"M","mf")</f>
        <v>42597</v>
      </c>
      <c r="J35" s="80">
        <f>_xll.qlInterestRateIndexMaturity(IborIndex,I35)</f>
        <v>42962</v>
      </c>
      <c r="L35" s="31" t="e">
        <f>_xll.qlOvernightIndexedSwapFairRate(H35,_xll.ohTrigger($P$2:$P$6))</f>
        <v>#NUM!</v>
      </c>
      <c r="M35" s="52" t="e">
        <f>_xll.qlInterpolationInterpolate(BasisInterpolator,I35,,L35)</f>
        <v>#NUM!</v>
      </c>
      <c r="N35" s="31" t="e">
        <f t="shared" si="0"/>
        <v>#NUM!</v>
      </c>
    </row>
    <row r="36" spans="1:14" x14ac:dyDescent="0.2">
      <c r="A36" s="29"/>
      <c r="B36" s="30"/>
      <c r="C36" s="35"/>
      <c r="D36" s="36"/>
      <c r="E36" s="31" t="e">
        <v>#N/A</v>
      </c>
      <c r="F36" s="28">
        <v>31</v>
      </c>
      <c r="G36" s="80">
        <f>_xll.qlInterestRateIndexFixingDate(IborIndex,I36)</f>
        <v>42622</v>
      </c>
      <c r="H36" s="28" t="str">
        <f>_xll.qlMakeDatedOIS(,I36,J36,OvernightIndex,0,"Act/360",0)</f>
        <v>obj_00738#0000</v>
      </c>
      <c r="I36" s="80">
        <f>_xll.qlCalendarAdvance(Calendar,$D$2,F36&amp;"M","mf")</f>
        <v>42626</v>
      </c>
      <c r="J36" s="80">
        <f>_xll.qlInterestRateIndexMaturity(IborIndex,I36)</f>
        <v>42991</v>
      </c>
      <c r="L36" s="31" t="e">
        <f>_xll.qlOvernightIndexedSwapFairRate(H36,_xll.ohTrigger($P$2:$P$6))</f>
        <v>#NUM!</v>
      </c>
      <c r="M36" s="52" t="e">
        <f>_xll.qlInterpolationInterpolate(BasisInterpolator,I36,,L36)</f>
        <v>#NUM!</v>
      </c>
      <c r="N36" s="31" t="e">
        <f t="shared" si="0"/>
        <v>#NUM!</v>
      </c>
    </row>
    <row r="37" spans="1:14" x14ac:dyDescent="0.2">
      <c r="A37" s="29"/>
      <c r="B37" s="30"/>
      <c r="C37" s="35"/>
      <c r="D37" s="36"/>
      <c r="E37" s="31" t="e">
        <v>#N/A</v>
      </c>
      <c r="F37" s="28">
        <v>32</v>
      </c>
      <c r="G37" s="80">
        <f>_xll.qlInterestRateIndexFixingDate(IborIndex,I37)</f>
        <v>42654</v>
      </c>
      <c r="H37" s="28" t="str">
        <f>_xll.qlMakeDatedOIS(,I37,J37,OvernightIndex,0,"Act/360",0)</f>
        <v>obj_0072e#0000</v>
      </c>
      <c r="I37" s="80">
        <f>_xll.qlCalendarAdvance(Calendar,$D$2,F37&amp;"M","mf")</f>
        <v>42656</v>
      </c>
      <c r="J37" s="80">
        <f>_xll.qlInterestRateIndexMaturity(IborIndex,I37)</f>
        <v>43021</v>
      </c>
      <c r="L37" s="31" t="e">
        <f>_xll.qlOvernightIndexedSwapFairRate(H37,_xll.ohTrigger($P$2:$P$6))</f>
        <v>#NUM!</v>
      </c>
      <c r="M37" s="52" t="e">
        <f>_xll.qlInterpolationInterpolate(BasisInterpolator,I37,,L37)</f>
        <v>#NUM!</v>
      </c>
      <c r="N37" s="31" t="e">
        <f t="shared" si="0"/>
        <v>#NUM!</v>
      </c>
    </row>
    <row r="38" spans="1:14" x14ac:dyDescent="0.2">
      <c r="A38" s="29"/>
      <c r="B38" s="30"/>
      <c r="C38" s="35"/>
      <c r="D38" s="36"/>
      <c r="E38" s="31" t="e">
        <v>#N/A</v>
      </c>
      <c r="F38" s="28">
        <v>33</v>
      </c>
      <c r="G38" s="80">
        <f>_xll.qlInterestRateIndexFixingDate(IborIndex,I38)</f>
        <v>42684</v>
      </c>
      <c r="H38" s="28" t="str">
        <f>_xll.qlMakeDatedOIS(,I38,J38,OvernightIndex,0,"Act/360",0)</f>
        <v>obj_0071e#0000</v>
      </c>
      <c r="I38" s="80">
        <f>_xll.qlCalendarAdvance(Calendar,$D$2,F38&amp;"M","mf")</f>
        <v>42688</v>
      </c>
      <c r="J38" s="80">
        <f>_xll.qlInterestRateIndexMaturity(IborIndex,I38)</f>
        <v>43053</v>
      </c>
      <c r="L38" s="31" t="e">
        <f>_xll.qlOvernightIndexedSwapFairRate(H38,_xll.ohTrigger($P$2:$P$6))</f>
        <v>#NUM!</v>
      </c>
      <c r="M38" s="52" t="e">
        <f>_xll.qlInterpolationInterpolate(BasisInterpolator,I38,,L38)</f>
        <v>#NUM!</v>
      </c>
      <c r="N38" s="31" t="e">
        <f t="shared" si="0"/>
        <v>#NUM!</v>
      </c>
    </row>
    <row r="39" spans="1:14" x14ac:dyDescent="0.2">
      <c r="A39" s="29"/>
      <c r="B39" s="30"/>
      <c r="C39" s="35"/>
      <c r="D39" s="36"/>
      <c r="E39" s="31" t="e">
        <v>#N/A</v>
      </c>
      <c r="F39" s="28">
        <v>34</v>
      </c>
      <c r="G39" s="80">
        <f>_xll.qlInterestRateIndexFixingDate(IborIndex,I39)</f>
        <v>42713</v>
      </c>
      <c r="H39" s="28" t="str">
        <f>_xll.qlMakeDatedOIS(,I39,J39,OvernightIndex,0,"Act/360",0)</f>
        <v>obj_00715#0000</v>
      </c>
      <c r="I39" s="80">
        <f>_xll.qlCalendarAdvance(Calendar,$D$2,F39&amp;"M","mf")</f>
        <v>42717</v>
      </c>
      <c r="J39" s="80">
        <f>_xll.qlInterestRateIndexMaturity(IborIndex,I39)</f>
        <v>43082</v>
      </c>
      <c r="L39" s="31" t="e">
        <f>_xll.qlOvernightIndexedSwapFairRate(H39,_xll.ohTrigger($P$2:$P$6))</f>
        <v>#NUM!</v>
      </c>
      <c r="M39" s="52" t="e">
        <f>_xll.qlInterpolationInterpolate(BasisInterpolator,I39,,L39)</f>
        <v>#NUM!</v>
      </c>
      <c r="N39" s="31" t="e">
        <f t="shared" si="0"/>
        <v>#NUM!</v>
      </c>
    </row>
    <row r="40" spans="1:14" x14ac:dyDescent="0.2">
      <c r="A40" s="29"/>
      <c r="B40" s="30"/>
      <c r="C40" s="35"/>
      <c r="D40" s="36"/>
      <c r="E40" s="31" t="e">
        <v>#N/A</v>
      </c>
      <c r="F40" s="28">
        <v>35</v>
      </c>
      <c r="G40" s="80">
        <f>_xll.qlInterestRateIndexFixingDate(IborIndex,I40)</f>
        <v>42746</v>
      </c>
      <c r="H40" s="28" t="str">
        <f>_xll.qlMakeDatedOIS(,I40,J40,OvernightIndex,0,"Act/360",0)</f>
        <v>obj_00733#0000</v>
      </c>
      <c r="I40" s="80">
        <f>_xll.qlCalendarAdvance(Calendar,$D$2,F40&amp;"M","mf")</f>
        <v>42748</v>
      </c>
      <c r="J40" s="80">
        <f>_xll.qlInterestRateIndexMaturity(IborIndex,I40)</f>
        <v>43115</v>
      </c>
      <c r="L40" s="31" t="e">
        <f>_xll.qlOvernightIndexedSwapFairRate(H40,_xll.ohTrigger($P$2:$P$6))</f>
        <v>#NUM!</v>
      </c>
      <c r="M40" s="52" t="e">
        <f>_xll.qlInterpolationInterpolate(BasisInterpolator,I40,,L40)</f>
        <v>#NUM!</v>
      </c>
      <c r="N40" s="31" t="e">
        <f t="shared" si="0"/>
        <v>#NUM!</v>
      </c>
    </row>
    <row r="41" spans="1:14" x14ac:dyDescent="0.2">
      <c r="A41" s="29"/>
      <c r="B41" s="30"/>
      <c r="C41" s="35"/>
      <c r="D41" s="36"/>
      <c r="E41" s="31" t="e">
        <v>#N/A</v>
      </c>
      <c r="F41" s="28">
        <v>37</v>
      </c>
      <c r="G41" s="80">
        <f>_xll.qlInterestRateIndexFixingDate(IborIndex,I41)</f>
        <v>42803</v>
      </c>
      <c r="H41" s="28" t="str">
        <f>_xll.qlMakeDatedOIS(,I41,J41,OvernightIndex,0,"Act/360",0)</f>
        <v>obj_00720#0000</v>
      </c>
      <c r="I41" s="80">
        <f>_xll.qlCalendarAdvance(Calendar,$D$2,F41&amp;"M","mf")</f>
        <v>42807</v>
      </c>
      <c r="J41" s="80">
        <f>_xll.qlInterestRateIndexMaturity(IborIndex,I41)</f>
        <v>43172</v>
      </c>
      <c r="L41" s="31" t="e">
        <f>_xll.qlOvernightIndexedSwapFairRate(H41,_xll.ohTrigger($P$2:$P$6))</f>
        <v>#NUM!</v>
      </c>
      <c r="M41" s="52" t="e">
        <f>_xll.qlInterpolationInterpolate(BasisInterpolator,I41,,L41)</f>
        <v>#NUM!</v>
      </c>
      <c r="N41" s="31" t="e">
        <f t="shared" si="0"/>
        <v>#NUM!</v>
      </c>
    </row>
    <row r="42" spans="1:14" x14ac:dyDescent="0.2">
      <c r="A42" s="29"/>
      <c r="B42" s="30"/>
      <c r="C42" s="35"/>
      <c r="D42" s="36"/>
      <c r="E42" s="31" t="e">
        <v>#N/A</v>
      </c>
      <c r="F42" s="28">
        <v>38</v>
      </c>
      <c r="G42" s="80">
        <f>_xll.qlInterestRateIndexFixingDate(IborIndex,I42)</f>
        <v>42836</v>
      </c>
      <c r="H42" s="28" t="str">
        <f>_xll.qlMakeDatedOIS(,I42,J42,OvernightIndex,0,"Act/360",0)</f>
        <v>obj_00729#0000</v>
      </c>
      <c r="I42" s="80">
        <f>_xll.qlCalendarAdvance(Calendar,$D$2,F42&amp;"M","mf")</f>
        <v>42838</v>
      </c>
      <c r="J42" s="80">
        <f>_xll.qlInterestRateIndexMaturity(IborIndex,I42)</f>
        <v>43203</v>
      </c>
      <c r="L42" s="31" t="e">
        <f>_xll.qlOvernightIndexedSwapFairRate(H42,_xll.ohTrigger($P$2:$P$6))</f>
        <v>#NUM!</v>
      </c>
      <c r="M42" s="52" t="e">
        <f>_xll.qlInterpolationInterpolate(BasisInterpolator,I42,,L42)</f>
        <v>#NUM!</v>
      </c>
      <c r="N42" s="31" t="e">
        <f t="shared" si="0"/>
        <v>#NUM!</v>
      </c>
    </row>
    <row r="43" spans="1:14" x14ac:dyDescent="0.2">
      <c r="A43" s="29"/>
      <c r="B43" s="30"/>
      <c r="C43" s="35"/>
      <c r="D43" s="36"/>
      <c r="E43" s="31" t="e">
        <v>#N/A</v>
      </c>
      <c r="F43" s="28">
        <v>39</v>
      </c>
      <c r="G43" s="80">
        <f>_xll.qlInterestRateIndexFixingDate(IborIndex,I43)</f>
        <v>42866</v>
      </c>
      <c r="H43" s="28" t="str">
        <f>_xll.qlMakeDatedOIS(,I43,J43,OvernightIndex,0,"Act/360",0)</f>
        <v>obj_00714#0000</v>
      </c>
      <c r="I43" s="80">
        <f>_xll.qlCalendarAdvance(Calendar,$D$2,F43&amp;"M","mf")</f>
        <v>42870</v>
      </c>
      <c r="J43" s="80">
        <f>_xll.qlInterestRateIndexMaturity(IborIndex,I43)</f>
        <v>43235</v>
      </c>
      <c r="L43" s="31" t="e">
        <f>_xll.qlOvernightIndexedSwapFairRate(H43,_xll.ohTrigger($P$2:$P$6))</f>
        <v>#NUM!</v>
      </c>
      <c r="M43" s="52" t="e">
        <f>_xll.qlInterpolationInterpolate(BasisInterpolator,I43,,L43)</f>
        <v>#NUM!</v>
      </c>
      <c r="N43" s="31" t="e">
        <f t="shared" si="0"/>
        <v>#NUM!</v>
      </c>
    </row>
    <row r="44" spans="1:14" x14ac:dyDescent="0.2">
      <c r="A44" s="29"/>
      <c r="B44" s="30"/>
      <c r="C44" s="35"/>
      <c r="D44" s="36"/>
      <c r="E44" s="31" t="e">
        <v>#N/A</v>
      </c>
      <c r="F44" s="28">
        <v>40</v>
      </c>
      <c r="G44" s="80">
        <f>_xll.qlInterestRateIndexFixingDate(IborIndex,I44)</f>
        <v>42895</v>
      </c>
      <c r="H44" s="28" t="str">
        <f>_xll.qlMakeDatedOIS(,I44,J44,OvernightIndex,0,"Act/360",0)</f>
        <v>obj_0073c#0000</v>
      </c>
      <c r="I44" s="80">
        <f>_xll.qlCalendarAdvance(Calendar,$D$2,F44&amp;"M","mf")</f>
        <v>42899</v>
      </c>
      <c r="J44" s="80">
        <f>_xll.qlInterestRateIndexMaturity(IborIndex,I44)</f>
        <v>43264</v>
      </c>
      <c r="L44" s="31" t="e">
        <f>_xll.qlOvernightIndexedSwapFairRate(H44,_xll.ohTrigger($P$2:$P$6))</f>
        <v>#NUM!</v>
      </c>
      <c r="M44" s="52" t="e">
        <f>_xll.qlInterpolationInterpolate(BasisInterpolator,I44,,L44)</f>
        <v>#NUM!</v>
      </c>
      <c r="N44" s="31" t="e">
        <f t="shared" si="0"/>
        <v>#NUM!</v>
      </c>
    </row>
    <row r="45" spans="1:14" x14ac:dyDescent="0.2">
      <c r="A45" s="29"/>
      <c r="B45" s="30"/>
      <c r="C45" s="35"/>
      <c r="D45" s="36"/>
      <c r="E45" s="52" t="e">
        <v>#N/A</v>
      </c>
      <c r="F45" s="28">
        <v>41</v>
      </c>
      <c r="G45" s="80">
        <f>_xll.qlInterestRateIndexFixingDate(IborIndex,I45)</f>
        <v>42927</v>
      </c>
      <c r="H45" s="28" t="str">
        <f>_xll.qlMakeDatedOIS(,I45,J45,OvernightIndex,0,"Act/360",0)</f>
        <v>obj_00710#0000</v>
      </c>
      <c r="I45" s="80">
        <f>_xll.qlCalendarAdvance(Calendar,$D$2,F45&amp;"M","mf")</f>
        <v>42929</v>
      </c>
      <c r="J45" s="80">
        <f>_xll.qlInterestRateIndexMaturity(IborIndex,I45)</f>
        <v>43294</v>
      </c>
      <c r="L45" s="31" t="e">
        <f>_xll.qlOvernightIndexedSwapFairRate(H45,_xll.ohTrigger($P$2:$P$6))</f>
        <v>#NUM!</v>
      </c>
      <c r="M45" s="52" t="e">
        <f>_xll.qlInterpolationInterpolate(BasisInterpolator,I45,,L45)</f>
        <v>#NUM!</v>
      </c>
      <c r="N45" s="31" t="e">
        <f t="shared" si="0"/>
        <v>#NUM!</v>
      </c>
    </row>
    <row r="46" spans="1:14" x14ac:dyDescent="0.2">
      <c r="A46" s="29"/>
      <c r="B46" s="30"/>
      <c r="C46" s="35"/>
      <c r="D46" s="36"/>
      <c r="E46" s="52" t="e">
        <v>#N/A</v>
      </c>
      <c r="F46" s="28">
        <v>42</v>
      </c>
      <c r="G46" s="80">
        <f>_xll.qlInterestRateIndexFixingDate(IborIndex,I46)</f>
        <v>42957</v>
      </c>
      <c r="H46" s="28" t="str">
        <f>_xll.qlMakeDatedOIS(,I46,J46,OvernightIndex,0,"Act/360",0)</f>
        <v>obj_00730#0000</v>
      </c>
      <c r="I46" s="80">
        <f>_xll.qlCalendarAdvance(Calendar,$D$2,F46&amp;"M","mf")</f>
        <v>42961</v>
      </c>
      <c r="J46" s="80">
        <f>_xll.qlInterestRateIndexMaturity(IborIndex,I46)</f>
        <v>43326</v>
      </c>
      <c r="L46" s="31" t="e">
        <f>_xll.qlOvernightIndexedSwapFairRate(H46,_xll.ohTrigger($P$2:$P$6))</f>
        <v>#NUM!</v>
      </c>
      <c r="M46" s="52" t="e">
        <f>_xll.qlInterpolationInterpolate(BasisInterpolator,I46,,L46)</f>
        <v>#NUM!</v>
      </c>
      <c r="N46" s="31" t="e">
        <f t="shared" si="0"/>
        <v>#NUM!</v>
      </c>
    </row>
    <row r="47" spans="1:14" x14ac:dyDescent="0.2">
      <c r="A47" s="29"/>
      <c r="B47" s="30"/>
      <c r="C47" s="35"/>
      <c r="D47" s="36"/>
      <c r="E47" s="52" t="e">
        <v>#N/A</v>
      </c>
      <c r="F47" s="28">
        <v>43</v>
      </c>
      <c r="G47" s="80">
        <f>_xll.qlInterestRateIndexFixingDate(IborIndex,I47)</f>
        <v>42989</v>
      </c>
      <c r="H47" s="28" t="str">
        <f>_xll.qlMakeDatedOIS(,I47,J47,OvernightIndex,0,"Act/360",0)</f>
        <v>obj_00724#0000</v>
      </c>
      <c r="I47" s="80">
        <f>_xll.qlCalendarAdvance(Calendar,$D$2,F47&amp;"M","mf")</f>
        <v>42991</v>
      </c>
      <c r="J47" s="80">
        <f>_xll.qlInterestRateIndexMaturity(IborIndex,I47)</f>
        <v>43356</v>
      </c>
      <c r="L47" s="31" t="e">
        <f>_xll.qlOvernightIndexedSwapFairRate(H47,_xll.ohTrigger($P$2:$P$6))</f>
        <v>#NUM!</v>
      </c>
      <c r="M47" s="52" t="e">
        <f>_xll.qlInterpolationInterpolate(BasisInterpolator,I47,,L47)</f>
        <v>#NUM!</v>
      </c>
      <c r="N47" s="31" t="e">
        <f t="shared" si="0"/>
        <v>#NUM!</v>
      </c>
    </row>
    <row r="48" spans="1:14" x14ac:dyDescent="0.2">
      <c r="A48" s="29"/>
      <c r="B48" s="30"/>
      <c r="C48" s="35"/>
      <c r="D48" s="36"/>
      <c r="E48" s="52" t="e">
        <v>#N/A</v>
      </c>
      <c r="F48" s="28">
        <v>44</v>
      </c>
      <c r="G48" s="80">
        <f>_xll.qlInterestRateIndexFixingDate(IborIndex,I48)</f>
        <v>43019</v>
      </c>
      <c r="H48" s="28" t="str">
        <f>_xll.qlMakeDatedOIS(,I48,J48,OvernightIndex,0,"Act/360",0)</f>
        <v>obj_00716#0000</v>
      </c>
      <c r="I48" s="80">
        <f>_xll.qlCalendarAdvance(Calendar,$D$2,F48&amp;"M","mf")</f>
        <v>43021</v>
      </c>
      <c r="J48" s="80">
        <f>_xll.qlInterestRateIndexMaturity(IborIndex,I48)</f>
        <v>43388</v>
      </c>
      <c r="L48" s="31" t="e">
        <f>_xll.qlOvernightIndexedSwapFairRate(H48,_xll.ohTrigger($P$2:$P$6))</f>
        <v>#NUM!</v>
      </c>
      <c r="M48" s="52" t="e">
        <f>_xll.qlInterpolationInterpolate(BasisInterpolator,I48,,L48)</f>
        <v>#NUM!</v>
      </c>
      <c r="N48" s="31" t="e">
        <f t="shared" si="0"/>
        <v>#NUM!</v>
      </c>
    </row>
    <row r="49" spans="1:14" x14ac:dyDescent="0.2">
      <c r="A49" s="29"/>
      <c r="B49" s="30"/>
      <c r="C49" s="35"/>
      <c r="D49" s="36"/>
      <c r="E49" s="52" t="e">
        <v>#N/A</v>
      </c>
      <c r="F49" s="28">
        <v>45</v>
      </c>
      <c r="G49" s="80">
        <f>_xll.qlInterestRateIndexFixingDate(IborIndex,I49)</f>
        <v>43048</v>
      </c>
      <c r="H49" s="28" t="str">
        <f>_xll.qlMakeDatedOIS(,I49,J49,OvernightIndex,0,"Act/360",0)</f>
        <v>obj_00712#0000</v>
      </c>
      <c r="I49" s="80">
        <f>_xll.qlCalendarAdvance(Calendar,$D$2,F49&amp;"M","mf")</f>
        <v>43052</v>
      </c>
      <c r="J49" s="80">
        <f>_xll.qlInterestRateIndexMaturity(IborIndex,I49)</f>
        <v>43417</v>
      </c>
      <c r="L49" s="31" t="e">
        <f>_xll.qlOvernightIndexedSwapFairRate(H49,_xll.ohTrigger($P$2:$P$6))</f>
        <v>#NUM!</v>
      </c>
      <c r="M49" s="52" t="e">
        <f>_xll.qlInterpolationInterpolate(BasisInterpolator,I49,,L49)</f>
        <v>#NUM!</v>
      </c>
      <c r="N49" s="31" t="e">
        <f t="shared" si="0"/>
        <v>#NUM!</v>
      </c>
    </row>
    <row r="50" spans="1:14" x14ac:dyDescent="0.2">
      <c r="A50" s="29"/>
      <c r="B50" s="30"/>
      <c r="C50" s="35"/>
      <c r="D50" s="36"/>
      <c r="E50" s="52" t="e">
        <v>#N/A</v>
      </c>
      <c r="F50" s="28">
        <v>46</v>
      </c>
      <c r="G50" s="80">
        <f>_xll.qlInterestRateIndexFixingDate(IborIndex,I50)</f>
        <v>43080</v>
      </c>
      <c r="H50" s="28" t="str">
        <f>_xll.qlMakeDatedOIS(,I50,J50,OvernightIndex,0,"Act/360",0)</f>
        <v>obj_0073f#0000</v>
      </c>
      <c r="I50" s="80">
        <f>_xll.qlCalendarAdvance(Calendar,$D$2,F50&amp;"M","mf")</f>
        <v>43082</v>
      </c>
      <c r="J50" s="80">
        <f>_xll.qlInterestRateIndexMaturity(IborIndex,I50)</f>
        <v>43447</v>
      </c>
      <c r="L50" s="31" t="e">
        <f>_xll.qlOvernightIndexedSwapFairRate(H50,_xll.ohTrigger($P$2:$P$6))</f>
        <v>#NUM!</v>
      </c>
      <c r="M50" s="52" t="e">
        <f>_xll.qlInterpolationInterpolate(BasisInterpolator,I50,,L50)</f>
        <v>#NUM!</v>
      </c>
      <c r="N50" s="31" t="e">
        <f t="shared" si="0"/>
        <v>#NUM!</v>
      </c>
    </row>
    <row r="51" spans="1:14" x14ac:dyDescent="0.2">
      <c r="A51" s="29"/>
      <c r="B51" s="30"/>
      <c r="C51" s="35"/>
      <c r="D51" s="36"/>
      <c r="E51" s="52" t="e">
        <v>#N/A</v>
      </c>
      <c r="F51" s="28">
        <v>47</v>
      </c>
      <c r="G51" s="80">
        <f>_xll.qlInterestRateIndexFixingDate(IborIndex,I51)</f>
        <v>43111</v>
      </c>
      <c r="H51" s="28" t="str">
        <f>_xll.qlMakeDatedOIS(,I51,J51,OvernightIndex,0,"Act/360",0)</f>
        <v>obj_00728#0000</v>
      </c>
      <c r="I51" s="80">
        <f>_xll.qlCalendarAdvance(Calendar,$D$2,F51&amp;"M","mf")</f>
        <v>43115</v>
      </c>
      <c r="J51" s="80">
        <f>_xll.qlInterestRateIndexMaturity(IborIndex,I51)</f>
        <v>43480</v>
      </c>
      <c r="L51" s="31" t="e">
        <f>_xll.qlOvernightIndexedSwapFairRate(H51,_xll.ohTrigger($P$2:$P$6))</f>
        <v>#NUM!</v>
      </c>
      <c r="M51" s="52" t="e">
        <f>_xll.qlInterpolationInterpolate(BasisInterpolator,I51,,L51)</f>
        <v>#NUM!</v>
      </c>
      <c r="N51" s="31" t="e">
        <f t="shared" si="0"/>
        <v>#NUM!</v>
      </c>
    </row>
    <row r="52" spans="1:14" x14ac:dyDescent="0.2">
      <c r="A52" s="29"/>
      <c r="B52" s="30"/>
      <c r="C52" s="35"/>
      <c r="D52" s="36"/>
      <c r="E52" s="52" t="e">
        <v>#N/A</v>
      </c>
    </row>
    <row r="53" spans="1:14" x14ac:dyDescent="0.2">
      <c r="A53" s="29"/>
      <c r="B53" s="30"/>
      <c r="C53" s="35"/>
      <c r="D53" s="36"/>
      <c r="E53" s="52" t="e">
        <v>#N/A</v>
      </c>
    </row>
    <row r="54" spans="1:14" x14ac:dyDescent="0.2">
      <c r="A54" s="29"/>
      <c r="B54" s="30"/>
      <c r="C54" s="35"/>
      <c r="D54" s="36"/>
      <c r="E54" s="52" t="e">
        <v>#N/A</v>
      </c>
    </row>
    <row r="55" spans="1:14" x14ac:dyDescent="0.2">
      <c r="A55" s="29"/>
      <c r="B55" s="30"/>
      <c r="C55" s="35"/>
      <c r="D55" s="36"/>
      <c r="E55" s="52" t="e">
        <v>#N/A</v>
      </c>
    </row>
    <row r="56" spans="1:14" x14ac:dyDescent="0.2">
      <c r="A56" s="29"/>
      <c r="B56" s="30"/>
      <c r="C56" s="35"/>
      <c r="D56" s="36"/>
      <c r="E56" s="52" t="e">
        <v>#N/A</v>
      </c>
    </row>
    <row r="57" spans="1:14" x14ac:dyDescent="0.2">
      <c r="A57" s="29"/>
      <c r="B57" s="30"/>
      <c r="C57" s="35"/>
      <c r="D57" s="36"/>
      <c r="E57" s="52" t="e">
        <v>#N/A</v>
      </c>
    </row>
    <row r="58" spans="1:14" x14ac:dyDescent="0.2">
      <c r="A58" s="29"/>
      <c r="B58" s="30"/>
      <c r="C58" s="35"/>
      <c r="D58" s="36"/>
      <c r="E58" s="52" t="e">
        <v>#N/A</v>
      </c>
    </row>
    <row r="59" spans="1:14" x14ac:dyDescent="0.2">
      <c r="A59" s="29"/>
      <c r="B59" s="30"/>
      <c r="C59" s="35"/>
      <c r="D59" s="36"/>
      <c r="E59" s="52" t="e">
        <v>#N/A</v>
      </c>
    </row>
    <row r="60" spans="1:14" x14ac:dyDescent="0.2">
      <c r="A60" s="29"/>
      <c r="B60" s="30"/>
      <c r="C60" s="35"/>
      <c r="D60" s="36"/>
      <c r="E60" s="52" t="e">
        <v>#N/A</v>
      </c>
    </row>
    <row r="61" spans="1:14" x14ac:dyDescent="0.2">
      <c r="A61" s="29"/>
      <c r="B61" s="30"/>
      <c r="C61" s="35"/>
      <c r="D61" s="36"/>
      <c r="E61" s="52" t="e">
        <v>#N/A</v>
      </c>
    </row>
    <row r="62" spans="1:14" x14ac:dyDescent="0.2">
      <c r="A62" s="29"/>
      <c r="B62" s="30"/>
      <c r="C62" s="35"/>
      <c r="D62" s="36"/>
      <c r="E62" s="52" t="e">
        <v>#N/A</v>
      </c>
    </row>
    <row r="63" spans="1:14" x14ac:dyDescent="0.2">
      <c r="A63" s="29"/>
      <c r="B63" s="30"/>
      <c r="C63" s="35"/>
      <c r="D63" s="36"/>
      <c r="E63" s="52" t="e">
        <v>#N/A</v>
      </c>
    </row>
    <row r="64" spans="1:14" x14ac:dyDescent="0.2">
      <c r="A64" s="29"/>
      <c r="B64" s="30"/>
      <c r="C64" s="35"/>
      <c r="D64" s="36"/>
      <c r="E64" s="52" t="e">
        <v>#N/A</v>
      </c>
    </row>
    <row r="65" spans="1:5" x14ac:dyDescent="0.2">
      <c r="A65" s="29"/>
      <c r="B65" s="30"/>
      <c r="C65" s="35"/>
      <c r="D65" s="36"/>
      <c r="E65" s="52" t="e">
        <v>#N/A</v>
      </c>
    </row>
    <row r="66" spans="1:5" x14ac:dyDescent="0.2">
      <c r="A66" s="29"/>
      <c r="B66" s="30"/>
      <c r="C66" s="35"/>
      <c r="D66" s="36"/>
      <c r="E66" s="52" t="e">
        <v>#N/A</v>
      </c>
    </row>
    <row r="67" spans="1:5" x14ac:dyDescent="0.2">
      <c r="A67" s="29"/>
      <c r="B67" s="30"/>
      <c r="C67" s="35"/>
      <c r="D67" s="36"/>
      <c r="E67" s="52" t="e">
        <v>#N/A</v>
      </c>
    </row>
    <row r="68" spans="1:5" x14ac:dyDescent="0.2">
      <c r="A68" s="29"/>
      <c r="B68" s="30"/>
      <c r="C68" s="35"/>
      <c r="D68" s="36"/>
      <c r="E68" s="52" t="e">
        <v>#N/A</v>
      </c>
    </row>
    <row r="69" spans="1:5" x14ac:dyDescent="0.2">
      <c r="A69" s="29"/>
      <c r="B69" s="30"/>
      <c r="C69" s="35"/>
      <c r="D69" s="36"/>
      <c r="E69" s="52" t="e">
        <v>#N/A</v>
      </c>
    </row>
    <row r="70" spans="1:5" x14ac:dyDescent="0.2">
      <c r="A70" s="29"/>
      <c r="B70" s="30"/>
      <c r="C70" s="35"/>
      <c r="D70" s="36"/>
      <c r="E70" s="52" t="e">
        <v>#N/A</v>
      </c>
    </row>
    <row r="71" spans="1:5" x14ac:dyDescent="0.2">
      <c r="A71" s="29"/>
      <c r="B71" s="30"/>
      <c r="C71" s="35"/>
      <c r="D71" s="36"/>
      <c r="E71" s="52" t="e">
        <v>#N/A</v>
      </c>
    </row>
    <row r="72" spans="1:5" x14ac:dyDescent="0.2">
      <c r="A72" s="29"/>
      <c r="B72" s="30"/>
      <c r="C72" s="35"/>
      <c r="D72" s="36"/>
      <c r="E72" s="52" t="e">
        <v>#N/A</v>
      </c>
    </row>
    <row r="73" spans="1:5" x14ac:dyDescent="0.2">
      <c r="A73" s="29"/>
      <c r="B73" s="30"/>
      <c r="C73" s="35"/>
      <c r="D73" s="36"/>
      <c r="E73" s="52" t="e">
        <v>#N/A</v>
      </c>
    </row>
    <row r="74" spans="1:5" x14ac:dyDescent="0.2">
      <c r="A74" s="29"/>
      <c r="B74" s="30"/>
      <c r="C74" s="35"/>
      <c r="D74" s="36"/>
      <c r="E74" s="52" t="e">
        <v>#N/A</v>
      </c>
    </row>
    <row r="75" spans="1:5" x14ac:dyDescent="0.2">
      <c r="A75" s="29"/>
      <c r="B75" s="30"/>
      <c r="C75" s="35"/>
      <c r="D75" s="36"/>
      <c r="E75" s="52" t="e">
        <v>#N/A</v>
      </c>
    </row>
    <row r="76" spans="1:5" x14ac:dyDescent="0.2">
      <c r="A76" s="29"/>
      <c r="B76" s="30"/>
      <c r="C76" s="35"/>
      <c r="D76" s="36"/>
      <c r="E76" s="52" t="e">
        <v>#N/A</v>
      </c>
    </row>
    <row r="77" spans="1:5" x14ac:dyDescent="0.2">
      <c r="A77" s="29"/>
      <c r="B77" s="30"/>
      <c r="C77" s="35"/>
      <c r="D77" s="36"/>
      <c r="E77" s="52" t="e">
        <v>#N/A</v>
      </c>
    </row>
    <row r="78" spans="1:5" x14ac:dyDescent="0.2">
      <c r="A78" s="29"/>
      <c r="B78" s="30"/>
      <c r="C78" s="35"/>
      <c r="D78" s="36"/>
      <c r="E78" s="52" t="e">
        <v>#N/A</v>
      </c>
    </row>
    <row r="79" spans="1:5" x14ac:dyDescent="0.2">
      <c r="A79" s="29"/>
      <c r="B79" s="30"/>
      <c r="C79" s="35"/>
      <c r="D79" s="36"/>
      <c r="E79" s="52" t="e">
        <v>#N/A</v>
      </c>
    </row>
    <row r="80" spans="1:5" x14ac:dyDescent="0.2">
      <c r="A80" s="29"/>
      <c r="B80" s="30"/>
      <c r="C80" s="35"/>
      <c r="D80" s="36"/>
      <c r="E80" s="52" t="e">
        <v>#N/A</v>
      </c>
    </row>
    <row r="81" spans="1:5" x14ac:dyDescent="0.2">
      <c r="A81" s="29"/>
      <c r="B81" s="30"/>
      <c r="C81" s="35"/>
      <c r="D81" s="36"/>
      <c r="E81" s="52" t="e">
        <v>#N/A</v>
      </c>
    </row>
    <row r="82" spans="1:5" x14ac:dyDescent="0.2">
      <c r="A82" s="29"/>
      <c r="B82" s="30"/>
      <c r="C82" s="35"/>
      <c r="D82" s="36"/>
      <c r="E82" s="52" t="e">
        <v>#N/A</v>
      </c>
    </row>
    <row r="83" spans="1:5" x14ac:dyDescent="0.2">
      <c r="A83" s="29"/>
      <c r="B83" s="30"/>
      <c r="C83" s="35"/>
      <c r="D83" s="36"/>
      <c r="E83" s="52" t="e">
        <v>#N/A</v>
      </c>
    </row>
    <row r="84" spans="1:5" x14ac:dyDescent="0.2">
      <c r="A84" s="29"/>
      <c r="B84" s="30"/>
      <c r="C84" s="35"/>
      <c r="D84" s="36"/>
      <c r="E84" s="52" t="e">
        <v>#N/A</v>
      </c>
    </row>
    <row r="85" spans="1:5" x14ac:dyDescent="0.2">
      <c r="A85" s="29"/>
      <c r="B85" s="30"/>
      <c r="C85" s="35"/>
      <c r="D85" s="36"/>
      <c r="E85" s="52" t="e">
        <v>#N/A</v>
      </c>
    </row>
    <row r="86" spans="1:5" x14ac:dyDescent="0.2">
      <c r="A86" s="29"/>
      <c r="B86" s="30"/>
      <c r="C86" s="35"/>
      <c r="D86" s="36"/>
      <c r="E86" s="52" t="e">
        <v>#N/A</v>
      </c>
    </row>
    <row r="87" spans="1:5" x14ac:dyDescent="0.2">
      <c r="A87" s="29"/>
      <c r="B87" s="30"/>
      <c r="C87" s="35"/>
      <c r="D87" s="36"/>
      <c r="E87" s="52" t="e">
        <v>#N/A</v>
      </c>
    </row>
    <row r="88" spans="1:5" x14ac:dyDescent="0.2">
      <c r="A88" s="29"/>
      <c r="B88" s="30"/>
      <c r="C88" s="35"/>
      <c r="D88" s="36"/>
      <c r="E88" s="52" t="e">
        <v>#N/A</v>
      </c>
    </row>
    <row r="89" spans="1:5" x14ac:dyDescent="0.2">
      <c r="A89" s="29"/>
      <c r="B89" s="30"/>
      <c r="C89" s="35"/>
      <c r="D89" s="36"/>
      <c r="E89" s="52" t="e">
        <v>#N/A</v>
      </c>
    </row>
    <row r="90" spans="1:5" x14ac:dyDescent="0.2">
      <c r="A90" s="29"/>
      <c r="B90" s="30"/>
      <c r="C90" s="35"/>
      <c r="D90" s="36"/>
      <c r="E90" s="52" t="e">
        <v>#N/A</v>
      </c>
    </row>
    <row r="91" spans="1:5" x14ac:dyDescent="0.2">
      <c r="A91" s="29"/>
      <c r="B91" s="30"/>
      <c r="C91" s="35"/>
      <c r="D91" s="36"/>
      <c r="E91" s="52" t="e">
        <v>#N/A</v>
      </c>
    </row>
    <row r="92" spans="1:5" x14ac:dyDescent="0.2">
      <c r="A92" s="29"/>
      <c r="B92" s="30"/>
      <c r="C92" s="35"/>
      <c r="D92" s="36"/>
      <c r="E92" s="52" t="e">
        <v>#N/A</v>
      </c>
    </row>
    <row r="93" spans="1:5" x14ac:dyDescent="0.2">
      <c r="A93" s="29"/>
      <c r="B93" s="30"/>
      <c r="C93" s="35"/>
      <c r="D93" s="36"/>
      <c r="E93" s="52" t="e">
        <v>#N/A</v>
      </c>
    </row>
    <row r="94" spans="1:5" x14ac:dyDescent="0.2">
      <c r="A94" s="29"/>
      <c r="B94" s="30"/>
      <c r="C94" s="35"/>
      <c r="D94" s="36"/>
      <c r="E94" s="52" t="e">
        <v>#N/A</v>
      </c>
    </row>
    <row r="95" spans="1:5" x14ac:dyDescent="0.2">
      <c r="A95" s="29"/>
      <c r="B95" s="30"/>
      <c r="C95" s="35"/>
      <c r="D95" s="36"/>
      <c r="E95" s="52" t="e">
        <v>#N/A</v>
      </c>
    </row>
    <row r="96" spans="1:5" x14ac:dyDescent="0.2">
      <c r="A96" s="29"/>
      <c r="B96" s="30"/>
      <c r="C96" s="35"/>
      <c r="D96" s="36"/>
      <c r="E96" s="52" t="e">
        <v>#N/A</v>
      </c>
    </row>
    <row r="97" spans="1:5" x14ac:dyDescent="0.2">
      <c r="A97" s="29"/>
      <c r="B97" s="30"/>
      <c r="C97" s="35"/>
      <c r="D97" s="36"/>
      <c r="E97" s="52" t="e">
        <v>#N/A</v>
      </c>
    </row>
    <row r="98" spans="1:5" x14ac:dyDescent="0.2">
      <c r="A98" s="29"/>
      <c r="B98" s="30"/>
      <c r="C98" s="35"/>
      <c r="D98" s="36"/>
      <c r="E98" s="52" t="e">
        <v>#N/A</v>
      </c>
    </row>
    <row r="99" spans="1:5" x14ac:dyDescent="0.2">
      <c r="A99" s="29"/>
      <c r="B99" s="30"/>
      <c r="C99" s="35"/>
      <c r="D99" s="36"/>
      <c r="E99" s="52" t="e">
        <v>#N/A</v>
      </c>
    </row>
    <row r="100" spans="1:5" x14ac:dyDescent="0.2">
      <c r="A100" s="29"/>
      <c r="B100" s="30"/>
      <c r="C100" s="35"/>
      <c r="D100" s="36"/>
      <c r="E100" s="52" t="e">
        <v>#N/A</v>
      </c>
    </row>
    <row r="101" spans="1:5" x14ac:dyDescent="0.2">
      <c r="A101" s="29"/>
      <c r="B101" s="30"/>
      <c r="C101" s="35"/>
      <c r="D101" s="36"/>
      <c r="E101" s="52" t="e">
        <v>#N/A</v>
      </c>
    </row>
    <row r="102" spans="1:5" x14ac:dyDescent="0.2">
      <c r="A102" s="29"/>
      <c r="B102" s="30"/>
      <c r="C102" s="35"/>
      <c r="D102" s="36"/>
      <c r="E102" s="52" t="e">
        <v>#N/A</v>
      </c>
    </row>
    <row r="103" spans="1:5" x14ac:dyDescent="0.2">
      <c r="A103" s="29"/>
      <c r="B103" s="30"/>
      <c r="C103" s="35"/>
      <c r="D103" s="36"/>
      <c r="E103" s="52" t="e">
        <v>#N/A</v>
      </c>
    </row>
    <row r="104" spans="1:5" x14ac:dyDescent="0.2">
      <c r="A104" s="29"/>
      <c r="B104" s="30"/>
      <c r="C104" s="35"/>
      <c r="D104" s="36"/>
      <c r="E104" s="52" t="e">
        <v>#N/A</v>
      </c>
    </row>
    <row r="105" spans="1:5" x14ac:dyDescent="0.2">
      <c r="A105" s="29"/>
      <c r="B105" s="30"/>
      <c r="C105" s="35"/>
      <c r="D105" s="36"/>
      <c r="E105" s="52" t="e">
        <v>#N/A</v>
      </c>
    </row>
    <row r="106" spans="1:5" x14ac:dyDescent="0.2">
      <c r="A106" s="29"/>
      <c r="B106" s="30"/>
      <c r="C106" s="35"/>
      <c r="D106" s="36"/>
      <c r="E106" s="52" t="e">
        <v>#N/A</v>
      </c>
    </row>
    <row r="107" spans="1:5" x14ac:dyDescent="0.2">
      <c r="A107" s="29"/>
      <c r="B107" s="30"/>
      <c r="C107" s="35"/>
      <c r="D107" s="36"/>
      <c r="E107" s="52" t="e">
        <v>#N/A</v>
      </c>
    </row>
    <row r="108" spans="1:5" x14ac:dyDescent="0.2">
      <c r="A108" s="29"/>
      <c r="B108" s="30"/>
      <c r="C108" s="35"/>
      <c r="D108" s="36"/>
      <c r="E108" s="52" t="e">
        <v>#N/A</v>
      </c>
    </row>
    <row r="109" spans="1:5" x14ac:dyDescent="0.2">
      <c r="A109" s="29"/>
      <c r="B109" s="30"/>
      <c r="C109" s="35"/>
      <c r="D109" s="36"/>
      <c r="E109" s="52" t="e">
        <v>#N/A</v>
      </c>
    </row>
    <row r="110" spans="1:5" x14ac:dyDescent="0.2">
      <c r="A110" s="29"/>
      <c r="B110" s="30"/>
      <c r="C110" s="35"/>
      <c r="D110" s="36"/>
      <c r="E110" s="52" t="e">
        <v>#N/A</v>
      </c>
    </row>
    <row r="111" spans="1:5" x14ac:dyDescent="0.2">
      <c r="A111" s="29"/>
      <c r="B111" s="30"/>
      <c r="C111" s="35"/>
      <c r="D111" s="36"/>
      <c r="E111" s="52" t="e">
        <v>#N/A</v>
      </c>
    </row>
    <row r="112" spans="1:5" x14ac:dyDescent="0.2">
      <c r="A112" s="29"/>
      <c r="B112" s="30"/>
      <c r="C112" s="35"/>
      <c r="D112" s="36"/>
      <c r="E112" s="52" t="e">
        <v>#N/A</v>
      </c>
    </row>
    <row r="113" spans="1:5" x14ac:dyDescent="0.2">
      <c r="A113" s="29"/>
      <c r="B113" s="30"/>
      <c r="C113" s="35"/>
      <c r="D113" s="36"/>
      <c r="E113" s="52" t="e">
        <v>#N/A</v>
      </c>
    </row>
    <row r="114" spans="1:5" x14ac:dyDescent="0.2">
      <c r="A114" s="29"/>
      <c r="B114" s="30"/>
      <c r="C114" s="35"/>
      <c r="D114" s="36"/>
      <c r="E114" s="52" t="e">
        <v>#N/A</v>
      </c>
    </row>
    <row r="115" spans="1:5" x14ac:dyDescent="0.2">
      <c r="A115" s="29"/>
      <c r="B115" s="30"/>
      <c r="C115" s="35"/>
      <c r="D115" s="36"/>
      <c r="E115" s="52" t="e">
        <v>#N/A</v>
      </c>
    </row>
    <row r="116" spans="1:5" x14ac:dyDescent="0.2">
      <c r="A116" s="29"/>
      <c r="B116" s="30"/>
      <c r="C116" s="35"/>
      <c r="D116" s="36"/>
      <c r="E116" s="52" t="e">
        <v>#N/A</v>
      </c>
    </row>
    <row r="117" spans="1:5" x14ac:dyDescent="0.2">
      <c r="A117" s="29"/>
      <c r="B117" s="30"/>
      <c r="C117" s="35"/>
      <c r="D117" s="36"/>
      <c r="E117" s="52" t="e">
        <v>#N/A</v>
      </c>
    </row>
    <row r="118" spans="1:5" x14ac:dyDescent="0.2">
      <c r="A118" s="29"/>
      <c r="B118" s="30"/>
      <c r="C118" s="35"/>
      <c r="D118" s="36"/>
      <c r="E118" s="52" t="e">
        <v>#N/A</v>
      </c>
    </row>
    <row r="119" spans="1:5" x14ac:dyDescent="0.2">
      <c r="A119" s="29"/>
      <c r="B119" s="30"/>
      <c r="C119" s="35"/>
      <c r="D119" s="36"/>
      <c r="E119" s="52" t="e">
        <v>#N/A</v>
      </c>
    </row>
    <row r="120" spans="1:5" x14ac:dyDescent="0.2">
      <c r="A120" s="29"/>
      <c r="B120" s="30"/>
      <c r="C120" s="35"/>
      <c r="D120" s="36"/>
      <c r="E120" s="52" t="e">
        <v>#N/A</v>
      </c>
    </row>
    <row r="121" spans="1:5" x14ac:dyDescent="0.2">
      <c r="A121" s="29"/>
      <c r="B121" s="30"/>
      <c r="C121" s="35"/>
      <c r="D121" s="36"/>
      <c r="E121" s="52" t="e">
        <v>#N/A</v>
      </c>
    </row>
    <row r="122" spans="1:5" x14ac:dyDescent="0.2">
      <c r="A122" s="29"/>
      <c r="B122" s="30"/>
      <c r="C122" s="35"/>
      <c r="D122" s="36"/>
      <c r="E122" s="52" t="e">
        <v>#N/A</v>
      </c>
    </row>
    <row r="123" spans="1:5" x14ac:dyDescent="0.2">
      <c r="A123" s="29"/>
      <c r="B123" s="30"/>
      <c r="C123" s="35"/>
      <c r="D123" s="36"/>
      <c r="E123" s="52" t="e">
        <v>#N/A</v>
      </c>
    </row>
    <row r="124" spans="1:5" x14ac:dyDescent="0.2">
      <c r="A124" s="29"/>
      <c r="B124" s="30"/>
      <c r="C124" s="35"/>
      <c r="D124" s="36"/>
      <c r="E124" s="52" t="e">
        <v>#N/A</v>
      </c>
    </row>
    <row r="125" spans="1:5" x14ac:dyDescent="0.2">
      <c r="A125" s="29"/>
      <c r="B125" s="30"/>
      <c r="C125" s="35"/>
      <c r="D125" s="36"/>
      <c r="E125" s="52" t="e">
        <v>#N/A</v>
      </c>
    </row>
    <row r="126" spans="1:5" x14ac:dyDescent="0.2">
      <c r="A126" s="29"/>
      <c r="B126" s="30"/>
      <c r="C126" s="35"/>
      <c r="D126" s="36"/>
      <c r="E126" s="52" t="e">
        <v>#N/A</v>
      </c>
    </row>
    <row r="127" spans="1:5" x14ac:dyDescent="0.2">
      <c r="A127" s="32"/>
      <c r="B127" s="33"/>
      <c r="C127" s="37"/>
      <c r="D127" s="38"/>
      <c r="E127" s="52" t="e">
        <v>#N/A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25</vt:i4>
      </vt:variant>
    </vt:vector>
  </HeadingPairs>
  <TitlesOfParts>
    <vt:vector size="29" baseType="lpstr">
      <vt:lpstr>General Settings</vt:lpstr>
      <vt:lpstr>Triggers</vt:lpstr>
      <vt:lpstr>RateHelpers</vt:lpstr>
      <vt:lpstr>Calculation</vt:lpstr>
      <vt:lpstr>Accuracy</vt:lpstr>
      <vt:lpstr>BasisInterpolation</vt:lpstr>
      <vt:lpstr>BasisInterpolator</vt:lpstr>
      <vt:lpstr>Calendar</vt:lpstr>
      <vt:lpstr>Currency</vt:lpstr>
      <vt:lpstr>DayCounter</vt:lpstr>
      <vt:lpstr>DiscountingCurve</vt:lpstr>
      <vt:lpstr>EvaluationDate</vt:lpstr>
      <vt:lpstr>IborIndex</vt:lpstr>
      <vt:lpstr>IborTenor</vt:lpstr>
      <vt:lpstr>IborType</vt:lpstr>
      <vt:lpstr>InterestRatesTrigger</vt:lpstr>
      <vt:lpstr>InterpolatorID</vt:lpstr>
      <vt:lpstr>LastUpdate</vt:lpstr>
      <vt:lpstr>LiveDataFeed</vt:lpstr>
      <vt:lpstr>MinDistance</vt:lpstr>
      <vt:lpstr>NDays</vt:lpstr>
      <vt:lpstr>OvernightIndex</vt:lpstr>
      <vt:lpstr>Calculation!Print_Area</vt:lpstr>
      <vt:lpstr>RateHelpers</vt:lpstr>
      <vt:lpstr>RateHelpersIncluded</vt:lpstr>
      <vt:lpstr>RateHelpersPriority</vt:lpstr>
      <vt:lpstr>TraitsID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2014-02-11T14:25:46Z</dcterms:modified>
</cp:coreProperties>
</file>