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Contribution!$A$10</definedName>
    <definedName name="Months6M" localSheetId="5">Contribution!$A$17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Contribution!$N$3:$N$26</definedName>
    <definedName name="QuoteLive" localSheetId="5">Contribution!$J$3:$J$26</definedName>
    <definedName name="QuoteStatic" localSheetId="5">Contribution!$L$3:$L$26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Contribution!$A$11</definedName>
    <definedName name="Tenor6M" localSheetId="5">Contribution!$A$18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N3" i="33" l="1" a="1"/>
  <c r="I10" i="33" l="1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4" i="33"/>
  <c r="I5" i="33"/>
  <c r="I6" i="33"/>
  <c r="I7" i="33"/>
  <c r="I8" i="33"/>
  <c r="I9" i="33"/>
  <c r="I3" i="33"/>
  <c r="C7" i="33"/>
  <c r="C8" i="33"/>
  <c r="D21" i="33"/>
  <c r="D12" i="33"/>
  <c r="D3" i="33"/>
  <c r="D13" i="33"/>
  <c r="D23" i="33"/>
  <c r="D4" i="33"/>
  <c r="D5" i="33"/>
  <c r="D24" i="33"/>
  <c r="D6" i="33"/>
  <c r="D11" i="33"/>
  <c r="D20" i="33"/>
  <c r="D15" i="33"/>
  <c r="D10" i="33"/>
  <c r="D14" i="33"/>
  <c r="D26" i="33"/>
  <c r="D19" i="33"/>
  <c r="D8" i="33"/>
  <c r="D9" i="33"/>
  <c r="D22" i="33"/>
  <c r="D25" i="33"/>
  <c r="D7" i="33"/>
  <c r="D18" i="33"/>
  <c r="D17" i="33"/>
  <c r="D16" i="33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J4" i="50" l="1"/>
  <c r="P25" i="49"/>
  <c r="P26" i="49"/>
  <c r="P24" i="49"/>
  <c r="S26" i="49"/>
  <c r="S25" i="49"/>
  <c r="S24" i="49"/>
  <c r="D36" i="29"/>
  <c r="K4" i="50"/>
  <c r="L1" i="50"/>
  <c r="J8" i="49" l="1"/>
  <c r="I8" i="49"/>
  <c r="J7" i="49"/>
  <c r="I7" i="49"/>
  <c r="J6" i="49"/>
  <c r="I6" i="49"/>
  <c r="I5" i="49"/>
  <c r="I4" i="49"/>
  <c r="I3" i="49"/>
  <c r="K1" i="49"/>
  <c r="P16" i="45" l="1"/>
  <c r="D5" i="45"/>
  <c r="C6" i="45"/>
  <c r="C7" i="45" s="1"/>
  <c r="A6" i="45"/>
  <c r="A7" i="45" s="1"/>
  <c r="D7" i="45" s="1"/>
  <c r="L1" i="49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34" i="46"/>
  <c r="K33" i="46"/>
  <c r="K9" i="46"/>
  <c r="K13" i="46"/>
  <c r="K31" i="46"/>
  <c r="K4" i="46"/>
  <c r="K7" i="46"/>
  <c r="K8" i="46"/>
  <c r="K29" i="46"/>
  <c r="K28" i="46"/>
  <c r="K24" i="46"/>
  <c r="L2" i="46"/>
  <c r="K19" i="46"/>
  <c r="K5" i="46"/>
  <c r="K3" i="46"/>
  <c r="K22" i="46"/>
  <c r="K16" i="46"/>
  <c r="K27" i="46"/>
  <c r="K17" i="46"/>
  <c r="K10" i="46"/>
  <c r="K12" i="46"/>
  <c r="K30" i="46"/>
  <c r="K35" i="46"/>
  <c r="K32" i="46"/>
  <c r="K26" i="46"/>
  <c r="K15" i="46"/>
  <c r="K23" i="46"/>
  <c r="K18" i="46"/>
  <c r="K11" i="46"/>
  <c r="K21" i="46"/>
  <c r="K6" i="46"/>
  <c r="K20" i="46"/>
  <c r="K14" i="46"/>
  <c r="K25" i="46"/>
  <c r="J3" i="49" l="1"/>
  <c r="J4" i="49"/>
  <c r="J5" i="49"/>
  <c r="I4" i="44"/>
  <c r="I5" i="44"/>
  <c r="I6" i="44"/>
  <c r="I3" i="44"/>
  <c r="L12" i="46"/>
  <c r="L9" i="46"/>
  <c r="L5" i="46"/>
  <c r="L8" i="46"/>
  <c r="L24" i="46"/>
  <c r="L20" i="46"/>
  <c r="L13" i="46"/>
  <c r="L15" i="46"/>
  <c r="L26" i="46"/>
  <c r="L17" i="46"/>
  <c r="L34" i="46"/>
  <c r="L25" i="46"/>
  <c r="L10" i="46"/>
  <c r="L18" i="46"/>
  <c r="L30" i="46"/>
  <c r="L14" i="46"/>
  <c r="L11" i="46"/>
  <c r="L4" i="46"/>
  <c r="L29" i="46"/>
  <c r="L27" i="46"/>
  <c r="L22" i="46"/>
  <c r="L7" i="46"/>
  <c r="L6" i="46"/>
  <c r="L21" i="46"/>
  <c r="L31" i="46"/>
  <c r="L3" i="46"/>
  <c r="L32" i="46"/>
  <c r="L19" i="46"/>
  <c r="L23" i="46"/>
  <c r="L35" i="46"/>
  <c r="L28" i="46"/>
  <c r="L33" i="46"/>
  <c r="L16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L2" i="44"/>
  <c r="K6" i="44"/>
  <c r="L4" i="50"/>
  <c r="K5" i="49"/>
  <c r="R5" i="49"/>
  <c r="K5" i="44"/>
  <c r="K3" i="49"/>
  <c r="K4" i="49"/>
  <c r="S4" i="50"/>
  <c r="L5" i="49"/>
  <c r="K8" i="49"/>
  <c r="R8" i="49" s="1"/>
  <c r="K3" i="44"/>
  <c r="K7" i="49"/>
  <c r="K6" i="49"/>
  <c r="N4" i="50"/>
  <c r="R4" i="50"/>
  <c r="L6" i="49"/>
  <c r="R6" i="49"/>
  <c r="J5" i="50" l="1"/>
  <c r="J3" i="50"/>
  <c r="J6" i="50"/>
  <c r="J4" i="44"/>
  <c r="N3" i="49"/>
  <c r="L6" i="44"/>
  <c r="N6" i="49"/>
  <c r="S6" i="49"/>
  <c r="S8" i="49"/>
  <c r="R4" i="49"/>
  <c r="N7" i="49"/>
  <c r="L3" i="49"/>
  <c r="L3" i="44"/>
  <c r="L4" i="49"/>
  <c r="R7" i="49"/>
  <c r="N8" i="49"/>
  <c r="S4" i="49"/>
  <c r="K6" i="50"/>
  <c r="R3" i="49"/>
  <c r="K3" i="50"/>
  <c r="N4" i="49"/>
  <c r="N6" i="50"/>
  <c r="L5" i="44"/>
  <c r="S3" i="49"/>
  <c r="K5" i="50"/>
  <c r="L5" i="50"/>
  <c r="L6" i="50"/>
  <c r="L8" i="49"/>
  <c r="S7" i="49"/>
  <c r="R3" i="50"/>
  <c r="S5" i="50"/>
  <c r="R6" i="50"/>
  <c r="N5" i="49"/>
  <c r="S5" i="49"/>
  <c r="L7" i="49"/>
  <c r="L4" i="44"/>
  <c r="N3" i="50"/>
  <c r="L3" i="50"/>
  <c r="N5" i="50"/>
  <c r="P7" i="43" l="1"/>
  <c r="P14" i="43" s="1"/>
  <c r="P4" i="43"/>
  <c r="P11" i="43" s="1"/>
  <c r="P3" i="43"/>
  <c r="P10" i="43" s="1"/>
  <c r="P13" i="43"/>
  <c r="P12" i="43"/>
  <c r="X4" i="43"/>
  <c r="V4" i="43"/>
  <c r="D3" i="43"/>
  <c r="R5" i="50"/>
  <c r="S3" i="50"/>
  <c r="S6" i="50"/>
  <c r="P11" i="39" l="1"/>
  <c r="P10" i="39"/>
  <c r="P12" i="39"/>
  <c r="P13" i="39"/>
  <c r="D3" i="39"/>
  <c r="J19" i="29"/>
  <c r="E5" i="45"/>
  <c r="D18" i="29"/>
  <c r="E20" i="43"/>
  <c r="E19" i="43"/>
  <c r="E22" i="45"/>
  <c r="T24" i="50"/>
  <c r="E22" i="43"/>
  <c r="E22" i="39"/>
  <c r="E5" i="39"/>
  <c r="E25" i="39"/>
  <c r="E24" i="39"/>
  <c r="T24" i="49"/>
  <c r="E18" i="45"/>
  <c r="E20" i="45"/>
  <c r="E24" i="43"/>
  <c r="E27" i="39"/>
  <c r="E18" i="43"/>
  <c r="P30" i="49"/>
  <c r="E18" i="39"/>
  <c r="E20" i="39"/>
  <c r="E19" i="39"/>
  <c r="E23" i="39"/>
  <c r="E21" i="45"/>
  <c r="E23" i="43"/>
  <c r="E21" i="39"/>
  <c r="E19" i="45"/>
  <c r="E23" i="45"/>
  <c r="P30" i="50"/>
  <c r="E24" i="45"/>
  <c r="E26" i="39"/>
  <c r="E21" i="43"/>
  <c r="Q24" i="50" l="1"/>
  <c r="Q25" i="50"/>
  <c r="Q26" i="50"/>
  <c r="Q24" i="49"/>
  <c r="Q25" i="49"/>
  <c r="Q26" i="49"/>
  <c r="E4" i="45"/>
  <c r="C2" i="33"/>
  <c r="A11" i="33"/>
  <c r="E7" i="39"/>
  <c r="F20" i="43"/>
  <c r="F26" i="39"/>
  <c r="F20" i="39"/>
  <c r="F22" i="45"/>
  <c r="F18" i="45"/>
  <c r="F24" i="45"/>
  <c r="F21" i="43"/>
  <c r="F21" i="45"/>
  <c r="E8" i="33"/>
  <c r="E7" i="33"/>
  <c r="F4" i="45"/>
  <c r="F23" i="39"/>
  <c r="F23" i="45"/>
  <c r="F23" i="43"/>
  <c r="J12" i="45"/>
  <c r="F21" i="39"/>
  <c r="F24" i="43"/>
  <c r="F22" i="43"/>
  <c r="F19" i="45"/>
  <c r="F24" i="39"/>
  <c r="F22" i="39"/>
  <c r="J11" i="45"/>
  <c r="F18" i="39"/>
  <c r="F20" i="45"/>
  <c r="E6" i="39"/>
  <c r="F19" i="43"/>
  <c r="F27" i="39"/>
  <c r="F19" i="39"/>
  <c r="F25" i="39"/>
  <c r="F18" i="43"/>
  <c r="C11" i="33" l="1"/>
  <c r="C14" i="33"/>
  <c r="C15" i="33"/>
  <c r="C10" i="33"/>
  <c r="C16" i="33"/>
  <c r="C13" i="33"/>
  <c r="C12" i="33"/>
  <c r="A4" i="33"/>
  <c r="A18" i="33"/>
  <c r="G18" i="43"/>
  <c r="F7" i="39"/>
  <c r="C5" i="33" l="1"/>
  <c r="C3" i="33"/>
  <c r="C6" i="33"/>
  <c r="C4" i="33"/>
  <c r="C9" i="33"/>
  <c r="C22" i="33"/>
  <c r="C24" i="33"/>
  <c r="C23" i="33"/>
  <c r="C25" i="33"/>
  <c r="C20" i="33"/>
  <c r="C26" i="33"/>
  <c r="C18" i="33"/>
  <c r="C17" i="33"/>
  <c r="C21" i="33"/>
  <c r="C19" i="33"/>
  <c r="D2" i="42"/>
  <c r="D19" i="29"/>
  <c r="B1" i="29"/>
  <c r="AF3" i="45" l="1"/>
  <c r="AF3" i="43"/>
  <c r="E4" i="43"/>
  <c r="E4" i="39"/>
  <c r="M2" i="42"/>
  <c r="E2" i="42"/>
  <c r="AF3" i="39"/>
  <c r="AF4" i="45"/>
  <c r="J24" i="43"/>
  <c r="E15" i="33"/>
  <c r="E10" i="33"/>
  <c r="J24" i="45"/>
  <c r="E25" i="33"/>
  <c r="K19" i="43"/>
  <c r="L20" i="45"/>
  <c r="G20" i="45"/>
  <c r="L22" i="45"/>
  <c r="G23" i="45"/>
  <c r="G24" i="45"/>
  <c r="G19" i="43"/>
  <c r="J20" i="43"/>
  <c r="F6" i="39"/>
  <c r="F2" i="42"/>
  <c r="K18" i="43"/>
  <c r="C5" i="43"/>
  <c r="L24" i="45"/>
  <c r="F5" i="45"/>
  <c r="K24" i="43"/>
  <c r="E6" i="33"/>
  <c r="C3" i="42"/>
  <c r="AG3" i="43"/>
  <c r="J21" i="45"/>
  <c r="E18" i="33"/>
  <c r="E5" i="33"/>
  <c r="E20" i="33"/>
  <c r="J21" i="43"/>
  <c r="E11" i="33"/>
  <c r="E21" i="33"/>
  <c r="J19" i="43"/>
  <c r="F5" i="39"/>
  <c r="G4" i="45"/>
  <c r="L19" i="45"/>
  <c r="K19" i="45"/>
  <c r="E12" i="33"/>
  <c r="J19" i="45"/>
  <c r="L24" i="43"/>
  <c r="E13" i="33"/>
  <c r="E14" i="33"/>
  <c r="L22" i="43"/>
  <c r="L18" i="45"/>
  <c r="K20" i="43"/>
  <c r="F4" i="39"/>
  <c r="L23" i="43"/>
  <c r="E26" i="33"/>
  <c r="J22" i="43"/>
  <c r="G21" i="45"/>
  <c r="G23" i="43"/>
  <c r="K20" i="45"/>
  <c r="K22" i="45"/>
  <c r="G22" i="45"/>
  <c r="E19" i="33"/>
  <c r="G18" i="45"/>
  <c r="L21" i="45"/>
  <c r="J18" i="43"/>
  <c r="L21" i="43"/>
  <c r="G22" i="43"/>
  <c r="J11" i="43"/>
  <c r="G19" i="45"/>
  <c r="J23" i="45"/>
  <c r="G24" i="43"/>
  <c r="E17" i="33"/>
  <c r="L20" i="43"/>
  <c r="E22" i="33"/>
  <c r="J22" i="45"/>
  <c r="F4" i="43"/>
  <c r="K24" i="45"/>
  <c r="AF4" i="39"/>
  <c r="K11" i="45"/>
  <c r="E24" i="33"/>
  <c r="G20" i="43"/>
  <c r="N2" i="42"/>
  <c r="J18" i="45"/>
  <c r="E9" i="33"/>
  <c r="AF4" i="43"/>
  <c r="L18" i="43"/>
  <c r="K22" i="43"/>
  <c r="K23" i="43"/>
  <c r="K21" i="43"/>
  <c r="J20" i="45"/>
  <c r="J23" i="43"/>
  <c r="AG3" i="45"/>
  <c r="K21" i="45"/>
  <c r="K23" i="45"/>
  <c r="L19" i="43"/>
  <c r="L23" i="45"/>
  <c r="K18" i="45"/>
  <c r="E23" i="33"/>
  <c r="E16" i="33"/>
  <c r="G21" i="43"/>
  <c r="J11" i="39"/>
  <c r="E6" i="45" l="1"/>
  <c r="M11" i="45"/>
  <c r="N11" i="45"/>
  <c r="L11" i="45"/>
  <c r="D5" i="43"/>
  <c r="J13" i="45"/>
  <c r="H22" i="43"/>
  <c r="AG4" i="43"/>
  <c r="K12" i="45"/>
  <c r="AG4" i="45"/>
  <c r="H22" i="45"/>
  <c r="G6" i="39"/>
  <c r="H20" i="45"/>
  <c r="G4" i="43"/>
  <c r="G7" i="39"/>
  <c r="K11" i="39"/>
  <c r="G5" i="39"/>
  <c r="AF5" i="43"/>
  <c r="H18" i="45"/>
  <c r="H2" i="42"/>
  <c r="H19" i="45"/>
  <c r="AF5" i="45"/>
  <c r="AF5" i="39"/>
  <c r="H23" i="43"/>
  <c r="H18" i="43"/>
  <c r="H23" i="45"/>
  <c r="H24" i="43"/>
  <c r="H4" i="45"/>
  <c r="H24" i="45"/>
  <c r="H21" i="43"/>
  <c r="H19" i="43"/>
  <c r="K11" i="43"/>
  <c r="G4" i="39"/>
  <c r="H20" i="43"/>
  <c r="F6" i="45"/>
  <c r="AF6" i="43"/>
  <c r="G5" i="45"/>
  <c r="E5" i="43"/>
  <c r="C6" i="43" s="1"/>
  <c r="H21" i="45"/>
  <c r="G6" i="45"/>
  <c r="J12" i="43"/>
  <c r="E7" i="45" l="1"/>
  <c r="D6" i="43"/>
  <c r="M12" i="45"/>
  <c r="N12" i="45"/>
  <c r="L12" i="45"/>
  <c r="L11" i="43"/>
  <c r="M11" i="43"/>
  <c r="N11" i="43"/>
  <c r="D2" i="33"/>
  <c r="F5" i="43"/>
  <c r="J14" i="45"/>
  <c r="AG5" i="43"/>
  <c r="I2" i="42"/>
  <c r="K13" i="45"/>
  <c r="E6" i="43"/>
  <c r="H4" i="43"/>
  <c r="H5" i="45"/>
  <c r="AF7" i="43"/>
  <c r="AG6" i="43"/>
  <c r="AG5" i="45"/>
  <c r="H6" i="45"/>
  <c r="F7" i="45"/>
  <c r="H6" i="39"/>
  <c r="H5" i="39"/>
  <c r="H4" i="39"/>
  <c r="H7" i="39"/>
  <c r="AF6" i="45"/>
  <c r="L13" i="45" l="1"/>
  <c r="N13" i="45"/>
  <c r="M13" i="45"/>
  <c r="L11" i="39"/>
  <c r="N11" i="39"/>
  <c r="M11" i="39"/>
  <c r="AF7" i="45"/>
  <c r="AF8" i="45"/>
  <c r="J22" i="39"/>
  <c r="G5" i="43"/>
  <c r="G20" i="39"/>
  <c r="L22" i="39"/>
  <c r="G26" i="39"/>
  <c r="J12" i="39"/>
  <c r="G27" i="39"/>
  <c r="AF6" i="39"/>
  <c r="K20" i="39"/>
  <c r="J24" i="39"/>
  <c r="J13" i="39"/>
  <c r="O2" i="42"/>
  <c r="L19" i="39"/>
  <c r="J25" i="39"/>
  <c r="L25" i="39"/>
  <c r="K22" i="39"/>
  <c r="K25" i="39"/>
  <c r="D21" i="29"/>
  <c r="E2" i="33"/>
  <c r="AG5" i="39"/>
  <c r="M3" i="42"/>
  <c r="AG8" i="45"/>
  <c r="K12" i="39"/>
  <c r="G18" i="39"/>
  <c r="F6" i="43"/>
  <c r="L20" i="39"/>
  <c r="K14" i="39"/>
  <c r="L21" i="39"/>
  <c r="J20" i="39"/>
  <c r="G21" i="39"/>
  <c r="E4" i="33"/>
  <c r="AG6" i="45"/>
  <c r="G25" i="39"/>
  <c r="G23" i="39"/>
  <c r="J21" i="39"/>
  <c r="C7" i="43"/>
  <c r="J23" i="39"/>
  <c r="K26" i="39"/>
  <c r="J26" i="39"/>
  <c r="AF8" i="43"/>
  <c r="AG7" i="45"/>
  <c r="E3" i="33"/>
  <c r="E7" i="43"/>
  <c r="K23" i="39"/>
  <c r="L24" i="39"/>
  <c r="K12" i="43"/>
  <c r="AG3" i="39"/>
  <c r="G24" i="39"/>
  <c r="AG4" i="39"/>
  <c r="L18" i="39"/>
  <c r="K14" i="45"/>
  <c r="D20" i="29"/>
  <c r="K19" i="39"/>
  <c r="K18" i="39"/>
  <c r="L23" i="39"/>
  <c r="J13" i="43"/>
  <c r="J18" i="39"/>
  <c r="AG7" i="43"/>
  <c r="G22" i="39"/>
  <c r="K24" i="39"/>
  <c r="K13" i="39"/>
  <c r="G19" i="39"/>
  <c r="J27" i="39"/>
  <c r="L27" i="39"/>
  <c r="J14" i="39"/>
  <c r="G7" i="45"/>
  <c r="K21" i="39"/>
  <c r="K27" i="39"/>
  <c r="L26" i="39"/>
  <c r="J19" i="39"/>
  <c r="D7" i="43" l="1"/>
  <c r="M14" i="45"/>
  <c r="N14" i="45"/>
  <c r="L14" i="45"/>
  <c r="L12" i="43"/>
  <c r="N12" i="43"/>
  <c r="M12" i="43"/>
  <c r="M13" i="39"/>
  <c r="L13" i="39"/>
  <c r="N13" i="39"/>
  <c r="M14" i="39"/>
  <c r="L14" i="39"/>
  <c r="N14" i="39"/>
  <c r="M12" i="39"/>
  <c r="L12" i="39"/>
  <c r="N12" i="39"/>
  <c r="J14" i="43"/>
  <c r="N3" i="42"/>
  <c r="G6" i="43"/>
  <c r="H18" i="39"/>
  <c r="F7" i="43"/>
  <c r="H21" i="39"/>
  <c r="K13" i="43"/>
  <c r="AG8" i="43"/>
  <c r="H7" i="45"/>
  <c r="H27" i="39"/>
  <c r="H24" i="39"/>
  <c r="H23" i="39"/>
  <c r="H5" i="43"/>
  <c r="G7" i="43"/>
  <c r="H20" i="39"/>
  <c r="P2" i="42"/>
  <c r="H22" i="39"/>
  <c r="H19" i="39"/>
  <c r="K14" i="43"/>
  <c r="H25" i="39"/>
  <c r="AG6" i="39"/>
  <c r="AF9" i="43"/>
  <c r="H26" i="39"/>
  <c r="M4" i="42"/>
  <c r="E3" i="42"/>
  <c r="AF9" i="45"/>
  <c r="AF7" i="39"/>
  <c r="N13" i="43" l="1"/>
  <c r="M13" i="43"/>
  <c r="L13" i="43"/>
  <c r="L14" i="43"/>
  <c r="M14" i="43"/>
  <c r="N14" i="43"/>
  <c r="D3" i="42"/>
  <c r="AF10" i="45"/>
  <c r="N4" i="42"/>
  <c r="H7" i="43"/>
  <c r="AG7" i="39"/>
  <c r="M5" i="42"/>
  <c r="AF10" i="43"/>
  <c r="C4" i="42"/>
  <c r="O3" i="42"/>
  <c r="AG9" i="43"/>
  <c r="AF11" i="43"/>
  <c r="AG9" i="45"/>
  <c r="AF8" i="39"/>
  <c r="AG8" i="39" s="1"/>
  <c r="H6" i="43"/>
  <c r="F3" i="42"/>
  <c r="AG10" i="43"/>
  <c r="AG10" i="45"/>
  <c r="AG11" i="43"/>
  <c r="AF12" i="43"/>
  <c r="AF13" i="43"/>
  <c r="AG12" i="43"/>
  <c r="AG13" i="43"/>
  <c r="AF14" i="43"/>
  <c r="AG14" i="43"/>
  <c r="AF15" i="43"/>
  <c r="AG15" i="43"/>
  <c r="AF16" i="43"/>
  <c r="AG16" i="43"/>
  <c r="AF17" i="43"/>
  <c r="AF18" i="43"/>
  <c r="AG17" i="43"/>
  <c r="AG18" i="43"/>
  <c r="AF19" i="43"/>
  <c r="AF20" i="43"/>
  <c r="AG19" i="43"/>
  <c r="AG20" i="43"/>
  <c r="AF21" i="43"/>
  <c r="AF22" i="43"/>
  <c r="AG21" i="43"/>
  <c r="AG22" i="43"/>
  <c r="AF23" i="43"/>
  <c r="AG23" i="43"/>
  <c r="AF24" i="43"/>
  <c r="AF25" i="43"/>
  <c r="AG24" i="43"/>
  <c r="AG25" i="43"/>
  <c r="AF26" i="43"/>
  <c r="AF27" i="43"/>
  <c r="AG26" i="43"/>
  <c r="AF28" i="43"/>
  <c r="AG27" i="43"/>
  <c r="AG28" i="43"/>
  <c r="AF29" i="43"/>
  <c r="AF30" i="43"/>
  <c r="AG29" i="43"/>
  <c r="AF31" i="43"/>
  <c r="AG30" i="43"/>
  <c r="AF32" i="43"/>
  <c r="AG31" i="43"/>
  <c r="AG32" i="43"/>
  <c r="AF33" i="43"/>
  <c r="AG33" i="43"/>
  <c r="AF34" i="43"/>
  <c r="AF35" i="43"/>
  <c r="AG34" i="43"/>
  <c r="AG35" i="43"/>
  <c r="AF36" i="43"/>
  <c r="AG36" i="43"/>
  <c r="AF37" i="43"/>
  <c r="AG37" i="43"/>
  <c r="AF38" i="43"/>
  <c r="AG38" i="43"/>
  <c r="AF39" i="43"/>
  <c r="AG39" i="43"/>
  <c r="AF40" i="43"/>
  <c r="AF41" i="43"/>
  <c r="AG40" i="43"/>
  <c r="AG41" i="43"/>
  <c r="AF42" i="43"/>
  <c r="AG42" i="43"/>
  <c r="AF43" i="43"/>
  <c r="AG43" i="43"/>
  <c r="AF44" i="43"/>
  <c r="AF45" i="43"/>
  <c r="AG44" i="43"/>
  <c r="AF46" i="43"/>
  <c r="AG45" i="43"/>
  <c r="AF47" i="43"/>
  <c r="AG46" i="43"/>
  <c r="AG47" i="43"/>
  <c r="AF48" i="43"/>
  <c r="AF49" i="43"/>
  <c r="AG48" i="43"/>
  <c r="AF50" i="43"/>
  <c r="AG49" i="43"/>
  <c r="AG50" i="43"/>
  <c r="AF51" i="43"/>
  <c r="AF52" i="43"/>
  <c r="AG51" i="43"/>
  <c r="AG52" i="43"/>
  <c r="AF53" i="43"/>
  <c r="AF54" i="43"/>
  <c r="AG53" i="43"/>
  <c r="AF55" i="43"/>
  <c r="AG54" i="43"/>
  <c r="AF56" i="43"/>
  <c r="AG55" i="43"/>
  <c r="AF57" i="43"/>
  <c r="AG56" i="43"/>
  <c r="AF58" i="43"/>
  <c r="AG57" i="43"/>
  <c r="AF59" i="43"/>
  <c r="AG58" i="43"/>
  <c r="AG59" i="43"/>
  <c r="AF60" i="43"/>
  <c r="AG60" i="43"/>
  <c r="AF61" i="43"/>
  <c r="AF62" i="43"/>
  <c r="AG61" i="43"/>
  <c r="AG62" i="43"/>
  <c r="AF63" i="43"/>
  <c r="AF64" i="43"/>
  <c r="AG63" i="43"/>
  <c r="AG64" i="43"/>
  <c r="AF65" i="43"/>
  <c r="AF66" i="43"/>
  <c r="AG65" i="43"/>
  <c r="AF67" i="43"/>
  <c r="AG66" i="43"/>
  <c r="D4" i="42" l="1"/>
  <c r="AF11" i="45"/>
  <c r="E4" i="42"/>
  <c r="AG67" i="43"/>
  <c r="O4" i="42"/>
  <c r="M6" i="42"/>
  <c r="L14" i="49" a="1"/>
  <c r="AF9" i="39"/>
  <c r="AF10" i="39" s="1"/>
  <c r="AG10" i="39" s="1"/>
  <c r="N5" i="42"/>
  <c r="P3" i="42"/>
  <c r="N6" i="42"/>
  <c r="H3" i="42"/>
  <c r="AF12" i="45"/>
  <c r="AG11" i="45"/>
  <c r="AF13" i="45"/>
  <c r="AG12" i="45"/>
  <c r="AF14" i="45"/>
  <c r="AG14" i="45"/>
  <c r="AF15" i="45"/>
  <c r="L19" i="49" l="1"/>
  <c r="L21" i="49"/>
  <c r="L20" i="49"/>
  <c r="L14" i="49"/>
  <c r="L22" i="49"/>
  <c r="L15" i="49"/>
  <c r="L16" i="49"/>
  <c r="L18" i="49"/>
  <c r="L17" i="49"/>
  <c r="AG15" i="45"/>
  <c r="Q17" i="49"/>
  <c r="R19" i="49"/>
  <c r="AG9" i="39"/>
  <c r="Q18" i="49"/>
  <c r="AG13" i="45"/>
  <c r="F4" i="42"/>
  <c r="R12" i="49"/>
  <c r="Q19" i="49"/>
  <c r="O5" i="42"/>
  <c r="I3" i="42"/>
  <c r="AF16" i="45"/>
  <c r="R17" i="49"/>
  <c r="AF11" i="39"/>
  <c r="C5" i="42"/>
  <c r="P5" i="42"/>
  <c r="E5" i="42"/>
  <c r="F5" i="42" s="1"/>
  <c r="R14" i="49"/>
  <c r="AG11" i="39"/>
  <c r="Q20" i="49"/>
  <c r="Q12" i="49"/>
  <c r="AF17" i="45"/>
  <c r="AF12" i="39"/>
  <c r="AF13" i="39" s="1"/>
  <c r="N12" i="49" a="1"/>
  <c r="Q16" i="49"/>
  <c r="M7" i="42"/>
  <c r="N7" i="42" s="1"/>
  <c r="P4" i="42"/>
  <c r="AG16" i="45"/>
  <c r="Q15" i="49"/>
  <c r="Q14" i="49"/>
  <c r="C6" i="42"/>
  <c r="AG12" i="39"/>
  <c r="R20" i="49"/>
  <c r="R18" i="49"/>
  <c r="R13" i="49"/>
  <c r="R16" i="49"/>
  <c r="O6" i="42"/>
  <c r="Q13" i="49"/>
  <c r="R15" i="49"/>
  <c r="M8" i="42"/>
  <c r="O16" i="49"/>
  <c r="P16" i="49"/>
  <c r="P18" i="49"/>
  <c r="P20" i="49"/>
  <c r="P19" i="49"/>
  <c r="O18" i="49"/>
  <c r="O19" i="49"/>
  <c r="P17" i="49"/>
  <c r="O17" i="49"/>
  <c r="O20" i="49"/>
  <c r="AG17" i="45"/>
  <c r="AF18" i="45"/>
  <c r="AF19" i="45"/>
  <c r="AG18" i="45"/>
  <c r="AF20" i="45"/>
  <c r="AG19" i="45"/>
  <c r="AF21" i="45"/>
  <c r="AG20" i="45"/>
  <c r="AF22" i="45"/>
  <c r="AG21" i="45"/>
  <c r="AF23" i="45"/>
  <c r="AG22" i="45"/>
  <c r="AF24" i="45"/>
  <c r="AG23" i="45"/>
  <c r="AG24" i="45"/>
  <c r="AF25" i="45"/>
  <c r="AF26" i="45"/>
  <c r="AG25" i="45"/>
  <c r="AF27" i="45"/>
  <c r="AG26" i="45"/>
  <c r="AG27" i="45"/>
  <c r="AF28" i="45"/>
  <c r="AG28" i="45"/>
  <c r="AF29" i="45"/>
  <c r="AG29" i="45"/>
  <c r="AF30" i="45"/>
  <c r="AG30" i="45"/>
  <c r="AF31" i="45"/>
  <c r="AG31" i="45"/>
  <c r="AF32" i="45"/>
  <c r="AF33" i="45"/>
  <c r="AG32" i="45"/>
  <c r="AG33" i="45"/>
  <c r="AF34" i="45"/>
  <c r="AF35" i="45"/>
  <c r="AG34" i="45"/>
  <c r="AG35" i="45"/>
  <c r="AF36" i="45"/>
  <c r="AF37" i="45"/>
  <c r="AG36" i="45"/>
  <c r="AF38" i="45"/>
  <c r="AG37" i="45"/>
  <c r="AG38" i="45"/>
  <c r="AF39" i="45"/>
  <c r="AF40" i="45"/>
  <c r="AG39" i="45"/>
  <c r="AF41" i="45"/>
  <c r="AG40" i="45"/>
  <c r="AF42" i="45"/>
  <c r="AG41" i="45"/>
  <c r="AF43" i="45"/>
  <c r="AG42" i="45"/>
  <c r="AF44" i="45"/>
  <c r="AG43" i="45"/>
  <c r="AG44" i="45"/>
  <c r="AF45" i="45"/>
  <c r="AG45" i="45"/>
  <c r="AF46" i="45"/>
  <c r="AF47" i="45"/>
  <c r="AG46" i="45"/>
  <c r="AF48" i="45"/>
  <c r="AG47" i="45"/>
  <c r="AF49" i="45"/>
  <c r="AG48" i="45"/>
  <c r="AG49" i="45"/>
  <c r="AF50" i="45"/>
  <c r="AF51" i="45"/>
  <c r="AG50" i="45"/>
  <c r="AG51" i="45"/>
  <c r="AF52" i="45"/>
  <c r="AG52" i="45"/>
  <c r="AF53" i="45"/>
  <c r="AG53" i="45"/>
  <c r="AF54" i="45"/>
  <c r="AF55" i="45"/>
  <c r="AG54" i="45"/>
  <c r="AF56" i="45"/>
  <c r="AG55" i="45"/>
  <c r="AG56" i="45"/>
  <c r="AF57" i="45"/>
  <c r="AG57" i="45"/>
  <c r="AF58" i="45"/>
  <c r="AF59" i="45"/>
  <c r="AG58" i="45"/>
  <c r="AF60" i="45"/>
  <c r="AG59" i="45"/>
  <c r="AG60" i="45"/>
  <c r="AF61" i="45"/>
  <c r="AG61" i="45"/>
  <c r="AF62" i="45"/>
  <c r="AF63" i="45"/>
  <c r="AG62" i="45"/>
  <c r="AG63" i="45"/>
  <c r="AF64" i="45"/>
  <c r="AG64" i="45"/>
  <c r="AF65" i="45"/>
  <c r="AG65" i="45"/>
  <c r="AF66" i="45"/>
  <c r="AF67" i="45"/>
  <c r="AG66" i="45"/>
  <c r="AG67" i="45"/>
  <c r="AF68" i="45"/>
  <c r="AF69" i="45"/>
  <c r="AG68" i="45"/>
  <c r="D5" i="42" l="1"/>
  <c r="D6" i="42"/>
  <c r="N19" i="49"/>
  <c r="N18" i="49"/>
  <c r="N12" i="49"/>
  <c r="N20" i="49"/>
  <c r="N13" i="49"/>
  <c r="N14" i="49"/>
  <c r="N15" i="49"/>
  <c r="N16" i="49"/>
  <c r="N17" i="49"/>
  <c r="H4" i="42"/>
  <c r="E6" i="42"/>
  <c r="H5" i="42"/>
  <c r="C39" i="29"/>
  <c r="F6" i="42"/>
  <c r="AG69" i="45"/>
  <c r="P6" i="42"/>
  <c r="M9" i="42"/>
  <c r="AG13" i="39"/>
  <c r="I4" i="42"/>
  <c r="O7" i="42"/>
  <c r="L14" i="50" a="1"/>
  <c r="AF14" i="39"/>
  <c r="M10" i="42"/>
  <c r="M11" i="42" s="1"/>
  <c r="N10" i="42"/>
  <c r="N8" i="42"/>
  <c r="N12" i="50" a="1"/>
  <c r="AG14" i="39"/>
  <c r="AF15" i="39"/>
  <c r="AF16" i="39"/>
  <c r="AG15" i="39"/>
  <c r="AG16" i="39"/>
  <c r="AF17" i="39"/>
  <c r="AF18" i="39"/>
  <c r="AG17" i="39"/>
  <c r="AG18" i="39"/>
  <c r="AF19" i="39"/>
  <c r="AG19" i="39"/>
  <c r="AF20" i="39"/>
  <c r="AF21" i="39"/>
  <c r="AG20" i="39"/>
  <c r="AF22" i="39"/>
  <c r="AG21" i="39"/>
  <c r="AG22" i="39"/>
  <c r="AF23" i="39"/>
  <c r="AF24" i="39"/>
  <c r="AG23" i="39"/>
  <c r="AF25" i="39"/>
  <c r="AG24" i="39"/>
  <c r="AG25" i="39"/>
  <c r="AF26" i="39"/>
  <c r="AG26" i="39"/>
  <c r="AF27" i="39"/>
  <c r="AF28" i="39"/>
  <c r="AG27" i="39"/>
  <c r="AF29" i="39"/>
  <c r="AG28" i="39"/>
  <c r="AG29" i="39"/>
  <c r="AF30" i="39"/>
  <c r="AF31" i="39"/>
  <c r="AG30" i="39"/>
  <c r="AF32" i="39"/>
  <c r="AG31" i="39"/>
  <c r="AF33" i="39"/>
  <c r="AG32" i="39"/>
  <c r="AG33" i="39"/>
  <c r="AF34" i="39"/>
  <c r="AG34" i="39"/>
  <c r="AF35" i="39"/>
  <c r="AF36" i="39"/>
  <c r="AG35" i="39"/>
  <c r="AF37" i="39"/>
  <c r="AG36" i="39"/>
  <c r="AG37" i="39"/>
  <c r="AF38" i="39"/>
  <c r="AF39" i="39"/>
  <c r="AG38" i="39"/>
  <c r="AF40" i="39"/>
  <c r="AG39" i="39"/>
  <c r="AF41" i="39"/>
  <c r="AG40" i="39"/>
  <c r="AG41" i="39"/>
  <c r="AF42" i="39"/>
  <c r="AF43" i="39"/>
  <c r="AG42" i="39"/>
  <c r="AF44" i="39"/>
  <c r="AG43" i="39"/>
  <c r="AF45" i="39"/>
  <c r="AG44" i="39"/>
  <c r="AF46" i="39"/>
  <c r="AG45" i="39"/>
  <c r="AF47" i="39"/>
  <c r="AG46" i="39"/>
  <c r="AF48" i="39"/>
  <c r="AG47" i="39"/>
  <c r="AF49" i="39"/>
  <c r="AG48" i="39"/>
  <c r="AG49" i="39"/>
  <c r="AF50" i="39"/>
  <c r="AG50" i="39"/>
  <c r="AF51" i="39"/>
  <c r="AG51" i="39"/>
  <c r="AF52" i="39"/>
  <c r="AG52" i="39"/>
  <c r="AF53" i="39"/>
  <c r="AF54" i="39"/>
  <c r="AG53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G61" i="39"/>
  <c r="AF62" i="39"/>
  <c r="AG62" i="39"/>
  <c r="AF63" i="39"/>
  <c r="AF64" i="39"/>
  <c r="AG63" i="39"/>
  <c r="AF65" i="39"/>
  <c r="AG64" i="39"/>
  <c r="AF66" i="39"/>
  <c r="AG65" i="39"/>
  <c r="AF67" i="39"/>
  <c r="AG66" i="39"/>
  <c r="AG67" i="39"/>
  <c r="AF68" i="39"/>
  <c r="AF69" i="39"/>
  <c r="AG68" i="39"/>
  <c r="AG69" i="39"/>
  <c r="AF70" i="39"/>
  <c r="AG70" i="39"/>
  <c r="AF71" i="39"/>
  <c r="AF72" i="39"/>
  <c r="AG71" i="39"/>
  <c r="AF73" i="39"/>
  <c r="AG72" i="39"/>
  <c r="AG73" i="39"/>
  <c r="AF74" i="39"/>
  <c r="AF75" i="39"/>
  <c r="AG74" i="39"/>
  <c r="AG75" i="39"/>
  <c r="AF76" i="39"/>
  <c r="AG76" i="39"/>
  <c r="AF77" i="39"/>
  <c r="AF78" i="39"/>
  <c r="AG77" i="39"/>
  <c r="AF79" i="39"/>
  <c r="AG78" i="39"/>
  <c r="AG79" i="39"/>
  <c r="AF80" i="39"/>
  <c r="AG80" i="39"/>
  <c r="AF81" i="39"/>
  <c r="AF82" i="39"/>
  <c r="AG81" i="39"/>
  <c r="AG82" i="39"/>
  <c r="AF83" i="39"/>
  <c r="AG83" i="39"/>
  <c r="AF84" i="39"/>
  <c r="AF85" i="39"/>
  <c r="AG84" i="39"/>
  <c r="AF86" i="39"/>
  <c r="AG85" i="39"/>
  <c r="AF87" i="39"/>
  <c r="AG86" i="39"/>
  <c r="AF88" i="39"/>
  <c r="AG87" i="39"/>
  <c r="AG88" i="39"/>
  <c r="AF89" i="39"/>
  <c r="AF90" i="39"/>
  <c r="AG89" i="39"/>
  <c r="AF91" i="39"/>
  <c r="AG90" i="39"/>
  <c r="AG91" i="39"/>
  <c r="AF92" i="39"/>
  <c r="AF93" i="39"/>
  <c r="AG92" i="39"/>
  <c r="AF94" i="39"/>
  <c r="AG93" i="39"/>
  <c r="AF95" i="39"/>
  <c r="AG94" i="39"/>
  <c r="AG95" i="39"/>
  <c r="AF96" i="39"/>
  <c r="AG96" i="39"/>
  <c r="AF97" i="39"/>
  <c r="AG97" i="39"/>
  <c r="AF98" i="39"/>
  <c r="AF99" i="39"/>
  <c r="AG98" i="39"/>
  <c r="AF100" i="39"/>
  <c r="AG99" i="39"/>
  <c r="AG100" i="39"/>
  <c r="AF101" i="39"/>
  <c r="AG101" i="39"/>
  <c r="AF102" i="39"/>
  <c r="AF103" i="39"/>
  <c r="AG102" i="39"/>
  <c r="AG103" i="39"/>
  <c r="AF104" i="39"/>
  <c r="AG104" i="39"/>
  <c r="AF105" i="39"/>
  <c r="AG105" i="39"/>
  <c r="AF106" i="39"/>
  <c r="AG106" i="39"/>
  <c r="AF107" i="39"/>
  <c r="AG107" i="39"/>
  <c r="AF108" i="39"/>
  <c r="AF109" i="39"/>
  <c r="AG108" i="39"/>
  <c r="AF110" i="39"/>
  <c r="AG109" i="39"/>
  <c r="AF111" i="39"/>
  <c r="AG110" i="39"/>
  <c r="AF112" i="39"/>
  <c r="AG111" i="39"/>
  <c r="AF113" i="39"/>
  <c r="AG112" i="39"/>
  <c r="AF114" i="39"/>
  <c r="AG113" i="39"/>
  <c r="AG114" i="39"/>
  <c r="AF115" i="39"/>
  <c r="AF116" i="39"/>
  <c r="AG115" i="39"/>
  <c r="AG116" i="39"/>
  <c r="AF117" i="39"/>
  <c r="AF118" i="39"/>
  <c r="AG117" i="39"/>
  <c r="AF119" i="39"/>
  <c r="AG118" i="39"/>
  <c r="AF120" i="39"/>
  <c r="AG119" i="39"/>
  <c r="AF121" i="39"/>
  <c r="AG120" i="39"/>
  <c r="AG121" i="39"/>
  <c r="AF122" i="39"/>
  <c r="AG122" i="39"/>
  <c r="AF123" i="39"/>
  <c r="AG123" i="39"/>
  <c r="AF124" i="39"/>
  <c r="AG124" i="39"/>
  <c r="AF125" i="39"/>
  <c r="AF126" i="39"/>
  <c r="AG125" i="39"/>
  <c r="AF127" i="39"/>
  <c r="AG126" i="39"/>
  <c r="AF128" i="39"/>
  <c r="AG127" i="39"/>
  <c r="AF129" i="39"/>
  <c r="AG128" i="39"/>
  <c r="AG129" i="39"/>
  <c r="AF130" i="39"/>
  <c r="AG130" i="39"/>
  <c r="AF131" i="39"/>
  <c r="AF132" i="39"/>
  <c r="AG131" i="39"/>
  <c r="N13" i="50" l="1"/>
  <c r="N17" i="50"/>
  <c r="N18" i="50"/>
  <c r="N20" i="50"/>
  <c r="N16" i="50"/>
  <c r="N15" i="50"/>
  <c r="N12" i="50"/>
  <c r="N14" i="50"/>
  <c r="N19" i="50"/>
  <c r="L18" i="50"/>
  <c r="L14" i="50"/>
  <c r="L21" i="50"/>
  <c r="L15" i="50"/>
  <c r="L19" i="50"/>
  <c r="L17" i="50"/>
  <c r="L22" i="50"/>
  <c r="L16" i="50"/>
  <c r="L20" i="50"/>
  <c r="AG132" i="39"/>
  <c r="R17" i="50"/>
  <c r="R19" i="50"/>
  <c r="P7" i="42"/>
  <c r="N9" i="42"/>
  <c r="R14" i="50"/>
  <c r="Q13" i="50"/>
  <c r="Q18" i="50"/>
  <c r="O8" i="42"/>
  <c r="P8" i="42" s="1"/>
  <c r="R20" i="50"/>
  <c r="C7" i="42"/>
  <c r="Q14" i="50"/>
  <c r="H6" i="42"/>
  <c r="R13" i="50"/>
  <c r="O10" i="42"/>
  <c r="R18" i="50"/>
  <c r="Q19" i="50"/>
  <c r="I5" i="42"/>
  <c r="R15" i="50"/>
  <c r="Q17" i="50"/>
  <c r="O9" i="42"/>
  <c r="R12" i="50"/>
  <c r="N11" i="42"/>
  <c r="O11" i="42"/>
  <c r="P11" i="42" s="1"/>
  <c r="Q15" i="50"/>
  <c r="R16" i="50"/>
  <c r="Q20" i="50"/>
  <c r="M12" i="42"/>
  <c r="I6" i="42"/>
  <c r="Q12" i="50"/>
  <c r="Q16" i="50"/>
  <c r="O15" i="50"/>
  <c r="P16" i="50"/>
  <c r="P15" i="50"/>
  <c r="O18" i="50"/>
  <c r="O20" i="50"/>
  <c r="P20" i="50"/>
  <c r="P18" i="50"/>
  <c r="O17" i="50"/>
  <c r="O19" i="50"/>
  <c r="P19" i="50"/>
  <c r="O16" i="50"/>
  <c r="P17" i="50"/>
  <c r="M13" i="42"/>
  <c r="N12" i="42"/>
  <c r="M14" i="42"/>
  <c r="N13" i="42"/>
  <c r="N14" i="42"/>
  <c r="D7" i="42" l="1"/>
  <c r="M15" i="42"/>
  <c r="P9" i="42"/>
  <c r="P10" i="42"/>
  <c r="E7" i="42"/>
  <c r="O12" i="42"/>
  <c r="I39" i="29"/>
  <c r="O13" i="42"/>
  <c r="O14" i="42"/>
  <c r="M16" i="42"/>
  <c r="N15" i="42"/>
  <c r="O15" i="42" s="1"/>
  <c r="C8" i="42"/>
  <c r="E8" i="42" s="1"/>
  <c r="F8" i="42" s="1"/>
  <c r="F7" i="42"/>
  <c r="M17" i="42"/>
  <c r="N16" i="42"/>
  <c r="O16" i="42" s="1"/>
  <c r="N17" i="42"/>
  <c r="O17" i="42" s="1"/>
  <c r="M18" i="42"/>
  <c r="M19" i="42"/>
  <c r="N18" i="42"/>
  <c r="O18" i="42" s="1"/>
  <c r="N19" i="42"/>
  <c r="O19" i="42" s="1"/>
  <c r="M20" i="42"/>
  <c r="N20" i="42"/>
  <c r="O20" i="42" s="1"/>
  <c r="M21" i="42"/>
  <c r="M22" i="42"/>
  <c r="N21" i="42"/>
  <c r="O21" i="42" s="1"/>
  <c r="M23" i="42"/>
  <c r="N22" i="42"/>
  <c r="O22" i="42" s="1"/>
  <c r="N23" i="42"/>
  <c r="O23" i="42" s="1"/>
  <c r="M24" i="42"/>
  <c r="N24" i="42"/>
  <c r="O24" i="42" s="1"/>
  <c r="M25" i="42"/>
  <c r="N25" i="42"/>
  <c r="O25" i="42" s="1"/>
  <c r="M26" i="42"/>
  <c r="M27" i="42"/>
  <c r="N26" i="42"/>
  <c r="O26" i="42" s="1"/>
  <c r="M28" i="42"/>
  <c r="N27" i="42"/>
  <c r="O27" i="42" s="1"/>
  <c r="N28" i="42"/>
  <c r="O28" i="42" s="1"/>
  <c r="M29" i="42"/>
  <c r="M30" i="42"/>
  <c r="N29" i="42"/>
  <c r="O29" i="42" s="1"/>
  <c r="N30" i="42"/>
  <c r="O30" i="42" s="1"/>
  <c r="M31" i="42"/>
  <c r="N31" i="42"/>
  <c r="O31" i="42" s="1"/>
  <c r="M32" i="42"/>
  <c r="N32" i="42"/>
  <c r="O32" i="42" s="1"/>
  <c r="M33" i="42"/>
  <c r="M34" i="42"/>
  <c r="N33" i="42"/>
  <c r="O33" i="42" s="1"/>
  <c r="N34" i="42"/>
  <c r="O34" i="42" s="1"/>
  <c r="M35" i="42"/>
  <c r="N35" i="42"/>
  <c r="O35" i="42" s="1"/>
  <c r="M36" i="42"/>
  <c r="N36" i="42"/>
  <c r="O36" i="42" s="1"/>
  <c r="M37" i="42"/>
  <c r="M38" i="42"/>
  <c r="N37" i="42"/>
  <c r="O37" i="42" s="1"/>
  <c r="M39" i="42"/>
  <c r="N38" i="42"/>
  <c r="O38" i="42" s="1"/>
  <c r="M40" i="42"/>
  <c r="N39" i="42"/>
  <c r="O39" i="42" s="1"/>
  <c r="N40" i="42"/>
  <c r="O40" i="42" s="1"/>
  <c r="M41" i="42"/>
  <c r="M42" i="42"/>
  <c r="N41" i="42"/>
  <c r="O41" i="42" s="1"/>
  <c r="N42" i="42"/>
  <c r="O42" i="42" s="1"/>
  <c r="M43" i="42"/>
  <c r="M44" i="42"/>
  <c r="N43" i="42"/>
  <c r="O43" i="42" s="1"/>
  <c r="N44" i="42"/>
  <c r="O44" i="42" s="1"/>
  <c r="M45" i="42"/>
  <c r="N45" i="42"/>
  <c r="O45" i="42" s="1"/>
  <c r="M46" i="42"/>
  <c r="N46" i="42"/>
  <c r="O46" i="42" s="1"/>
  <c r="M47" i="42"/>
  <c r="M48" i="42"/>
  <c r="N47" i="42"/>
  <c r="O47" i="42" s="1"/>
  <c r="M49" i="42"/>
  <c r="N48" i="42"/>
  <c r="O48" i="42" s="1"/>
  <c r="N49" i="42"/>
  <c r="O49" i="42" s="1"/>
  <c r="M50" i="42"/>
  <c r="N50" i="42"/>
  <c r="O50" i="42" s="1"/>
  <c r="M51" i="42"/>
  <c r="M52" i="42"/>
  <c r="N51" i="42"/>
  <c r="O51" i="42" s="1"/>
  <c r="M53" i="42"/>
  <c r="N52" i="42"/>
  <c r="O52" i="42" s="1"/>
  <c r="M54" i="42"/>
  <c r="N53" i="42"/>
  <c r="O53" i="42" s="1"/>
  <c r="N54" i="42"/>
  <c r="O54" i="42" s="1"/>
  <c r="M55" i="42"/>
  <c r="N55" i="42"/>
  <c r="O55" i="42" s="1"/>
  <c r="M56" i="42"/>
  <c r="N56" i="42"/>
  <c r="O56" i="42" s="1"/>
  <c r="M57" i="42"/>
  <c r="M58" i="42"/>
  <c r="N57" i="42"/>
  <c r="O57" i="42" s="1"/>
  <c r="N58" i="42"/>
  <c r="O58" i="42" s="1"/>
  <c r="M59" i="42"/>
  <c r="N59" i="42"/>
  <c r="O59" i="42" s="1"/>
  <c r="M60" i="42"/>
  <c r="N60" i="42"/>
  <c r="O60" i="42" s="1"/>
  <c r="M61" i="42"/>
  <c r="N61" i="42"/>
  <c r="O61" i="42" s="1"/>
  <c r="M62" i="42"/>
  <c r="M63" i="42"/>
  <c r="N62" i="42"/>
  <c r="O62" i="42" s="1"/>
  <c r="N63" i="42"/>
  <c r="O63" i="42" s="1"/>
  <c r="M64" i="42"/>
  <c r="N64" i="42"/>
  <c r="O64" i="42" s="1"/>
  <c r="M65" i="42"/>
  <c r="N65" i="42"/>
  <c r="O65" i="42" s="1"/>
  <c r="M66" i="42"/>
  <c r="M67" i="42"/>
  <c r="N66" i="42"/>
  <c r="O66" i="42" s="1"/>
  <c r="M68" i="42"/>
  <c r="N67" i="42"/>
  <c r="O67" i="42" s="1"/>
  <c r="M69" i="42"/>
  <c r="N68" i="42"/>
  <c r="O68" i="42" s="1"/>
  <c r="N69" i="42"/>
  <c r="O69" i="42" s="1"/>
  <c r="M70" i="42"/>
  <c r="N70" i="42"/>
  <c r="O70" i="42" s="1"/>
  <c r="M71" i="42"/>
  <c r="N71" i="42"/>
  <c r="O71" i="42" s="1"/>
  <c r="M72" i="42"/>
  <c r="M73" i="42"/>
  <c r="N72" i="42"/>
  <c r="O72" i="42" s="1"/>
  <c r="N73" i="42"/>
  <c r="O73" i="42" s="1"/>
  <c r="M74" i="42"/>
  <c r="N74" i="42"/>
  <c r="O74" i="42" s="1"/>
  <c r="M75" i="42"/>
  <c r="N75" i="42"/>
  <c r="O75" i="42" s="1"/>
  <c r="M76" i="42"/>
  <c r="M77" i="42"/>
  <c r="N76" i="42"/>
  <c r="O76" i="42" s="1"/>
  <c r="M78" i="42"/>
  <c r="N77" i="42"/>
  <c r="O77" i="42" s="1"/>
  <c r="N78" i="42"/>
  <c r="O78" i="42" s="1"/>
  <c r="M79" i="42"/>
  <c r="M80" i="42"/>
  <c r="N79" i="42"/>
  <c r="O79" i="42" s="1"/>
  <c r="N80" i="42"/>
  <c r="O80" i="42" s="1"/>
  <c r="M81" i="42"/>
  <c r="N81" i="42"/>
  <c r="O81" i="42" s="1"/>
  <c r="M82" i="42"/>
  <c r="N82" i="42"/>
  <c r="O82" i="42" s="1"/>
  <c r="M83" i="42"/>
  <c r="M84" i="42"/>
  <c r="N83" i="42"/>
  <c r="O83" i="42" s="1"/>
  <c r="N84" i="42"/>
  <c r="O84" i="42" s="1"/>
  <c r="M85" i="42"/>
  <c r="N85" i="42"/>
  <c r="O85" i="42" s="1"/>
  <c r="M86" i="42"/>
  <c r="M87" i="42"/>
  <c r="N86" i="42"/>
  <c r="O86" i="42" s="1"/>
  <c r="N87" i="42"/>
  <c r="O87" i="42" s="1"/>
  <c r="M88" i="42"/>
  <c r="N88" i="42"/>
  <c r="O88" i="42" s="1"/>
  <c r="M89" i="42"/>
  <c r="M90" i="42"/>
  <c r="N89" i="42"/>
  <c r="O89" i="42" s="1"/>
  <c r="N90" i="42"/>
  <c r="O90" i="42" s="1"/>
  <c r="M91" i="42"/>
  <c r="N91" i="42"/>
  <c r="O91" i="42" s="1"/>
  <c r="M92" i="42"/>
  <c r="N92" i="42"/>
  <c r="O92" i="42" s="1"/>
  <c r="M93" i="42"/>
  <c r="N93" i="42"/>
  <c r="O93" i="42" s="1"/>
  <c r="M94" i="42"/>
  <c r="M95" i="42"/>
  <c r="N94" i="42"/>
  <c r="O94" i="42" s="1"/>
  <c r="N95" i="42"/>
  <c r="O95" i="42" s="1"/>
  <c r="M96" i="42"/>
  <c r="M97" i="42"/>
  <c r="N96" i="42"/>
  <c r="O96" i="42" s="1"/>
  <c r="M98" i="42"/>
  <c r="N97" i="42"/>
  <c r="O97" i="42" s="1"/>
  <c r="M99" i="42"/>
  <c r="N98" i="42"/>
  <c r="O98" i="42" s="1"/>
  <c r="N99" i="42"/>
  <c r="O99" i="42" s="1"/>
  <c r="M100" i="42"/>
  <c r="M101" i="42"/>
  <c r="N100" i="42"/>
  <c r="O100" i="42" s="1"/>
  <c r="N101" i="42"/>
  <c r="O101" i="42" s="1"/>
  <c r="M102" i="42"/>
  <c r="N102" i="42"/>
  <c r="O102" i="42" s="1"/>
  <c r="M103" i="42"/>
  <c r="M104" i="42"/>
  <c r="N103" i="42"/>
  <c r="O103" i="42" s="1"/>
  <c r="M105" i="42"/>
  <c r="N104" i="42"/>
  <c r="O104" i="42" s="1"/>
  <c r="N105" i="42"/>
  <c r="O105" i="42" s="1"/>
  <c r="M106" i="42"/>
  <c r="M107" i="42"/>
  <c r="N106" i="42"/>
  <c r="O106" i="42" s="1"/>
  <c r="M108" i="42"/>
  <c r="N107" i="42"/>
  <c r="O107" i="42" s="1"/>
  <c r="N108" i="42"/>
  <c r="O108" i="42" s="1"/>
  <c r="M109" i="42"/>
  <c r="N109" i="42"/>
  <c r="O109" i="42" s="1"/>
  <c r="M110" i="42"/>
  <c r="M111" i="42"/>
  <c r="N110" i="42"/>
  <c r="O110" i="42" s="1"/>
  <c r="M112" i="42"/>
  <c r="N111" i="42"/>
  <c r="O111" i="42" s="1"/>
  <c r="M113" i="42"/>
  <c r="N112" i="42"/>
  <c r="O112" i="42" s="1"/>
  <c r="N113" i="42"/>
  <c r="O113" i="42" s="1"/>
  <c r="M114" i="42"/>
  <c r="N114" i="42"/>
  <c r="O114" i="42" s="1"/>
  <c r="M115" i="42"/>
  <c r="N115" i="42"/>
  <c r="O115" i="42" s="1"/>
  <c r="M116" i="42"/>
  <c r="N116" i="42"/>
  <c r="O116" i="42" s="1"/>
  <c r="M117" i="42"/>
  <c r="N117" i="42"/>
  <c r="O117" i="42" s="1"/>
  <c r="M118" i="42"/>
  <c r="M119" i="42"/>
  <c r="N118" i="42"/>
  <c r="O118" i="42" s="1"/>
  <c r="M120" i="42"/>
  <c r="N119" i="42"/>
  <c r="O119" i="42" s="1"/>
  <c r="N120" i="42"/>
  <c r="O120" i="42" s="1"/>
  <c r="M121" i="42"/>
  <c r="M122" i="42"/>
  <c r="N121" i="42"/>
  <c r="O121" i="42" s="1"/>
  <c r="N122" i="42"/>
  <c r="O122" i="42" s="1"/>
  <c r="M123" i="42"/>
  <c r="N123" i="42"/>
  <c r="O123" i="42" s="1"/>
  <c r="M124" i="42"/>
  <c r="N124" i="42"/>
  <c r="O124" i="42" s="1"/>
  <c r="M125" i="42"/>
  <c r="N125" i="42"/>
  <c r="O125" i="42" s="1"/>
  <c r="M126" i="42"/>
  <c r="M127" i="42"/>
  <c r="N126" i="42"/>
  <c r="O126" i="42" s="1"/>
  <c r="N127" i="42"/>
  <c r="O127" i="42" s="1"/>
  <c r="M128" i="42"/>
  <c r="N128" i="42"/>
  <c r="O128" i="42" s="1"/>
  <c r="M129" i="42"/>
  <c r="M130" i="42"/>
  <c r="N129" i="42"/>
  <c r="O129" i="42" s="1"/>
  <c r="N130" i="42"/>
  <c r="O130" i="42" s="1"/>
  <c r="M131" i="42"/>
  <c r="N131" i="42"/>
  <c r="O131" i="42" s="1"/>
  <c r="M132" i="42"/>
  <c r="N132" i="42"/>
  <c r="O132" i="42" s="1"/>
  <c r="M133" i="42"/>
  <c r="N133" i="42"/>
  <c r="O133" i="42" s="1"/>
  <c r="M134" i="42"/>
  <c r="N134" i="42"/>
  <c r="O134" i="42" s="1"/>
  <c r="M135" i="42"/>
  <c r="N135" i="42"/>
  <c r="O135" i="42" s="1"/>
  <c r="M136" i="42"/>
  <c r="M137" i="42"/>
  <c r="N136" i="42"/>
  <c r="O136" i="42" s="1"/>
  <c r="M138" i="42"/>
  <c r="N137" i="42"/>
  <c r="O137" i="42" s="1"/>
  <c r="N138" i="42"/>
  <c r="O138" i="42" s="1"/>
  <c r="M139" i="42"/>
  <c r="N139" i="42"/>
  <c r="O139" i="42" s="1"/>
  <c r="M140" i="42"/>
  <c r="N140" i="42"/>
  <c r="O140" i="42" s="1"/>
  <c r="M141" i="42"/>
  <c r="N141" i="42"/>
  <c r="O141" i="42" s="1"/>
  <c r="M142" i="42"/>
  <c r="M143" i="42"/>
  <c r="N142" i="42"/>
  <c r="O142" i="42" s="1"/>
  <c r="N143" i="42"/>
  <c r="O143" i="42" s="1"/>
  <c r="M144" i="42"/>
  <c r="N144" i="42"/>
  <c r="O144" i="42" s="1"/>
  <c r="M145" i="42"/>
  <c r="M146" i="42"/>
  <c r="N145" i="42"/>
  <c r="O145" i="42" s="1"/>
  <c r="M147" i="42"/>
  <c r="N146" i="42"/>
  <c r="O146" i="42" s="1"/>
  <c r="N147" i="42"/>
  <c r="O147" i="42" s="1"/>
  <c r="P147" i="42" s="1"/>
  <c r="M148" i="42"/>
  <c r="M149" i="42"/>
  <c r="N148" i="42"/>
  <c r="O148" i="42" s="1"/>
  <c r="M150" i="42"/>
  <c r="N149" i="42"/>
  <c r="O149" i="42" s="1"/>
  <c r="M151" i="42"/>
  <c r="N150" i="42"/>
  <c r="O150" i="42" s="1"/>
  <c r="N151" i="42"/>
  <c r="O151" i="42" s="1"/>
  <c r="M152" i="42"/>
  <c r="N152" i="42"/>
  <c r="O152" i="42" s="1"/>
  <c r="M153" i="42"/>
  <c r="N153" i="42"/>
  <c r="O153" i="42" s="1"/>
  <c r="M154" i="42"/>
  <c r="N154" i="42"/>
  <c r="O154" i="42" s="1"/>
  <c r="M155" i="42"/>
  <c r="N155" i="42"/>
  <c r="O155" i="42" s="1"/>
  <c r="M156" i="42"/>
  <c r="N156" i="42"/>
  <c r="O156" i="42" s="1"/>
  <c r="M157" i="42"/>
  <c r="M158" i="42"/>
  <c r="N157" i="42"/>
  <c r="O157" i="42" s="1"/>
  <c r="N158" i="42"/>
  <c r="O158" i="42" s="1"/>
  <c r="M159" i="42"/>
  <c r="N159" i="42"/>
  <c r="O159" i="42" s="1"/>
  <c r="M160" i="42"/>
  <c r="M161" i="42"/>
  <c r="N160" i="42"/>
  <c r="O160" i="42" s="1"/>
  <c r="N161" i="42"/>
  <c r="O161" i="42" s="1"/>
  <c r="M162" i="42"/>
  <c r="N162" i="42"/>
  <c r="O162" i="42" s="1"/>
  <c r="M163" i="42"/>
  <c r="N163" i="42"/>
  <c r="O163" i="42" s="1"/>
  <c r="M164" i="42"/>
  <c r="N164" i="42"/>
  <c r="O164" i="42" s="1"/>
  <c r="M165" i="42"/>
  <c r="M166" i="42"/>
  <c r="N165" i="42"/>
  <c r="O165" i="42" s="1"/>
  <c r="N166" i="42"/>
  <c r="O166" i="42" s="1"/>
  <c r="M167" i="42"/>
  <c r="M168" i="42"/>
  <c r="N167" i="42"/>
  <c r="O167" i="42" s="1"/>
  <c r="P167" i="42" s="1"/>
  <c r="M169" i="42"/>
  <c r="N168" i="42"/>
  <c r="O168" i="42" s="1"/>
  <c r="M170" i="42"/>
  <c r="N169" i="42"/>
  <c r="O169" i="42" s="1"/>
  <c r="N170" i="42"/>
  <c r="O170" i="42" s="1"/>
  <c r="M171" i="42"/>
  <c r="M172" i="42"/>
  <c r="N171" i="42"/>
  <c r="O171" i="42" s="1"/>
  <c r="M173" i="42"/>
  <c r="N172" i="42"/>
  <c r="O172" i="42" s="1"/>
  <c r="M174" i="42"/>
  <c r="N173" i="42"/>
  <c r="O173" i="42" s="1"/>
  <c r="M175" i="42"/>
  <c r="N174" i="42"/>
  <c r="O174" i="42" s="1"/>
  <c r="N175" i="42"/>
  <c r="O175" i="42" s="1"/>
  <c r="M176" i="42"/>
  <c r="N176" i="42"/>
  <c r="O176" i="42" s="1"/>
  <c r="M177" i="42"/>
  <c r="M178" i="42"/>
  <c r="N177" i="42"/>
  <c r="O177" i="42" s="1"/>
  <c r="P177" i="42" s="1"/>
  <c r="M179" i="42"/>
  <c r="N178" i="42"/>
  <c r="O178" i="42" s="1"/>
  <c r="P178" i="42" s="1"/>
  <c r="N179" i="42"/>
  <c r="O179" i="42" s="1"/>
  <c r="M180" i="42"/>
  <c r="N180" i="42"/>
  <c r="O180" i="42" s="1"/>
  <c r="M181" i="42"/>
  <c r="M182" i="42"/>
  <c r="N181" i="42"/>
  <c r="O181" i="42" s="1"/>
  <c r="M183" i="42"/>
  <c r="N182" i="42"/>
  <c r="O182" i="42" s="1"/>
  <c r="N183" i="42"/>
  <c r="O183" i="42" s="1"/>
  <c r="M184" i="42"/>
  <c r="M185" i="42"/>
  <c r="N184" i="42"/>
  <c r="O184" i="42" s="1"/>
  <c r="N185" i="42"/>
  <c r="O185" i="42" s="1"/>
  <c r="M186" i="42"/>
  <c r="M187" i="42"/>
  <c r="N186" i="42"/>
  <c r="O186" i="42" s="1"/>
  <c r="M188" i="42"/>
  <c r="N187" i="42"/>
  <c r="O187" i="42" s="1"/>
  <c r="N188" i="42"/>
  <c r="O188" i="42" s="1"/>
  <c r="P188" i="42" s="1"/>
  <c r="M189" i="42"/>
  <c r="M190" i="42"/>
  <c r="N189" i="42"/>
  <c r="O189" i="42" s="1"/>
  <c r="M191" i="42"/>
  <c r="N190" i="42"/>
  <c r="O190" i="42" s="1"/>
  <c r="M192" i="42"/>
  <c r="N191" i="42"/>
  <c r="O191" i="42" s="1"/>
  <c r="N192" i="42"/>
  <c r="O192" i="42" s="1"/>
  <c r="M193" i="42"/>
  <c r="M194" i="42"/>
  <c r="N193" i="42"/>
  <c r="O193" i="42" s="1"/>
  <c r="N194" i="42"/>
  <c r="O194" i="42" s="1"/>
  <c r="M195" i="42"/>
  <c r="N195" i="42"/>
  <c r="O195" i="42" s="1"/>
  <c r="M196" i="42"/>
  <c r="M197" i="42"/>
  <c r="N196" i="42"/>
  <c r="O196" i="42" s="1"/>
  <c r="N197" i="42"/>
  <c r="O197" i="42" s="1"/>
  <c r="M198" i="42"/>
  <c r="N198" i="42"/>
  <c r="O198" i="42" s="1"/>
  <c r="M199" i="42"/>
  <c r="M200" i="42"/>
  <c r="N199" i="42"/>
  <c r="O199" i="42" s="1"/>
  <c r="N200" i="42"/>
  <c r="O200" i="42" s="1"/>
  <c r="M201" i="42"/>
  <c r="M202" i="42"/>
  <c r="N201" i="42"/>
  <c r="O201" i="42" s="1"/>
  <c r="N202" i="42"/>
  <c r="O202" i="42" s="1"/>
  <c r="M203" i="42"/>
  <c r="N203" i="42"/>
  <c r="O203" i="42" s="1"/>
  <c r="M204" i="42"/>
  <c r="N204" i="42"/>
  <c r="O204" i="42" s="1"/>
  <c r="M205" i="42"/>
  <c r="M206" i="42"/>
  <c r="N205" i="42"/>
  <c r="O205" i="42" s="1"/>
  <c r="M207" i="42"/>
  <c r="N206" i="42"/>
  <c r="O206" i="42" s="1"/>
  <c r="M208" i="42"/>
  <c r="N207" i="42"/>
  <c r="O207" i="42" s="1"/>
  <c r="N208" i="42"/>
  <c r="O208" i="42" s="1"/>
  <c r="M209" i="42"/>
  <c r="M210" i="42"/>
  <c r="N209" i="42"/>
  <c r="O209" i="42" s="1"/>
  <c r="N210" i="42"/>
  <c r="O210" i="42" s="1"/>
  <c r="M211" i="42"/>
  <c r="N211" i="42"/>
  <c r="O211" i="42" s="1"/>
  <c r="M212" i="42"/>
  <c r="N212" i="42"/>
  <c r="O212" i="42" s="1"/>
  <c r="M213" i="42"/>
  <c r="M214" i="42"/>
  <c r="N213" i="42"/>
  <c r="O213" i="42" s="1"/>
  <c r="M215" i="42"/>
  <c r="N214" i="42"/>
  <c r="O214" i="42" s="1"/>
  <c r="M216" i="42"/>
  <c r="N215" i="42"/>
  <c r="O215" i="42" s="1"/>
  <c r="M217" i="42"/>
  <c r="N216" i="42"/>
  <c r="O216" i="42" s="1"/>
  <c r="N217" i="42"/>
  <c r="O217" i="42" s="1"/>
  <c r="M218" i="42"/>
  <c r="N218" i="42"/>
  <c r="O218" i="42" s="1"/>
  <c r="M219" i="42"/>
  <c r="N219" i="42"/>
  <c r="O219" i="42" s="1"/>
  <c r="M220" i="42"/>
  <c r="N220" i="42"/>
  <c r="O220" i="42" s="1"/>
  <c r="M221" i="42"/>
  <c r="N221" i="42"/>
  <c r="O221" i="42" s="1"/>
  <c r="M222" i="42"/>
  <c r="M223" i="42"/>
  <c r="N222" i="42"/>
  <c r="O222" i="42" s="1"/>
  <c r="M224" i="42"/>
  <c r="N223" i="42"/>
  <c r="O223" i="42" s="1"/>
  <c r="N224" i="42"/>
  <c r="O224" i="42" s="1"/>
  <c r="M225" i="42"/>
  <c r="N225" i="42"/>
  <c r="O225" i="42" s="1"/>
  <c r="M226" i="42"/>
  <c r="N226" i="42"/>
  <c r="O226" i="42" s="1"/>
  <c r="M227" i="42"/>
  <c r="N227" i="42"/>
  <c r="O227" i="42" s="1"/>
  <c r="M228" i="42"/>
  <c r="M229" i="42"/>
  <c r="N228" i="42"/>
  <c r="O228" i="42" s="1"/>
  <c r="M230" i="42"/>
  <c r="N229" i="42"/>
  <c r="O229" i="42" s="1"/>
  <c r="M231" i="42"/>
  <c r="N230" i="42"/>
  <c r="O230" i="42" s="1"/>
  <c r="N231" i="42"/>
  <c r="O231" i="42" s="1"/>
  <c r="M232" i="42"/>
  <c r="M233" i="42"/>
  <c r="N232" i="42"/>
  <c r="O232" i="42" s="1"/>
  <c r="N233" i="42"/>
  <c r="O233" i="42" s="1"/>
  <c r="M234" i="42"/>
  <c r="N234" i="42"/>
  <c r="O234" i="42" s="1"/>
  <c r="M235" i="42"/>
  <c r="N235" i="42"/>
  <c r="O235" i="42" s="1"/>
  <c r="M236" i="42"/>
  <c r="M237" i="42"/>
  <c r="N236" i="42"/>
  <c r="O236" i="42" s="1"/>
  <c r="M238" i="42"/>
  <c r="N237" i="42"/>
  <c r="O237" i="42" s="1"/>
  <c r="M239" i="42"/>
  <c r="N238" i="42"/>
  <c r="O238" i="42" s="1"/>
  <c r="P238" i="42" s="1"/>
  <c r="M240" i="42"/>
  <c r="N239" i="42"/>
  <c r="O239" i="42" s="1"/>
  <c r="N240" i="42"/>
  <c r="O240" i="42" s="1"/>
  <c r="M241" i="42"/>
  <c r="M242" i="42"/>
  <c r="N241" i="42"/>
  <c r="O241" i="42" s="1"/>
  <c r="N242" i="42"/>
  <c r="O242" i="42" s="1"/>
  <c r="M243" i="42"/>
  <c r="M244" i="42"/>
  <c r="N243" i="42"/>
  <c r="O243" i="42" s="1"/>
  <c r="M245" i="42"/>
  <c r="N244" i="42"/>
  <c r="O244" i="42" s="1"/>
  <c r="M246" i="42"/>
  <c r="N245" i="42"/>
  <c r="O245" i="42" s="1"/>
  <c r="N246" i="42"/>
  <c r="O246" i="42" s="1"/>
  <c r="M247" i="42"/>
  <c r="N247" i="42"/>
  <c r="O247" i="42" s="1"/>
  <c r="M248" i="42"/>
  <c r="M249" i="42"/>
  <c r="N248" i="42"/>
  <c r="O248" i="42" s="1"/>
  <c r="M250" i="42"/>
  <c r="N249" i="42"/>
  <c r="O249" i="42" s="1"/>
  <c r="M251" i="42"/>
  <c r="N250" i="42"/>
  <c r="O250" i="42" s="1"/>
  <c r="N251" i="42"/>
  <c r="O251" i="42" s="1"/>
  <c r="M252" i="42"/>
  <c r="M253" i="42"/>
  <c r="N252" i="42"/>
  <c r="O252" i="42" s="1"/>
  <c r="N253" i="42"/>
  <c r="O253" i="42" s="1"/>
  <c r="M254" i="42"/>
  <c r="M255" i="42"/>
  <c r="N254" i="42"/>
  <c r="O254" i="42" s="1"/>
  <c r="N255" i="42"/>
  <c r="O255" i="42" s="1"/>
  <c r="M256" i="42"/>
  <c r="N256" i="42"/>
  <c r="O256" i="42" s="1"/>
  <c r="M257" i="42"/>
  <c r="M258" i="42"/>
  <c r="N257" i="42"/>
  <c r="O257" i="42" s="1"/>
  <c r="N258" i="42"/>
  <c r="O258" i="42" s="1"/>
  <c r="M259" i="42"/>
  <c r="N259" i="42"/>
  <c r="O259" i="42" s="1"/>
  <c r="M260" i="42"/>
  <c r="M261" i="42"/>
  <c r="N260" i="42"/>
  <c r="O260" i="42" s="1"/>
  <c r="M262" i="42"/>
  <c r="N261" i="42"/>
  <c r="O261" i="42" s="1"/>
  <c r="N262" i="42"/>
  <c r="O262" i="42" s="1"/>
  <c r="M263" i="42"/>
  <c r="M264" i="42"/>
  <c r="N263" i="42"/>
  <c r="O263" i="42" s="1"/>
  <c r="N264" i="42"/>
  <c r="O264" i="42" s="1"/>
  <c r="M265" i="42"/>
  <c r="N265" i="42"/>
  <c r="O265" i="42" s="1"/>
  <c r="M266" i="42"/>
  <c r="N266" i="42"/>
  <c r="O266" i="42" s="1"/>
  <c r="M267" i="42"/>
  <c r="M268" i="42"/>
  <c r="N267" i="42"/>
  <c r="O267" i="42" s="1"/>
  <c r="M269" i="42"/>
  <c r="N268" i="42"/>
  <c r="O268" i="42" s="1"/>
  <c r="N269" i="42"/>
  <c r="O269" i="42" s="1"/>
  <c r="M270" i="42"/>
  <c r="N270" i="42"/>
  <c r="O270" i="42" s="1"/>
  <c r="M271" i="42"/>
  <c r="M272" i="42"/>
  <c r="N271" i="42"/>
  <c r="O271" i="42" s="1"/>
  <c r="N272" i="42"/>
  <c r="O272" i="42" s="1"/>
  <c r="M273" i="42"/>
  <c r="M274" i="42"/>
  <c r="N273" i="42"/>
  <c r="O273" i="42" s="1"/>
  <c r="M275" i="42"/>
  <c r="N274" i="42"/>
  <c r="O274" i="42" s="1"/>
  <c r="M276" i="42"/>
  <c r="N275" i="42"/>
  <c r="O275" i="42" s="1"/>
  <c r="M277" i="42"/>
  <c r="N276" i="42"/>
  <c r="O276" i="42" s="1"/>
  <c r="N277" i="42"/>
  <c r="O277" i="42" s="1"/>
  <c r="M278" i="42"/>
  <c r="N278" i="42"/>
  <c r="O278" i="42" s="1"/>
  <c r="M279" i="42"/>
  <c r="N279" i="42"/>
  <c r="O279" i="42" s="1"/>
  <c r="M280" i="42"/>
  <c r="N280" i="42"/>
  <c r="O280" i="42" s="1"/>
  <c r="M281" i="42"/>
  <c r="M282" i="42"/>
  <c r="N281" i="42"/>
  <c r="O281" i="42" s="1"/>
  <c r="N282" i="42"/>
  <c r="O282" i="42" s="1"/>
  <c r="M283" i="42"/>
  <c r="M284" i="42"/>
  <c r="N283" i="42"/>
  <c r="O283" i="42" s="1"/>
  <c r="N284" i="42"/>
  <c r="O284" i="42" s="1"/>
  <c r="M285" i="42"/>
  <c r="N285" i="42"/>
  <c r="O285" i="42" s="1"/>
  <c r="M286" i="42"/>
  <c r="M287" i="42"/>
  <c r="N286" i="42"/>
  <c r="O286" i="42" s="1"/>
  <c r="N287" i="42"/>
  <c r="O287" i="42" s="1"/>
  <c r="M288" i="42"/>
  <c r="N288" i="42"/>
  <c r="O288" i="42" s="1"/>
  <c r="M289" i="42"/>
  <c r="M290" i="42"/>
  <c r="N289" i="42"/>
  <c r="O289" i="42" s="1"/>
  <c r="N290" i="42"/>
  <c r="O290" i="42" s="1"/>
  <c r="M291" i="42"/>
  <c r="N291" i="42"/>
  <c r="O291" i="42" s="1"/>
  <c r="M292" i="42"/>
  <c r="N292" i="42"/>
  <c r="O292" i="42" s="1"/>
  <c r="M293" i="42"/>
  <c r="M294" i="42"/>
  <c r="N293" i="42"/>
  <c r="O293" i="42" s="1"/>
  <c r="N294" i="42"/>
  <c r="O294" i="42" s="1"/>
  <c r="M295" i="42"/>
  <c r="N295" i="42"/>
  <c r="O295" i="42" s="1"/>
  <c r="M296" i="42"/>
  <c r="M297" i="42"/>
  <c r="N296" i="42"/>
  <c r="O296" i="42" s="1"/>
  <c r="M298" i="42"/>
  <c r="N297" i="42"/>
  <c r="O297" i="42" s="1"/>
  <c r="N298" i="42"/>
  <c r="O298" i="42" s="1"/>
  <c r="M299" i="42"/>
  <c r="M300" i="42"/>
  <c r="N299" i="42"/>
  <c r="O299" i="42" s="1"/>
  <c r="N300" i="42"/>
  <c r="O300" i="42" s="1"/>
  <c r="M301" i="42"/>
  <c r="N301" i="42"/>
  <c r="O301" i="42" s="1"/>
  <c r="M302" i="42"/>
  <c r="N302" i="42"/>
  <c r="O302" i="42" s="1"/>
  <c r="M303" i="42"/>
  <c r="N303" i="42"/>
  <c r="O303" i="42" s="1"/>
  <c r="M304" i="42"/>
  <c r="N304" i="42"/>
  <c r="O304" i="42" s="1"/>
  <c r="M305" i="42"/>
  <c r="N305" i="42"/>
  <c r="O305" i="42" s="1"/>
  <c r="M306" i="42"/>
  <c r="M307" i="42"/>
  <c r="N306" i="42"/>
  <c r="O306" i="42" s="1"/>
  <c r="M308" i="42"/>
  <c r="N307" i="42"/>
  <c r="O307" i="42" s="1"/>
  <c r="M309" i="42"/>
  <c r="N308" i="42"/>
  <c r="O308" i="42" s="1"/>
  <c r="M310" i="42"/>
  <c r="N309" i="42"/>
  <c r="O309" i="42" s="1"/>
  <c r="M311" i="42"/>
  <c r="N310" i="42"/>
  <c r="O310" i="42" s="1"/>
  <c r="M312" i="42"/>
  <c r="N311" i="42"/>
  <c r="O311" i="42" s="1"/>
  <c r="M313" i="42"/>
  <c r="N312" i="42"/>
  <c r="O312" i="42" s="1"/>
  <c r="M314" i="42"/>
  <c r="N313" i="42"/>
  <c r="O313" i="42" s="1"/>
  <c r="M315" i="42"/>
  <c r="N314" i="42"/>
  <c r="O314" i="42" s="1"/>
  <c r="N315" i="42"/>
  <c r="O315" i="42" s="1"/>
  <c r="M316" i="42"/>
  <c r="M317" i="42"/>
  <c r="N316" i="42"/>
  <c r="O316" i="42" s="1"/>
  <c r="N317" i="42"/>
  <c r="O317" i="42" s="1"/>
  <c r="M318" i="42"/>
  <c r="M319" i="42"/>
  <c r="N318" i="42"/>
  <c r="O318" i="42" s="1"/>
  <c r="M320" i="42"/>
  <c r="N319" i="42"/>
  <c r="O319" i="42" s="1"/>
  <c r="N320" i="42"/>
  <c r="O320" i="42" s="1"/>
  <c r="M321" i="42"/>
  <c r="N321" i="42"/>
  <c r="O321" i="42" s="1"/>
  <c r="M322" i="42"/>
  <c r="N322" i="42"/>
  <c r="O322" i="42" s="1"/>
  <c r="M323" i="42"/>
  <c r="N323" i="42"/>
  <c r="O323" i="42" s="1"/>
  <c r="M324" i="42"/>
  <c r="N324" i="42"/>
  <c r="O324" i="42" s="1"/>
  <c r="M325" i="42"/>
  <c r="N325" i="42"/>
  <c r="O325" i="42" s="1"/>
  <c r="M326" i="42"/>
  <c r="N326" i="42"/>
  <c r="O326" i="42" s="1"/>
  <c r="M327" i="42"/>
  <c r="N327" i="42"/>
  <c r="O327" i="42" s="1"/>
  <c r="M328" i="42"/>
  <c r="N328" i="42"/>
  <c r="O328" i="42" s="1"/>
  <c r="M329" i="42"/>
  <c r="M330" i="42"/>
  <c r="N329" i="42"/>
  <c r="O329" i="42" s="1"/>
  <c r="M331" i="42"/>
  <c r="N330" i="42"/>
  <c r="O330" i="42" s="1"/>
  <c r="M332" i="42"/>
  <c r="N331" i="42"/>
  <c r="O331" i="42" s="1"/>
  <c r="M333" i="42"/>
  <c r="N332" i="42"/>
  <c r="O332" i="42" s="1"/>
  <c r="N333" i="42"/>
  <c r="O333" i="42" s="1"/>
  <c r="M334" i="42"/>
  <c r="M335" i="42"/>
  <c r="N334" i="42"/>
  <c r="O334" i="42" s="1"/>
  <c r="P334" i="42" s="1"/>
  <c r="M336" i="42"/>
  <c r="N335" i="42"/>
  <c r="O335" i="42" s="1"/>
  <c r="M337" i="42"/>
  <c r="N336" i="42"/>
  <c r="O336" i="42" s="1"/>
  <c r="N337" i="42"/>
  <c r="O337" i="42" s="1"/>
  <c r="M338" i="42"/>
  <c r="N338" i="42"/>
  <c r="O338" i="42" s="1"/>
  <c r="M339" i="42"/>
  <c r="N339" i="42"/>
  <c r="O339" i="42" s="1"/>
  <c r="M340" i="42"/>
  <c r="N340" i="42"/>
  <c r="O340" i="42" s="1"/>
  <c r="M341" i="42"/>
  <c r="M342" i="42"/>
  <c r="N341" i="42"/>
  <c r="O341" i="42" s="1"/>
  <c r="N342" i="42"/>
  <c r="O342" i="42" s="1"/>
  <c r="M343" i="42"/>
  <c r="N343" i="42"/>
  <c r="O343" i="42" s="1"/>
  <c r="M344" i="42"/>
  <c r="M345" i="42"/>
  <c r="N344" i="42"/>
  <c r="O344" i="42" s="1"/>
  <c r="M346" i="42"/>
  <c r="N345" i="42"/>
  <c r="O345" i="42" s="1"/>
  <c r="M347" i="42"/>
  <c r="N346" i="42"/>
  <c r="O346" i="42" s="1"/>
  <c r="M348" i="42"/>
  <c r="N347" i="42"/>
  <c r="O347" i="42" s="1"/>
  <c r="N348" i="42"/>
  <c r="O348" i="42" s="1"/>
  <c r="M349" i="42"/>
  <c r="M350" i="42"/>
  <c r="N350" i="42" s="1"/>
  <c r="N349" i="42"/>
  <c r="O349" i="42" s="1"/>
  <c r="D8" i="42" l="1"/>
  <c r="P164" i="42"/>
  <c r="P90" i="42"/>
  <c r="P278" i="42"/>
  <c r="P297" i="42"/>
  <c r="P100" i="42"/>
  <c r="P97" i="42"/>
  <c r="P345" i="42"/>
  <c r="P119" i="42"/>
  <c r="P135" i="42"/>
  <c r="P58" i="42"/>
  <c r="O350" i="42"/>
  <c r="P123" i="42"/>
  <c r="P114" i="42"/>
  <c r="P28" i="42"/>
  <c r="P56" i="42"/>
  <c r="P296" i="42"/>
  <c r="P300" i="42"/>
  <c r="P76" i="42"/>
  <c r="P228" i="42"/>
  <c r="P118" i="42"/>
  <c r="P198" i="42"/>
  <c r="P87" i="42"/>
  <c r="P231" i="42"/>
  <c r="P144" i="42"/>
  <c r="P270" i="42"/>
  <c r="P65" i="42"/>
  <c r="P331" i="42"/>
  <c r="P250" i="42"/>
  <c r="P45" i="42"/>
  <c r="P152" i="42"/>
  <c r="P298" i="42"/>
  <c r="P61" i="42"/>
  <c r="P323" i="42"/>
  <c r="P82" i="42"/>
  <c r="P342" i="42"/>
  <c r="P229" i="42"/>
  <c r="P252" i="42"/>
  <c r="P221" i="42"/>
  <c r="P255" i="42"/>
  <c r="P274" i="42"/>
  <c r="P305" i="42"/>
  <c r="P143" i="42"/>
  <c r="P109" i="42"/>
  <c r="H7" i="42"/>
  <c r="P288" i="42"/>
  <c r="P335" i="42"/>
  <c r="P131" i="42"/>
  <c r="P108" i="42"/>
  <c r="P136" i="42"/>
  <c r="P163" i="42"/>
  <c r="P62" i="42"/>
  <c r="P189" i="42"/>
  <c r="P261" i="42"/>
  <c r="P227" i="42"/>
  <c r="P340" i="42"/>
  <c r="P126" i="42"/>
  <c r="P208" i="42"/>
  <c r="P290" i="42"/>
  <c r="P22" i="42"/>
  <c r="P232" i="42"/>
  <c r="P206" i="42"/>
  <c r="P262" i="42"/>
  <c r="P251" i="42"/>
  <c r="P246" i="42"/>
  <c r="P79" i="42"/>
  <c r="P128" i="42"/>
  <c r="P224" i="42"/>
  <c r="P130" i="42"/>
  <c r="P113" i="42"/>
  <c r="P320" i="42"/>
  <c r="P236" i="42"/>
  <c r="P186" i="42"/>
  <c r="P239" i="42"/>
  <c r="P141" i="42"/>
  <c r="P268" i="42"/>
  <c r="P166" i="42"/>
  <c r="P67" i="42"/>
  <c r="P18" i="42"/>
  <c r="P194" i="42"/>
  <c r="P105" i="42"/>
  <c r="P299" i="42"/>
  <c r="P180" i="42"/>
  <c r="P302" i="42"/>
  <c r="P157" i="42"/>
  <c r="P242" i="42"/>
  <c r="H8" i="42"/>
  <c r="P293" i="42"/>
  <c r="P13" i="42"/>
  <c r="P271" i="42"/>
  <c r="P280" i="42"/>
  <c r="P266" i="42"/>
  <c r="P160" i="42"/>
  <c r="P72" i="42"/>
  <c r="P338" i="42"/>
  <c r="P101" i="42"/>
  <c r="P133" i="42"/>
  <c r="P313" i="42"/>
  <c r="P220" i="42"/>
  <c r="P33" i="42"/>
  <c r="P140" i="42"/>
  <c r="P285" i="42"/>
  <c r="P99" i="42"/>
  <c r="P326" i="42"/>
  <c r="P158" i="42"/>
  <c r="P191" i="42"/>
  <c r="P237" i="42"/>
  <c r="P230" i="42"/>
  <c r="P315" i="42"/>
  <c r="P267" i="42"/>
  <c r="P192" i="42"/>
  <c r="P325" i="42"/>
  <c r="P102" i="42"/>
  <c r="P48" i="42"/>
  <c r="P254" i="42"/>
  <c r="P330" i="42"/>
  <c r="P59" i="42"/>
  <c r="P339" i="42"/>
  <c r="P120" i="42"/>
  <c r="P69" i="42"/>
  <c r="P337" i="42"/>
  <c r="P307" i="42"/>
  <c r="P138" i="42"/>
  <c r="P294" i="42"/>
  <c r="P235" i="42"/>
  <c r="P223" i="42"/>
  <c r="P219" i="42"/>
  <c r="P77" i="42"/>
  <c r="P23" i="42"/>
  <c r="P63" i="42"/>
  <c r="P211" i="42"/>
  <c r="P89" i="42"/>
  <c r="P322" i="42"/>
  <c r="P151" i="42"/>
  <c r="P81" i="42"/>
  <c r="P47" i="42"/>
  <c r="P341" i="42"/>
  <c r="P15" i="42"/>
  <c r="P275" i="42"/>
  <c r="P276" i="42"/>
  <c r="P182" i="42"/>
  <c r="P244" i="42"/>
  <c r="P344" i="42"/>
  <c r="P187" i="42"/>
  <c r="P137" i="42"/>
  <c r="P156" i="42"/>
  <c r="P78" i="42"/>
  <c r="P214" i="42"/>
  <c r="P60" i="42"/>
  <c r="P264" i="42"/>
  <c r="P129" i="42"/>
  <c r="P327" i="42"/>
  <c r="P205" i="42"/>
  <c r="P257" i="42"/>
  <c r="P217" i="42"/>
  <c r="P132" i="42"/>
  <c r="P49" i="42"/>
  <c r="P14" i="42"/>
  <c r="P215" i="42"/>
  <c r="P212" i="42"/>
  <c r="P263" i="42"/>
  <c r="P287" i="42"/>
  <c r="P116" i="42"/>
  <c r="P329" i="42"/>
  <c r="P95" i="42"/>
  <c r="P243" i="42"/>
  <c r="P64" i="42"/>
  <c r="P57" i="42"/>
  <c r="P117" i="42"/>
  <c r="P42" i="42"/>
  <c r="P111" i="42"/>
  <c r="P279" i="42"/>
  <c r="P240" i="42"/>
  <c r="P324" i="42"/>
  <c r="P183" i="42"/>
  <c r="P149" i="42"/>
  <c r="P348" i="42"/>
  <c r="P70" i="42"/>
  <c r="P68" i="42"/>
  <c r="P38" i="42"/>
  <c r="P184" i="42"/>
  <c r="P124" i="42"/>
  <c r="P50" i="42"/>
  <c r="P316" i="42"/>
  <c r="P85" i="42"/>
  <c r="P171" i="42"/>
  <c r="P260" i="42"/>
  <c r="P83" i="42"/>
  <c r="P284" i="42"/>
  <c r="P303" i="42"/>
  <c r="P310" i="42"/>
  <c r="P312" i="42"/>
  <c r="P112" i="42"/>
  <c r="P142" i="42"/>
  <c r="P71" i="42"/>
  <c r="P218" i="42"/>
  <c r="P21" i="42"/>
  <c r="P328" i="42"/>
  <c r="P190" i="42"/>
  <c r="P106" i="42"/>
  <c r="P103" i="42"/>
  <c r="P30" i="42"/>
  <c r="P277" i="42"/>
  <c r="P148" i="42"/>
  <c r="P94" i="42"/>
  <c r="P127" i="42"/>
  <c r="P225" i="42"/>
  <c r="P195" i="42"/>
  <c r="P153" i="42"/>
  <c r="P73" i="42"/>
  <c r="P88" i="42"/>
  <c r="P176" i="42"/>
  <c r="P347" i="42"/>
  <c r="P168" i="42"/>
  <c r="P43" i="42"/>
  <c r="P200" i="42"/>
  <c r="P17" i="42"/>
  <c r="P174" i="42"/>
  <c r="P37" i="42"/>
  <c r="P20" i="42"/>
  <c r="P272" i="42"/>
  <c r="P336" i="42"/>
  <c r="P245" i="42"/>
  <c r="P121" i="42"/>
  <c r="P155" i="42"/>
  <c r="C9" i="42"/>
  <c r="E9" i="42" s="1"/>
  <c r="P159" i="42"/>
  <c r="P98" i="42"/>
  <c r="P226" i="42"/>
  <c r="P161" i="42"/>
  <c r="P75" i="42"/>
  <c r="P36" i="42"/>
  <c r="P165" i="42"/>
  <c r="P203" i="42"/>
  <c r="P26" i="42"/>
  <c r="P40" i="42"/>
  <c r="P253" i="42"/>
  <c r="P44" i="42"/>
  <c r="P222" i="42"/>
  <c r="P213" i="42"/>
  <c r="P311" i="42"/>
  <c r="P86" i="42"/>
  <c r="P248" i="42"/>
  <c r="P196" i="42"/>
  <c r="P39" i="42"/>
  <c r="P134" i="42"/>
  <c r="P193" i="42"/>
  <c r="P306" i="42"/>
  <c r="P145" i="42"/>
  <c r="P289" i="42"/>
  <c r="P150" i="42"/>
  <c r="P24" i="42"/>
  <c r="P179" i="42"/>
  <c r="P283" i="42"/>
  <c r="P210" i="42"/>
  <c r="P16" i="42"/>
  <c r="P197" i="42"/>
  <c r="P201" i="42"/>
  <c r="P31" i="42"/>
  <c r="P19" i="42"/>
  <c r="P80" i="42"/>
  <c r="P91" i="42"/>
  <c r="P343" i="42"/>
  <c r="P346" i="42"/>
  <c r="P258" i="42"/>
  <c r="P29" i="42"/>
  <c r="P295" i="42"/>
  <c r="P115" i="42"/>
  <c r="P35" i="42"/>
  <c r="P139" i="42"/>
  <c r="P319" i="42"/>
  <c r="P107" i="42"/>
  <c r="P318" i="42"/>
  <c r="P162" i="42"/>
  <c r="P170" i="42"/>
  <c r="P308" i="42"/>
  <c r="P74" i="42"/>
  <c r="P259" i="42"/>
  <c r="P41" i="42"/>
  <c r="P93" i="42"/>
  <c r="P321" i="42"/>
  <c r="P32" i="42"/>
  <c r="P281" i="42"/>
  <c r="P84" i="42"/>
  <c r="P175" i="42"/>
  <c r="P234" i="42"/>
  <c r="P291" i="42"/>
  <c r="P301" i="42"/>
  <c r="P27" i="42"/>
  <c r="P146" i="42"/>
  <c r="I8" i="42"/>
  <c r="P104" i="42"/>
  <c r="P304" i="42"/>
  <c r="P216" i="42"/>
  <c r="P55" i="42"/>
  <c r="P317" i="42"/>
  <c r="P249" i="42"/>
  <c r="P202" i="42"/>
  <c r="P12" i="42"/>
  <c r="P286" i="42"/>
  <c r="P52" i="42"/>
  <c r="P265" i="42"/>
  <c r="P125" i="42"/>
  <c r="P185" i="42"/>
  <c r="P34" i="42"/>
  <c r="P46" i="42"/>
  <c r="P172" i="42"/>
  <c r="P309" i="42"/>
  <c r="P332" i="42"/>
  <c r="P54" i="42"/>
  <c r="P154" i="42"/>
  <c r="P96" i="42"/>
  <c r="P314" i="42"/>
  <c r="P66" i="42"/>
  <c r="P256" i="42"/>
  <c r="P53" i="42"/>
  <c r="P207" i="42"/>
  <c r="P282" i="42"/>
  <c r="P269" i="42"/>
  <c r="P25" i="42"/>
  <c r="P173" i="42"/>
  <c r="P247" i="42"/>
  <c r="P181" i="42"/>
  <c r="P110" i="42"/>
  <c r="P209" i="42"/>
  <c r="P204" i="42"/>
  <c r="P122" i="42"/>
  <c r="P51" i="42"/>
  <c r="P273" i="42"/>
  <c r="P292" i="42"/>
  <c r="P349" i="42"/>
  <c r="P199" i="42"/>
  <c r="P241" i="42"/>
  <c r="P233" i="42"/>
  <c r="P92" i="42"/>
  <c r="P333" i="42"/>
  <c r="P169" i="42"/>
  <c r="C10" i="42"/>
  <c r="E10" i="42" s="1"/>
  <c r="F9" i="42"/>
  <c r="F10" i="42"/>
  <c r="C11" i="42"/>
  <c r="D10" i="42" l="1"/>
  <c r="D9" i="42"/>
  <c r="D11" i="42"/>
  <c r="H9" i="42"/>
  <c r="E11" i="42"/>
  <c r="I7" i="42"/>
  <c r="I9" i="42"/>
  <c r="P350" i="42"/>
  <c r="H10" i="42"/>
  <c r="J35" i="29"/>
  <c r="I38" i="29" s="1"/>
  <c r="D35" i="29"/>
  <c r="J33" i="29"/>
  <c r="D33" i="29"/>
  <c r="N27" i="49"/>
  <c r="C38" i="29"/>
  <c r="O26" i="49"/>
  <c r="O24" i="49"/>
  <c r="Q30" i="49"/>
  <c r="O25" i="49"/>
  <c r="P31" i="49" l="1"/>
  <c r="F11" i="42"/>
  <c r="U24" i="49"/>
  <c r="I10" i="42"/>
  <c r="N27" i="50"/>
  <c r="V24" i="49"/>
  <c r="R26" i="49"/>
  <c r="W24" i="49"/>
  <c r="O26" i="50"/>
  <c r="O24" i="50"/>
  <c r="R24" i="49"/>
  <c r="U24" i="50"/>
  <c r="Q31" i="49"/>
  <c r="Q30" i="50"/>
  <c r="R25" i="49"/>
  <c r="O25" i="50"/>
  <c r="W24" i="50"/>
  <c r="V24" i="50"/>
  <c r="P31" i="50" l="1"/>
  <c r="T25" i="50"/>
  <c r="T25" i="49"/>
  <c r="X24" i="49"/>
  <c r="P32" i="49"/>
  <c r="Q31" i="50"/>
  <c r="R25" i="50"/>
  <c r="R24" i="50"/>
  <c r="U25" i="50"/>
  <c r="R26" i="50"/>
  <c r="U25" i="49"/>
  <c r="W25" i="49" s="1"/>
  <c r="Q32" i="49"/>
  <c r="W25" i="50"/>
  <c r="H11" i="42"/>
  <c r="V25" i="49"/>
  <c r="X24" i="50" l="1"/>
  <c r="X25" i="49"/>
  <c r="T26" i="49"/>
  <c r="T26" i="50"/>
  <c r="I11" i="42"/>
  <c r="U26" i="49"/>
  <c r="V26" i="49"/>
  <c r="V25" i="50"/>
  <c r="U26" i="50"/>
  <c r="W26" i="50"/>
  <c r="X25" i="50" l="1"/>
  <c r="V26" i="50"/>
  <c r="W26" i="49"/>
  <c r="X26" i="49" l="1"/>
  <c r="X26" i="50"/>
  <c r="J20" i="29" l="1"/>
  <c r="J21" i="29"/>
  <c r="I22" i="39"/>
  <c r="J6" i="43"/>
  <c r="L6" i="43" s="1"/>
  <c r="I22" i="45"/>
  <c r="I26" i="39"/>
  <c r="I21" i="43"/>
  <c r="I23" i="45"/>
  <c r="S11" i="50" a="1"/>
  <c r="I19" i="43"/>
  <c r="J5" i="43"/>
  <c r="L5" i="43" s="1"/>
  <c r="I18" i="39"/>
  <c r="I21" i="45"/>
  <c r="I27" i="39"/>
  <c r="I24" i="39"/>
  <c r="I22" i="43"/>
  <c r="J22" i="29"/>
  <c r="I21" i="39"/>
  <c r="I19" i="45"/>
  <c r="J6" i="45"/>
  <c r="L6" i="45" s="1"/>
  <c r="I18" i="45"/>
  <c r="S11" i="49" a="1"/>
  <c r="J5" i="39"/>
  <c r="L5" i="39" s="1"/>
  <c r="J6" i="39"/>
  <c r="L6" i="39" s="1"/>
  <c r="J5" i="45"/>
  <c r="L5" i="45" s="1"/>
  <c r="I18" i="43"/>
  <c r="I19" i="39"/>
  <c r="J7" i="43"/>
  <c r="L7" i="43" s="1"/>
  <c r="I25" i="39"/>
  <c r="I23" i="39"/>
  <c r="I20" i="43"/>
  <c r="I24" i="43"/>
  <c r="I20" i="45"/>
  <c r="I23" i="43"/>
  <c r="I24" i="45"/>
  <c r="I20" i="39"/>
  <c r="J7" i="45"/>
  <c r="L7" i="45" s="1"/>
  <c r="E3" i="45"/>
  <c r="E3" i="43"/>
  <c r="G2" i="42"/>
  <c r="E3" i="39"/>
  <c r="R91" i="42"/>
  <c r="Q166" i="42"/>
  <c r="R174" i="42"/>
  <c r="Q284" i="42"/>
  <c r="R12" i="42"/>
  <c r="Q233" i="42"/>
  <c r="R276" i="42"/>
  <c r="R349" i="42"/>
  <c r="R262" i="42"/>
  <c r="P4" i="49"/>
  <c r="Q328" i="42"/>
  <c r="Q290" i="42"/>
  <c r="Q137" i="42"/>
  <c r="R300" i="42"/>
  <c r="Q124" i="42"/>
  <c r="R332" i="42"/>
  <c r="R93" i="42"/>
  <c r="R252" i="42"/>
  <c r="R221" i="42"/>
  <c r="Q101" i="42"/>
  <c r="Q140" i="42"/>
  <c r="Q115" i="42"/>
  <c r="Q51" i="42"/>
  <c r="Q68" i="42"/>
  <c r="Q131" i="42"/>
  <c r="R207" i="42"/>
  <c r="Q315" i="42"/>
  <c r="Q63" i="42"/>
  <c r="Q159" i="42"/>
  <c r="I3" i="39"/>
  <c r="Q210" i="42"/>
  <c r="P7" i="49"/>
  <c r="Q169" i="42"/>
  <c r="R191" i="42"/>
  <c r="Q257" i="42"/>
  <c r="Q283" i="42"/>
  <c r="Q106" i="42"/>
  <c r="Q327" i="42"/>
  <c r="Q203" i="42"/>
  <c r="R222" i="42"/>
  <c r="R314" i="42"/>
  <c r="R285" i="42"/>
  <c r="R163" i="42"/>
  <c r="R347" i="42"/>
  <c r="R337" i="42"/>
  <c r="R89" i="42"/>
  <c r="Q90" i="42"/>
  <c r="R177" i="42"/>
  <c r="J8" i="42"/>
  <c r="Q240" i="42"/>
  <c r="R254" i="42"/>
  <c r="P14" i="49"/>
  <c r="Q171" i="42"/>
  <c r="Q57" i="42"/>
  <c r="Q122" i="42"/>
  <c r="O7" i="49"/>
  <c r="Q316" i="42"/>
  <c r="Q336" i="42"/>
  <c r="R209" i="42"/>
  <c r="Q3" i="42"/>
  <c r="R311" i="42"/>
  <c r="Q220" i="42"/>
  <c r="Q230" i="42"/>
  <c r="Q118" i="42"/>
  <c r="R324" i="42"/>
  <c r="R133" i="42"/>
  <c r="R67" i="42"/>
  <c r="R85" i="42"/>
  <c r="R218" i="42"/>
  <c r="R329" i="42"/>
  <c r="Q181" i="42"/>
  <c r="R176" i="42"/>
  <c r="R105" i="42"/>
  <c r="I6" i="43"/>
  <c r="K6" i="43" s="1"/>
  <c r="Q58" i="42"/>
  <c r="R143" i="42"/>
  <c r="P12" i="50"/>
  <c r="Q256" i="42"/>
  <c r="Q49" i="42"/>
  <c r="R295" i="42"/>
  <c r="R247" i="42"/>
  <c r="Q238" i="42"/>
  <c r="R341" i="42"/>
  <c r="R26" i="42"/>
  <c r="R94" i="42"/>
  <c r="R162" i="42"/>
  <c r="R37" i="42"/>
  <c r="Q103" i="42"/>
  <c r="R305" i="42"/>
  <c r="Q69" i="42"/>
  <c r="Q333" i="42"/>
  <c r="R307" i="42"/>
  <c r="Q117" i="42"/>
  <c r="Q65" i="42"/>
  <c r="Q67" i="42"/>
  <c r="R343" i="42"/>
  <c r="Q188" i="42"/>
  <c r="R232" i="42"/>
  <c r="R211" i="42"/>
  <c r="G8" i="42"/>
  <c r="R51" i="42"/>
  <c r="R318" i="42"/>
  <c r="Q322" i="42"/>
  <c r="R325" i="42"/>
  <c r="R73" i="42"/>
  <c r="R348" i="42"/>
  <c r="R161" i="42"/>
  <c r="Q331" i="42"/>
  <c r="O3" i="49"/>
  <c r="R306" i="42"/>
  <c r="R21" i="42"/>
  <c r="R286" i="42"/>
  <c r="R171" i="42"/>
  <c r="Q150" i="42"/>
  <c r="Q40" i="42"/>
  <c r="Q268" i="42"/>
  <c r="R203" i="42"/>
  <c r="R301" i="42"/>
  <c r="Q264" i="42"/>
  <c r="R249" i="42"/>
  <c r="Q105" i="42"/>
  <c r="R138" i="42"/>
  <c r="Q11" i="42"/>
  <c r="R154" i="42"/>
  <c r="R274" i="42"/>
  <c r="R200" i="42"/>
  <c r="Q204" i="42"/>
  <c r="Q274" i="42"/>
  <c r="R184" i="42"/>
  <c r="R4" i="42"/>
  <c r="R297" i="42"/>
  <c r="Q172" i="42"/>
  <c r="R319" i="42"/>
  <c r="Q50" i="42"/>
  <c r="R250" i="42"/>
  <c r="R336" i="42"/>
  <c r="R52" i="42"/>
  <c r="R140" i="42"/>
  <c r="Q231" i="42"/>
  <c r="Q96" i="42"/>
  <c r="R217" i="42"/>
  <c r="R44" i="42"/>
  <c r="Q39" i="42"/>
  <c r="R9" i="42"/>
  <c r="R123" i="42"/>
  <c r="Q144" i="42"/>
  <c r="Q164" i="42"/>
  <c r="R71" i="42"/>
  <c r="Q202" i="42"/>
  <c r="Q8" i="42"/>
  <c r="R113" i="42"/>
  <c r="R63" i="42"/>
  <c r="Q95" i="42"/>
  <c r="Q10" i="42"/>
  <c r="P6" i="49"/>
  <c r="R292" i="42"/>
  <c r="R275" i="42"/>
  <c r="R270" i="42"/>
  <c r="Q189" i="42"/>
  <c r="Q94" i="42"/>
  <c r="Q226" i="42"/>
  <c r="Q350" i="42"/>
  <c r="P3" i="50"/>
  <c r="O13" i="49"/>
  <c r="R88" i="42"/>
  <c r="Q54" i="42"/>
  <c r="R30" i="50"/>
  <c r="Q32" i="42"/>
  <c r="R244" i="42"/>
  <c r="Q24" i="42"/>
  <c r="Q134" i="42"/>
  <c r="Q142" i="42"/>
  <c r="Q286" i="42"/>
  <c r="Q314" i="42"/>
  <c r="Q248" i="42"/>
  <c r="R308" i="42"/>
  <c r="R5" i="42"/>
  <c r="R293" i="42"/>
  <c r="R264" i="42"/>
  <c r="Q272" i="42"/>
  <c r="R38" i="42"/>
  <c r="R196" i="42"/>
  <c r="R40" i="42"/>
  <c r="Q55" i="42"/>
  <c r="Q250" i="42"/>
  <c r="Q275" i="42"/>
  <c r="Q36" i="42"/>
  <c r="R225" i="42"/>
  <c r="Q141" i="42"/>
  <c r="R135" i="42"/>
  <c r="Q298" i="42"/>
  <c r="Q309" i="42"/>
  <c r="Q92" i="42"/>
  <c r="R231" i="42"/>
  <c r="Q313" i="42"/>
  <c r="Q311" i="42"/>
  <c r="R178" i="42"/>
  <c r="R41" i="42"/>
  <c r="Q37" i="42"/>
  <c r="R65" i="42"/>
  <c r="Q74" i="42"/>
  <c r="R280" i="42"/>
  <c r="Q263" i="42"/>
  <c r="Q148" i="42"/>
  <c r="R18" i="42"/>
  <c r="Q324" i="42"/>
  <c r="O3" i="50"/>
  <c r="Q109" i="42"/>
  <c r="Q209" i="42"/>
  <c r="Q271" i="42"/>
  <c r="Q66" i="42"/>
  <c r="R57" i="42"/>
  <c r="R281" i="42"/>
  <c r="Q100" i="42"/>
  <c r="R136" i="42"/>
  <c r="Q85" i="42"/>
  <c r="Q223" i="42"/>
  <c r="Q29" i="42"/>
  <c r="R229" i="42"/>
  <c r="Q72" i="42"/>
  <c r="R111" i="42"/>
  <c r="Q265" i="42"/>
  <c r="R320" i="42"/>
  <c r="Q213" i="42"/>
  <c r="R84" i="42"/>
  <c r="Q177" i="42"/>
  <c r="R339" i="42"/>
  <c r="R304" i="42"/>
  <c r="Q304" i="42"/>
  <c r="P13" i="50"/>
  <c r="I3" i="43"/>
  <c r="R156" i="42"/>
  <c r="R124" i="42"/>
  <c r="Q143" i="42"/>
  <c r="R31" i="42"/>
  <c r="Q282" i="42"/>
  <c r="R139" i="42"/>
  <c r="R59" i="42"/>
  <c r="R46" i="42"/>
  <c r="Q214" i="42"/>
  <c r="Q219" i="42"/>
  <c r="Q278" i="42"/>
  <c r="Q334" i="42"/>
  <c r="Q179" i="42"/>
  <c r="Q45" i="42"/>
  <c r="Q79" i="42"/>
  <c r="Q180" i="42"/>
  <c r="Q329" i="42"/>
  <c r="R110" i="42"/>
  <c r="Q343" i="42"/>
  <c r="Q321" i="42"/>
  <c r="R87" i="42"/>
  <c r="Q280" i="42"/>
  <c r="R202" i="42"/>
  <c r="R96" i="42"/>
  <c r="R288" i="42"/>
  <c r="Q235" i="42"/>
  <c r="R116" i="42"/>
  <c r="R277" i="42"/>
  <c r="R181" i="42"/>
  <c r="R151" i="42"/>
  <c r="Q212" i="42"/>
  <c r="Q138" i="42"/>
  <c r="Q191" i="42"/>
  <c r="Q346" i="42"/>
  <c r="Q291" i="42"/>
  <c r="R127" i="42"/>
  <c r="R30" i="42"/>
  <c r="R14" i="42"/>
  <c r="Q182" i="42"/>
  <c r="Q335" i="42"/>
  <c r="Q102" i="42"/>
  <c r="R234" i="42"/>
  <c r="Q7" i="42"/>
  <c r="R289" i="42"/>
  <c r="R322" i="42"/>
  <c r="R212" i="42"/>
  <c r="R10" i="42"/>
  <c r="Q224" i="42"/>
  <c r="R267" i="42"/>
  <c r="R189" i="42"/>
  <c r="R194" i="42"/>
  <c r="Q185" i="42"/>
  <c r="Q160" i="42"/>
  <c r="R259" i="42"/>
  <c r="Q325" i="42"/>
  <c r="R107" i="42"/>
  <c r="G9" i="42"/>
  <c r="R279" i="42"/>
  <c r="Q330" i="42"/>
  <c r="R81" i="42"/>
  <c r="Q42" i="42"/>
  <c r="Q279" i="42"/>
  <c r="R241" i="42"/>
  <c r="Q339" i="42"/>
  <c r="R166" i="42"/>
  <c r="Q319" i="42"/>
  <c r="Q163" i="42"/>
  <c r="Q326" i="42"/>
  <c r="Q84" i="42"/>
  <c r="Q178" i="42"/>
  <c r="R205" i="42"/>
  <c r="R187" i="42"/>
  <c r="R190" i="42"/>
  <c r="R15" i="42"/>
  <c r="R172" i="42"/>
  <c r="R321" i="42"/>
  <c r="R291" i="42"/>
  <c r="Q119" i="42"/>
  <c r="R70" i="42"/>
  <c r="J2" i="42"/>
  <c r="Q123" i="42"/>
  <c r="Q276" i="42"/>
  <c r="Q107" i="42"/>
  <c r="R75" i="42"/>
  <c r="R35" i="42"/>
  <c r="Q113" i="42"/>
  <c r="Q89" i="42"/>
  <c r="Q281" i="42"/>
  <c r="R303" i="42"/>
  <c r="Q262" i="42"/>
  <c r="R261" i="42"/>
  <c r="Q108" i="42"/>
  <c r="Q232" i="42"/>
  <c r="R257" i="42"/>
  <c r="R168" i="42"/>
  <c r="Q294" i="42"/>
  <c r="R344" i="42"/>
  <c r="R109" i="42"/>
  <c r="Q28" i="42"/>
  <c r="R183" i="42"/>
  <c r="Q110" i="42"/>
  <c r="Q229" i="42"/>
  <c r="R16" i="42"/>
  <c r="R235" i="42"/>
  <c r="R342" i="42"/>
  <c r="R159" i="42"/>
  <c r="Q162" i="42"/>
  <c r="R310" i="42"/>
  <c r="Q139" i="42"/>
  <c r="Q26" i="42"/>
  <c r="Q285" i="42"/>
  <c r="Q337" i="42"/>
  <c r="R92" i="42"/>
  <c r="R32" i="42"/>
  <c r="Q76" i="42"/>
  <c r="R6" i="42"/>
  <c r="Q305" i="42"/>
  <c r="Q31" i="42"/>
  <c r="O5" i="49"/>
  <c r="R33" i="42"/>
  <c r="Q73" i="42"/>
  <c r="Q111" i="42"/>
  <c r="P3" i="49"/>
  <c r="R58" i="42"/>
  <c r="Q71" i="42"/>
  <c r="R141" i="42"/>
  <c r="R299" i="42"/>
  <c r="Q254" i="42"/>
  <c r="R210" i="42"/>
  <c r="Q308" i="42"/>
  <c r="R248" i="42"/>
  <c r="Q200" i="42"/>
  <c r="Q306" i="42"/>
  <c r="R346" i="42"/>
  <c r="Q251" i="42"/>
  <c r="R226" i="42"/>
  <c r="R239" i="42"/>
  <c r="R106" i="42"/>
  <c r="I5" i="43"/>
  <c r="K5" i="43" s="1"/>
  <c r="R179" i="42"/>
  <c r="Q227" i="42"/>
  <c r="R198" i="42"/>
  <c r="Q255" i="42"/>
  <c r="Q199" i="42"/>
  <c r="R145" i="42"/>
  <c r="R119" i="42"/>
  <c r="J10" i="42"/>
  <c r="R98" i="42"/>
  <c r="Q56" i="42"/>
  <c r="Q98" i="42"/>
  <c r="Q168" i="42"/>
  <c r="R153" i="42"/>
  <c r="Q222" i="42"/>
  <c r="R265" i="42"/>
  <c r="Q19" i="42"/>
  <c r="R97" i="42"/>
  <c r="R253" i="42"/>
  <c r="Q46" i="42"/>
  <c r="Q216" i="42"/>
  <c r="G3" i="42"/>
  <c r="Q16" i="42"/>
  <c r="R316" i="42"/>
  <c r="R114" i="42"/>
  <c r="Q91" i="42"/>
  <c r="R233" i="42"/>
  <c r="R282" i="42"/>
  <c r="R272" i="42"/>
  <c r="Q41" i="42"/>
  <c r="P13" i="49"/>
  <c r="R120" i="42"/>
  <c r="R201" i="42"/>
  <c r="R215" i="42"/>
  <c r="Q296" i="42"/>
  <c r="Q273" i="42"/>
  <c r="R104" i="42"/>
  <c r="Q4" i="42"/>
  <c r="R283" i="42"/>
  <c r="Q312" i="42"/>
  <c r="O5" i="50"/>
  <c r="Q104" i="42"/>
  <c r="Q236" i="42"/>
  <c r="R146" i="42"/>
  <c r="J6" i="42"/>
  <c r="Q173" i="42"/>
  <c r="R230" i="42"/>
  <c r="Q157" i="42"/>
  <c r="R137" i="42"/>
  <c r="R335" i="42"/>
  <c r="Q88" i="42"/>
  <c r="Q27" i="42"/>
  <c r="Q347" i="42"/>
  <c r="Q289" i="42"/>
  <c r="R11" i="42"/>
  <c r="R323" i="42"/>
  <c r="R164" i="42"/>
  <c r="Q320" i="42"/>
  <c r="Q221" i="42"/>
  <c r="Q237" i="42"/>
  <c r="Q208" i="42"/>
  <c r="Q9" i="42"/>
  <c r="Q165" i="42"/>
  <c r="R213" i="42"/>
  <c r="Q60" i="42"/>
  <c r="Q174" i="42"/>
  <c r="J3" i="42"/>
  <c r="R338" i="42"/>
  <c r="Q218" i="42"/>
  <c r="Q136" i="42"/>
  <c r="Q348" i="42"/>
  <c r="R95" i="42"/>
  <c r="Q14" i="42"/>
  <c r="Q120" i="42"/>
  <c r="R8" i="42"/>
  <c r="G7" i="42"/>
  <c r="Q155" i="42"/>
  <c r="R149" i="42"/>
  <c r="Q5" i="42"/>
  <c r="R188" i="42"/>
  <c r="Q194" i="42"/>
  <c r="R74" i="42"/>
  <c r="R197" i="42"/>
  <c r="J4" i="42"/>
  <c r="Q269" i="42"/>
  <c r="Q126" i="42"/>
  <c r="R331" i="42"/>
  <c r="R36" i="42"/>
  <c r="R216" i="42"/>
  <c r="Q77" i="42"/>
  <c r="R50" i="42"/>
  <c r="R49" i="42"/>
  <c r="R268" i="42"/>
  <c r="R101" i="42"/>
  <c r="R223" i="42"/>
  <c r="Q338" i="42"/>
  <c r="R45" i="42"/>
  <c r="Q332" i="42"/>
  <c r="R255" i="42"/>
  <c r="Q33" i="42"/>
  <c r="Q30" i="42"/>
  <c r="Q6" i="42"/>
  <c r="I3" i="45"/>
  <c r="R148" i="42"/>
  <c r="Q12" i="42"/>
  <c r="Q70" i="42"/>
  <c r="R185" i="42"/>
  <c r="Q225" i="42"/>
  <c r="R29" i="42"/>
  <c r="R155" i="42"/>
  <c r="R160" i="42"/>
  <c r="Q158" i="42"/>
  <c r="Q183" i="42"/>
  <c r="R7" i="42"/>
  <c r="Q252" i="42"/>
  <c r="Q340" i="42"/>
  <c r="Q292" i="42"/>
  <c r="R278" i="42"/>
  <c r="P5" i="50"/>
  <c r="Q215" i="42"/>
  <c r="O6" i="50"/>
  <c r="R296" i="42"/>
  <c r="R43" i="42"/>
  <c r="R19" i="42"/>
  <c r="Q128" i="42"/>
  <c r="O8" i="49"/>
  <c r="R309" i="42"/>
  <c r="R260" i="42"/>
  <c r="R126" i="42"/>
  <c r="Q234" i="42"/>
  <c r="Q302" i="42"/>
  <c r="Q175" i="42"/>
  <c r="R34" i="42"/>
  <c r="R69" i="42"/>
  <c r="R132" i="42"/>
  <c r="P8" i="49"/>
  <c r="R206" i="42"/>
  <c r="R118" i="42"/>
  <c r="Q130" i="42"/>
  <c r="R263" i="42"/>
  <c r="Q211" i="42"/>
  <c r="Q261" i="42"/>
  <c r="O4" i="50"/>
  <c r="R77" i="42"/>
  <c r="Q245" i="42"/>
  <c r="Q270" i="42"/>
  <c r="Q317" i="42"/>
  <c r="R129" i="42"/>
  <c r="R186" i="42"/>
  <c r="R334" i="42"/>
  <c r="Q239" i="42"/>
  <c r="Q152" i="42"/>
  <c r="Q198" i="42"/>
  <c r="Q99" i="42"/>
  <c r="Q61" i="42"/>
  <c r="Q44" i="42"/>
  <c r="Q80" i="42"/>
  <c r="J9" i="42"/>
  <c r="R144" i="42"/>
  <c r="R243" i="42"/>
  <c r="Q349" i="42"/>
  <c r="R284" i="42"/>
  <c r="Q186" i="42"/>
  <c r="G11" i="42"/>
  <c r="R246" i="42"/>
  <c r="R3" i="42"/>
  <c r="R86" i="42"/>
  <c r="R31" i="49"/>
  <c r="Q156" i="42"/>
  <c r="R76" i="42"/>
  <c r="R152" i="42"/>
  <c r="R68" i="42"/>
  <c r="R122" i="42"/>
  <c r="Q287" i="42"/>
  <c r="R273" i="42"/>
  <c r="R227" i="42"/>
  <c r="R47" i="42"/>
  <c r="R22" i="42"/>
  <c r="R112" i="42"/>
  <c r="Q246" i="42"/>
  <c r="Q295" i="42"/>
  <c r="Q83" i="42"/>
  <c r="R236" i="42"/>
  <c r="R327" i="42"/>
  <c r="G10" i="42"/>
  <c r="R30" i="49"/>
  <c r="R62" i="42"/>
  <c r="R170" i="42"/>
  <c r="Q192" i="42"/>
  <c r="Q2" i="42"/>
  <c r="Q114" i="42"/>
  <c r="R131" i="42"/>
  <c r="R72" i="42"/>
  <c r="Q342" i="42"/>
  <c r="Q38" i="42"/>
  <c r="Q244" i="42"/>
  <c r="R199" i="42"/>
  <c r="Q277" i="42"/>
  <c r="P6" i="50"/>
  <c r="Q145" i="42"/>
  <c r="R340" i="42"/>
  <c r="Q121" i="42"/>
  <c r="Q52" i="42"/>
  <c r="R54" i="42"/>
  <c r="R53" i="42"/>
  <c r="Q297" i="42"/>
  <c r="P12" i="49"/>
  <c r="Q345" i="42"/>
  <c r="R55" i="42"/>
  <c r="Q318" i="42"/>
  <c r="Q34" i="42"/>
  <c r="Q190" i="42"/>
  <c r="Q93" i="42"/>
  <c r="R169" i="42"/>
  <c r="R245" i="42"/>
  <c r="R125" i="42"/>
  <c r="Q299" i="42"/>
  <c r="R266" i="42"/>
  <c r="Q259" i="42"/>
  <c r="Q201" i="42"/>
  <c r="R23" i="42"/>
  <c r="R147" i="42"/>
  <c r="R66" i="42"/>
  <c r="R180" i="42"/>
  <c r="R121" i="42"/>
  <c r="R150" i="42"/>
  <c r="Q170" i="42"/>
  <c r="R271" i="42"/>
  <c r="R312" i="42"/>
  <c r="Q112" i="42"/>
  <c r="R134" i="42"/>
  <c r="R27" i="42"/>
  <c r="Q116" i="42"/>
  <c r="Q207" i="42"/>
  <c r="R28" i="42"/>
  <c r="R175" i="42"/>
  <c r="R158" i="42"/>
  <c r="R193" i="42"/>
  <c r="R317" i="42"/>
  <c r="R108" i="42"/>
  <c r="Q154" i="42"/>
  <c r="R83" i="42"/>
  <c r="J11" i="42"/>
  <c r="R208" i="42"/>
  <c r="R61" i="42"/>
  <c r="R220" i="42"/>
  <c r="R192" i="42"/>
  <c r="Q176" i="42"/>
  <c r="R165" i="42"/>
  <c r="O6" i="49"/>
  <c r="R258" i="42"/>
  <c r="R173" i="42"/>
  <c r="Q17" i="42"/>
  <c r="Q25" i="42"/>
  <c r="R60" i="42"/>
  <c r="Q167" i="42"/>
  <c r="R78" i="42"/>
  <c r="Q253" i="42"/>
  <c r="R195" i="42"/>
  <c r="Q53" i="42"/>
  <c r="G5" i="42"/>
  <c r="Q153" i="42"/>
  <c r="Q87" i="42"/>
  <c r="R224" i="42"/>
  <c r="Q132" i="42"/>
  <c r="Q78" i="42"/>
  <c r="R115" i="42"/>
  <c r="G4" i="42"/>
  <c r="Q323" i="42"/>
  <c r="Q62" i="42"/>
  <c r="Q43" i="42"/>
  <c r="Q242" i="42"/>
  <c r="Q147" i="42"/>
  <c r="R117" i="42"/>
  <c r="R13" i="42"/>
  <c r="R315" i="42"/>
  <c r="R333" i="42"/>
  <c r="R80" i="42"/>
  <c r="Q249" i="42"/>
  <c r="Q258" i="42"/>
  <c r="R2" i="42"/>
  <c r="J5" i="42"/>
  <c r="Q266" i="42"/>
  <c r="Q344" i="42"/>
  <c r="Q23" i="42"/>
  <c r="R90" i="42"/>
  <c r="R242" i="42"/>
  <c r="R219" i="42"/>
  <c r="Q97" i="42"/>
  <c r="Q47" i="42"/>
  <c r="Q135" i="42"/>
  <c r="Q243" i="42"/>
  <c r="Q228" i="42"/>
  <c r="Q301" i="42"/>
  <c r="R298" i="42"/>
  <c r="Q206" i="42"/>
  <c r="Q22" i="42"/>
  <c r="Q86" i="42"/>
  <c r="R142" i="42"/>
  <c r="R99" i="42"/>
  <c r="Q293" i="42"/>
  <c r="R330" i="42"/>
  <c r="Q300" i="42"/>
  <c r="R290" i="42"/>
  <c r="R240" i="42"/>
  <c r="Q35" i="42"/>
  <c r="O12" i="50"/>
  <c r="O13" i="50"/>
  <c r="Q13" i="42"/>
  <c r="R294" i="42"/>
  <c r="Q81" i="42"/>
  <c r="R256" i="42"/>
  <c r="R228" i="42"/>
  <c r="Q151" i="42"/>
  <c r="R128" i="42"/>
  <c r="R204" i="42"/>
  <c r="Q161" i="42"/>
  <c r="R345" i="42"/>
  <c r="R48" i="42"/>
  <c r="R313" i="42"/>
  <c r="Q133" i="42"/>
  <c r="R328" i="42"/>
  <c r="R42" i="42"/>
  <c r="Q149" i="42"/>
  <c r="Q146" i="42"/>
  <c r="Q197" i="42"/>
  <c r="Q75" i="42"/>
  <c r="Q21" i="42"/>
  <c r="R167" i="42"/>
  <c r="O12" i="49"/>
  <c r="Q187" i="42"/>
  <c r="R214" i="42"/>
  <c r="R24" i="42"/>
  <c r="R326" i="42"/>
  <c r="R302" i="42"/>
  <c r="Q18" i="42"/>
  <c r="R79" i="42"/>
  <c r="Q310" i="42"/>
  <c r="R182" i="42"/>
  <c r="Q217" i="42"/>
  <c r="R64" i="42"/>
  <c r="R238" i="42"/>
  <c r="G6" i="42"/>
  <c r="R39" i="42"/>
  <c r="R287" i="42"/>
  <c r="P4" i="50"/>
  <c r="Q48" i="42"/>
  <c r="Q303" i="42"/>
  <c r="Q184" i="42"/>
  <c r="Q341" i="42"/>
  <c r="Q196" i="42"/>
  <c r="Q260" i="42"/>
  <c r="Q20" i="42"/>
  <c r="Q193" i="42"/>
  <c r="Q125" i="42"/>
  <c r="R350" i="42"/>
  <c r="R251" i="42"/>
  <c r="Q127" i="42"/>
  <c r="R157" i="42"/>
  <c r="Q307" i="42"/>
  <c r="Q129" i="42"/>
  <c r="R20" i="42"/>
  <c r="Q15" i="42"/>
  <c r="Q82" i="42"/>
  <c r="J7" i="42"/>
  <c r="Q247" i="42"/>
  <c r="Q288" i="42"/>
  <c r="Q241" i="42"/>
  <c r="R100" i="42"/>
  <c r="R103" i="42"/>
  <c r="R130" i="42"/>
  <c r="R269" i="42"/>
  <c r="R237" i="42"/>
  <c r="O14" i="49"/>
  <c r="P5" i="49"/>
  <c r="Q195" i="42"/>
  <c r="O4" i="49"/>
  <c r="R102" i="42"/>
  <c r="I7" i="43"/>
  <c r="K7" i="43" s="1"/>
  <c r="R25" i="42"/>
  <c r="R17" i="42"/>
  <c r="Q64" i="42"/>
  <c r="Q205" i="42"/>
  <c r="R56" i="42"/>
  <c r="R82" i="42"/>
  <c r="Q59" i="42"/>
  <c r="Q267" i="42"/>
  <c r="F3" i="45"/>
  <c r="J10" i="45"/>
  <c r="F3" i="43"/>
  <c r="J10" i="43"/>
  <c r="F3" i="39"/>
  <c r="J10" i="39"/>
  <c r="G3" i="45"/>
  <c r="H3" i="45" s="1"/>
  <c r="J3" i="45" s="1"/>
  <c r="L3" i="45" s="1"/>
  <c r="K3" i="45"/>
  <c r="K10" i="45"/>
  <c r="G3" i="43"/>
  <c r="H3" i="43" s="1"/>
  <c r="J3" i="43" s="1"/>
  <c r="L3" i="43" s="1"/>
  <c r="K3" i="43"/>
  <c r="K10" i="43"/>
  <c r="K3" i="39"/>
  <c r="K10" i="39"/>
  <c r="G3" i="39"/>
  <c r="H3" i="39" s="1"/>
  <c r="J3" i="39" s="1"/>
  <c r="L3" i="39" s="1"/>
  <c r="R32" i="49"/>
  <c r="O15" i="49"/>
  <c r="P15" i="49"/>
  <c r="P14" i="50"/>
  <c r="O14" i="50"/>
  <c r="R31" i="50"/>
  <c r="L10" i="39" l="1"/>
  <c r="M10" i="39"/>
  <c r="N10" i="39"/>
  <c r="M3" i="39"/>
  <c r="N3" i="39" s="1"/>
  <c r="M10" i="43"/>
  <c r="N10" i="43"/>
  <c r="L10" i="43"/>
  <c r="M3" i="43"/>
  <c r="N3" i="43" s="1"/>
  <c r="M10" i="45"/>
  <c r="L10" i="45"/>
  <c r="N10" i="45"/>
  <c r="M3" i="45"/>
  <c r="N3" i="45" s="1"/>
  <c r="S267" i="42"/>
  <c r="S59" i="42"/>
  <c r="S205" i="42"/>
  <c r="S64" i="42"/>
  <c r="M7" i="43"/>
  <c r="N7" i="43" s="1"/>
  <c r="S195" i="42"/>
  <c r="S241" i="42"/>
  <c r="S288" i="42"/>
  <c r="S247" i="42"/>
  <c r="S82" i="42"/>
  <c r="S15" i="42"/>
  <c r="S129" i="42"/>
  <c r="S307" i="42"/>
  <c r="S127" i="42"/>
  <c r="S125" i="42"/>
  <c r="S193" i="42"/>
  <c r="S20" i="42"/>
  <c r="S260" i="42"/>
  <c r="S196" i="42"/>
  <c r="S341" i="42"/>
  <c r="S184" i="42"/>
  <c r="S303" i="42"/>
  <c r="S48" i="42"/>
  <c r="K6" i="42"/>
  <c r="S217" i="42"/>
  <c r="S310" i="42"/>
  <c r="S18" i="42"/>
  <c r="S187" i="42"/>
  <c r="S21" i="42"/>
  <c r="S75" i="42"/>
  <c r="S197" i="42"/>
  <c r="S146" i="42"/>
  <c r="S149" i="42"/>
  <c r="S133" i="42"/>
  <c r="I6" i="39"/>
  <c r="S161" i="42"/>
  <c r="S151" i="42"/>
  <c r="S81" i="42"/>
  <c r="S13" i="42"/>
  <c r="S35" i="42"/>
  <c r="S300" i="42"/>
  <c r="S293" i="42"/>
  <c r="S86" i="42"/>
  <c r="S22" i="42"/>
  <c r="S206" i="42"/>
  <c r="S301" i="42"/>
  <c r="S228" i="42"/>
  <c r="S243" i="42"/>
  <c r="S135" i="42"/>
  <c r="S47" i="42"/>
  <c r="S97" i="42"/>
  <c r="S23" i="42"/>
  <c r="S344" i="42"/>
  <c r="S266" i="42"/>
  <c r="S258" i="42"/>
  <c r="S249" i="42"/>
  <c r="S147" i="42"/>
  <c r="S242" i="42"/>
  <c r="S43" i="42"/>
  <c r="S62" i="42"/>
  <c r="S323" i="42"/>
  <c r="K4" i="42"/>
  <c r="S78" i="42"/>
  <c r="S132" i="42"/>
  <c r="S87" i="42"/>
  <c r="S153" i="42"/>
  <c r="K5" i="42"/>
  <c r="S53" i="42"/>
  <c r="S253" i="42"/>
  <c r="S167" i="42"/>
  <c r="S25" i="42"/>
  <c r="S17" i="42"/>
  <c r="S176" i="42"/>
  <c r="S154" i="42"/>
  <c r="S207" i="42"/>
  <c r="S116" i="42"/>
  <c r="S112" i="42"/>
  <c r="S170" i="42"/>
  <c r="S201" i="42"/>
  <c r="S259" i="42"/>
  <c r="S299" i="42"/>
  <c r="S93" i="42"/>
  <c r="S190" i="42"/>
  <c r="S34" i="42"/>
  <c r="S318" i="42"/>
  <c r="S345" i="42"/>
  <c r="S297" i="42"/>
  <c r="S52" i="42"/>
  <c r="S121" i="42"/>
  <c r="S145" i="42"/>
  <c r="S277" i="42"/>
  <c r="S244" i="42"/>
  <c r="S38" i="42"/>
  <c r="S342" i="42"/>
  <c r="S114" i="42"/>
  <c r="S2" i="42"/>
  <c r="S192" i="42"/>
  <c r="I5" i="45"/>
  <c r="K10" i="42"/>
  <c r="S83" i="42"/>
  <c r="S295" i="42"/>
  <c r="S246" i="42"/>
  <c r="S287" i="42"/>
  <c r="S156" i="42"/>
  <c r="I6" i="45"/>
  <c r="K11" i="42"/>
  <c r="S186" i="42"/>
  <c r="S349" i="42"/>
  <c r="S80" i="42"/>
  <c r="S44" i="42"/>
  <c r="S61" i="42"/>
  <c r="S99" i="42"/>
  <c r="S198" i="42"/>
  <c r="S152" i="42"/>
  <c r="S239" i="42"/>
  <c r="I7" i="45"/>
  <c r="S317" i="42"/>
  <c r="S270" i="42"/>
  <c r="S245" i="42"/>
  <c r="S261" i="42"/>
  <c r="S211" i="42"/>
  <c r="S130" i="42"/>
  <c r="S175" i="42"/>
  <c r="S302" i="42"/>
  <c r="S234" i="42"/>
  <c r="S128" i="42"/>
  <c r="S215" i="42"/>
  <c r="S292" i="42"/>
  <c r="S340" i="42"/>
  <c r="S252" i="42"/>
  <c r="S183" i="42"/>
  <c r="S158" i="42"/>
  <c r="S225" i="42"/>
  <c r="S70" i="42"/>
  <c r="S12" i="42"/>
  <c r="S6" i="42"/>
  <c r="S30" i="42"/>
  <c r="S33" i="42"/>
  <c r="S332" i="42"/>
  <c r="S338" i="42"/>
  <c r="S77" i="42"/>
  <c r="S126" i="42"/>
  <c r="S269" i="42"/>
  <c r="S194" i="42"/>
  <c r="S5" i="42"/>
  <c r="S155" i="42"/>
  <c r="K7" i="42"/>
  <c r="S120" i="42"/>
  <c r="S14" i="42"/>
  <c r="S348" i="42"/>
  <c r="S136" i="42"/>
  <c r="S218" i="42"/>
  <c r="S174" i="42"/>
  <c r="S60" i="42"/>
  <c r="S165" i="42"/>
  <c r="S9" i="42"/>
  <c r="S208" i="42"/>
  <c r="S237" i="42"/>
  <c r="S221" i="42"/>
  <c r="S320" i="42"/>
  <c r="S289" i="42"/>
  <c r="S347" i="42"/>
  <c r="S27" i="42"/>
  <c r="S88" i="42"/>
  <c r="S157" i="42"/>
  <c r="S173" i="42"/>
  <c r="S236" i="42"/>
  <c r="S104" i="42"/>
  <c r="S312" i="42"/>
  <c r="S4" i="42"/>
  <c r="S273" i="42"/>
  <c r="S296" i="42"/>
  <c r="S41" i="42"/>
  <c r="S91" i="42"/>
  <c r="S16" i="42"/>
  <c r="K3" i="42"/>
  <c r="S216" i="42"/>
  <c r="S46" i="42"/>
  <c r="S19" i="42"/>
  <c r="S222" i="42"/>
  <c r="S168" i="42"/>
  <c r="S98" i="42"/>
  <c r="S56" i="42"/>
  <c r="S199" i="42"/>
  <c r="S255" i="42"/>
  <c r="S227" i="42"/>
  <c r="M5" i="43"/>
  <c r="N5" i="43" s="1"/>
  <c r="S251" i="42"/>
  <c r="S306" i="42"/>
  <c r="S200" i="42"/>
  <c r="S308" i="42"/>
  <c r="S254" i="42"/>
  <c r="S71" i="42"/>
  <c r="S111" i="42"/>
  <c r="S73" i="42"/>
  <c r="S31" i="42"/>
  <c r="S305" i="42"/>
  <c r="S76" i="42"/>
  <c r="S337" i="42"/>
  <c r="S285" i="42"/>
  <c r="S26" i="42"/>
  <c r="S139" i="42"/>
  <c r="S162" i="42"/>
  <c r="S229" i="42"/>
  <c r="S110" i="42"/>
  <c r="S28" i="42"/>
  <c r="S294" i="42"/>
  <c r="S232" i="42"/>
  <c r="S108" i="42"/>
  <c r="S262" i="42"/>
  <c r="S281" i="42"/>
  <c r="S89" i="42"/>
  <c r="S113" i="42"/>
  <c r="S107" i="42"/>
  <c r="S276" i="42"/>
  <c r="S123" i="42"/>
  <c r="S119" i="42"/>
  <c r="S178" i="42"/>
  <c r="S84" i="42"/>
  <c r="S326" i="42"/>
  <c r="S163" i="42"/>
  <c r="S319" i="42"/>
  <c r="S339" i="42"/>
  <c r="S279" i="42"/>
  <c r="S42" i="42"/>
  <c r="S330" i="42"/>
  <c r="K9" i="42"/>
  <c r="S325" i="42"/>
  <c r="S160" i="42"/>
  <c r="S185" i="42"/>
  <c r="S224" i="42"/>
  <c r="S7" i="42"/>
  <c r="S102" i="42"/>
  <c r="S335" i="42"/>
  <c r="S182" i="42"/>
  <c r="S291" i="42"/>
  <c r="S346" i="42"/>
  <c r="S191" i="42"/>
  <c r="S138" i="42"/>
  <c r="S212" i="42"/>
  <c r="S235" i="42"/>
  <c r="S280" i="42"/>
  <c r="S321" i="42"/>
  <c r="S343" i="42"/>
  <c r="S329" i="42"/>
  <c r="S180" i="42"/>
  <c r="S79" i="42"/>
  <c r="S45" i="42"/>
  <c r="S179" i="42"/>
  <c r="S334" i="42"/>
  <c r="S278" i="42"/>
  <c r="S219" i="42"/>
  <c r="S214" i="42"/>
  <c r="S282" i="42"/>
  <c r="S143" i="42"/>
  <c r="S304" i="42"/>
  <c r="S177" i="42"/>
  <c r="S213" i="42"/>
  <c r="S265" i="42"/>
  <c r="S72" i="42"/>
  <c r="S29" i="42"/>
  <c r="S223" i="42"/>
  <c r="S85" i="42"/>
  <c r="S100" i="42"/>
  <c r="S66" i="42"/>
  <c r="S271" i="42"/>
  <c r="S209" i="42"/>
  <c r="S109" i="42"/>
  <c r="S324" i="42"/>
  <c r="S148" i="42"/>
  <c r="S263" i="42"/>
  <c r="S74" i="42"/>
  <c r="S37" i="42"/>
  <c r="S311" i="42"/>
  <c r="S313" i="42"/>
  <c r="S92" i="42"/>
  <c r="S309" i="42"/>
  <c r="S298" i="42"/>
  <c r="S141" i="42"/>
  <c r="S36" i="42"/>
  <c r="S275" i="42"/>
  <c r="S250" i="42"/>
  <c r="S55" i="42"/>
  <c r="S272" i="42"/>
  <c r="S248" i="42"/>
  <c r="S314" i="42"/>
  <c r="S286" i="42"/>
  <c r="S142" i="42"/>
  <c r="S134" i="42"/>
  <c r="S24" i="42"/>
  <c r="S32" i="42"/>
  <c r="I5" i="39"/>
  <c r="S54" i="42"/>
  <c r="S350" i="42"/>
  <c r="S226" i="42"/>
  <c r="S94" i="42"/>
  <c r="S189" i="42"/>
  <c r="S10" i="42"/>
  <c r="S95" i="42"/>
  <c r="S8" i="42"/>
  <c r="S202" i="42"/>
  <c r="S164" i="42"/>
  <c r="S144" i="42"/>
  <c r="S39" i="42"/>
  <c r="S96" i="42"/>
  <c r="S231" i="42"/>
  <c r="S50" i="42"/>
  <c r="S172" i="42"/>
  <c r="S274" i="42"/>
  <c r="S204" i="42"/>
  <c r="S11" i="42"/>
  <c r="S105" i="42"/>
  <c r="S264" i="42"/>
  <c r="S268" i="42"/>
  <c r="S40" i="42"/>
  <c r="S150" i="42"/>
  <c r="S331" i="42"/>
  <c r="S322" i="42"/>
  <c r="K8" i="42"/>
  <c r="S188" i="42"/>
  <c r="S67" i="42"/>
  <c r="S65" i="42"/>
  <c r="S117" i="42"/>
  <c r="S333" i="42"/>
  <c r="S69" i="42"/>
  <c r="S103" i="42"/>
  <c r="S238" i="42"/>
  <c r="S49" i="42"/>
  <c r="S256" i="42"/>
  <c r="S58" i="42"/>
  <c r="M6" i="43"/>
  <c r="N6" i="43" s="1"/>
  <c r="S181" i="42"/>
  <c r="S118" i="42"/>
  <c r="S230" i="42"/>
  <c r="S220" i="42"/>
  <c r="S3" i="42"/>
  <c r="S336" i="42"/>
  <c r="S316" i="42"/>
  <c r="S122" i="42"/>
  <c r="S57" i="42"/>
  <c r="S171" i="42"/>
  <c r="S240" i="42"/>
  <c r="S90" i="42"/>
  <c r="S203" i="42"/>
  <c r="S327" i="42"/>
  <c r="S106" i="42"/>
  <c r="S283" i="42"/>
  <c r="S257" i="42"/>
  <c r="S169" i="42"/>
  <c r="S210" i="42"/>
  <c r="S159" i="42"/>
  <c r="S63" i="42"/>
  <c r="S315" i="42"/>
  <c r="S131" i="42"/>
  <c r="S68" i="42"/>
  <c r="S51" i="42"/>
  <c r="S115" i="42"/>
  <c r="S140" i="42"/>
  <c r="S101" i="42"/>
  <c r="S124" i="42"/>
  <c r="S137" i="42"/>
  <c r="S290" i="42"/>
  <c r="S328" i="42"/>
  <c r="S233" i="42"/>
  <c r="S284" i="42"/>
  <c r="S166" i="42"/>
  <c r="K2" i="42"/>
  <c r="S16" i="49"/>
  <c r="S13" i="49"/>
  <c r="S11" i="49"/>
  <c r="S15" i="49"/>
  <c r="S18" i="49"/>
  <c r="S12" i="49"/>
  <c r="S17" i="49"/>
  <c r="S14" i="49"/>
  <c r="S19" i="49"/>
  <c r="S20" i="49"/>
  <c r="S12" i="50"/>
  <c r="S20" i="50"/>
  <c r="S16" i="50"/>
  <c r="S18" i="50"/>
  <c r="S17" i="50"/>
  <c r="S13" i="50"/>
  <c r="S11" i="50"/>
  <c r="S19" i="50"/>
  <c r="S14" i="50"/>
  <c r="S15" i="50"/>
  <c r="U3" i="39" a="1"/>
  <c r="U9" i="39" a="1"/>
  <c r="U13" i="39" a="1"/>
  <c r="T3" i="45" a="1"/>
  <c r="T9" i="45" a="1"/>
  <c r="T3" i="39" a="1"/>
  <c r="T9" i="39" a="1"/>
  <c r="U3" i="45" a="1"/>
  <c r="U9" i="45" a="1"/>
  <c r="U13" i="45" a="1"/>
  <c r="K6" i="45"/>
  <c r="K5" i="45"/>
  <c r="U9" i="43" a="1"/>
  <c r="U3" i="43" a="1"/>
  <c r="U13" i="43" a="1"/>
  <c r="S3" i="39" a="1"/>
  <c r="S3" i="45" a="1"/>
  <c r="T3" i="43" a="1"/>
  <c r="T9" i="43" a="1"/>
  <c r="S3" i="43" a="1"/>
  <c r="K6" i="39"/>
  <c r="K5" i="39"/>
  <c r="K7" i="45"/>
  <c r="M7" i="45" l="1"/>
  <c r="N7" i="45" s="1"/>
  <c r="M5" i="39"/>
  <c r="N5" i="39" s="1"/>
  <c r="M6" i="39"/>
  <c r="N6" i="39" s="1"/>
  <c r="S4" i="43"/>
  <c r="S3" i="43"/>
  <c r="S5" i="43"/>
  <c r="T10" i="43"/>
  <c r="T9" i="43"/>
  <c r="AA9" i="43" s="1" a="1"/>
  <c r="T4" i="43"/>
  <c r="T3" i="43"/>
  <c r="T5" i="43"/>
  <c r="S3" i="45"/>
  <c r="S5" i="45"/>
  <c r="S4" i="45"/>
  <c r="S5" i="39"/>
  <c r="S4" i="39"/>
  <c r="S3" i="39"/>
  <c r="U13" i="43"/>
  <c r="AA13" i="43" s="1"/>
  <c r="U4" i="43"/>
  <c r="U3" i="43"/>
  <c r="U5" i="43"/>
  <c r="U10" i="43"/>
  <c r="U9" i="43"/>
  <c r="M5" i="45"/>
  <c r="N5" i="45" s="1"/>
  <c r="M6" i="45"/>
  <c r="N6" i="45" s="1"/>
  <c r="U13" i="45"/>
  <c r="AA13" i="45" s="1"/>
  <c r="U10" i="45"/>
  <c r="U9" i="45"/>
  <c r="U4" i="45"/>
  <c r="U3" i="45"/>
  <c r="U5" i="45"/>
  <c r="T9" i="39"/>
  <c r="AA9" i="39" s="1" a="1"/>
  <c r="T10" i="39"/>
  <c r="T5" i="39"/>
  <c r="T4" i="39"/>
  <c r="T3" i="39"/>
  <c r="T9" i="45"/>
  <c r="T10" i="45"/>
  <c r="T4" i="45"/>
  <c r="T3" i="45"/>
  <c r="T5" i="45"/>
  <c r="U13" i="39"/>
  <c r="AA13" i="39" s="1"/>
  <c r="U9" i="39"/>
  <c r="U10" i="39"/>
  <c r="U4" i="39"/>
  <c r="U3" i="39"/>
  <c r="U5" i="39"/>
  <c r="AB9" i="39" l="1"/>
  <c r="AB10" i="39"/>
  <c r="AA9" i="39"/>
  <c r="AA10" i="39"/>
  <c r="AA10" i="43"/>
  <c r="AB9" i="43"/>
  <c r="AB10" i="43"/>
  <c r="AA9" i="43"/>
  <c r="AA9" i="45" a="1"/>
  <c r="AA3" i="43" a="1"/>
  <c r="AA3" i="45" a="1"/>
  <c r="AA3" i="39" a="1"/>
  <c r="AB3" i="39" l="1"/>
  <c r="AA3" i="39"/>
  <c r="AC4" i="39"/>
  <c r="AC5" i="39"/>
  <c r="AA5" i="39"/>
  <c r="AB4" i="39"/>
  <c r="AC3" i="39"/>
  <c r="AB5" i="39"/>
  <c r="AA4" i="39"/>
  <c r="AA5" i="45"/>
  <c r="AB5" i="45"/>
  <c r="AB3" i="45"/>
  <c r="AC4" i="45"/>
  <c r="AC3" i="45"/>
  <c r="AB4" i="45"/>
  <c r="AA4" i="45"/>
  <c r="AC5" i="45"/>
  <c r="AA3" i="45"/>
  <c r="AC3" i="43"/>
  <c r="AB5" i="43"/>
  <c r="AA5" i="43"/>
  <c r="AA3" i="43"/>
  <c r="AB3" i="43"/>
  <c r="AC4" i="43"/>
  <c r="AB4" i="43"/>
  <c r="AC5" i="43"/>
  <c r="AA4" i="43"/>
  <c r="AA9" i="45"/>
  <c r="AA10" i="45"/>
  <c r="AB10" i="45"/>
  <c r="AB9" i="45"/>
  <c r="D39" i="29" l="1"/>
  <c r="J38" i="29"/>
  <c r="H13" i="43"/>
  <c r="D38" i="29"/>
  <c r="N4" i="43"/>
  <c r="H13" i="45"/>
  <c r="Y13" i="43"/>
  <c r="N4" i="45"/>
  <c r="J39" i="29"/>
  <c r="Y3" i="45" a="1"/>
  <c r="H13" i="39"/>
  <c r="N4" i="39"/>
  <c r="Y3" i="43" a="1"/>
  <c r="Y9" i="43" a="1"/>
  <c r="Y13" i="45"/>
  <c r="Y9" i="45" a="1"/>
  <c r="Y9" i="45"/>
  <c r="Y10" i="45"/>
  <c r="W9" i="45" a="1"/>
  <c r="W9" i="45" s="1"/>
  <c r="Y4" i="45"/>
  <c r="Y5" i="45"/>
  <c r="W3" i="45" s="1" a="1"/>
  <c r="Y9" i="43"/>
  <c r="Y10" i="43"/>
  <c r="W9" i="43" a="1"/>
  <c r="W9" i="43" s="1"/>
  <c r="Y4" i="43"/>
  <c r="Y3" i="43"/>
  <c r="Y3" i="45"/>
  <c r="Y5" i="43"/>
  <c r="W10" i="45" l="1"/>
  <c r="AI63" i="45" s="1"/>
  <c r="W5" i="45"/>
  <c r="W3" i="45"/>
  <c r="W4" i="45"/>
  <c r="W10" i="43"/>
  <c r="N23" i="43" s="1"/>
  <c r="AI57" i="45"/>
  <c r="N24" i="45"/>
  <c r="AI44" i="45"/>
  <c r="AI53" i="45"/>
  <c r="AI45" i="45" l="1"/>
  <c r="AI36" i="45"/>
  <c r="AI29" i="45"/>
  <c r="AI69" i="45"/>
  <c r="AI49" i="45"/>
  <c r="AI9" i="45"/>
  <c r="N20" i="45"/>
  <c r="AI59" i="45"/>
  <c r="AI40" i="45"/>
  <c r="AI37" i="45"/>
  <c r="N23" i="45"/>
  <c r="AI4" i="45"/>
  <c r="AI17" i="45"/>
  <c r="AI48" i="45"/>
  <c r="AI39" i="45"/>
  <c r="AI30" i="45"/>
  <c r="AI54" i="45"/>
  <c r="AI60" i="45"/>
  <c r="AI35" i="45"/>
  <c r="AI34" i="45"/>
  <c r="AI13" i="45"/>
  <c r="AI52" i="45"/>
  <c r="AI64" i="45"/>
  <c r="AI6" i="45"/>
  <c r="AI42" i="45"/>
  <c r="AI11" i="45"/>
  <c r="O18" i="45"/>
  <c r="D32" i="45" s="1"/>
  <c r="J3" i="33" s="1"/>
  <c r="N3" i="33" s="1"/>
  <c r="AI27" i="45"/>
  <c r="AI43" i="45"/>
  <c r="AI61" i="45"/>
  <c r="AI32" i="45"/>
  <c r="AI66" i="45"/>
  <c r="AI50" i="45"/>
  <c r="AI31" i="45"/>
  <c r="AI33" i="45"/>
  <c r="AI46" i="45"/>
  <c r="AI65" i="45"/>
  <c r="AI16" i="45"/>
  <c r="AI8" i="45"/>
  <c r="AI14" i="45"/>
  <c r="AI10" i="45"/>
  <c r="AI25" i="45"/>
  <c r="AI7" i="45"/>
  <c r="AI28" i="45"/>
  <c r="AI22" i="45"/>
  <c r="AI20" i="45"/>
  <c r="AI19" i="45"/>
  <c r="AI55" i="45"/>
  <c r="AI47" i="45"/>
  <c r="AI15" i="45"/>
  <c r="AI3" i="45"/>
  <c r="AI67" i="45"/>
  <c r="AI51" i="45"/>
  <c r="AI21" i="45"/>
  <c r="AI26" i="45"/>
  <c r="N19" i="43"/>
  <c r="AI5" i="45"/>
  <c r="AI23" i="45"/>
  <c r="AI18" i="45"/>
  <c r="AI58" i="45"/>
  <c r="AI62" i="45"/>
  <c r="AI12" i="45"/>
  <c r="AI68" i="45"/>
  <c r="AI24" i="45"/>
  <c r="AI41" i="45"/>
  <c r="AI56" i="45"/>
  <c r="AI38" i="45"/>
  <c r="AI48" i="43"/>
  <c r="AI67" i="43"/>
  <c r="AI26" i="43"/>
  <c r="AI46" i="43"/>
  <c r="AI19" i="43"/>
  <c r="AI18" i="43"/>
  <c r="AI45" i="43"/>
  <c r="AI62" i="43"/>
  <c r="AI64" i="43"/>
  <c r="AI55" i="43"/>
  <c r="AI65" i="43"/>
  <c r="N21" i="43"/>
  <c r="AI22" i="43"/>
  <c r="AI43" i="43"/>
  <c r="AI57" i="43"/>
  <c r="N22" i="43"/>
  <c r="AI35" i="43"/>
  <c r="AI13" i="43"/>
  <c r="AI7" i="43"/>
  <c r="AI9" i="43"/>
  <c r="AI8" i="43"/>
  <c r="AI14" i="43"/>
  <c r="AI52" i="43"/>
  <c r="AI44" i="43"/>
  <c r="AI56" i="43"/>
  <c r="AI63" i="43"/>
  <c r="AI15" i="43"/>
  <c r="AI38" i="43"/>
  <c r="AI32" i="43"/>
  <c r="AI42" i="43"/>
  <c r="AI50" i="43"/>
  <c r="AI60" i="43"/>
  <c r="AI61" i="43"/>
  <c r="AI23" i="43"/>
  <c r="AI34" i="43"/>
  <c r="AI6" i="43"/>
  <c r="AI30" i="43"/>
  <c r="AI28" i="43"/>
  <c r="AI40" i="43"/>
  <c r="AI16" i="43"/>
  <c r="AI25" i="43"/>
  <c r="AI33" i="43"/>
  <c r="AI5" i="43"/>
  <c r="AI47" i="43"/>
  <c r="AI20" i="43"/>
  <c r="AI49" i="43"/>
  <c r="AI24" i="43"/>
  <c r="AI4" i="43"/>
  <c r="AI36" i="43"/>
  <c r="AI17" i="43"/>
  <c r="AI29" i="43"/>
  <c r="AI27" i="43"/>
  <c r="AI11" i="43"/>
  <c r="AI12" i="43"/>
  <c r="AI54" i="43"/>
  <c r="AI59" i="43"/>
  <c r="AI53" i="43"/>
  <c r="AI31" i="43"/>
  <c r="AI37" i="43"/>
  <c r="AI39" i="43"/>
  <c r="AI3" i="43"/>
  <c r="AI10" i="43"/>
  <c r="AI66" i="43"/>
  <c r="AI21" i="43"/>
  <c r="AI58" i="43"/>
  <c r="AI51" i="43"/>
  <c r="AI41" i="43"/>
  <c r="AJ45" i="45"/>
  <c r="AJ35" i="45"/>
  <c r="AJ50" i="45"/>
  <c r="AJ69" i="45"/>
  <c r="AJ26" i="45"/>
  <c r="AJ7" i="45"/>
  <c r="AJ40" i="45"/>
  <c r="AJ64" i="45"/>
  <c r="AJ17" i="45"/>
  <c r="AJ51" i="45"/>
  <c r="AJ3" i="45"/>
  <c r="AJ53" i="45"/>
  <c r="AJ63" i="45"/>
  <c r="AJ19" i="45"/>
  <c r="AJ20" i="45"/>
  <c r="AJ49" i="45"/>
  <c r="AJ60" i="45"/>
  <c r="O19" i="45"/>
  <c r="D33" i="45" s="1"/>
  <c r="J4" i="33" s="1"/>
  <c r="N4" i="33" s="1"/>
  <c r="AJ10" i="45"/>
  <c r="AJ32" i="45"/>
  <c r="AJ48" i="45"/>
  <c r="AJ16" i="45"/>
  <c r="AJ46" i="45"/>
  <c r="AJ43" i="45"/>
  <c r="AJ33" i="45"/>
  <c r="AJ12" i="45"/>
  <c r="AJ58" i="45"/>
  <c r="AJ25" i="45"/>
  <c r="AJ18" i="45"/>
  <c r="AJ52" i="45"/>
  <c r="AJ61" i="45"/>
  <c r="AJ68" i="45"/>
  <c r="AJ21" i="45"/>
  <c r="AJ9" i="45"/>
  <c r="AJ6" i="45"/>
  <c r="AJ4" i="45"/>
  <c r="AJ57" i="45"/>
  <c r="AJ65" i="45"/>
  <c r="AJ30" i="45"/>
  <c r="AJ47" i="45"/>
  <c r="AJ66" i="45"/>
  <c r="AJ39" i="45"/>
  <c r="AJ56" i="45"/>
  <c r="AJ11" i="45"/>
  <c r="AJ15" i="45"/>
  <c r="AJ41" i="45"/>
  <c r="AJ62" i="45"/>
  <c r="AJ42" i="45"/>
  <c r="AJ28" i="45"/>
  <c r="AJ36" i="45"/>
  <c r="AJ22" i="45"/>
  <c r="AJ38" i="45"/>
  <c r="AJ54" i="45"/>
  <c r="AJ55" i="45"/>
  <c r="AJ23" i="45"/>
  <c r="AJ24" i="45"/>
  <c r="AJ27" i="45"/>
  <c r="AJ14" i="45"/>
  <c r="AJ34" i="45"/>
  <c r="AJ8" i="45"/>
  <c r="AJ29" i="45"/>
  <c r="AJ5" i="45"/>
  <c r="AJ31" i="45"/>
  <c r="AJ59" i="45"/>
  <c r="AJ37" i="45"/>
  <c r="AJ44" i="45"/>
  <c r="AJ13" i="45"/>
  <c r="AJ67" i="45"/>
  <c r="O20" i="45"/>
  <c r="D34" i="45" s="1"/>
  <c r="J5" i="33" s="1"/>
  <c r="N5" i="33" s="1"/>
  <c r="O3" i="33"/>
  <c r="O4" i="33"/>
  <c r="O5" i="33"/>
  <c r="N18" i="45"/>
  <c r="O23" i="45"/>
  <c r="D37" i="45" s="1"/>
  <c r="J8" i="33" s="1"/>
  <c r="N8" i="33" s="1"/>
  <c r="O8" i="33"/>
  <c r="O24" i="45"/>
  <c r="D38" i="45" s="1"/>
  <c r="J9" i="33" s="1"/>
  <c r="N9" i="33" s="1"/>
  <c r="O9" i="33"/>
  <c r="N20" i="43"/>
  <c r="O21" i="45"/>
  <c r="D35" i="45" s="1"/>
  <c r="J6" i="33" s="1"/>
  <c r="N6" i="33" s="1"/>
  <c r="O6" i="33"/>
  <c r="N21" i="45"/>
  <c r="N22" i="45"/>
  <c r="N18" i="43"/>
  <c r="O22" i="45"/>
  <c r="D36" i="45" s="1"/>
  <c r="J7" i="33" s="1"/>
  <c r="N7" i="33" s="1"/>
  <c r="O7" i="33"/>
  <c r="N24" i="43"/>
  <c r="N19" i="45"/>
  <c r="Y13" i="39"/>
  <c r="Y3" i="39" a="1"/>
  <c r="Y3" i="39"/>
  <c r="W3" i="39" a="1"/>
  <c r="W5" i="39" s="1"/>
  <c r="Y5" i="39"/>
  <c r="Y4" i="39"/>
  <c r="Y9" i="39" a="1"/>
  <c r="W3" i="39" l="1"/>
  <c r="W4" i="39"/>
  <c r="AJ34" i="39" s="1"/>
  <c r="O27" i="39"/>
  <c r="AJ61" i="39"/>
  <c r="AJ5" i="39"/>
  <c r="AJ73" i="39"/>
  <c r="AJ74" i="39"/>
  <c r="AJ51" i="39"/>
  <c r="AJ53" i="39"/>
  <c r="AJ102" i="39"/>
  <c r="AJ130" i="39"/>
  <c r="AJ120" i="39"/>
  <c r="O19" i="39"/>
  <c r="AJ86" i="39"/>
  <c r="Y10" i="39"/>
  <c r="Y9" i="39"/>
  <c r="AJ48" i="39" l="1"/>
  <c r="AJ88" i="39"/>
  <c r="AJ83" i="39"/>
  <c r="AJ129" i="39"/>
  <c r="AJ15" i="39"/>
  <c r="AJ65" i="39"/>
  <c r="AJ128" i="39"/>
  <c r="AJ118" i="39"/>
  <c r="AJ84" i="39"/>
  <c r="W9" i="39" a="1"/>
  <c r="W9" i="39" s="1"/>
  <c r="AJ92" i="39"/>
  <c r="AJ27" i="39"/>
  <c r="AJ103" i="39"/>
  <c r="AJ55" i="39"/>
  <c r="AJ30" i="39"/>
  <c r="O20" i="39"/>
  <c r="AJ96" i="39"/>
  <c r="AJ95" i="39"/>
  <c r="AJ24" i="39"/>
  <c r="AJ71" i="39"/>
  <c r="O25" i="39"/>
  <c r="O18" i="39"/>
  <c r="AJ67" i="39"/>
  <c r="AJ4" i="39"/>
  <c r="AJ12" i="39"/>
  <c r="AJ9" i="39"/>
  <c r="AJ22" i="39"/>
  <c r="AJ17" i="39"/>
  <c r="AJ19" i="39"/>
  <c r="AJ18" i="39"/>
  <c r="AJ127" i="39"/>
  <c r="AJ125" i="39"/>
  <c r="AJ76" i="39"/>
  <c r="AJ87" i="39"/>
  <c r="AJ63" i="39"/>
  <c r="AJ35" i="39"/>
  <c r="AJ132" i="39"/>
  <c r="AJ52" i="39"/>
  <c r="AJ62" i="39"/>
  <c r="AJ13" i="39"/>
  <c r="AJ8" i="39"/>
  <c r="AJ42" i="39"/>
  <c r="AJ32" i="39"/>
  <c r="AJ10" i="39"/>
  <c r="AJ117" i="39"/>
  <c r="AJ37" i="39"/>
  <c r="AJ91" i="39"/>
  <c r="AJ39" i="39"/>
  <c r="AJ85" i="39"/>
  <c r="AJ131" i="39"/>
  <c r="O21" i="39"/>
  <c r="AJ122" i="39"/>
  <c r="AJ7" i="39"/>
  <c r="AJ66" i="39"/>
  <c r="AJ56" i="39"/>
  <c r="AJ46" i="39"/>
  <c r="AJ113" i="39"/>
  <c r="AJ26" i="39"/>
  <c r="O24" i="39"/>
  <c r="AJ3" i="39"/>
  <c r="AJ20" i="39"/>
  <c r="AJ101" i="39"/>
  <c r="AJ114" i="39"/>
  <c r="AJ21" i="39"/>
  <c r="AJ31" i="39"/>
  <c r="O23" i="39"/>
  <c r="AJ108" i="39"/>
  <c r="AJ75" i="39"/>
  <c r="AJ104" i="39"/>
  <c r="AJ100" i="39"/>
  <c r="AJ43" i="39"/>
  <c r="AJ64" i="39"/>
  <c r="AJ47" i="39"/>
  <c r="AJ58" i="39"/>
  <c r="AJ124" i="39"/>
  <c r="O22" i="39"/>
  <c r="AJ6" i="39"/>
  <c r="AJ44" i="39"/>
  <c r="AJ25" i="39"/>
  <c r="AJ45" i="39"/>
  <c r="AJ28" i="39"/>
  <c r="AJ81" i="39"/>
  <c r="AJ93" i="39"/>
  <c r="AJ68" i="39"/>
  <c r="AJ49" i="39"/>
  <c r="AJ115" i="39"/>
  <c r="AJ54" i="39"/>
  <c r="AJ116" i="39"/>
  <c r="AJ33" i="39"/>
  <c r="AJ90" i="39"/>
  <c r="AJ105" i="39"/>
  <c r="AJ123" i="39"/>
  <c r="AJ106" i="39"/>
  <c r="AJ59" i="39"/>
  <c r="AJ126" i="39"/>
  <c r="AJ111" i="39"/>
  <c r="AJ79" i="39"/>
  <c r="AJ78" i="39"/>
  <c r="AJ112" i="39"/>
  <c r="AJ107" i="39"/>
  <c r="AJ40" i="39"/>
  <c r="AJ38" i="39"/>
  <c r="AJ94" i="39"/>
  <c r="AJ29" i="39"/>
  <c r="AJ41" i="39"/>
  <c r="AJ109" i="39"/>
  <c r="AJ72" i="39"/>
  <c r="AJ99" i="39"/>
  <c r="AJ23" i="39"/>
  <c r="AJ119" i="39"/>
  <c r="AJ80" i="39"/>
  <c r="AJ11" i="39"/>
  <c r="O26" i="39"/>
  <c r="AJ121" i="39"/>
  <c r="AJ70" i="39"/>
  <c r="AJ98" i="39"/>
  <c r="AJ110" i="39"/>
  <c r="AJ77" i="39"/>
  <c r="AJ57" i="39"/>
  <c r="AJ14" i="39"/>
  <c r="AJ60" i="39"/>
  <c r="AJ50" i="39"/>
  <c r="AJ36" i="39"/>
  <c r="AJ16" i="39"/>
  <c r="AJ82" i="39"/>
  <c r="AJ89" i="39"/>
  <c r="AJ97" i="39"/>
  <c r="AJ69" i="39"/>
  <c r="W10" i="39" l="1"/>
  <c r="N18" i="39" s="1"/>
  <c r="D32" i="39" s="1"/>
  <c r="J17" i="33" s="1"/>
  <c r="N17" i="33" s="1"/>
  <c r="O17" i="33"/>
  <c r="N23" i="39" l="1"/>
  <c r="D37" i="39" s="1"/>
  <c r="J22" i="33" s="1"/>
  <c r="N22" i="33" s="1"/>
  <c r="N19" i="39"/>
  <c r="D33" i="39" s="1"/>
  <c r="J18" i="33" s="1"/>
  <c r="N18" i="33" s="1"/>
  <c r="N26" i="39"/>
  <c r="D40" i="39" s="1"/>
  <c r="J25" i="33" s="1"/>
  <c r="N25" i="33" s="1"/>
  <c r="O22" i="33"/>
  <c r="O18" i="33"/>
  <c r="O25" i="33"/>
  <c r="N24" i="39"/>
  <c r="D38" i="39" s="1"/>
  <c r="J23" i="33" s="1"/>
  <c r="N23" i="33" s="1"/>
  <c r="O23" i="33"/>
  <c r="N20" i="39"/>
  <c r="D34" i="39" s="1"/>
  <c r="J19" i="33" s="1"/>
  <c r="N19" i="33" s="1"/>
  <c r="O19" i="33"/>
  <c r="N27" i="39"/>
  <c r="D41" i="39" s="1"/>
  <c r="J26" i="33" s="1"/>
  <c r="N26" i="33" s="1"/>
  <c r="O26" i="33"/>
  <c r="N21" i="39"/>
  <c r="D35" i="39" s="1"/>
  <c r="J20" i="33" s="1"/>
  <c r="N20" i="33" s="1"/>
  <c r="O20" i="33"/>
  <c r="N25" i="39"/>
  <c r="D39" i="39" s="1"/>
  <c r="J24" i="33" s="1"/>
  <c r="N24" i="33" s="1"/>
  <c r="O24" i="33"/>
  <c r="AI44" i="39"/>
  <c r="AI125" i="39"/>
  <c r="AI59" i="39"/>
  <c r="AI26" i="39"/>
  <c r="AI61" i="39"/>
  <c r="AI74" i="39"/>
  <c r="AI29" i="39"/>
  <c r="AI65" i="39"/>
  <c r="AI54" i="39"/>
  <c r="AI106" i="39"/>
  <c r="AI90" i="39"/>
  <c r="AI72" i="39"/>
  <c r="AI84" i="39"/>
  <c r="AI70" i="39"/>
  <c r="AI34" i="39"/>
  <c r="AI112" i="39"/>
  <c r="AI111" i="39"/>
  <c r="AI86" i="39"/>
  <c r="AI118" i="39"/>
  <c r="AI30" i="39"/>
  <c r="AI117" i="39"/>
  <c r="AI99" i="39"/>
  <c r="AI19" i="39"/>
  <c r="AI27" i="39"/>
  <c r="AI123" i="39"/>
  <c r="AI6" i="39"/>
  <c r="AI91" i="39"/>
  <c r="AI52" i="39"/>
  <c r="AI119" i="39"/>
  <c r="AI33" i="39"/>
  <c r="AI68" i="39"/>
  <c r="AI129" i="39"/>
  <c r="AI57" i="39"/>
  <c r="AI77" i="39"/>
  <c r="AI35" i="39"/>
  <c r="AI127" i="39"/>
  <c r="AI23" i="39"/>
  <c r="AI39" i="39"/>
  <c r="AI107" i="39"/>
  <c r="AI82" i="39"/>
  <c r="AI81" i="39"/>
  <c r="AI50" i="39"/>
  <c r="AI24" i="39"/>
  <c r="AI89" i="39"/>
  <c r="AI20" i="39"/>
  <c r="AI66" i="39"/>
  <c r="AI5" i="39"/>
  <c r="AI21" i="39"/>
  <c r="AI128" i="39"/>
  <c r="AI48" i="39"/>
  <c r="AI41" i="39"/>
  <c r="AI78" i="39"/>
  <c r="AI83" i="39"/>
  <c r="AI100" i="39"/>
  <c r="AI104" i="39"/>
  <c r="AI109" i="39"/>
  <c r="AI97" i="39"/>
  <c r="AI85" i="39"/>
  <c r="AI132" i="39"/>
  <c r="AI67" i="39"/>
  <c r="AI38" i="39"/>
  <c r="AI95" i="39"/>
  <c r="AI62" i="39"/>
  <c r="AI11" i="39"/>
  <c r="AI105" i="39"/>
  <c r="AI51" i="39"/>
  <c r="AI98" i="39"/>
  <c r="AI87" i="39"/>
  <c r="AI76" i="39"/>
  <c r="AI73" i="39"/>
  <c r="AI25" i="39"/>
  <c r="AI124" i="39"/>
  <c r="AI122" i="39"/>
  <c r="AI114" i="39"/>
  <c r="AI63" i="39"/>
  <c r="AI80" i="39"/>
  <c r="AI49" i="39"/>
  <c r="AI46" i="39"/>
  <c r="AI53" i="39"/>
  <c r="AI12" i="39"/>
  <c r="AI15" i="39"/>
  <c r="AI31" i="39"/>
  <c r="AI94" i="39"/>
  <c r="AI93" i="39"/>
  <c r="AI92" i="39"/>
  <c r="AI96" i="39"/>
  <c r="AI115" i="39"/>
  <c r="AI4" i="39"/>
  <c r="AI121" i="39"/>
  <c r="AI56" i="39"/>
  <c r="AI79" i="39"/>
  <c r="AI88" i="39"/>
  <c r="AI36" i="39"/>
  <c r="AI3" i="39"/>
  <c r="AI17" i="39"/>
  <c r="AI116" i="39"/>
  <c r="AI18" i="39"/>
  <c r="AI110" i="39"/>
  <c r="AI9" i="39"/>
  <c r="AI37" i="39"/>
  <c r="AI8" i="39"/>
  <c r="AI71" i="39"/>
  <c r="AI58" i="39"/>
  <c r="AI10" i="39"/>
  <c r="AI16" i="39"/>
  <c r="AI131" i="39"/>
  <c r="AI103" i="39"/>
  <c r="AI14" i="39"/>
  <c r="AI108" i="39"/>
  <c r="AI64" i="39"/>
  <c r="AI47" i="39"/>
  <c r="AI101" i="39"/>
  <c r="AI55" i="39"/>
  <c r="AI40" i="39"/>
  <c r="AI32" i="39"/>
  <c r="AI120" i="39"/>
  <c r="AI102" i="39"/>
  <c r="AI7" i="39"/>
  <c r="AI113" i="39"/>
  <c r="AI45" i="39"/>
  <c r="AI22" i="39"/>
  <c r="AI126" i="39"/>
  <c r="AI13" i="39"/>
  <c r="AI42" i="39"/>
  <c r="AI75" i="39"/>
  <c r="AI28" i="39"/>
  <c r="AI69" i="39"/>
  <c r="AI60" i="39"/>
  <c r="AI130" i="39"/>
  <c r="AI43" i="39"/>
  <c r="N22" i="39"/>
  <c r="D36" i="39"/>
  <c r="J21" i="33"/>
  <c r="N21" i="33"/>
  <c r="O21" i="33"/>
  <c r="W13" i="43"/>
  <c r="M18" i="43" s="1"/>
  <c r="AH3" i="43"/>
  <c r="AH23" i="43"/>
  <c r="AH34" i="43"/>
  <c r="AH51" i="43"/>
  <c r="AH42" i="43"/>
  <c r="AH67" i="43"/>
  <c r="AH16" i="43"/>
  <c r="AH65" i="43"/>
  <c r="AH27" i="43"/>
  <c r="AH11" i="43"/>
  <c r="AH62" i="43"/>
  <c r="AH22" i="43"/>
  <c r="AH43" i="43"/>
  <c r="AH63" i="43"/>
  <c r="AH28" i="43"/>
  <c r="AH40" i="43"/>
  <c r="AH35" i="43"/>
  <c r="AH26" i="43"/>
  <c r="AH59" i="43"/>
  <c r="AH30" i="43"/>
  <c r="AH14" i="43"/>
  <c r="AH66" i="43"/>
  <c r="AH10" i="43"/>
  <c r="AH64" i="43"/>
  <c r="M19" i="43"/>
  <c r="W13" i="45"/>
  <c r="M23" i="45" s="1"/>
  <c r="W13" i="39"/>
  <c r="M20" i="39" s="1"/>
  <c r="W3" i="43" a="1"/>
  <c r="W4" i="43" s="1"/>
  <c r="AH12" i="43" l="1"/>
  <c r="AH19" i="43"/>
  <c r="AH46" i="43"/>
  <c r="AH55" i="43"/>
  <c r="AH52" i="43"/>
  <c r="AH8" i="43"/>
  <c r="AH17" i="43"/>
  <c r="AH29" i="43"/>
  <c r="AH5" i="43"/>
  <c r="AH32" i="43"/>
  <c r="AH61" i="43"/>
  <c r="AH45" i="43"/>
  <c r="AH47" i="43"/>
  <c r="AH21" i="43"/>
  <c r="AH37" i="43"/>
  <c r="AH7" i="43"/>
  <c r="AH57" i="43"/>
  <c r="AH53" i="43"/>
  <c r="AH18" i="43"/>
  <c r="AH9" i="43"/>
  <c r="AH13" i="43"/>
  <c r="AH56" i="43"/>
  <c r="AH24" i="43"/>
  <c r="M22" i="45"/>
  <c r="AH40" i="39"/>
  <c r="M24" i="39"/>
  <c r="AH38" i="43"/>
  <c r="AH54" i="43"/>
  <c r="AH65" i="39"/>
  <c r="AH55" i="39"/>
  <c r="AH108" i="39"/>
  <c r="AH110" i="39"/>
  <c r="AH76" i="39"/>
  <c r="AH9" i="39"/>
  <c r="AH126" i="39"/>
  <c r="AH104" i="39"/>
  <c r="AH78" i="39"/>
  <c r="AH128" i="39"/>
  <c r="AH131" i="39"/>
  <c r="AH85" i="39"/>
  <c r="AH73" i="39"/>
  <c r="AH88" i="39"/>
  <c r="AH38" i="39"/>
  <c r="AH44" i="39"/>
  <c r="AH69" i="39"/>
  <c r="AH15" i="39"/>
  <c r="AH105" i="39"/>
  <c r="AH127" i="39"/>
  <c r="AH97" i="39"/>
  <c r="AH113" i="39"/>
  <c r="AH61" i="39"/>
  <c r="AH132" i="39"/>
  <c r="M18" i="39"/>
  <c r="AH60" i="43"/>
  <c r="AH33" i="43"/>
  <c r="M24" i="43"/>
  <c r="AH23" i="39"/>
  <c r="AH52" i="39"/>
  <c r="AH90" i="39"/>
  <c r="AH60" i="39"/>
  <c r="AH22" i="45"/>
  <c r="AH36" i="39"/>
  <c r="AH72" i="39"/>
  <c r="AH45" i="39"/>
  <c r="AH64" i="39"/>
  <c r="AH28" i="45"/>
  <c r="AH50" i="39"/>
  <c r="AH3" i="39"/>
  <c r="AH28" i="39"/>
  <c r="AH30" i="39"/>
  <c r="AH5" i="39"/>
  <c r="M19" i="39"/>
  <c r="AH20" i="43"/>
  <c r="M20" i="43"/>
  <c r="AH4" i="39"/>
  <c r="AH66" i="39"/>
  <c r="AH10" i="39"/>
  <c r="AH93" i="39"/>
  <c r="AH106" i="39"/>
  <c r="M23" i="39"/>
  <c r="AH48" i="43"/>
  <c r="AH41" i="43"/>
  <c r="AH31" i="43"/>
  <c r="M22" i="43"/>
  <c r="AH13" i="45"/>
  <c r="AH9" i="45"/>
  <c r="AH56" i="45"/>
  <c r="AH47" i="45"/>
  <c r="AH69" i="45"/>
  <c r="AH45" i="45"/>
  <c r="AH33" i="39"/>
  <c r="AH57" i="39"/>
  <c r="AH92" i="39"/>
  <c r="AH39" i="39"/>
  <c r="AH112" i="39"/>
  <c r="AH11" i="39"/>
  <c r="AH53" i="39"/>
  <c r="M19" i="45"/>
  <c r="AH29" i="45"/>
  <c r="AH50" i="45"/>
  <c r="AH25" i="43"/>
  <c r="M21" i="43"/>
  <c r="AH3" i="45"/>
  <c r="AH63" i="45"/>
  <c r="AH26" i="45"/>
  <c r="AH67" i="45"/>
  <c r="AH75" i="39"/>
  <c r="AH96" i="39"/>
  <c r="AH13" i="39"/>
  <c r="AH121" i="39"/>
  <c r="AH48" i="39"/>
  <c r="AH14" i="39"/>
  <c r="AH101" i="39"/>
  <c r="AH115" i="39"/>
  <c r="AH65" i="45"/>
  <c r="AH15" i="45"/>
  <c r="AH48" i="45"/>
  <c r="AH31" i="45"/>
  <c r="AH59" i="45"/>
  <c r="AH57" i="45"/>
  <c r="AH11" i="45"/>
  <c r="AH36" i="45"/>
  <c r="AH44" i="45"/>
  <c r="AH8" i="45"/>
  <c r="AH60" i="45"/>
  <c r="AH58" i="45"/>
  <c r="AH42" i="45"/>
  <c r="AH24" i="45"/>
  <c r="AH52" i="45"/>
  <c r="AH18" i="45"/>
  <c r="AH68" i="45"/>
  <c r="AH6" i="45"/>
  <c r="AH38" i="45"/>
  <c r="AH27" i="45"/>
  <c r="AH4" i="45"/>
  <c r="AH17" i="45"/>
  <c r="AH51" i="45"/>
  <c r="AH23" i="45"/>
  <c r="AH10" i="45"/>
  <c r="AH33" i="45"/>
  <c r="AH14" i="45"/>
  <c r="AH32" i="45"/>
  <c r="AH66" i="45"/>
  <c r="M24" i="45"/>
  <c r="AH7" i="45"/>
  <c r="AH53" i="45"/>
  <c r="AH40" i="45"/>
  <c r="AH37" i="45"/>
  <c r="AH62" i="45"/>
  <c r="AH61" i="45"/>
  <c r="AH30" i="45"/>
  <c r="AH55" i="45"/>
  <c r="M21" i="45"/>
  <c r="W3" i="43"/>
  <c r="AH16" i="45"/>
  <c r="AH19" i="45"/>
  <c r="AH64" i="45"/>
  <c r="AH12" i="45"/>
  <c r="AH5" i="45"/>
  <c r="AH46" i="45"/>
  <c r="AH25" i="45"/>
  <c r="AH34" i="45"/>
  <c r="M20" i="45"/>
  <c r="W5" i="43"/>
  <c r="AH49" i="45"/>
  <c r="AH43" i="45"/>
  <c r="AH54" i="45"/>
  <c r="AH41" i="45"/>
  <c r="AH39" i="45"/>
  <c r="AH35" i="45"/>
  <c r="AH20" i="45"/>
  <c r="AH21" i="45"/>
  <c r="M18" i="45"/>
  <c r="AH32" i="39"/>
  <c r="AH77" i="39"/>
  <c r="AH35" i="39"/>
  <c r="AH84" i="39"/>
  <c r="AH116" i="39"/>
  <c r="AH120" i="39"/>
  <c r="AH25" i="39"/>
  <c r="AH62" i="39"/>
  <c r="AH17" i="39"/>
  <c r="AH82" i="39"/>
  <c r="AH86" i="39"/>
  <c r="AH100" i="39"/>
  <c r="AH91" i="39"/>
  <c r="AH19" i="39"/>
  <c r="AH124" i="39"/>
  <c r="AH68" i="39"/>
  <c r="AH122" i="39"/>
  <c r="AH29" i="39"/>
  <c r="AH102" i="39"/>
  <c r="AH46" i="39"/>
  <c r="AH49" i="39"/>
  <c r="AH27" i="39"/>
  <c r="AH94" i="39"/>
  <c r="AH129" i="39"/>
  <c r="AH51" i="39"/>
  <c r="AH26" i="39"/>
  <c r="AH118" i="39"/>
  <c r="M21" i="39"/>
  <c r="AH6" i="43"/>
  <c r="AH36" i="43"/>
  <c r="M23" i="43"/>
  <c r="AH18" i="39"/>
  <c r="AH21" i="39"/>
  <c r="AH43" i="39"/>
  <c r="AH95" i="39"/>
  <c r="AH41" i="39"/>
  <c r="AH24" i="39"/>
  <c r="M25" i="39"/>
  <c r="AH67" i="39"/>
  <c r="AH59" i="39"/>
  <c r="AH117" i="39"/>
  <c r="AH20" i="39"/>
  <c r="AH87" i="39"/>
  <c r="AH12" i="39"/>
  <c r="AH7" i="39"/>
  <c r="AH16" i="39"/>
  <c r="AH74" i="39"/>
  <c r="AH63" i="39"/>
  <c r="AH125" i="39"/>
  <c r="AH47" i="39"/>
  <c r="AH123" i="39"/>
  <c r="AH81" i="39"/>
  <c r="AH22" i="39"/>
  <c r="AH130" i="39"/>
  <c r="M26" i="39"/>
  <c r="AH50" i="43"/>
  <c r="AH15" i="43"/>
  <c r="AH39" i="43"/>
  <c r="AH4" i="43"/>
  <c r="AH49" i="43"/>
  <c r="AH58" i="43"/>
  <c r="AH44" i="43"/>
  <c r="AH31" i="39"/>
  <c r="AH56" i="39"/>
  <c r="AH109" i="39"/>
  <c r="M22" i="39"/>
  <c r="AH37" i="39"/>
  <c r="AH119" i="39"/>
  <c r="AH71" i="39"/>
  <c r="AH114" i="39"/>
  <c r="M27" i="39"/>
  <c r="AH34" i="39"/>
  <c r="AH58" i="39"/>
  <c r="AH111" i="39"/>
  <c r="AH103" i="39"/>
  <c r="AH54" i="39"/>
  <c r="AH79" i="39"/>
  <c r="AH89" i="39"/>
  <c r="AH99" i="39"/>
  <c r="AH8" i="39"/>
  <c r="AH70" i="39"/>
  <c r="AH83" i="39"/>
  <c r="AH107" i="39"/>
  <c r="AH42" i="39"/>
  <c r="AH6" i="39"/>
  <c r="AH98" i="39"/>
  <c r="AH80" i="39"/>
  <c r="O21" i="43" l="1"/>
  <c r="D35" i="43" s="1"/>
  <c r="J13" i="33" s="1"/>
  <c r="N13" i="33" s="1"/>
  <c r="O19" i="43"/>
  <c r="D33" i="43" s="1"/>
  <c r="J11" i="33" s="1"/>
  <c r="N11" i="33" s="1"/>
  <c r="O23" i="43"/>
  <c r="D37" i="43" s="1"/>
  <c r="J15" i="33" s="1"/>
  <c r="N15" i="33" s="1"/>
  <c r="O13" i="33"/>
  <c r="O11" i="33"/>
  <c r="O15" i="33"/>
  <c r="O22" i="43"/>
  <c r="D36" i="43" s="1"/>
  <c r="J14" i="33" s="1"/>
  <c r="N14" i="33" s="1"/>
  <c r="O14" i="33"/>
  <c r="O24" i="43"/>
  <c r="D38" i="43" s="1"/>
  <c r="J16" i="33" s="1"/>
  <c r="N16" i="33" s="1"/>
  <c r="O16" i="33"/>
  <c r="O20" i="43"/>
  <c r="D34" i="43" s="1"/>
  <c r="J12" i="33" s="1"/>
  <c r="N12" i="33" s="1"/>
  <c r="O12" i="33"/>
  <c r="O18" i="43"/>
  <c r="D32" i="43" s="1"/>
  <c r="J10" i="33" s="1"/>
  <c r="N10" i="33" s="1"/>
  <c r="O10" i="33"/>
  <c r="P10" i="33"/>
  <c r="AJ56" i="43"/>
  <c r="AJ19" i="43"/>
  <c r="AJ58" i="43"/>
  <c r="AJ52" i="43"/>
  <c r="AJ4" i="43"/>
  <c r="AJ46" i="43"/>
  <c r="AJ39" i="43"/>
  <c r="AJ6" i="43"/>
  <c r="AJ21" i="43"/>
  <c r="AJ12" i="43"/>
  <c r="AJ34" i="43"/>
  <c r="AJ67" i="43"/>
  <c r="AJ57" i="43"/>
  <c r="AJ54" i="43"/>
  <c r="AJ35" i="43"/>
  <c r="AJ23" i="43"/>
  <c r="AJ25" i="43"/>
  <c r="AJ48" i="43"/>
  <c r="AJ16" i="43"/>
  <c r="AJ40" i="43"/>
  <c r="AJ38" i="43"/>
  <c r="AJ32" i="43"/>
  <c r="AJ51" i="43"/>
  <c r="AJ22" i="43"/>
  <c r="AJ53" i="43"/>
  <c r="AJ8" i="43"/>
  <c r="AJ15" i="43"/>
  <c r="AJ18" i="43"/>
  <c r="AJ41" i="43"/>
  <c r="AJ26" i="43"/>
  <c r="AJ13" i="43"/>
  <c r="AJ43" i="43"/>
  <c r="AJ5" i="43"/>
  <c r="AJ64" i="43"/>
  <c r="AJ11" i="43"/>
  <c r="AJ30" i="43"/>
  <c r="AJ42" i="43"/>
  <c r="AJ27" i="43"/>
  <c r="AJ45" i="43"/>
  <c r="AJ36" i="43"/>
  <c r="AJ60" i="43"/>
  <c r="AJ7" i="43"/>
  <c r="AJ50" i="43"/>
  <c r="AJ29" i="43"/>
  <c r="AJ61" i="43"/>
  <c r="AJ14" i="43"/>
  <c r="AJ24" i="43"/>
  <c r="AJ62" i="43"/>
  <c r="AJ33" i="43"/>
  <c r="AJ28" i="43"/>
  <c r="AJ66" i="43"/>
  <c r="AJ63" i="43"/>
  <c r="AJ20" i="43"/>
  <c r="AJ37" i="43"/>
  <c r="AJ31" i="43"/>
  <c r="AJ10" i="43"/>
  <c r="AJ59" i="43"/>
  <c r="AJ44" i="43"/>
  <c r="AJ9" i="43"/>
  <c r="AJ65" i="43"/>
  <c r="AJ17" i="43"/>
  <c r="AJ3" i="43"/>
  <c r="AJ55" i="43"/>
  <c r="AJ47" i="43"/>
  <c r="AJ49" i="43"/>
  <c r="P2" i="33"/>
  <c r="P1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<sst xmlns="http://schemas.openxmlformats.org/spreadsheetml/2006/main" count="681" uniqueCount="192">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</sst>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E+00"/>
    <numFmt numFmtId="176" formatCode="0.000000000"/>
    <numFmt numFmtId="177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8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5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6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6" fontId="12" fillId="8" borderId="8" xfId="14" applyNumberFormat="1" applyFont="1" applyFill="1" applyBorder="1"/>
    <xf numFmtId="176" fontId="12" fillId="8" borderId="14" xfId="14" applyNumberFormat="1" applyFont="1" applyFill="1" applyBorder="1"/>
    <xf numFmtId="176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7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7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7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  <xf numFmtId="0" fontId="12" fillId="5" borderId="57" xfId="14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2.6649999999999952E-2</c:v>
                </c:pt>
                <c:pt idx="2">
                  <c:v>2.6450000000000085E-2</c:v>
                </c:pt>
                <c:pt idx="3">
                  <c:v>2.6750000000000163E-2</c:v>
                </c:pt>
                <c:pt idx="4">
                  <c:v>2.7249999999999996E-2</c:v>
                </c:pt>
                <c:pt idx="5">
                  <c:v>2.8249999999999886E-2</c:v>
                </c:pt>
                <c:pt idx="6">
                  <c:v>2.9250000000000109E-2</c:v>
                </c:pt>
                <c:pt idx="7">
                  <c:v>3.0299999999999994E-2</c:v>
                </c:pt>
                <c:pt idx="8">
                  <c:v>3.125E-2</c:v>
                </c:pt>
                <c:pt idx="9">
                  <c:v>3.2200000000000006E-2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2.4645401923929854E-2</c:v>
                </c:pt>
                <c:pt idx="1">
                  <c:v>2.4632637763778165E-2</c:v>
                </c:pt>
                <c:pt idx="2">
                  <c:v>2.4474104864561141E-2</c:v>
                </c:pt>
                <c:pt idx="3">
                  <c:v>2.4640632622002247E-2</c:v>
                </c:pt>
                <c:pt idx="4">
                  <c:v>2.5541238163373892E-2</c:v>
                </c:pt>
                <c:pt idx="5">
                  <c:v>2.5994274058350305E-2</c:v>
                </c:pt>
                <c:pt idx="6">
                  <c:v>2.6640681843163101E-2</c:v>
                </c:pt>
                <c:pt idx="7">
                  <c:v>2.7664386333433651E-2</c:v>
                </c:pt>
                <c:pt idx="8">
                  <c:v>2.8763465180154168E-2</c:v>
                </c:pt>
                <c:pt idx="9">
                  <c:v>2.9928945894695216E-2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2.0173622362217869E-3</c:v>
                </c:pt>
                <c:pt idx="2">
                  <c:v>1.9758951354389431E-3</c:v>
                </c:pt>
                <c:pt idx="3">
                  <c:v>2.1093673779979151E-3</c:v>
                </c:pt>
                <c:pt idx="4">
                  <c:v>1.7087618366261048E-3</c:v>
                </c:pt>
                <c:pt idx="5">
                  <c:v>2.2557259416495813E-3</c:v>
                </c:pt>
                <c:pt idx="6">
                  <c:v>2.609318156837008E-3</c:v>
                </c:pt>
                <c:pt idx="7">
                  <c:v>2.6356136665663422E-3</c:v>
                </c:pt>
                <c:pt idx="8">
                  <c:v>2.4865348198458322E-3</c:v>
                </c:pt>
                <c:pt idx="9">
                  <c:v>2.2710541053047907E-3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938112"/>
        <c:axId val="596714624"/>
      </c:scatterChart>
      <c:valAx>
        <c:axId val="596938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6714624"/>
        <c:crosses val="autoZero"/>
        <c:crossBetween val="midCat"/>
      </c:valAx>
      <c:valAx>
        <c:axId val="5967146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6938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41894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2.0263840085995473E-3</c:v>
                </c:pt>
                <c:pt idx="1">
                  <c:v>1.9794275124864688E-3</c:v>
                </c:pt>
                <c:pt idx="2">
                  <c:v>1.9579008419621478E-3</c:v>
                </c:pt>
                <c:pt idx="3">
                  <c:v>1.9704544840418031E-3</c:v>
                </c:pt>
                <c:pt idx="4">
                  <c:v>2.04216613136083E-3</c:v>
                </c:pt>
                <c:pt idx="5">
                  <c:v>2.1172766153494671E-3</c:v>
                </c:pt>
                <c:pt idx="6">
                  <c:v>2.114210702693714E-3</c:v>
                </c:pt>
                <c:pt idx="7">
                  <c:v>1.9799902814288568E-3</c:v>
                </c:pt>
                <c:pt idx="8">
                  <c:v>1.7899502056865912E-3</c:v>
                </c:pt>
                <c:pt idx="9">
                  <c:v>1.709123484863833E-3</c:v>
                </c:pt>
                <c:pt idx="10">
                  <c:v>1.8233003617786556E-3</c:v>
                </c:pt>
                <c:pt idx="11">
                  <c:v>2.0503396336026512E-3</c:v>
                </c:pt>
                <c:pt idx="12">
                  <c:v>2.2898002600881331E-3</c:v>
                </c:pt>
                <c:pt idx="13">
                  <c:v>2.4549660887560644E-3</c:v>
                </c:pt>
                <c:pt idx="14">
                  <c:v>2.5653512952339384E-3</c:v>
                </c:pt>
                <c:pt idx="15">
                  <c:v>2.6189452499679605E-3</c:v>
                </c:pt>
                <c:pt idx="16">
                  <c:v>2.6441241989792787E-3</c:v>
                </c:pt>
                <c:pt idx="17">
                  <c:v>2.6437107078161326E-3</c:v>
                </c:pt>
                <c:pt idx="18">
                  <c:v>2.6275815609892381E-3</c:v>
                </c:pt>
                <c:pt idx="19">
                  <c:v>2.603122492196356E-3</c:v>
                </c:pt>
                <c:pt idx="20">
                  <c:v>2.5687748626294325E-3</c:v>
                </c:pt>
                <c:pt idx="21">
                  <c:v>2.5257240778821244E-3</c:v>
                </c:pt>
                <c:pt idx="22">
                  <c:v>2.473900573545372E-3</c:v>
                </c:pt>
                <c:pt idx="23">
                  <c:v>2.4273220447332995E-3</c:v>
                </c:pt>
                <c:pt idx="24">
                  <c:v>2.3874493262979017E-3</c:v>
                </c:pt>
                <c:pt idx="25">
                  <c:v>2.3610847025679442E-3</c:v>
                </c:pt>
                <c:pt idx="26">
                  <c:v>2.3465796133453204E-3</c:v>
                </c:pt>
                <c:pt idx="27">
                  <c:v>2.3434351402515999E-3</c:v>
                </c:pt>
                <c:pt idx="28">
                  <c:v>2.3532672027697793E-3</c:v>
                </c:pt>
                <c:pt idx="29">
                  <c:v>2.3726337935341818E-3</c:v>
                </c:pt>
                <c:pt idx="30">
                  <c:v>2.4038453740384963E-3</c:v>
                </c:pt>
                <c:pt idx="31">
                  <c:v>2.4503188807916826E-3</c:v>
                </c:pt>
                <c:pt idx="32">
                  <c:v>2.5064969859607128E-3</c:v>
                </c:pt>
                <c:pt idx="33">
                  <c:v>2.5761525465746796E-3</c:v>
                </c:pt>
                <c:pt idx="34">
                  <c:v>2.6486421198757756E-3</c:v>
                </c:pt>
                <c:pt idx="35">
                  <c:v>2.7182177386667408E-3</c:v>
                </c:pt>
                <c:pt idx="36">
                  <c:v>2.7743536629497648E-3</c:v>
                </c:pt>
                <c:pt idx="37">
                  <c:v>2.8198157633229706E-3</c:v>
                </c:pt>
                <c:pt idx="38">
                  <c:v>2.8464847284109182E-3</c:v>
                </c:pt>
                <c:pt idx="39">
                  <c:v>2.8618117914656557E-3</c:v>
                </c:pt>
                <c:pt idx="40">
                  <c:v>2.8628799994671189E-3</c:v>
                </c:pt>
                <c:pt idx="41">
                  <c:v>2.8511789797507001E-3</c:v>
                </c:pt>
                <c:pt idx="42">
                  <c:v>2.8241573100188239E-3</c:v>
                </c:pt>
                <c:pt idx="43">
                  <c:v>2.7846019099168617E-3</c:v>
                </c:pt>
                <c:pt idx="44">
                  <c:v>2.7264776165358412E-3</c:v>
                </c:pt>
                <c:pt idx="45">
                  <c:v>2.6621338404204525E-3</c:v>
                </c:pt>
                <c:pt idx="46">
                  <c:v>2.5909020899608573E-3</c:v>
                </c:pt>
                <c:pt idx="47">
                  <c:v>2.5374559898395863E-3</c:v>
                </c:pt>
                <c:pt idx="48">
                  <c:v>2.5062155474322029E-3</c:v>
                </c:pt>
                <c:pt idx="49">
                  <c:v>2.501505490165222E-3</c:v>
                </c:pt>
                <c:pt idx="50">
                  <c:v>2.521793592327834E-3</c:v>
                </c:pt>
                <c:pt idx="51">
                  <c:v>2.5659227938548274E-3</c:v>
                </c:pt>
                <c:pt idx="52">
                  <c:v>2.6403954968532983E-3</c:v>
                </c:pt>
                <c:pt idx="53">
                  <c:v>2.7283123596046135E-3</c:v>
                </c:pt>
                <c:pt idx="54">
                  <c:v>2.8490074852201494E-3</c:v>
                </c:pt>
                <c:pt idx="55">
                  <c:v>2.9963839438780018E-3</c:v>
                </c:pt>
                <c:pt idx="56">
                  <c:v>3.1659026634433332E-3</c:v>
                </c:pt>
                <c:pt idx="57">
                  <c:v>3.3574431469589883E-3</c:v>
                </c:pt>
                <c:pt idx="58">
                  <c:v>3.5371316243766604E-3</c:v>
                </c:pt>
                <c:pt idx="59">
                  <c:v>3.6930137371752256E-3</c:v>
                </c:pt>
                <c:pt idx="60">
                  <c:v>3.7999109170070919E-3</c:v>
                </c:pt>
                <c:pt idx="61">
                  <c:v>3.8720465906714463E-3</c:v>
                </c:pt>
                <c:pt idx="62">
                  <c:v>3.8986571737987669E-3</c:v>
                </c:pt>
                <c:pt idx="63">
                  <c:v>3.8828506043884978E-3</c:v>
                </c:pt>
                <c:pt idx="64">
                  <c:v>3.8293971135494875E-3</c:v>
                </c:pt>
                <c:pt idx="65">
                  <c:v>3.7347025527509278E-3</c:v>
                </c:pt>
                <c:pt idx="66">
                  <c:v>3.5950767586712881E-3</c:v>
                </c:pt>
                <c:pt idx="67">
                  <c:v>3.4159902819535931E-3</c:v>
                </c:pt>
                <c:pt idx="68">
                  <c:v>3.1893752020770855E-3</c:v>
                </c:pt>
                <c:pt idx="69">
                  <c:v>2.9485379240321297E-3</c:v>
                </c:pt>
                <c:pt idx="70">
                  <c:v>2.7128949988833653E-3</c:v>
                </c:pt>
                <c:pt idx="71">
                  <c:v>2.5232532561413404E-3</c:v>
                </c:pt>
                <c:pt idx="72">
                  <c:v>2.3699203372469987E-3</c:v>
                </c:pt>
                <c:pt idx="73">
                  <c:v>2.279144559091166E-3</c:v>
                </c:pt>
                <c:pt idx="74">
                  <c:v>2.2289504308368457E-3</c:v>
                </c:pt>
                <c:pt idx="75">
                  <c:v>2.2301404978071898E-3</c:v>
                </c:pt>
                <c:pt idx="76">
                  <c:v>2.2784501186345965E-3</c:v>
                </c:pt>
                <c:pt idx="77">
                  <c:v>2.3757866375808748E-3</c:v>
                </c:pt>
                <c:pt idx="78">
                  <c:v>2.5188180443390593E-3</c:v>
                </c:pt>
                <c:pt idx="79">
                  <c:v>2.7327056852021192E-3</c:v>
                </c:pt>
                <c:pt idx="80">
                  <c:v>2.9653133817929209E-3</c:v>
                </c:pt>
                <c:pt idx="81">
                  <c:v>3.2336307238048506E-3</c:v>
                </c:pt>
                <c:pt idx="82">
                  <c:v>3.4800437463113967E-3</c:v>
                </c:pt>
                <c:pt idx="83">
                  <c:v>3.707044030601063E-3</c:v>
                </c:pt>
                <c:pt idx="84">
                  <c:v>3.8846679204241202E-3</c:v>
                </c:pt>
                <c:pt idx="85">
                  <c:v>4.0261884969638312E-3</c:v>
                </c:pt>
                <c:pt idx="86">
                  <c:v>4.1258864074228407E-3</c:v>
                </c:pt>
                <c:pt idx="87">
                  <c:v>4.1920514404396245E-3</c:v>
                </c:pt>
                <c:pt idx="88">
                  <c:v>4.2158132746428351E-3</c:v>
                </c:pt>
                <c:pt idx="89">
                  <c:v>4.2054227902557292E-3</c:v>
                </c:pt>
                <c:pt idx="90">
                  <c:v>4.1542870964495701E-3</c:v>
                </c:pt>
                <c:pt idx="91">
                  <c:v>4.0665706477910554E-3</c:v>
                </c:pt>
                <c:pt idx="92">
                  <c:v>3.9420462796078068E-3</c:v>
                </c:pt>
                <c:pt idx="93">
                  <c:v>3.8042882985997312E-3</c:v>
                </c:pt>
                <c:pt idx="94">
                  <c:v>3.6602792113874932E-3</c:v>
                </c:pt>
                <c:pt idx="95">
                  <c:v>3.5367813007928309E-3</c:v>
                </c:pt>
                <c:pt idx="96">
                  <c:v>3.4141093675023396E-3</c:v>
                </c:pt>
                <c:pt idx="97">
                  <c:v>3.3143401558592481E-3</c:v>
                </c:pt>
                <c:pt idx="98">
                  <c:v>3.2155209394947454E-3</c:v>
                </c:pt>
                <c:pt idx="99">
                  <c:v>3.1335147624371937E-3</c:v>
                </c:pt>
                <c:pt idx="100">
                  <c:v>3.0672802508595678E-3</c:v>
                </c:pt>
                <c:pt idx="101">
                  <c:v>3.0033759378998923E-3</c:v>
                </c:pt>
                <c:pt idx="102">
                  <c:v>2.952452508667297E-3</c:v>
                </c:pt>
                <c:pt idx="103">
                  <c:v>2.9114776945959389E-3</c:v>
                </c:pt>
                <c:pt idx="104">
                  <c:v>2.88030059723976E-3</c:v>
                </c:pt>
                <c:pt idx="105">
                  <c:v>2.8599830345131805E-3</c:v>
                </c:pt>
                <c:pt idx="106">
                  <c:v>2.8486475704570524E-3</c:v>
                </c:pt>
                <c:pt idx="107">
                  <c:v>2.8477728351981452E-3</c:v>
                </c:pt>
                <c:pt idx="108">
                  <c:v>2.8533389091500785E-3</c:v>
                </c:pt>
                <c:pt idx="109">
                  <c:v>2.8689405587589006E-3</c:v>
                </c:pt>
                <c:pt idx="110">
                  <c:v>2.8942161773939032E-3</c:v>
                </c:pt>
                <c:pt idx="111">
                  <c:v>2.9261710646728348E-3</c:v>
                </c:pt>
                <c:pt idx="112">
                  <c:v>2.9667214998046684E-3</c:v>
                </c:pt>
                <c:pt idx="113">
                  <c:v>3.0183150313567303E-3</c:v>
                </c:pt>
                <c:pt idx="114">
                  <c:v>3.0775079734635113E-3</c:v>
                </c:pt>
                <c:pt idx="115">
                  <c:v>3.1475213097063928E-3</c:v>
                </c:pt>
                <c:pt idx="116">
                  <c:v>3.2210499261311476E-3</c:v>
                </c:pt>
                <c:pt idx="117">
                  <c:v>3.2965528497360883E-3</c:v>
                </c:pt>
                <c:pt idx="118">
                  <c:v>3.3673619782026917E-3</c:v>
                </c:pt>
                <c:pt idx="119">
                  <c:v>3.4387357440010535E-3</c:v>
                </c:pt>
                <c:pt idx="120">
                  <c:v>3.4965236849952633E-3</c:v>
                </c:pt>
                <c:pt idx="121">
                  <c:v>3.5596474468652731E-3</c:v>
                </c:pt>
                <c:pt idx="122">
                  <c:v>3.6106210639536424E-3</c:v>
                </c:pt>
                <c:pt idx="123">
                  <c:v>3.6586235820429761E-3</c:v>
                </c:pt>
                <c:pt idx="124">
                  <c:v>3.7037432260674935E-3</c:v>
                </c:pt>
                <c:pt idx="125">
                  <c:v>3.7438308298336082E-3</c:v>
                </c:pt>
                <c:pt idx="126">
                  <c:v>3.7818881539963545E-3</c:v>
                </c:pt>
                <c:pt idx="127">
                  <c:v>3.8120872923935456E-3</c:v>
                </c:pt>
                <c:pt idx="128">
                  <c:v>3.8404676714030722E-3</c:v>
                </c:pt>
                <c:pt idx="129">
                  <c:v>3.8617596690931413E-3</c:v>
                </c:pt>
                <c:pt idx="130">
                  <c:v>3.8805709147972864E-3</c:v>
                </c:pt>
                <c:pt idx="131">
                  <c:v>3.8935209971046048E-3</c:v>
                </c:pt>
                <c:pt idx="132">
                  <c:v>3.9016597159509878E-3</c:v>
                </c:pt>
                <c:pt idx="133">
                  <c:v>3.9051217616001346E-3</c:v>
                </c:pt>
                <c:pt idx="134">
                  <c:v>3.9049498210138728E-3</c:v>
                </c:pt>
                <c:pt idx="135">
                  <c:v>3.9008054957396093E-3</c:v>
                </c:pt>
                <c:pt idx="136">
                  <c:v>3.8912750630919479E-3</c:v>
                </c:pt>
                <c:pt idx="137">
                  <c:v>3.8772546933979399E-3</c:v>
                </c:pt>
                <c:pt idx="138">
                  <c:v>3.8588918127742608E-3</c:v>
                </c:pt>
                <c:pt idx="139">
                  <c:v>3.8359754025696149E-3</c:v>
                </c:pt>
                <c:pt idx="140">
                  <c:v>3.8117100456653841E-3</c:v>
                </c:pt>
                <c:pt idx="141">
                  <c:v>3.7864550329055474E-3</c:v>
                </c:pt>
                <c:pt idx="142">
                  <c:v>3.763601742807314E-3</c:v>
                </c:pt>
                <c:pt idx="143">
                  <c:v>3.7390506418347874E-3</c:v>
                </c:pt>
                <c:pt idx="144">
                  <c:v>3.718182364037044E-3</c:v>
                </c:pt>
                <c:pt idx="145">
                  <c:v>3.6961237768346894E-3</c:v>
                </c:pt>
                <c:pt idx="146">
                  <c:v>3.6782646956207629E-3</c:v>
                </c:pt>
                <c:pt idx="147">
                  <c:v>3.659076116747477E-3</c:v>
                </c:pt>
                <c:pt idx="148">
                  <c:v>3.6405362100879746E-3</c:v>
                </c:pt>
                <c:pt idx="149">
                  <c:v>3.6233634943550544E-3</c:v>
                </c:pt>
                <c:pt idx="150">
                  <c:v>3.6065999071818525E-3</c:v>
                </c:pt>
                <c:pt idx="151">
                  <c:v>3.5912931684728422E-3</c:v>
                </c:pt>
                <c:pt idx="152">
                  <c:v>3.5762407025082127E-3</c:v>
                </c:pt>
                <c:pt idx="153">
                  <c:v>3.563434214620638E-3</c:v>
                </c:pt>
                <c:pt idx="154">
                  <c:v>3.5501037095001867E-3</c:v>
                </c:pt>
                <c:pt idx="155">
                  <c:v>3.5386329581537715E-3</c:v>
                </c:pt>
                <c:pt idx="156">
                  <c:v>3.5272743565984144E-3</c:v>
                </c:pt>
                <c:pt idx="157">
                  <c:v>3.517268982857702E-3</c:v>
                </c:pt>
                <c:pt idx="158">
                  <c:v>3.5104743578085532E-3</c:v>
                </c:pt>
                <c:pt idx="159">
                  <c:v>3.5013420832903167E-3</c:v>
                </c:pt>
                <c:pt idx="160">
                  <c:v>3.4948507021836106E-3</c:v>
                </c:pt>
                <c:pt idx="161">
                  <c:v>3.4881819146587792E-3</c:v>
                </c:pt>
                <c:pt idx="162">
                  <c:v>3.4832149872455337E-3</c:v>
                </c:pt>
                <c:pt idx="163">
                  <c:v>3.4788648237463471E-3</c:v>
                </c:pt>
                <c:pt idx="164">
                  <c:v>3.4752007565048079E-3</c:v>
                </c:pt>
                <c:pt idx="165">
                  <c:v>3.4731599672155541E-3</c:v>
                </c:pt>
                <c:pt idx="166">
                  <c:v>3.4717451196684332E-3</c:v>
                </c:pt>
                <c:pt idx="167">
                  <c:v>3.4708192382110481E-3</c:v>
                </c:pt>
                <c:pt idx="168">
                  <c:v>3.470812102361151E-3</c:v>
                </c:pt>
                <c:pt idx="169">
                  <c:v>3.4726691813528332E-3</c:v>
                </c:pt>
                <c:pt idx="170">
                  <c:v>3.4751824237984688E-3</c:v>
                </c:pt>
                <c:pt idx="171">
                  <c:v>3.4778408073543529E-3</c:v>
                </c:pt>
                <c:pt idx="172">
                  <c:v>3.4825426345546223E-3</c:v>
                </c:pt>
                <c:pt idx="173">
                  <c:v>3.4875568186668732E-3</c:v>
                </c:pt>
                <c:pt idx="174">
                  <c:v>3.4936019482488395E-3</c:v>
                </c:pt>
                <c:pt idx="175">
                  <c:v>3.4999679764351616E-3</c:v>
                </c:pt>
                <c:pt idx="176">
                  <c:v>3.5061456283827647E-3</c:v>
                </c:pt>
                <c:pt idx="177">
                  <c:v>3.512846764851342E-3</c:v>
                </c:pt>
                <c:pt idx="178">
                  <c:v>3.519462747027198E-3</c:v>
                </c:pt>
                <c:pt idx="179">
                  <c:v>3.5244592367463107E-3</c:v>
                </c:pt>
                <c:pt idx="180">
                  <c:v>3.5307336454932295E-3</c:v>
                </c:pt>
                <c:pt idx="181">
                  <c:v>3.537334324960395E-3</c:v>
                </c:pt>
                <c:pt idx="182">
                  <c:v>3.5423790425256341E-3</c:v>
                </c:pt>
                <c:pt idx="183">
                  <c:v>3.547465266567143E-3</c:v>
                </c:pt>
                <c:pt idx="184">
                  <c:v>3.5530941094425589E-3</c:v>
                </c:pt>
                <c:pt idx="185">
                  <c:v>3.5585414192875753E-3</c:v>
                </c:pt>
                <c:pt idx="186">
                  <c:v>3.5634966438275809E-3</c:v>
                </c:pt>
                <c:pt idx="187">
                  <c:v>3.5679313107020785E-3</c:v>
                </c:pt>
                <c:pt idx="188">
                  <c:v>3.5729363953889703E-3</c:v>
                </c:pt>
                <c:pt idx="189">
                  <c:v>3.5777048364178873E-3</c:v>
                </c:pt>
                <c:pt idx="190">
                  <c:v>3.5808644682557358E-3</c:v>
                </c:pt>
                <c:pt idx="191">
                  <c:v>3.5858058712187404E-3</c:v>
                </c:pt>
                <c:pt idx="192">
                  <c:v>3.5887930591560827E-3</c:v>
                </c:pt>
                <c:pt idx="193">
                  <c:v>3.5937895855143245E-3</c:v>
                </c:pt>
                <c:pt idx="194">
                  <c:v>3.5971032471448089E-3</c:v>
                </c:pt>
                <c:pt idx="195">
                  <c:v>3.601032207577036E-3</c:v>
                </c:pt>
                <c:pt idx="196">
                  <c:v>3.6047373964026505E-3</c:v>
                </c:pt>
                <c:pt idx="197">
                  <c:v>3.6078498654456767E-3</c:v>
                </c:pt>
                <c:pt idx="198">
                  <c:v>3.6110077841202959E-3</c:v>
                </c:pt>
                <c:pt idx="199">
                  <c:v>3.6134152234947037E-3</c:v>
                </c:pt>
                <c:pt idx="200">
                  <c:v>3.6167360755880035E-3</c:v>
                </c:pt>
                <c:pt idx="201">
                  <c:v>3.6193167313165603E-3</c:v>
                </c:pt>
                <c:pt idx="202">
                  <c:v>3.6213305891736533E-3</c:v>
                </c:pt>
                <c:pt idx="203">
                  <c:v>3.6235945093623725E-3</c:v>
                </c:pt>
                <c:pt idx="204">
                  <c:v>3.6257668149310557E-3</c:v>
                </c:pt>
                <c:pt idx="205">
                  <c:v>3.6280693081136017E-3</c:v>
                </c:pt>
                <c:pt idx="206">
                  <c:v>3.629389068597777E-3</c:v>
                </c:pt>
                <c:pt idx="207">
                  <c:v>3.6315035374120883E-3</c:v>
                </c:pt>
                <c:pt idx="208">
                  <c:v>3.6329851328312721E-3</c:v>
                </c:pt>
                <c:pt idx="209">
                  <c:v>3.6343498293198162E-3</c:v>
                </c:pt>
                <c:pt idx="210">
                  <c:v>3.6355123336706124E-3</c:v>
                </c:pt>
                <c:pt idx="211">
                  <c:v>3.6360848362535503E-3</c:v>
                </c:pt>
                <c:pt idx="212">
                  <c:v>3.6373663073817064E-3</c:v>
                </c:pt>
                <c:pt idx="213">
                  <c:v>3.6380969994154258E-3</c:v>
                </c:pt>
                <c:pt idx="214">
                  <c:v>3.6376976763392507E-3</c:v>
                </c:pt>
                <c:pt idx="215">
                  <c:v>3.6389979036287046E-3</c:v>
                </c:pt>
                <c:pt idx="216">
                  <c:v>3.6378569494041404E-3</c:v>
                </c:pt>
                <c:pt idx="217">
                  <c:v>3.6392536318072335E-3</c:v>
                </c:pt>
                <c:pt idx="218">
                  <c:v>3.6387056908334103E-3</c:v>
                </c:pt>
                <c:pt idx="219">
                  <c:v>3.6388988906666045E-3</c:v>
                </c:pt>
                <c:pt idx="220">
                  <c:v>3.6384704044835625E-3</c:v>
                </c:pt>
                <c:pt idx="221">
                  <c:v>3.6379167853922978E-3</c:v>
                </c:pt>
                <c:pt idx="222">
                  <c:v>3.637138011355269E-3</c:v>
                </c:pt>
                <c:pt idx="223">
                  <c:v>3.6358168159086116E-3</c:v>
                </c:pt>
                <c:pt idx="224">
                  <c:v>3.6351573464994541E-3</c:v>
                </c:pt>
                <c:pt idx="225">
                  <c:v>3.6331439266559518E-3</c:v>
                </c:pt>
                <c:pt idx="226">
                  <c:v>3.6322503089658981E-3</c:v>
                </c:pt>
                <c:pt idx="227">
                  <c:v>3.6294928936384252E-3</c:v>
                </c:pt>
                <c:pt idx="228">
                  <c:v>3.6295914776191748E-3</c:v>
                </c:pt>
                <c:pt idx="229">
                  <c:v>3.627954433486312E-3</c:v>
                </c:pt>
                <c:pt idx="230">
                  <c:v>3.6268029685804989E-3</c:v>
                </c:pt>
                <c:pt idx="231">
                  <c:v>3.6238740289816565E-3</c:v>
                </c:pt>
                <c:pt idx="232">
                  <c:v>3.6215976671448435E-3</c:v>
                </c:pt>
                <c:pt idx="233">
                  <c:v>3.6190556430283349E-3</c:v>
                </c:pt>
                <c:pt idx="234">
                  <c:v>3.6159657071934276E-3</c:v>
                </c:pt>
                <c:pt idx="235">
                  <c:v>3.6131567972658984E-3</c:v>
                </c:pt>
                <c:pt idx="236">
                  <c:v>3.6105769014094513E-3</c:v>
                </c:pt>
                <c:pt idx="237">
                  <c:v>3.605814511842366E-3</c:v>
                </c:pt>
                <c:pt idx="238">
                  <c:v>3.6014963748893028E-3</c:v>
                </c:pt>
                <c:pt idx="239">
                  <c:v>3.5974425094096249E-3</c:v>
                </c:pt>
                <c:pt idx="240">
                  <c:v>3.5936514571317801E-3</c:v>
                </c:pt>
                <c:pt idx="241">
                  <c:v>3.5884156596593872E-3</c:v>
                </c:pt>
                <c:pt idx="242">
                  <c:v>3.5833767166257649E-3</c:v>
                </c:pt>
                <c:pt idx="243">
                  <c:v>3.5778406056584389E-3</c:v>
                </c:pt>
                <c:pt idx="244">
                  <c:v>3.5717936498073782E-3</c:v>
                </c:pt>
                <c:pt idx="245">
                  <c:v>3.5656137951673647E-3</c:v>
                </c:pt>
                <c:pt idx="246">
                  <c:v>3.5585915996126094E-3</c:v>
                </c:pt>
                <c:pt idx="247">
                  <c:v>3.5523038552840794E-3</c:v>
                </c:pt>
                <c:pt idx="248">
                  <c:v>3.5447029082091575E-3</c:v>
                </c:pt>
                <c:pt idx="249">
                  <c:v>3.5371903519338319E-3</c:v>
                </c:pt>
                <c:pt idx="250">
                  <c:v>3.5291953881546462E-3</c:v>
                </c:pt>
                <c:pt idx="251">
                  <c:v>3.5205293638582158E-3</c:v>
                </c:pt>
                <c:pt idx="252">
                  <c:v>3.5129389316757229E-3</c:v>
                </c:pt>
                <c:pt idx="253">
                  <c:v>3.5039353119125927E-3</c:v>
                </c:pt>
                <c:pt idx="254">
                  <c:v>3.4954459287191569E-3</c:v>
                </c:pt>
                <c:pt idx="255">
                  <c:v>3.4857816191265975E-3</c:v>
                </c:pt>
                <c:pt idx="256">
                  <c:v>3.4764148614033E-3</c:v>
                </c:pt>
                <c:pt idx="257">
                  <c:v>3.4657688789528143E-3</c:v>
                </c:pt>
                <c:pt idx="258">
                  <c:v>3.4552107370911869E-3</c:v>
                </c:pt>
                <c:pt idx="259">
                  <c:v>3.4444482306816918E-3</c:v>
                </c:pt>
                <c:pt idx="260">
                  <c:v>3.4334769933044643E-3</c:v>
                </c:pt>
                <c:pt idx="261">
                  <c:v>3.4216102162428208E-3</c:v>
                </c:pt>
                <c:pt idx="262">
                  <c:v>3.4097996456815341E-3</c:v>
                </c:pt>
                <c:pt idx="263">
                  <c:v>3.3976878266255769E-3</c:v>
                </c:pt>
                <c:pt idx="264">
                  <c:v>3.3868249576205767E-3</c:v>
                </c:pt>
                <c:pt idx="265">
                  <c:v>3.3740984167326543E-3</c:v>
                </c:pt>
                <c:pt idx="266">
                  <c:v>3.3609992483760384E-3</c:v>
                </c:pt>
                <c:pt idx="267">
                  <c:v>3.3478112084166442E-3</c:v>
                </c:pt>
                <c:pt idx="268">
                  <c:v>3.3338655557834732E-3</c:v>
                </c:pt>
                <c:pt idx="269">
                  <c:v>3.3200338872362706E-3</c:v>
                </c:pt>
                <c:pt idx="270">
                  <c:v>3.305423829449837E-3</c:v>
                </c:pt>
                <c:pt idx="271">
                  <c:v>3.2914203927694036E-3</c:v>
                </c:pt>
                <c:pt idx="272">
                  <c:v>3.2751472887343064E-3</c:v>
                </c:pt>
                <c:pt idx="273">
                  <c:v>3.2607985041984977E-3</c:v>
                </c:pt>
                <c:pt idx="274">
                  <c:v>3.2444992181185975E-3</c:v>
                </c:pt>
                <c:pt idx="275">
                  <c:v>3.230392530229817E-3</c:v>
                </c:pt>
                <c:pt idx="276">
                  <c:v>3.2142407217433527E-3</c:v>
                </c:pt>
                <c:pt idx="277">
                  <c:v>3.1974447977600462E-3</c:v>
                </c:pt>
                <c:pt idx="278">
                  <c:v>3.1807521190061958E-3</c:v>
                </c:pt>
                <c:pt idx="279">
                  <c:v>3.1631886587938293E-3</c:v>
                </c:pt>
                <c:pt idx="280">
                  <c:v>3.1458521186591565E-3</c:v>
                </c:pt>
                <c:pt idx="281">
                  <c:v>3.1275586822635953E-3</c:v>
                </c:pt>
                <c:pt idx="282">
                  <c:v>3.1102284931277813E-3</c:v>
                </c:pt>
                <c:pt idx="283">
                  <c:v>3.0907506797136566E-3</c:v>
                </c:pt>
                <c:pt idx="284">
                  <c:v>3.0726461766085802E-3</c:v>
                </c:pt>
                <c:pt idx="285">
                  <c:v>3.052568568032446E-3</c:v>
                </c:pt>
                <c:pt idx="286">
                  <c:v>3.0332180509672346E-3</c:v>
                </c:pt>
                <c:pt idx="287">
                  <c:v>3.0156237944298364E-3</c:v>
                </c:pt>
                <c:pt idx="288">
                  <c:v>2.9944469315818581E-3</c:v>
                </c:pt>
                <c:pt idx="289">
                  <c:v>2.9749067406174001E-3</c:v>
                </c:pt>
                <c:pt idx="290">
                  <c:v>2.9530562460700974E-3</c:v>
                </c:pt>
                <c:pt idx="291">
                  <c:v>2.9329114993369501E-3</c:v>
                </c:pt>
                <c:pt idx="292">
                  <c:v>2.9113216213762713E-3</c:v>
                </c:pt>
                <c:pt idx="293">
                  <c:v>2.8905426637108392E-3</c:v>
                </c:pt>
                <c:pt idx="294">
                  <c:v>2.8694204453997493E-3</c:v>
                </c:pt>
                <c:pt idx="295">
                  <c:v>2.8493284366587421E-3</c:v>
                </c:pt>
                <c:pt idx="296">
                  <c:v>2.8289603618067496E-3</c:v>
                </c:pt>
                <c:pt idx="297">
                  <c:v>2.8095951538457398E-3</c:v>
                </c:pt>
                <c:pt idx="298">
                  <c:v>2.7899820735357017E-3</c:v>
                </c:pt>
                <c:pt idx="299">
                  <c:v>2.7725532633283839E-3</c:v>
                </c:pt>
                <c:pt idx="300">
                  <c:v>2.7542392980148198E-3</c:v>
                </c:pt>
                <c:pt idx="301">
                  <c:v>2.7363214069231756E-3</c:v>
                </c:pt>
                <c:pt idx="302">
                  <c:v>2.7187444144849554E-3</c:v>
                </c:pt>
                <c:pt idx="303">
                  <c:v>2.7009772859954151E-3</c:v>
                </c:pt>
                <c:pt idx="304">
                  <c:v>2.6841304678621308E-3</c:v>
                </c:pt>
                <c:pt idx="305">
                  <c:v>2.6670802901020557E-3</c:v>
                </c:pt>
                <c:pt idx="306">
                  <c:v>2.6515147126072378E-3</c:v>
                </c:pt>
                <c:pt idx="307">
                  <c:v>2.6347407643615775E-3</c:v>
                </c:pt>
                <c:pt idx="308">
                  <c:v>2.6192577207068066E-3</c:v>
                </c:pt>
                <c:pt idx="309">
                  <c:v>2.6032650882219163E-3</c:v>
                </c:pt>
                <c:pt idx="310">
                  <c:v>2.5891921021761882E-3</c:v>
                </c:pt>
                <c:pt idx="311">
                  <c:v>2.5762630006769469E-3</c:v>
                </c:pt>
                <c:pt idx="312">
                  <c:v>2.5617817126730863E-3</c:v>
                </c:pt>
                <c:pt idx="313">
                  <c:v>2.5486774020872793E-3</c:v>
                </c:pt>
                <c:pt idx="314">
                  <c:v>2.534580803688645E-3</c:v>
                </c:pt>
                <c:pt idx="315">
                  <c:v>2.5217094357480319E-3</c:v>
                </c:pt>
                <c:pt idx="316">
                  <c:v>2.5087187631478991E-3</c:v>
                </c:pt>
                <c:pt idx="317">
                  <c:v>2.4970446048863809E-3</c:v>
                </c:pt>
                <c:pt idx="318">
                  <c:v>2.4845026128868034E-3</c:v>
                </c:pt>
                <c:pt idx="319">
                  <c:v>2.4732664195488765E-3</c:v>
                </c:pt>
                <c:pt idx="320">
                  <c:v>2.4616894382575652E-3</c:v>
                </c:pt>
                <c:pt idx="321">
                  <c:v>2.4506998681828526E-3</c:v>
                </c:pt>
                <c:pt idx="322">
                  <c:v>2.4416703347776361E-3</c:v>
                </c:pt>
                <c:pt idx="323">
                  <c:v>2.4309288355123804E-3</c:v>
                </c:pt>
                <c:pt idx="324">
                  <c:v>2.4217308518957661E-3</c:v>
                </c:pt>
                <c:pt idx="325">
                  <c:v>2.4118785993085395E-3</c:v>
                </c:pt>
                <c:pt idx="326">
                  <c:v>2.4032753307359003E-3</c:v>
                </c:pt>
                <c:pt idx="327">
                  <c:v>2.3944694088471608E-3</c:v>
                </c:pt>
                <c:pt idx="328">
                  <c:v>2.3861683140885409E-3</c:v>
                </c:pt>
                <c:pt idx="329">
                  <c:v>2.37825161480687E-3</c:v>
                </c:pt>
                <c:pt idx="330">
                  <c:v>2.3708161884281667E-3</c:v>
                </c:pt>
                <c:pt idx="331">
                  <c:v>2.3629171638236343E-3</c:v>
                </c:pt>
                <c:pt idx="332">
                  <c:v>2.356502104509689E-3</c:v>
                </c:pt>
                <c:pt idx="333">
                  <c:v>2.3501074847910239E-3</c:v>
                </c:pt>
                <c:pt idx="334">
                  <c:v>2.3448554575331571E-3</c:v>
                </c:pt>
                <c:pt idx="335">
                  <c:v>2.3390348965435306E-3</c:v>
                </c:pt>
                <c:pt idx="336">
                  <c:v>2.3337491300444643E-3</c:v>
                </c:pt>
                <c:pt idx="337">
                  <c:v>2.3288288731631648E-3</c:v>
                </c:pt>
                <c:pt idx="338">
                  <c:v>2.3241267823333259E-3</c:v>
                </c:pt>
                <c:pt idx="339">
                  <c:v>2.3199367384648048E-3</c:v>
                </c:pt>
                <c:pt idx="340">
                  <c:v>2.3157917144328369E-3</c:v>
                </c:pt>
                <c:pt idx="341">
                  <c:v>2.312634585390945E-3</c:v>
                </c:pt>
                <c:pt idx="342">
                  <c:v>2.3093340338308788E-3</c:v>
                </c:pt>
                <c:pt idx="343">
                  <c:v>2.3064739478601756E-3</c:v>
                </c:pt>
                <c:pt idx="344">
                  <c:v>2.3041636360740941E-3</c:v>
                </c:pt>
                <c:pt idx="345">
                  <c:v>2.3017157683043951E-3</c:v>
                </c:pt>
                <c:pt idx="346">
                  <c:v>2.3010786328642244E-3</c:v>
                </c:pt>
                <c:pt idx="347">
                  <c:v>2.2990437327540525E-3</c:v>
                </c:pt>
                <c:pt idx="348">
                  <c:v>2.2983705158469633E-3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738816"/>
        <c:axId val="596740352"/>
      </c:lineChart>
      <c:dateAx>
        <c:axId val="596738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6740352"/>
        <c:crosses val="autoZero"/>
        <c:auto val="1"/>
        <c:lblOffset val="100"/>
        <c:baseTimeUnit val="months"/>
      </c:dateAx>
      <c:valAx>
        <c:axId val="59674035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9673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41894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2.6671785932529401E-2</c:v>
                </c:pt>
                <c:pt idx="1">
                  <c:v>2.6545632307861687E-2</c:v>
                </c:pt>
                <c:pt idx="2">
                  <c:v>2.6457554622924127E-2</c:v>
                </c:pt>
                <c:pt idx="3">
                  <c:v>2.6443662788203308E-2</c:v>
                </c:pt>
                <c:pt idx="4">
                  <c:v>2.6511364351705709E-2</c:v>
                </c:pt>
                <c:pt idx="5">
                  <c:v>2.6625036046939228E-2</c:v>
                </c:pt>
                <c:pt idx="6">
                  <c:v>2.6741775663330792E-2</c:v>
                </c:pt>
                <c:pt idx="7">
                  <c:v>2.6868639028072863E-2</c:v>
                </c:pt>
                <c:pt idx="8">
                  <c:v>2.703600002029944E-2</c:v>
                </c:pt>
                <c:pt idx="9">
                  <c:v>2.7258509770692739E-2</c:v>
                </c:pt>
                <c:pt idx="10">
                  <c:v>2.7575515295776745E-2</c:v>
                </c:pt>
                <c:pt idx="11">
                  <c:v>2.7935193728243438E-2</c:v>
                </c:pt>
                <c:pt idx="12">
                  <c:v>2.8308050651234515E-2</c:v>
                </c:pt>
                <c:pt idx="13">
                  <c:v>2.8649889051990757E-2</c:v>
                </c:pt>
                <c:pt idx="14">
                  <c:v>2.9006215668713822E-2</c:v>
                </c:pt>
                <c:pt idx="15">
                  <c:v>2.9327716315061203E-2</c:v>
                </c:pt>
                <c:pt idx="16">
                  <c:v>2.9709883099235279E-2</c:v>
                </c:pt>
                <c:pt idx="17">
                  <c:v>3.0054814452979556E-2</c:v>
                </c:pt>
                <c:pt idx="18">
                  <c:v>3.0448206071322391E-2</c:v>
                </c:pt>
                <c:pt idx="19">
                  <c:v>3.0790204937949275E-2</c:v>
                </c:pt>
                <c:pt idx="20">
                  <c:v>3.1138080343618278E-2</c:v>
                </c:pt>
                <c:pt idx="21">
                  <c:v>3.1471477707755539E-2</c:v>
                </c:pt>
                <c:pt idx="22">
                  <c:v>3.1819207190982177E-2</c:v>
                </c:pt>
                <c:pt idx="23">
                  <c:v>3.2134874674853729E-2</c:v>
                </c:pt>
                <c:pt idx="24">
                  <c:v>3.2471964532363812E-2</c:v>
                </c:pt>
                <c:pt idx="25">
                  <c:v>3.2804289305773809E-2</c:v>
                </c:pt>
                <c:pt idx="26">
                  <c:v>3.3102583501446799E-2</c:v>
                </c:pt>
                <c:pt idx="27">
                  <c:v>3.3413035369205715E-2</c:v>
                </c:pt>
                <c:pt idx="28">
                  <c:v>3.3745892616367297E-2</c:v>
                </c:pt>
                <c:pt idx="29">
                  <c:v>3.4037104639149572E-2</c:v>
                </c:pt>
                <c:pt idx="30">
                  <c:v>3.4344539186185664E-2</c:v>
                </c:pt>
                <c:pt idx="31">
                  <c:v>3.4674358238535923E-2</c:v>
                </c:pt>
                <c:pt idx="32">
                  <c:v>3.4986381291807755E-2</c:v>
                </c:pt>
                <c:pt idx="33">
                  <c:v>3.5307343583505839E-2</c:v>
                </c:pt>
                <c:pt idx="34">
                  <c:v>3.561671992945329E-2</c:v>
                </c:pt>
                <c:pt idx="35">
                  <c:v>3.5927112274164855E-2</c:v>
                </c:pt>
                <c:pt idx="36">
                  <c:v>3.6228361289474501E-2</c:v>
                </c:pt>
                <c:pt idx="37">
                  <c:v>3.6549234290922245E-2</c:v>
                </c:pt>
                <c:pt idx="38">
                  <c:v>3.682482094944977E-2</c:v>
                </c:pt>
                <c:pt idx="39">
                  <c:v>3.7126201603650218E-2</c:v>
                </c:pt>
                <c:pt idx="40">
                  <c:v>3.7425321028669245E-2</c:v>
                </c:pt>
                <c:pt idx="41">
                  <c:v>3.7706722699159242E-2</c:v>
                </c:pt>
                <c:pt idx="42">
                  <c:v>3.7996274711634401E-2</c:v>
                </c:pt>
                <c:pt idx="43">
                  <c:v>3.8277589626364496E-2</c:v>
                </c:pt>
                <c:pt idx="44">
                  <c:v>3.8576663732242437E-2</c:v>
                </c:pt>
                <c:pt idx="45">
                  <c:v>3.8845225162412227E-2</c:v>
                </c:pt>
                <c:pt idx="46">
                  <c:v>3.9134493551443252E-2</c:v>
                </c:pt>
                <c:pt idx="47">
                  <c:v>3.939138060813769E-2</c:v>
                </c:pt>
                <c:pt idx="48">
                  <c:v>3.9658095475025031E-2</c:v>
                </c:pt>
                <c:pt idx="49">
                  <c:v>3.9899440963191493E-2</c:v>
                </c:pt>
                <c:pt idx="50">
                  <c:v>4.0131442173997223E-2</c:v>
                </c:pt>
                <c:pt idx="51">
                  <c:v>4.0345276235940655E-2</c:v>
                </c:pt>
                <c:pt idx="52">
                  <c:v>4.0565974663102293E-2</c:v>
                </c:pt>
                <c:pt idx="53">
                  <c:v>4.0749989577219037E-2</c:v>
                </c:pt>
                <c:pt idx="54">
                  <c:v>4.0938098648925773E-2</c:v>
                </c:pt>
                <c:pt idx="55">
                  <c:v>4.1119389337491825E-2</c:v>
                </c:pt>
                <c:pt idx="56">
                  <c:v>4.128469785169455E-2</c:v>
                </c:pt>
                <c:pt idx="57">
                  <c:v>4.1445089220262805E-2</c:v>
                </c:pt>
                <c:pt idx="58">
                  <c:v>4.159317475649911E-2</c:v>
                </c:pt>
                <c:pt idx="59">
                  <c:v>4.1741342710624969E-2</c:v>
                </c:pt>
                <c:pt idx="60">
                  <c:v>4.187735494845353E-2</c:v>
                </c:pt>
                <c:pt idx="61">
                  <c:v>4.2019241864621151E-2</c:v>
                </c:pt>
                <c:pt idx="62">
                  <c:v>4.2153863937311874E-2</c:v>
                </c:pt>
                <c:pt idx="63">
                  <c:v>4.2289778954825497E-2</c:v>
                </c:pt>
                <c:pt idx="64">
                  <c:v>4.2414763304104437E-2</c:v>
                </c:pt>
                <c:pt idx="65">
                  <c:v>4.2536268164435509E-2</c:v>
                </c:pt>
                <c:pt idx="66">
                  <c:v>4.2663775099735859E-2</c:v>
                </c:pt>
                <c:pt idx="67">
                  <c:v>4.2783917792883881E-2</c:v>
                </c:pt>
                <c:pt idx="68">
                  <c:v>4.2904884620625083E-2</c:v>
                </c:pt>
                <c:pt idx="69">
                  <c:v>4.3019114894078246E-2</c:v>
                </c:pt>
                <c:pt idx="70">
                  <c:v>4.3129691068950711E-2</c:v>
                </c:pt>
                <c:pt idx="71">
                  <c:v>4.3238846199263152E-2</c:v>
                </c:pt>
                <c:pt idx="72">
                  <c:v>4.3351053302069467E-2</c:v>
                </c:pt>
                <c:pt idx="73">
                  <c:v>4.3441830471635627E-2</c:v>
                </c:pt>
                <c:pt idx="74">
                  <c:v>4.3551962398377594E-2</c:v>
                </c:pt>
                <c:pt idx="75">
                  <c:v>4.3640262475253939E-2</c:v>
                </c:pt>
                <c:pt idx="76">
                  <c:v>4.3737243013368253E-2</c:v>
                </c:pt>
                <c:pt idx="77">
                  <c:v>4.382703384115328E-2</c:v>
                </c:pt>
                <c:pt idx="78">
                  <c:v>4.3916224599630647E-2</c:v>
                </c:pt>
                <c:pt idx="79">
                  <c:v>4.4009431285923307E-2</c:v>
                </c:pt>
                <c:pt idx="80">
                  <c:v>4.4089039440270726E-2</c:v>
                </c:pt>
                <c:pt idx="81">
                  <c:v>4.4172813046592374E-2</c:v>
                </c:pt>
                <c:pt idx="82">
                  <c:v>4.4250671040708484E-2</c:v>
                </c:pt>
                <c:pt idx="83">
                  <c:v>4.4341571693779315E-2</c:v>
                </c:pt>
                <c:pt idx="84">
                  <c:v>4.4428275286518194E-2</c:v>
                </c:pt>
                <c:pt idx="85">
                  <c:v>4.451621978796845E-2</c:v>
                </c:pt>
                <c:pt idx="86">
                  <c:v>4.4603730318784167E-2</c:v>
                </c:pt>
                <c:pt idx="87">
                  <c:v>4.4705298716873725E-2</c:v>
                </c:pt>
                <c:pt idx="88">
                  <c:v>4.4796993379970708E-2</c:v>
                </c:pt>
                <c:pt idx="89">
                  <c:v>4.489175899385462E-2</c:v>
                </c:pt>
                <c:pt idx="90">
                  <c:v>4.500113190567484E-2</c:v>
                </c:pt>
                <c:pt idx="91">
                  <c:v>4.5105382188548072E-2</c:v>
                </c:pt>
                <c:pt idx="92">
                  <c:v>4.521562543065949E-2</c:v>
                </c:pt>
                <c:pt idx="93">
                  <c:v>4.5324971634859018E-2</c:v>
                </c:pt>
                <c:pt idx="94">
                  <c:v>4.5445139811177968E-2</c:v>
                </c:pt>
                <c:pt idx="95">
                  <c:v>4.5555904801553505E-2</c:v>
                </c:pt>
                <c:pt idx="96">
                  <c:v>4.5675684196770934E-2</c:v>
                </c:pt>
                <c:pt idx="97">
                  <c:v>4.578167593417843E-2</c:v>
                </c:pt>
                <c:pt idx="98">
                  <c:v>4.5901715119177747E-2</c:v>
                </c:pt>
                <c:pt idx="99">
                  <c:v>4.6037775244328359E-2</c:v>
                </c:pt>
                <c:pt idx="100">
                  <c:v>4.6152363049638323E-2</c:v>
                </c:pt>
                <c:pt idx="101">
                  <c:v>4.6291715061736127E-2</c:v>
                </c:pt>
                <c:pt idx="102">
                  <c:v>4.641337872934214E-2</c:v>
                </c:pt>
                <c:pt idx="103">
                  <c:v>4.6547651241987988E-2</c:v>
                </c:pt>
                <c:pt idx="104">
                  <c:v>4.6688888007844327E-2</c:v>
                </c:pt>
                <c:pt idx="105">
                  <c:v>4.6822982438687398E-2</c:v>
                </c:pt>
                <c:pt idx="106">
                  <c:v>4.6979386685033847E-2</c:v>
                </c:pt>
                <c:pt idx="107">
                  <c:v>4.7134751402099793E-2</c:v>
                </c:pt>
                <c:pt idx="108">
                  <c:v>4.7265552569138634E-2</c:v>
                </c:pt>
                <c:pt idx="109">
                  <c:v>4.7415072981845226E-2</c:v>
                </c:pt>
                <c:pt idx="110">
                  <c:v>4.7572050822024634E-2</c:v>
                </c:pt>
                <c:pt idx="111">
                  <c:v>4.7722262666751697E-2</c:v>
                </c:pt>
                <c:pt idx="112">
                  <c:v>4.7873598005856159E-2</c:v>
                </c:pt>
                <c:pt idx="113">
                  <c:v>4.8038845819589962E-2</c:v>
                </c:pt>
                <c:pt idx="114">
                  <c:v>4.8200906611873005E-2</c:v>
                </c:pt>
                <c:pt idx="115">
                  <c:v>4.8370630078312715E-2</c:v>
                </c:pt>
                <c:pt idx="116">
                  <c:v>4.8535186330622107E-2</c:v>
                </c:pt>
                <c:pt idx="117">
                  <c:v>4.8695859562201099E-2</c:v>
                </c:pt>
                <c:pt idx="118">
                  <c:v>4.8851363980837649E-2</c:v>
                </c:pt>
                <c:pt idx="119">
                  <c:v>4.9007994055174177E-2</c:v>
                </c:pt>
                <c:pt idx="120">
                  <c:v>4.9132140262124931E-2</c:v>
                </c:pt>
                <c:pt idx="121">
                  <c:v>4.9278052308567938E-2</c:v>
                </c:pt>
                <c:pt idx="122">
                  <c:v>4.939183449117987E-2</c:v>
                </c:pt>
                <c:pt idx="123">
                  <c:v>4.9513112975564003E-2</c:v>
                </c:pt>
                <c:pt idx="124">
                  <c:v>4.9621324019218288E-2</c:v>
                </c:pt>
                <c:pt idx="125">
                  <c:v>4.972519785995079E-2</c:v>
                </c:pt>
                <c:pt idx="126">
                  <c:v>4.9825818876048499E-2</c:v>
                </c:pt>
                <c:pt idx="127">
                  <c:v>4.9909898882227931E-2</c:v>
                </c:pt>
                <c:pt idx="128">
                  <c:v>4.9994253334911802E-2</c:v>
                </c:pt>
                <c:pt idx="129">
                  <c:v>5.0061280469655703E-2</c:v>
                </c:pt>
                <c:pt idx="130">
                  <c:v>5.0131630555944058E-2</c:v>
                </c:pt>
                <c:pt idx="131">
                  <c:v>5.0187826915173518E-2</c:v>
                </c:pt>
                <c:pt idx="132">
                  <c:v>5.023384295144806E-2</c:v>
                </c:pt>
                <c:pt idx="133">
                  <c:v>5.027087950825998E-2</c:v>
                </c:pt>
                <c:pt idx="134">
                  <c:v>5.030933306417136E-2</c:v>
                </c:pt>
                <c:pt idx="135">
                  <c:v>5.0336676152419248E-2</c:v>
                </c:pt>
                <c:pt idx="136">
                  <c:v>5.0351865321617603E-2</c:v>
                </c:pt>
                <c:pt idx="137">
                  <c:v>5.0367058545914757E-2</c:v>
                </c:pt>
                <c:pt idx="138">
                  <c:v>5.0370622055508456E-2</c:v>
                </c:pt>
                <c:pt idx="139">
                  <c:v>5.0367675874640104E-2</c:v>
                </c:pt>
                <c:pt idx="140">
                  <c:v>5.0361464837190978E-2</c:v>
                </c:pt>
                <c:pt idx="141">
                  <c:v>5.0354912327003856E-2</c:v>
                </c:pt>
                <c:pt idx="142">
                  <c:v>5.0350390650255532E-2</c:v>
                </c:pt>
                <c:pt idx="143">
                  <c:v>5.0333596663075339E-2</c:v>
                </c:pt>
                <c:pt idx="144">
                  <c:v>5.0339421064088792E-2</c:v>
                </c:pt>
                <c:pt idx="145">
                  <c:v>5.0343699406618168E-2</c:v>
                </c:pt>
                <c:pt idx="146">
                  <c:v>5.0349505452272354E-2</c:v>
                </c:pt>
                <c:pt idx="147">
                  <c:v>5.0350208511989548E-2</c:v>
                </c:pt>
                <c:pt idx="148">
                  <c:v>5.0360039885135245E-2</c:v>
                </c:pt>
                <c:pt idx="149">
                  <c:v>5.0367940419503703E-2</c:v>
                </c:pt>
                <c:pt idx="150">
                  <c:v>5.0377975480782135E-2</c:v>
                </c:pt>
                <c:pt idx="151">
                  <c:v>5.0389517890999012E-2</c:v>
                </c:pt>
                <c:pt idx="152">
                  <c:v>5.0399602604446481E-2</c:v>
                </c:pt>
                <c:pt idx="153">
                  <c:v>5.0417978898212923E-2</c:v>
                </c:pt>
                <c:pt idx="154">
                  <c:v>5.0436050597798585E-2</c:v>
                </c:pt>
                <c:pt idx="155">
                  <c:v>5.045043826728076E-2</c:v>
                </c:pt>
                <c:pt idx="156">
                  <c:v>5.0472353229746372E-2</c:v>
                </c:pt>
                <c:pt idx="157">
                  <c:v>5.0490921587639848E-2</c:v>
                </c:pt>
                <c:pt idx="158">
                  <c:v>5.05330047491169E-2</c:v>
                </c:pt>
                <c:pt idx="159">
                  <c:v>5.0543305839643643E-2</c:v>
                </c:pt>
                <c:pt idx="160">
                  <c:v>5.057404476170542E-2</c:v>
                </c:pt>
                <c:pt idx="161">
                  <c:v>5.0606455305235248E-2</c:v>
                </c:pt>
                <c:pt idx="162">
                  <c:v>5.0636843323414879E-2</c:v>
                </c:pt>
                <c:pt idx="163">
                  <c:v>5.0671107416636531E-2</c:v>
                </c:pt>
                <c:pt idx="164">
                  <c:v>5.0702021988349555E-2</c:v>
                </c:pt>
                <c:pt idx="165">
                  <c:v>5.0744146434842971E-2</c:v>
                </c:pt>
                <c:pt idx="166">
                  <c:v>5.0782803951531411E-2</c:v>
                </c:pt>
                <c:pt idx="167">
                  <c:v>5.0820383666223677E-2</c:v>
                </c:pt>
                <c:pt idx="168">
                  <c:v>5.0858410772664328E-2</c:v>
                </c:pt>
                <c:pt idx="169">
                  <c:v>5.0908158782416037E-2</c:v>
                </c:pt>
                <c:pt idx="170">
                  <c:v>5.0953854085671671E-2</c:v>
                </c:pt>
                <c:pt idx="171">
                  <c:v>5.0997073887216943E-2</c:v>
                </c:pt>
                <c:pt idx="172">
                  <c:v>5.1052395264243079E-2</c:v>
                </c:pt>
                <c:pt idx="173">
                  <c:v>5.1103601576172879E-2</c:v>
                </c:pt>
                <c:pt idx="174">
                  <c:v>5.1157974393632476E-2</c:v>
                </c:pt>
                <c:pt idx="175">
                  <c:v>5.1210826078709554E-2</c:v>
                </c:pt>
                <c:pt idx="176">
                  <c:v>5.1259682749431455E-2</c:v>
                </c:pt>
                <c:pt idx="177">
                  <c:v>5.1311783259052619E-2</c:v>
                </c:pt>
                <c:pt idx="178">
                  <c:v>5.1361701421003408E-2</c:v>
                </c:pt>
                <c:pt idx="179">
                  <c:v>5.1397570511749799E-2</c:v>
                </c:pt>
                <c:pt idx="180">
                  <c:v>5.1442326336738682E-2</c:v>
                </c:pt>
                <c:pt idx="181">
                  <c:v>5.1489106906328637E-2</c:v>
                </c:pt>
                <c:pt idx="182">
                  <c:v>5.1522826415776574E-2</c:v>
                </c:pt>
                <c:pt idx="183">
                  <c:v>5.1554832568605893E-2</c:v>
                </c:pt>
                <c:pt idx="184">
                  <c:v>5.1590579263473713E-2</c:v>
                </c:pt>
                <c:pt idx="185">
                  <c:v>5.1622757902092718E-2</c:v>
                </c:pt>
                <c:pt idx="186">
                  <c:v>5.1650528639698504E-2</c:v>
                </c:pt>
                <c:pt idx="187">
                  <c:v>5.1672685154013361E-2</c:v>
                </c:pt>
                <c:pt idx="188">
                  <c:v>5.1698927284393174E-2</c:v>
                </c:pt>
                <c:pt idx="189">
                  <c:v>5.1720804169531329E-2</c:v>
                </c:pt>
                <c:pt idx="190">
                  <c:v>5.1730538104605546E-2</c:v>
                </c:pt>
                <c:pt idx="191">
                  <c:v>5.1751208946201138E-2</c:v>
                </c:pt>
                <c:pt idx="192">
                  <c:v>5.1756836110213332E-2</c:v>
                </c:pt>
                <c:pt idx="193">
                  <c:v>5.177825557510627E-2</c:v>
                </c:pt>
                <c:pt idx="194">
                  <c:v>5.178346013154269E-2</c:v>
                </c:pt>
                <c:pt idx="195">
                  <c:v>5.1793318970809847E-2</c:v>
                </c:pt>
                <c:pt idx="196">
                  <c:v>5.1797535750990845E-2</c:v>
                </c:pt>
                <c:pt idx="197">
                  <c:v>5.1798877727686349E-2</c:v>
                </c:pt>
                <c:pt idx="198">
                  <c:v>5.1797851164706754E-2</c:v>
                </c:pt>
                <c:pt idx="199">
                  <c:v>5.1790871103366623E-2</c:v>
                </c:pt>
                <c:pt idx="200">
                  <c:v>5.1788415232429927E-2</c:v>
                </c:pt>
                <c:pt idx="201">
                  <c:v>5.1780161982887318E-2</c:v>
                </c:pt>
                <c:pt idx="202">
                  <c:v>5.1765700146222088E-2</c:v>
                </c:pt>
                <c:pt idx="203">
                  <c:v>5.175264803163717E-2</c:v>
                </c:pt>
                <c:pt idx="204">
                  <c:v>5.1736677662026519E-2</c:v>
                </c:pt>
                <c:pt idx="205">
                  <c:v>5.1723337606220408E-2</c:v>
                </c:pt>
                <c:pt idx="206">
                  <c:v>5.1699895702393313E-2</c:v>
                </c:pt>
                <c:pt idx="207">
                  <c:v>5.1680638959087762E-2</c:v>
                </c:pt>
                <c:pt idx="208">
                  <c:v>5.1655718142521546E-2</c:v>
                </c:pt>
                <c:pt idx="209">
                  <c:v>5.1627496046050131E-2</c:v>
                </c:pt>
                <c:pt idx="210">
                  <c:v>5.1597736600611517E-2</c:v>
                </c:pt>
                <c:pt idx="211">
                  <c:v>5.1561450752988305E-2</c:v>
                </c:pt>
                <c:pt idx="212">
                  <c:v>5.1531075262949512E-2</c:v>
                </c:pt>
                <c:pt idx="213">
                  <c:v>5.1491710979172434E-2</c:v>
                </c:pt>
                <c:pt idx="214">
                  <c:v>5.1447706749182302E-2</c:v>
                </c:pt>
                <c:pt idx="215">
                  <c:v>5.1409069822043046E-2</c:v>
                </c:pt>
                <c:pt idx="216">
                  <c:v>5.1356253641573257E-2</c:v>
                </c:pt>
                <c:pt idx="217">
                  <c:v>5.1322760607779558E-2</c:v>
                </c:pt>
                <c:pt idx="218">
                  <c:v>5.1267967862951791E-2</c:v>
                </c:pt>
                <c:pt idx="219">
                  <c:v>5.1221081033208354E-2</c:v>
                </c:pt>
                <c:pt idx="220">
                  <c:v>5.1165669543791467E-2</c:v>
                </c:pt>
                <c:pt idx="221">
                  <c:v>5.1111417980032874E-2</c:v>
                </c:pt>
                <c:pt idx="222">
                  <c:v>5.1049166883480934E-2</c:v>
                </c:pt>
                <c:pt idx="223">
                  <c:v>5.0985706354830865E-2</c:v>
                </c:pt>
                <c:pt idx="224">
                  <c:v>5.0922835233798515E-2</c:v>
                </c:pt>
                <c:pt idx="225">
                  <c:v>5.0854360216622735E-2</c:v>
                </c:pt>
                <c:pt idx="226">
                  <c:v>5.0790997447291555E-2</c:v>
                </c:pt>
                <c:pt idx="227">
                  <c:v>5.0713654236708504E-2</c:v>
                </c:pt>
                <c:pt idx="228">
                  <c:v>5.0655015609130008E-2</c:v>
                </c:pt>
                <c:pt idx="229">
                  <c:v>5.0587394416940379E-2</c:v>
                </c:pt>
                <c:pt idx="230">
                  <c:v>5.0514658386599839E-2</c:v>
                </c:pt>
                <c:pt idx="231">
                  <c:v>5.0430755034676353E-2</c:v>
                </c:pt>
                <c:pt idx="232">
                  <c:v>5.0348886193101239E-2</c:v>
                </c:pt>
                <c:pt idx="233">
                  <c:v>5.0262518872757823E-2</c:v>
                </c:pt>
                <c:pt idx="234">
                  <c:v>5.0176205570128071E-2</c:v>
                </c:pt>
                <c:pt idx="235">
                  <c:v>5.0089395704173333E-2</c:v>
                </c:pt>
                <c:pt idx="236">
                  <c:v>5.0011427541182076E-2</c:v>
                </c:pt>
                <c:pt idx="237">
                  <c:v>4.9924220251378645E-2</c:v>
                </c:pt>
                <c:pt idx="238">
                  <c:v>4.9842513283350806E-2</c:v>
                </c:pt>
                <c:pt idx="239">
                  <c:v>4.9763861785327365E-2</c:v>
                </c:pt>
                <c:pt idx="240">
                  <c:v>4.9696469673779303E-2</c:v>
                </c:pt>
                <c:pt idx="241">
                  <c:v>4.9618574864123362E-2</c:v>
                </c:pt>
                <c:pt idx="242">
                  <c:v>4.9543922752278743E-2</c:v>
                </c:pt>
                <c:pt idx="243">
                  <c:v>4.9470839640684668E-2</c:v>
                </c:pt>
                <c:pt idx="244">
                  <c:v>4.9396768500412656E-2</c:v>
                </c:pt>
                <c:pt idx="245">
                  <c:v>4.9326338705912909E-2</c:v>
                </c:pt>
                <c:pt idx="246">
                  <c:v>4.9252790154129776E-2</c:v>
                </c:pt>
                <c:pt idx="247">
                  <c:v>4.9189395536829252E-2</c:v>
                </c:pt>
                <c:pt idx="248">
                  <c:v>4.9118635658335581E-2</c:v>
                </c:pt>
                <c:pt idx="249">
                  <c:v>4.905333942462816E-2</c:v>
                </c:pt>
                <c:pt idx="250">
                  <c:v>4.8987655948785597E-2</c:v>
                </c:pt>
                <c:pt idx="251">
                  <c:v>4.8920627540585293E-2</c:v>
                </c:pt>
                <c:pt idx="252">
                  <c:v>4.8865634128728491E-2</c:v>
                </c:pt>
                <c:pt idx="253">
                  <c:v>4.8803763084225842E-2</c:v>
                </c:pt>
                <c:pt idx="254">
                  <c:v>4.8749338786775231E-2</c:v>
                </c:pt>
                <c:pt idx="255">
                  <c:v>4.869017535469225E-2</c:v>
                </c:pt>
                <c:pt idx="256">
                  <c:v>4.8635972421378432E-2</c:v>
                </c:pt>
                <c:pt idx="257">
                  <c:v>4.8577760601372269E-2</c:v>
                </c:pt>
                <c:pt idx="258">
                  <c:v>4.8522050796617582E-2</c:v>
                </c:pt>
                <c:pt idx="259">
                  <c:v>4.8470734629516093E-2</c:v>
                </c:pt>
                <c:pt idx="260">
                  <c:v>4.8420049118549136E-2</c:v>
                </c:pt>
                <c:pt idx="261">
                  <c:v>4.8366680192278355E-2</c:v>
                </c:pt>
                <c:pt idx="262">
                  <c:v>4.8316200228790553E-2</c:v>
                </c:pt>
                <c:pt idx="263">
                  <c:v>4.8270400423531881E-2</c:v>
                </c:pt>
                <c:pt idx="264">
                  <c:v>4.8231799054692111E-2</c:v>
                </c:pt>
                <c:pt idx="265">
                  <c:v>4.8185118315387895E-2</c:v>
                </c:pt>
                <c:pt idx="266">
                  <c:v>4.8143331279984068E-2</c:v>
                </c:pt>
                <c:pt idx="267">
                  <c:v>4.8101777092051531E-2</c:v>
                </c:pt>
                <c:pt idx="268">
                  <c:v>4.8060250538644669E-2</c:v>
                </c:pt>
                <c:pt idx="269">
                  <c:v>4.8021346989102674E-2</c:v>
                </c:pt>
                <c:pt idx="270">
                  <c:v>4.7982556496387968E-2</c:v>
                </c:pt>
                <c:pt idx="271">
                  <c:v>4.7947452526150604E-2</c:v>
                </c:pt>
                <c:pt idx="272">
                  <c:v>4.7899894721564258E-2</c:v>
                </c:pt>
                <c:pt idx="273">
                  <c:v>4.7872499274150521E-2</c:v>
                </c:pt>
                <c:pt idx="274">
                  <c:v>4.7840703860786121E-2</c:v>
                </c:pt>
                <c:pt idx="275">
                  <c:v>4.7815313163620768E-2</c:v>
                </c:pt>
                <c:pt idx="276">
                  <c:v>4.7782882539666519E-2</c:v>
                </c:pt>
                <c:pt idx="277">
                  <c:v>4.7756171049425568E-2</c:v>
                </c:pt>
                <c:pt idx="278">
                  <c:v>4.7729046369226431E-2</c:v>
                </c:pt>
                <c:pt idx="279">
                  <c:v>4.7702414410823429E-2</c:v>
                </c:pt>
                <c:pt idx="280">
                  <c:v>4.7677939645806272E-2</c:v>
                </c:pt>
                <c:pt idx="281">
                  <c:v>4.7651297023689226E-2</c:v>
                </c:pt>
                <c:pt idx="282">
                  <c:v>4.7632901762318207E-2</c:v>
                </c:pt>
                <c:pt idx="283">
                  <c:v>4.7611056716918863E-2</c:v>
                </c:pt>
                <c:pt idx="284">
                  <c:v>4.7586878138235762E-2</c:v>
                </c:pt>
                <c:pt idx="285">
                  <c:v>4.7573455294046003E-2</c:v>
                </c:pt>
                <c:pt idx="286">
                  <c:v>4.754841197047862E-2</c:v>
                </c:pt>
                <c:pt idx="287">
                  <c:v>4.7543124027324662E-2</c:v>
                </c:pt>
                <c:pt idx="288">
                  <c:v>4.7525340948174608E-2</c:v>
                </c:pt>
                <c:pt idx="289">
                  <c:v>4.7515950079120496E-2</c:v>
                </c:pt>
                <c:pt idx="290">
                  <c:v>4.7503865032040397E-2</c:v>
                </c:pt>
                <c:pt idx="291">
                  <c:v>4.7494107474562917E-2</c:v>
                </c:pt>
                <c:pt idx="292">
                  <c:v>4.7484660260681683E-2</c:v>
                </c:pt>
                <c:pt idx="293">
                  <c:v>4.7473118249687224E-2</c:v>
                </c:pt>
                <c:pt idx="294">
                  <c:v>4.746740017090708E-2</c:v>
                </c:pt>
                <c:pt idx="295">
                  <c:v>4.7459162440541505E-2</c:v>
                </c:pt>
                <c:pt idx="296">
                  <c:v>4.744786957290445E-2</c:v>
                </c:pt>
                <c:pt idx="297">
                  <c:v>4.7439929905822562E-2</c:v>
                </c:pt>
                <c:pt idx="298">
                  <c:v>4.7431888634929149E-2</c:v>
                </c:pt>
                <c:pt idx="299">
                  <c:v>4.742768481952632E-2</c:v>
                </c:pt>
                <c:pt idx="300">
                  <c:v>4.7417234324154157E-2</c:v>
                </c:pt>
                <c:pt idx="301">
                  <c:v>4.7412829977206958E-2</c:v>
                </c:pt>
                <c:pt idx="302">
                  <c:v>4.740562354519131E-2</c:v>
                </c:pt>
                <c:pt idx="303">
                  <c:v>4.7398339177933881E-2</c:v>
                </c:pt>
                <c:pt idx="304">
                  <c:v>4.7391432147586489E-2</c:v>
                </c:pt>
                <c:pt idx="305">
                  <c:v>4.7381500006865009E-2</c:v>
                </c:pt>
                <c:pt idx="306">
                  <c:v>4.7378060056559805E-2</c:v>
                </c:pt>
                <c:pt idx="307">
                  <c:v>4.7371182952531336E-2</c:v>
                </c:pt>
                <c:pt idx="308">
                  <c:v>4.7358951986423585E-2</c:v>
                </c:pt>
                <c:pt idx="309">
                  <c:v>4.7352395283960035E-2</c:v>
                </c:pt>
                <c:pt idx="310">
                  <c:v>4.7352508670427257E-2</c:v>
                </c:pt>
                <c:pt idx="311">
                  <c:v>4.7347207951792529E-2</c:v>
                </c:pt>
                <c:pt idx="312">
                  <c:v>4.7338329257470717E-2</c:v>
                </c:pt>
                <c:pt idx="313">
                  <c:v>4.733589834473826E-2</c:v>
                </c:pt>
                <c:pt idx="314">
                  <c:v>4.733011900681041E-2</c:v>
                </c:pt>
                <c:pt idx="315">
                  <c:v>4.7324842000670969E-2</c:v>
                </c:pt>
                <c:pt idx="316">
                  <c:v>4.7316574540949459E-2</c:v>
                </c:pt>
                <c:pt idx="317">
                  <c:v>4.731472993624905E-2</c:v>
                </c:pt>
                <c:pt idx="318">
                  <c:v>4.7309587996210239E-2</c:v>
                </c:pt>
                <c:pt idx="319">
                  <c:v>4.7299098644477296E-2</c:v>
                </c:pt>
                <c:pt idx="320">
                  <c:v>4.7300235122381053E-2</c:v>
                </c:pt>
                <c:pt idx="321">
                  <c:v>4.7286905964575097E-2</c:v>
                </c:pt>
                <c:pt idx="322">
                  <c:v>4.7292027779136242E-2</c:v>
                </c:pt>
                <c:pt idx="323">
                  <c:v>4.7284682578564809E-2</c:v>
                </c:pt>
                <c:pt idx="324">
                  <c:v>4.7283853102597417E-2</c:v>
                </c:pt>
                <c:pt idx="325">
                  <c:v>4.7279813940660768E-2</c:v>
                </c:pt>
                <c:pt idx="326">
                  <c:v>4.7276286833827771E-2</c:v>
                </c:pt>
                <c:pt idx="327">
                  <c:v>4.7272676649289823E-2</c:v>
                </c:pt>
                <c:pt idx="328">
                  <c:v>4.7266332027482601E-2</c:v>
                </c:pt>
                <c:pt idx="329">
                  <c:v>4.7266027814393728E-2</c:v>
                </c:pt>
                <c:pt idx="330">
                  <c:v>4.726297950612382E-2</c:v>
                </c:pt>
                <c:pt idx="331">
                  <c:v>4.7247977108601423E-2</c:v>
                </c:pt>
                <c:pt idx="332">
                  <c:v>4.7251228660010108E-2</c:v>
                </c:pt>
                <c:pt idx="333">
                  <c:v>4.7251548192346358E-2</c:v>
                </c:pt>
                <c:pt idx="334">
                  <c:v>4.7252336388858472E-2</c:v>
                </c:pt>
                <c:pt idx="335">
                  <c:v>4.7247008786105681E-2</c:v>
                </c:pt>
                <c:pt idx="336">
                  <c:v>4.7247783141817629E-2</c:v>
                </c:pt>
                <c:pt idx="337">
                  <c:v>4.7245765992720928E-2</c:v>
                </c:pt>
                <c:pt idx="338">
                  <c:v>4.7243838286149947E-2</c:v>
                </c:pt>
                <c:pt idx="339">
                  <c:v>4.7242120503558867E-2</c:v>
                </c:pt>
                <c:pt idx="340">
                  <c:v>4.7237479850489462E-2</c:v>
                </c:pt>
                <c:pt idx="341">
                  <c:v>4.7239126859306022E-2</c:v>
                </c:pt>
                <c:pt idx="342">
                  <c:v>4.7237773742033688E-2</c:v>
                </c:pt>
                <c:pt idx="343">
                  <c:v>4.7233659883611862E-2</c:v>
                </c:pt>
                <c:pt idx="344">
                  <c:v>4.7235654050827768E-2</c:v>
                </c:pt>
                <c:pt idx="345">
                  <c:v>4.7228768129684899E-2</c:v>
                </c:pt>
                <c:pt idx="346">
                  <c:v>4.7240272672733091E-2</c:v>
                </c:pt>
                <c:pt idx="347">
                  <c:v>4.7230613752273394E-2</c:v>
                </c:pt>
                <c:pt idx="348">
                  <c:v>4.7233279066039684E-2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41894</c:v>
                </c:pt>
                <c:pt idx="1">
                  <c:v>41925</c:v>
                </c:pt>
                <c:pt idx="2">
                  <c:v>41956</c:v>
                </c:pt>
                <c:pt idx="3">
                  <c:v>41988</c:v>
                </c:pt>
                <c:pt idx="4">
                  <c:v>42019</c:v>
                </c:pt>
                <c:pt idx="5">
                  <c:v>42051</c:v>
                </c:pt>
                <c:pt idx="6">
                  <c:v>42079</c:v>
                </c:pt>
                <c:pt idx="7">
                  <c:v>42110</c:v>
                </c:pt>
                <c:pt idx="8">
                  <c:v>42142</c:v>
                </c:pt>
                <c:pt idx="9">
                  <c:v>42173</c:v>
                </c:pt>
                <c:pt idx="10">
                  <c:v>42205</c:v>
                </c:pt>
                <c:pt idx="11">
                  <c:v>42236</c:v>
                </c:pt>
                <c:pt idx="12">
                  <c:v>42268</c:v>
                </c:pt>
                <c:pt idx="13">
                  <c:v>42298</c:v>
                </c:pt>
                <c:pt idx="14">
                  <c:v>42331</c:v>
                </c:pt>
                <c:pt idx="15">
                  <c:v>42361</c:v>
                </c:pt>
                <c:pt idx="16">
                  <c:v>42394</c:v>
                </c:pt>
                <c:pt idx="17">
                  <c:v>42425</c:v>
                </c:pt>
                <c:pt idx="18">
                  <c:v>42458</c:v>
                </c:pt>
                <c:pt idx="19">
                  <c:v>42489</c:v>
                </c:pt>
                <c:pt idx="20">
                  <c:v>42520</c:v>
                </c:pt>
                <c:pt idx="21">
                  <c:v>42551</c:v>
                </c:pt>
                <c:pt idx="22">
                  <c:v>42584</c:v>
                </c:pt>
                <c:pt idx="23">
                  <c:v>42615</c:v>
                </c:pt>
                <c:pt idx="24">
                  <c:v>42647</c:v>
                </c:pt>
                <c:pt idx="25">
                  <c:v>42678</c:v>
                </c:pt>
                <c:pt idx="26">
                  <c:v>42709</c:v>
                </c:pt>
                <c:pt idx="27">
                  <c:v>42740</c:v>
                </c:pt>
                <c:pt idx="28">
                  <c:v>42772</c:v>
                </c:pt>
                <c:pt idx="29">
                  <c:v>42800</c:v>
                </c:pt>
                <c:pt idx="30">
                  <c:v>42831</c:v>
                </c:pt>
                <c:pt idx="31">
                  <c:v>42863</c:v>
                </c:pt>
                <c:pt idx="32">
                  <c:v>42894</c:v>
                </c:pt>
                <c:pt idx="33">
                  <c:v>42926</c:v>
                </c:pt>
                <c:pt idx="34">
                  <c:v>42957</c:v>
                </c:pt>
                <c:pt idx="35">
                  <c:v>42989</c:v>
                </c:pt>
                <c:pt idx="36">
                  <c:v>43019</c:v>
                </c:pt>
                <c:pt idx="37">
                  <c:v>43052</c:v>
                </c:pt>
                <c:pt idx="38">
                  <c:v>43082</c:v>
                </c:pt>
                <c:pt idx="39">
                  <c:v>43115</c:v>
                </c:pt>
                <c:pt idx="40">
                  <c:v>43146</c:v>
                </c:pt>
                <c:pt idx="41">
                  <c:v>43174</c:v>
                </c:pt>
                <c:pt idx="42">
                  <c:v>43206</c:v>
                </c:pt>
                <c:pt idx="43">
                  <c:v>43236</c:v>
                </c:pt>
                <c:pt idx="44">
                  <c:v>43269</c:v>
                </c:pt>
                <c:pt idx="45">
                  <c:v>43299</c:v>
                </c:pt>
                <c:pt idx="46">
                  <c:v>43332</c:v>
                </c:pt>
                <c:pt idx="47">
                  <c:v>43363</c:v>
                </c:pt>
                <c:pt idx="48">
                  <c:v>43395</c:v>
                </c:pt>
                <c:pt idx="49">
                  <c:v>43426</c:v>
                </c:pt>
                <c:pt idx="50">
                  <c:v>43458</c:v>
                </c:pt>
                <c:pt idx="51">
                  <c:v>43489</c:v>
                </c:pt>
                <c:pt idx="52">
                  <c:v>43521</c:v>
                </c:pt>
                <c:pt idx="53">
                  <c:v>43549</c:v>
                </c:pt>
                <c:pt idx="54">
                  <c:v>43581</c:v>
                </c:pt>
                <c:pt idx="55">
                  <c:v>43612</c:v>
                </c:pt>
                <c:pt idx="56">
                  <c:v>43643</c:v>
                </c:pt>
                <c:pt idx="57">
                  <c:v>43675</c:v>
                </c:pt>
                <c:pt idx="58">
                  <c:v>43706</c:v>
                </c:pt>
                <c:pt idx="59">
                  <c:v>43738</c:v>
                </c:pt>
                <c:pt idx="60">
                  <c:v>43768</c:v>
                </c:pt>
                <c:pt idx="61">
                  <c:v>43801</c:v>
                </c:pt>
                <c:pt idx="62">
                  <c:v>43832</c:v>
                </c:pt>
                <c:pt idx="63">
                  <c:v>43864</c:v>
                </c:pt>
                <c:pt idx="64">
                  <c:v>43893</c:v>
                </c:pt>
                <c:pt idx="65">
                  <c:v>43924</c:v>
                </c:pt>
                <c:pt idx="66">
                  <c:v>43955</c:v>
                </c:pt>
                <c:pt idx="67">
                  <c:v>43986</c:v>
                </c:pt>
                <c:pt idx="68">
                  <c:v>44018</c:v>
                </c:pt>
                <c:pt idx="69">
                  <c:v>44049</c:v>
                </c:pt>
                <c:pt idx="70">
                  <c:v>44081</c:v>
                </c:pt>
                <c:pt idx="71">
                  <c:v>44111</c:v>
                </c:pt>
                <c:pt idx="72">
                  <c:v>44144</c:v>
                </c:pt>
                <c:pt idx="73">
                  <c:v>44174</c:v>
                </c:pt>
                <c:pt idx="74">
                  <c:v>44207</c:v>
                </c:pt>
                <c:pt idx="75">
                  <c:v>44238</c:v>
                </c:pt>
                <c:pt idx="76">
                  <c:v>44266</c:v>
                </c:pt>
                <c:pt idx="77">
                  <c:v>44298</c:v>
                </c:pt>
                <c:pt idx="78">
                  <c:v>44328</c:v>
                </c:pt>
                <c:pt idx="79">
                  <c:v>44362</c:v>
                </c:pt>
                <c:pt idx="80">
                  <c:v>44392</c:v>
                </c:pt>
                <c:pt idx="81">
                  <c:v>44424</c:v>
                </c:pt>
                <c:pt idx="82">
                  <c:v>44455</c:v>
                </c:pt>
                <c:pt idx="83">
                  <c:v>44487</c:v>
                </c:pt>
                <c:pt idx="84">
                  <c:v>44518</c:v>
                </c:pt>
                <c:pt idx="85">
                  <c:v>44550</c:v>
                </c:pt>
                <c:pt idx="86">
                  <c:v>44581</c:v>
                </c:pt>
                <c:pt idx="87">
                  <c:v>44613</c:v>
                </c:pt>
                <c:pt idx="88">
                  <c:v>44641</c:v>
                </c:pt>
                <c:pt idx="89">
                  <c:v>44672</c:v>
                </c:pt>
                <c:pt idx="90">
                  <c:v>44704</c:v>
                </c:pt>
                <c:pt idx="91">
                  <c:v>44735</c:v>
                </c:pt>
                <c:pt idx="92">
                  <c:v>44767</c:v>
                </c:pt>
                <c:pt idx="93">
                  <c:v>44798</c:v>
                </c:pt>
                <c:pt idx="94">
                  <c:v>44830</c:v>
                </c:pt>
                <c:pt idx="95">
                  <c:v>44860</c:v>
                </c:pt>
                <c:pt idx="96">
                  <c:v>44893</c:v>
                </c:pt>
                <c:pt idx="97">
                  <c:v>44923</c:v>
                </c:pt>
                <c:pt idx="98">
                  <c:v>44956</c:v>
                </c:pt>
                <c:pt idx="99">
                  <c:v>44985</c:v>
                </c:pt>
                <c:pt idx="100">
                  <c:v>45013</c:v>
                </c:pt>
                <c:pt idx="101">
                  <c:v>45044</c:v>
                </c:pt>
                <c:pt idx="102">
                  <c:v>45075</c:v>
                </c:pt>
                <c:pt idx="103">
                  <c:v>45106</c:v>
                </c:pt>
                <c:pt idx="104">
                  <c:v>45138</c:v>
                </c:pt>
                <c:pt idx="105">
                  <c:v>45169</c:v>
                </c:pt>
                <c:pt idx="106">
                  <c:v>45202</c:v>
                </c:pt>
                <c:pt idx="107">
                  <c:v>45233</c:v>
                </c:pt>
                <c:pt idx="108">
                  <c:v>45264</c:v>
                </c:pt>
                <c:pt idx="109">
                  <c:v>45295</c:v>
                </c:pt>
                <c:pt idx="110">
                  <c:v>45327</c:v>
                </c:pt>
                <c:pt idx="111">
                  <c:v>45356</c:v>
                </c:pt>
                <c:pt idx="112">
                  <c:v>45387</c:v>
                </c:pt>
                <c:pt idx="113">
                  <c:v>45418</c:v>
                </c:pt>
                <c:pt idx="114">
                  <c:v>45449</c:v>
                </c:pt>
                <c:pt idx="115">
                  <c:v>45481</c:v>
                </c:pt>
                <c:pt idx="116">
                  <c:v>45512</c:v>
                </c:pt>
                <c:pt idx="117">
                  <c:v>45544</c:v>
                </c:pt>
                <c:pt idx="118">
                  <c:v>45574</c:v>
                </c:pt>
                <c:pt idx="119">
                  <c:v>45607</c:v>
                </c:pt>
                <c:pt idx="120">
                  <c:v>45637</c:v>
                </c:pt>
                <c:pt idx="121">
                  <c:v>45670</c:v>
                </c:pt>
                <c:pt idx="122">
                  <c:v>45701</c:v>
                </c:pt>
                <c:pt idx="123">
                  <c:v>45729</c:v>
                </c:pt>
                <c:pt idx="124">
                  <c:v>45761</c:v>
                </c:pt>
                <c:pt idx="125">
                  <c:v>45791</c:v>
                </c:pt>
                <c:pt idx="126">
                  <c:v>45824</c:v>
                </c:pt>
                <c:pt idx="127">
                  <c:v>45854</c:v>
                </c:pt>
                <c:pt idx="128">
                  <c:v>45887</c:v>
                </c:pt>
                <c:pt idx="129">
                  <c:v>45918</c:v>
                </c:pt>
                <c:pt idx="130">
                  <c:v>45950</c:v>
                </c:pt>
                <c:pt idx="131">
                  <c:v>45981</c:v>
                </c:pt>
                <c:pt idx="132">
                  <c:v>46013</c:v>
                </c:pt>
                <c:pt idx="133">
                  <c:v>46044</c:v>
                </c:pt>
                <c:pt idx="134">
                  <c:v>46076</c:v>
                </c:pt>
                <c:pt idx="135">
                  <c:v>46104</c:v>
                </c:pt>
                <c:pt idx="136">
                  <c:v>46135</c:v>
                </c:pt>
                <c:pt idx="137">
                  <c:v>46167</c:v>
                </c:pt>
                <c:pt idx="138">
                  <c:v>46198</c:v>
                </c:pt>
                <c:pt idx="139">
                  <c:v>46230</c:v>
                </c:pt>
                <c:pt idx="140">
                  <c:v>46261</c:v>
                </c:pt>
                <c:pt idx="141">
                  <c:v>46293</c:v>
                </c:pt>
                <c:pt idx="142">
                  <c:v>46323</c:v>
                </c:pt>
                <c:pt idx="143">
                  <c:v>46356</c:v>
                </c:pt>
                <c:pt idx="144">
                  <c:v>46386</c:v>
                </c:pt>
                <c:pt idx="145">
                  <c:v>46419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2.4645401923929854E-2</c:v>
                </c:pt>
                <c:pt idx="1">
                  <c:v>2.4566204795375218E-2</c:v>
                </c:pt>
                <c:pt idx="2">
                  <c:v>2.4499653780961979E-2</c:v>
                </c:pt>
                <c:pt idx="3">
                  <c:v>2.4473208304161505E-2</c:v>
                </c:pt>
                <c:pt idx="4">
                  <c:v>2.4469198220344879E-2</c:v>
                </c:pt>
                <c:pt idx="5">
                  <c:v>2.4507759431589761E-2</c:v>
                </c:pt>
                <c:pt idx="6">
                  <c:v>2.4627564960637078E-2</c:v>
                </c:pt>
                <c:pt idx="7">
                  <c:v>2.4888648746644006E-2</c:v>
                </c:pt>
                <c:pt idx="8">
                  <c:v>2.5246049814612849E-2</c:v>
                </c:pt>
                <c:pt idx="9">
                  <c:v>2.5549386285828906E-2</c:v>
                </c:pt>
                <c:pt idx="10">
                  <c:v>2.575221493399809E-2</c:v>
                </c:pt>
                <c:pt idx="11">
                  <c:v>2.5884854094640787E-2</c:v>
                </c:pt>
                <c:pt idx="12">
                  <c:v>2.6018250391146382E-2</c:v>
                </c:pt>
                <c:pt idx="13">
                  <c:v>2.6194922963234692E-2</c:v>
                </c:pt>
                <c:pt idx="14">
                  <c:v>2.6440864373479884E-2</c:v>
                </c:pt>
                <c:pt idx="15">
                  <c:v>2.6708771065093243E-2</c:v>
                </c:pt>
                <c:pt idx="16">
                  <c:v>2.7065758900256E-2</c:v>
                </c:pt>
                <c:pt idx="17">
                  <c:v>2.7411103745163423E-2</c:v>
                </c:pt>
                <c:pt idx="18">
                  <c:v>2.7820624510333153E-2</c:v>
                </c:pt>
                <c:pt idx="19">
                  <c:v>2.8187082445752919E-2</c:v>
                </c:pt>
                <c:pt idx="20">
                  <c:v>2.8569305480988846E-2</c:v>
                </c:pt>
                <c:pt idx="21">
                  <c:v>2.8945753629873415E-2</c:v>
                </c:pt>
                <c:pt idx="22">
                  <c:v>2.9345306617436805E-2</c:v>
                </c:pt>
                <c:pt idx="23">
                  <c:v>2.970755263012043E-2</c:v>
                </c:pt>
                <c:pt idx="24">
                  <c:v>3.008451520606591E-2</c:v>
                </c:pt>
                <c:pt idx="25">
                  <c:v>3.0443204603205865E-2</c:v>
                </c:pt>
                <c:pt idx="26">
                  <c:v>3.0756003888101478E-2</c:v>
                </c:pt>
                <c:pt idx="27">
                  <c:v>3.1069600228954115E-2</c:v>
                </c:pt>
                <c:pt idx="28">
                  <c:v>3.1392625413597518E-2</c:v>
                </c:pt>
                <c:pt idx="29">
                  <c:v>3.166447084561539E-2</c:v>
                </c:pt>
                <c:pt idx="30">
                  <c:v>3.1940693812147168E-2</c:v>
                </c:pt>
                <c:pt idx="31">
                  <c:v>3.222403935774424E-2</c:v>
                </c:pt>
                <c:pt idx="32">
                  <c:v>3.2479884305847043E-2</c:v>
                </c:pt>
                <c:pt idx="33">
                  <c:v>3.2731191036931159E-2</c:v>
                </c:pt>
                <c:pt idx="34">
                  <c:v>3.2968077809577515E-2</c:v>
                </c:pt>
                <c:pt idx="35">
                  <c:v>3.3208894535498114E-2</c:v>
                </c:pt>
                <c:pt idx="36">
                  <c:v>3.3454007626524736E-2</c:v>
                </c:pt>
                <c:pt idx="37">
                  <c:v>3.3729418527599274E-2</c:v>
                </c:pt>
                <c:pt idx="38">
                  <c:v>3.3978336221038852E-2</c:v>
                </c:pt>
                <c:pt idx="39">
                  <c:v>3.4264389812184562E-2</c:v>
                </c:pt>
                <c:pt idx="40">
                  <c:v>3.4562441029202126E-2</c:v>
                </c:pt>
                <c:pt idx="41">
                  <c:v>3.4855543719408542E-2</c:v>
                </c:pt>
                <c:pt idx="42">
                  <c:v>3.5172117401615577E-2</c:v>
                </c:pt>
                <c:pt idx="43">
                  <c:v>3.5492987716447634E-2</c:v>
                </c:pt>
                <c:pt idx="44">
                  <c:v>3.5850186115706596E-2</c:v>
                </c:pt>
                <c:pt idx="45">
                  <c:v>3.6183091321991774E-2</c:v>
                </c:pt>
                <c:pt idx="46">
                  <c:v>3.6543591461482394E-2</c:v>
                </c:pt>
                <c:pt idx="47">
                  <c:v>3.6853924618298103E-2</c:v>
                </c:pt>
                <c:pt idx="48">
                  <c:v>3.7151879927592828E-2</c:v>
                </c:pt>
                <c:pt idx="49">
                  <c:v>3.7397935473026271E-2</c:v>
                </c:pt>
                <c:pt idx="50">
                  <c:v>3.7609648581669389E-2</c:v>
                </c:pt>
                <c:pt idx="51">
                  <c:v>3.7779353442085828E-2</c:v>
                </c:pt>
                <c:pt idx="52">
                  <c:v>3.7925579166248995E-2</c:v>
                </c:pt>
                <c:pt idx="53">
                  <c:v>3.8021677217614423E-2</c:v>
                </c:pt>
                <c:pt idx="54">
                  <c:v>3.8089091163705624E-2</c:v>
                </c:pt>
                <c:pt idx="55">
                  <c:v>3.8123005393613824E-2</c:v>
                </c:pt>
                <c:pt idx="56">
                  <c:v>3.8118795188251217E-2</c:v>
                </c:pt>
                <c:pt idx="57">
                  <c:v>3.8087646073303817E-2</c:v>
                </c:pt>
                <c:pt idx="58">
                  <c:v>3.805604313212245E-2</c:v>
                </c:pt>
                <c:pt idx="59">
                  <c:v>3.8048328973449744E-2</c:v>
                </c:pt>
                <c:pt idx="60">
                  <c:v>3.8077444031446438E-2</c:v>
                </c:pt>
                <c:pt idx="61">
                  <c:v>3.8147195273949705E-2</c:v>
                </c:pt>
                <c:pt idx="62">
                  <c:v>3.8255206763513107E-2</c:v>
                </c:pt>
                <c:pt idx="63">
                  <c:v>3.8406928350436999E-2</c:v>
                </c:pt>
                <c:pt idx="64">
                  <c:v>3.858536619055495E-2</c:v>
                </c:pt>
                <c:pt idx="65">
                  <c:v>3.8801565611684581E-2</c:v>
                </c:pt>
                <c:pt idx="66">
                  <c:v>3.9068698341064571E-2</c:v>
                </c:pt>
                <c:pt idx="67">
                  <c:v>3.9367927510930288E-2</c:v>
                </c:pt>
                <c:pt idx="68">
                  <c:v>3.9715509418547998E-2</c:v>
                </c:pt>
                <c:pt idx="69">
                  <c:v>4.0070576970046116E-2</c:v>
                </c:pt>
                <c:pt idx="70">
                  <c:v>4.0416796070067346E-2</c:v>
                </c:pt>
                <c:pt idx="71">
                  <c:v>4.0715592943121812E-2</c:v>
                </c:pt>
                <c:pt idx="72">
                  <c:v>4.0981132964822468E-2</c:v>
                </c:pt>
                <c:pt idx="73">
                  <c:v>4.1162685912544461E-2</c:v>
                </c:pt>
                <c:pt idx="74">
                  <c:v>4.1323011967540749E-2</c:v>
                </c:pt>
                <c:pt idx="75">
                  <c:v>4.141012197744675E-2</c:v>
                </c:pt>
                <c:pt idx="76">
                  <c:v>4.1458792894733656E-2</c:v>
                </c:pt>
                <c:pt idx="77">
                  <c:v>4.1451247203572406E-2</c:v>
                </c:pt>
                <c:pt idx="78">
                  <c:v>4.1397406555291588E-2</c:v>
                </c:pt>
                <c:pt idx="79">
                  <c:v>4.1276725600721188E-2</c:v>
                </c:pt>
                <c:pt idx="80">
                  <c:v>4.1123726058477805E-2</c:v>
                </c:pt>
                <c:pt idx="81">
                  <c:v>4.0939182322787523E-2</c:v>
                </c:pt>
                <c:pt idx="82">
                  <c:v>4.0770627294397087E-2</c:v>
                </c:pt>
                <c:pt idx="83">
                  <c:v>4.0634527663178252E-2</c:v>
                </c:pt>
                <c:pt idx="84">
                  <c:v>4.0543607366094074E-2</c:v>
                </c:pt>
                <c:pt idx="85">
                  <c:v>4.0490031291004619E-2</c:v>
                </c:pt>
                <c:pt idx="86">
                  <c:v>4.0477843911361326E-2</c:v>
                </c:pt>
                <c:pt idx="87">
                  <c:v>4.05132472764341E-2</c:v>
                </c:pt>
                <c:pt idx="88">
                  <c:v>4.0581180105327873E-2</c:v>
                </c:pt>
                <c:pt idx="89">
                  <c:v>4.0686336203598891E-2</c:v>
                </c:pt>
                <c:pt idx="90">
                  <c:v>4.084684480922527E-2</c:v>
                </c:pt>
                <c:pt idx="91">
                  <c:v>4.1038811540757017E-2</c:v>
                </c:pt>
                <c:pt idx="92">
                  <c:v>4.1273579151051683E-2</c:v>
                </c:pt>
                <c:pt idx="93">
                  <c:v>4.1520683336259287E-2</c:v>
                </c:pt>
                <c:pt idx="94">
                  <c:v>4.1784860599790474E-2</c:v>
                </c:pt>
                <c:pt idx="95">
                  <c:v>4.2019123500760674E-2</c:v>
                </c:pt>
                <c:pt idx="96">
                  <c:v>4.2261574829268594E-2</c:v>
                </c:pt>
                <c:pt idx="97">
                  <c:v>4.2467335778319182E-2</c:v>
                </c:pt>
                <c:pt idx="98">
                  <c:v>4.2686194179683001E-2</c:v>
                </c:pt>
                <c:pt idx="99">
                  <c:v>4.2904260481891165E-2</c:v>
                </c:pt>
                <c:pt idx="100">
                  <c:v>4.3085082798778755E-2</c:v>
                </c:pt>
                <c:pt idx="101">
                  <c:v>4.3288339123836235E-2</c:v>
                </c:pt>
                <c:pt idx="102">
                  <c:v>4.3460926220674843E-2</c:v>
                </c:pt>
                <c:pt idx="103">
                  <c:v>4.3636173547392049E-2</c:v>
                </c:pt>
                <c:pt idx="104">
                  <c:v>4.3808587410604567E-2</c:v>
                </c:pt>
                <c:pt idx="105">
                  <c:v>4.3962999404174218E-2</c:v>
                </c:pt>
                <c:pt idx="106">
                  <c:v>4.4130739114576795E-2</c:v>
                </c:pt>
                <c:pt idx="107">
                  <c:v>4.4286978566901648E-2</c:v>
                </c:pt>
                <c:pt idx="108">
                  <c:v>4.4412213659988556E-2</c:v>
                </c:pt>
                <c:pt idx="109">
                  <c:v>4.4546132423086325E-2</c:v>
                </c:pt>
                <c:pt idx="110">
                  <c:v>4.467783464463073E-2</c:v>
                </c:pt>
                <c:pt idx="111">
                  <c:v>4.4796091602078862E-2</c:v>
                </c:pt>
                <c:pt idx="112">
                  <c:v>4.4906876506051491E-2</c:v>
                </c:pt>
                <c:pt idx="113">
                  <c:v>4.5020530788233232E-2</c:v>
                </c:pt>
                <c:pt idx="114">
                  <c:v>4.5123398638409494E-2</c:v>
                </c:pt>
                <c:pt idx="115">
                  <c:v>4.5223108768606322E-2</c:v>
                </c:pt>
                <c:pt idx="116">
                  <c:v>4.5314136404490959E-2</c:v>
                </c:pt>
                <c:pt idx="117">
                  <c:v>4.5399306712465011E-2</c:v>
                </c:pt>
                <c:pt idx="118">
                  <c:v>4.5484002002634957E-2</c:v>
                </c:pt>
                <c:pt idx="119">
                  <c:v>4.5569258311173123E-2</c:v>
                </c:pt>
                <c:pt idx="120">
                  <c:v>4.5635616577129667E-2</c:v>
                </c:pt>
                <c:pt idx="121">
                  <c:v>4.5718404861702665E-2</c:v>
                </c:pt>
                <c:pt idx="122">
                  <c:v>4.5781213427226228E-2</c:v>
                </c:pt>
                <c:pt idx="123">
                  <c:v>4.5854489393521027E-2</c:v>
                </c:pt>
                <c:pt idx="124">
                  <c:v>4.5917580793150795E-2</c:v>
                </c:pt>
                <c:pt idx="125">
                  <c:v>4.5981367030117182E-2</c:v>
                </c:pt>
                <c:pt idx="126">
                  <c:v>4.6043930722052144E-2</c:v>
                </c:pt>
                <c:pt idx="127">
                  <c:v>4.6097811589834385E-2</c:v>
                </c:pt>
                <c:pt idx="128">
                  <c:v>4.615378566350873E-2</c:v>
                </c:pt>
                <c:pt idx="129">
                  <c:v>4.6199520800562562E-2</c:v>
                </c:pt>
                <c:pt idx="130">
                  <c:v>4.6251059641146772E-2</c:v>
                </c:pt>
                <c:pt idx="131">
                  <c:v>4.6294305918068913E-2</c:v>
                </c:pt>
                <c:pt idx="132">
                  <c:v>4.6332183235497072E-2</c:v>
                </c:pt>
                <c:pt idx="133">
                  <c:v>4.6365757746659846E-2</c:v>
                </c:pt>
                <c:pt idx="134">
                  <c:v>4.6404383243157488E-2</c:v>
                </c:pt>
                <c:pt idx="135">
                  <c:v>4.6435870656679638E-2</c:v>
                </c:pt>
                <c:pt idx="136">
                  <c:v>4.6460590258525655E-2</c:v>
                </c:pt>
                <c:pt idx="137">
                  <c:v>4.6489803852516817E-2</c:v>
                </c:pt>
                <c:pt idx="138">
                  <c:v>4.6511730242734195E-2</c:v>
                </c:pt>
                <c:pt idx="139">
                  <c:v>4.6531700472070489E-2</c:v>
                </c:pt>
                <c:pt idx="140">
                  <c:v>4.6549754791525594E-2</c:v>
                </c:pt>
                <c:pt idx="141">
                  <c:v>4.6568457294098309E-2</c:v>
                </c:pt>
                <c:pt idx="142">
                  <c:v>4.6586788907448218E-2</c:v>
                </c:pt>
                <c:pt idx="143">
                  <c:v>4.6594546021240552E-2</c:v>
                </c:pt>
                <c:pt idx="144">
                  <c:v>4.6621238700051748E-2</c:v>
                </c:pt>
                <c:pt idx="145">
                  <c:v>4.6647575629783479E-2</c:v>
                </c:pt>
                <c:pt idx="146">
                  <c:v>4.6671240756651591E-2</c:v>
                </c:pt>
                <c:pt idx="147">
                  <c:v>4.6691132395242071E-2</c:v>
                </c:pt>
                <c:pt idx="148">
                  <c:v>4.6719503675047271E-2</c:v>
                </c:pt>
                <c:pt idx="149">
                  <c:v>4.6744576925148648E-2</c:v>
                </c:pt>
                <c:pt idx="150">
                  <c:v>4.6771375573600282E-2</c:v>
                </c:pt>
                <c:pt idx="151">
                  <c:v>4.679822472252617E-2</c:v>
                </c:pt>
                <c:pt idx="152">
                  <c:v>4.6823361901938268E-2</c:v>
                </c:pt>
                <c:pt idx="153">
                  <c:v>4.6854544683592285E-2</c:v>
                </c:pt>
                <c:pt idx="154">
                  <c:v>4.6885946888298398E-2</c:v>
                </c:pt>
                <c:pt idx="155">
                  <c:v>4.6911805309126989E-2</c:v>
                </c:pt>
                <c:pt idx="156">
                  <c:v>4.6945078873147958E-2</c:v>
                </c:pt>
                <c:pt idx="157">
                  <c:v>4.6973652604782146E-2</c:v>
                </c:pt>
                <c:pt idx="158">
                  <c:v>4.7022530391308347E-2</c:v>
                </c:pt>
                <c:pt idx="159">
                  <c:v>4.7041963756353326E-2</c:v>
                </c:pt>
                <c:pt idx="160">
                  <c:v>4.7079194059521809E-2</c:v>
                </c:pt>
                <c:pt idx="161">
                  <c:v>4.7118273390576469E-2</c:v>
                </c:pt>
                <c:pt idx="162">
                  <c:v>4.7153628336169345E-2</c:v>
                </c:pt>
                <c:pt idx="163">
                  <c:v>4.7192242592890184E-2</c:v>
                </c:pt>
                <c:pt idx="164">
                  <c:v>4.7226821231844747E-2</c:v>
                </c:pt>
                <c:pt idx="165">
                  <c:v>4.7270986467627417E-2</c:v>
                </c:pt>
                <c:pt idx="166">
                  <c:v>4.7311058831862977E-2</c:v>
                </c:pt>
                <c:pt idx="167">
                  <c:v>4.7349564428012629E-2</c:v>
                </c:pt>
                <c:pt idx="168">
                  <c:v>4.7387598670303177E-2</c:v>
                </c:pt>
                <c:pt idx="169">
                  <c:v>4.7435489601063204E-2</c:v>
                </c:pt>
                <c:pt idx="170">
                  <c:v>4.7478671661873202E-2</c:v>
                </c:pt>
                <c:pt idx="171">
                  <c:v>4.751923307986259E-2</c:v>
                </c:pt>
                <c:pt idx="172">
                  <c:v>4.7569852629688457E-2</c:v>
                </c:pt>
                <c:pt idx="173">
                  <c:v>4.7616044757506006E-2</c:v>
                </c:pt>
                <c:pt idx="174">
                  <c:v>4.7664372445383636E-2</c:v>
                </c:pt>
                <c:pt idx="175">
                  <c:v>4.7710858102274392E-2</c:v>
                </c:pt>
                <c:pt idx="176">
                  <c:v>4.7753537121048691E-2</c:v>
                </c:pt>
                <c:pt idx="177">
                  <c:v>4.7798936494201277E-2</c:v>
                </c:pt>
                <c:pt idx="178">
                  <c:v>4.784223867397621E-2</c:v>
                </c:pt>
                <c:pt idx="179">
                  <c:v>4.7873111275003488E-2</c:v>
                </c:pt>
                <c:pt idx="180">
                  <c:v>4.7911592691245453E-2</c:v>
                </c:pt>
                <c:pt idx="181">
                  <c:v>4.7951772581368242E-2</c:v>
                </c:pt>
                <c:pt idx="182">
                  <c:v>4.798044737325094E-2</c:v>
                </c:pt>
                <c:pt idx="183">
                  <c:v>4.800736730203875E-2</c:v>
                </c:pt>
                <c:pt idx="184">
                  <c:v>4.8037485154031154E-2</c:v>
                </c:pt>
                <c:pt idx="185">
                  <c:v>4.8064216482805143E-2</c:v>
                </c:pt>
                <c:pt idx="186">
                  <c:v>4.8087031995870923E-2</c:v>
                </c:pt>
                <c:pt idx="187">
                  <c:v>4.8104753843311282E-2</c:v>
                </c:pt>
                <c:pt idx="188">
                  <c:v>4.8125990889004204E-2</c:v>
                </c:pt>
                <c:pt idx="189">
                  <c:v>4.8143099333113441E-2</c:v>
                </c:pt>
                <c:pt idx="190">
                  <c:v>4.814967363634981E-2</c:v>
                </c:pt>
                <c:pt idx="191">
                  <c:v>4.8165403074982398E-2</c:v>
                </c:pt>
                <c:pt idx="192">
                  <c:v>4.8168043051057249E-2</c:v>
                </c:pt>
                <c:pt idx="193">
                  <c:v>4.8184465989591946E-2</c:v>
                </c:pt>
                <c:pt idx="194">
                  <c:v>4.8186356884397881E-2</c:v>
                </c:pt>
                <c:pt idx="195">
                  <c:v>4.8192286763232811E-2</c:v>
                </c:pt>
                <c:pt idx="196">
                  <c:v>4.8192798354588194E-2</c:v>
                </c:pt>
                <c:pt idx="197">
                  <c:v>4.8191027862240672E-2</c:v>
                </c:pt>
                <c:pt idx="198">
                  <c:v>4.8186843380586458E-2</c:v>
                </c:pt>
                <c:pt idx="199">
                  <c:v>4.8177455879871919E-2</c:v>
                </c:pt>
                <c:pt idx="200">
                  <c:v>4.8171679156841923E-2</c:v>
                </c:pt>
                <c:pt idx="201">
                  <c:v>4.8160845251570758E-2</c:v>
                </c:pt>
                <c:pt idx="202">
                  <c:v>4.8144369557048435E-2</c:v>
                </c:pt>
                <c:pt idx="203">
                  <c:v>4.8129053522274798E-2</c:v>
                </c:pt>
                <c:pt idx="204">
                  <c:v>4.8110910847095463E-2</c:v>
                </c:pt>
                <c:pt idx="205">
                  <c:v>4.8095268298106807E-2</c:v>
                </c:pt>
                <c:pt idx="206">
                  <c:v>4.8070506633795536E-2</c:v>
                </c:pt>
                <c:pt idx="207">
                  <c:v>4.8049135421675673E-2</c:v>
                </c:pt>
                <c:pt idx="208">
                  <c:v>4.8022733009690274E-2</c:v>
                </c:pt>
                <c:pt idx="209">
                  <c:v>4.7993146216730315E-2</c:v>
                </c:pt>
                <c:pt idx="210">
                  <c:v>4.7962224266940905E-2</c:v>
                </c:pt>
                <c:pt idx="211">
                  <c:v>4.7925365916734755E-2</c:v>
                </c:pt>
                <c:pt idx="212">
                  <c:v>4.7893708955567806E-2</c:v>
                </c:pt>
                <c:pt idx="213">
                  <c:v>4.7853613979757008E-2</c:v>
                </c:pt>
                <c:pt idx="214">
                  <c:v>4.7810009072843052E-2</c:v>
                </c:pt>
                <c:pt idx="215">
                  <c:v>4.7770071918414342E-2</c:v>
                </c:pt>
                <c:pt idx="216">
                  <c:v>4.7718396692169117E-2</c:v>
                </c:pt>
                <c:pt idx="217">
                  <c:v>4.7683506975972324E-2</c:v>
                </c:pt>
                <c:pt idx="218">
                  <c:v>4.7629262172118381E-2</c:v>
                </c:pt>
                <c:pt idx="219">
                  <c:v>4.758218214254175E-2</c:v>
                </c:pt>
                <c:pt idx="220">
                  <c:v>4.7527199139307905E-2</c:v>
                </c:pt>
                <c:pt idx="221">
                  <c:v>4.7473501194640576E-2</c:v>
                </c:pt>
                <c:pt idx="222">
                  <c:v>4.7412028872125665E-2</c:v>
                </c:pt>
                <c:pt idx="223">
                  <c:v>4.7349889538922253E-2</c:v>
                </c:pt>
                <c:pt idx="224">
                  <c:v>4.7287677887299061E-2</c:v>
                </c:pt>
                <c:pt idx="225">
                  <c:v>4.7221216289966783E-2</c:v>
                </c:pt>
                <c:pt idx="226">
                  <c:v>4.7158747138325657E-2</c:v>
                </c:pt>
                <c:pt idx="227">
                  <c:v>4.7084161343070079E-2</c:v>
                </c:pt>
                <c:pt idx="228">
                  <c:v>4.7025424131510833E-2</c:v>
                </c:pt>
                <c:pt idx="229">
                  <c:v>4.6959439983454067E-2</c:v>
                </c:pt>
                <c:pt idx="230">
                  <c:v>4.688785541801934E-2</c:v>
                </c:pt>
                <c:pt idx="231">
                  <c:v>4.6806881005694696E-2</c:v>
                </c:pt>
                <c:pt idx="232">
                  <c:v>4.6727288525956395E-2</c:v>
                </c:pt>
                <c:pt idx="233">
                  <c:v>4.6643463229729488E-2</c:v>
                </c:pt>
                <c:pt idx="234">
                  <c:v>4.6560239862934644E-2</c:v>
                </c:pt>
                <c:pt idx="235">
                  <c:v>4.6476238906907434E-2</c:v>
                </c:pt>
                <c:pt idx="236">
                  <c:v>4.6400850639772624E-2</c:v>
                </c:pt>
                <c:pt idx="237">
                  <c:v>4.6318405739536279E-2</c:v>
                </c:pt>
                <c:pt idx="238">
                  <c:v>4.6241016908461503E-2</c:v>
                </c:pt>
                <c:pt idx="239">
                  <c:v>4.616641927591774E-2</c:v>
                </c:pt>
                <c:pt idx="240">
                  <c:v>4.6102818216647523E-2</c:v>
                </c:pt>
                <c:pt idx="241">
                  <c:v>4.6030159204463975E-2</c:v>
                </c:pt>
                <c:pt idx="242">
                  <c:v>4.5960546035652979E-2</c:v>
                </c:pt>
                <c:pt idx="243">
                  <c:v>4.5892999035026229E-2</c:v>
                </c:pt>
                <c:pt idx="244">
                  <c:v>4.5824974850605278E-2</c:v>
                </c:pt>
                <c:pt idx="245">
                  <c:v>4.5760724910745544E-2</c:v>
                </c:pt>
                <c:pt idx="246">
                  <c:v>4.5694198554517167E-2</c:v>
                </c:pt>
                <c:pt idx="247">
                  <c:v>4.5637091681545172E-2</c:v>
                </c:pt>
                <c:pt idx="248">
                  <c:v>4.5573932750126424E-2</c:v>
                </c:pt>
                <c:pt idx="249">
                  <c:v>4.5516149072694329E-2</c:v>
                </c:pt>
                <c:pt idx="250">
                  <c:v>4.5458460560630951E-2</c:v>
                </c:pt>
                <c:pt idx="251">
                  <c:v>4.5400098176727077E-2</c:v>
                </c:pt>
                <c:pt idx="252">
                  <c:v>4.5352695197052768E-2</c:v>
                </c:pt>
                <c:pt idx="253">
                  <c:v>4.5299827772313249E-2</c:v>
                </c:pt>
                <c:pt idx="254">
                  <c:v>4.5253892858056075E-2</c:v>
                </c:pt>
                <c:pt idx="255">
                  <c:v>4.5204393735565652E-2</c:v>
                </c:pt>
                <c:pt idx="256">
                  <c:v>4.5159557559975132E-2</c:v>
                </c:pt>
                <c:pt idx="257">
                  <c:v>4.5111991722419455E-2</c:v>
                </c:pt>
                <c:pt idx="258">
                  <c:v>4.5066840059526395E-2</c:v>
                </c:pt>
                <c:pt idx="259">
                  <c:v>4.5026286398834402E-2</c:v>
                </c:pt>
                <c:pt idx="260">
                  <c:v>4.4986572125244671E-2</c:v>
                </c:pt>
                <c:pt idx="261">
                  <c:v>4.4945069976035534E-2</c:v>
                </c:pt>
                <c:pt idx="262">
                  <c:v>4.4906400583109018E-2</c:v>
                </c:pt>
                <c:pt idx="263">
                  <c:v>4.4872712596906304E-2</c:v>
                </c:pt>
                <c:pt idx="264">
                  <c:v>4.4844974097071534E-2</c:v>
                </c:pt>
                <c:pt idx="265">
                  <c:v>4.4811019898655241E-2</c:v>
                </c:pt>
                <c:pt idx="266">
                  <c:v>4.478233203160803E-2</c:v>
                </c:pt>
                <c:pt idx="267">
                  <c:v>4.4753965883634887E-2</c:v>
                </c:pt>
                <c:pt idx="268">
                  <c:v>4.4726384982861196E-2</c:v>
                </c:pt>
                <c:pt idx="269">
                  <c:v>4.4701313101866404E-2</c:v>
                </c:pt>
                <c:pt idx="270">
                  <c:v>4.4677132666938131E-2</c:v>
                </c:pt>
                <c:pt idx="271">
                  <c:v>4.46560321333812E-2</c:v>
                </c:pt>
                <c:pt idx="272">
                  <c:v>4.4624747432829952E-2</c:v>
                </c:pt>
                <c:pt idx="273">
                  <c:v>4.4611700769952023E-2</c:v>
                </c:pt>
                <c:pt idx="274">
                  <c:v>4.4596204642667524E-2</c:v>
                </c:pt>
                <c:pt idx="275">
                  <c:v>4.4584920633390951E-2</c:v>
                </c:pt>
                <c:pt idx="276">
                  <c:v>4.4568641817923166E-2</c:v>
                </c:pt>
                <c:pt idx="277">
                  <c:v>4.4558726251665522E-2</c:v>
                </c:pt>
                <c:pt idx="278">
                  <c:v>4.4548294250220236E-2</c:v>
                </c:pt>
                <c:pt idx="279">
                  <c:v>4.45392257520296E-2</c:v>
                </c:pt>
                <c:pt idx="280">
                  <c:v>4.4532087527147116E-2</c:v>
                </c:pt>
                <c:pt idx="281">
                  <c:v>4.4523738341425631E-2</c:v>
                </c:pt>
                <c:pt idx="282">
                  <c:v>4.4522673269190426E-2</c:v>
                </c:pt>
                <c:pt idx="283">
                  <c:v>4.4520306037205207E-2</c:v>
                </c:pt>
                <c:pt idx="284">
                  <c:v>4.4514231961627182E-2</c:v>
                </c:pt>
                <c:pt idx="285">
                  <c:v>4.4520886726013557E-2</c:v>
                </c:pt>
                <c:pt idx="286">
                  <c:v>4.4515193919511385E-2</c:v>
                </c:pt>
                <c:pt idx="287">
                  <c:v>4.4527500232894826E-2</c:v>
                </c:pt>
                <c:pt idx="288">
                  <c:v>4.4530894016592749E-2</c:v>
                </c:pt>
                <c:pt idx="289">
                  <c:v>4.4541043338503096E-2</c:v>
                </c:pt>
                <c:pt idx="290">
                  <c:v>4.45508087859703E-2</c:v>
                </c:pt>
                <c:pt idx="291">
                  <c:v>4.4561195975225967E-2</c:v>
                </c:pt>
                <c:pt idx="292">
                  <c:v>4.4573338639305411E-2</c:v>
                </c:pt>
                <c:pt idx="293">
                  <c:v>4.4582575585976385E-2</c:v>
                </c:pt>
                <c:pt idx="294">
                  <c:v>4.4597979725507331E-2</c:v>
                </c:pt>
                <c:pt idx="295">
                  <c:v>4.4609834003882763E-2</c:v>
                </c:pt>
                <c:pt idx="296">
                  <c:v>4.46189092110977E-2</c:v>
                </c:pt>
                <c:pt idx="297">
                  <c:v>4.4630334751976822E-2</c:v>
                </c:pt>
                <c:pt idx="298">
                  <c:v>4.4641906561393448E-2</c:v>
                </c:pt>
                <c:pt idx="299">
                  <c:v>4.4655131556197936E-2</c:v>
                </c:pt>
                <c:pt idx="300">
                  <c:v>4.4662995026139338E-2</c:v>
                </c:pt>
                <c:pt idx="301">
                  <c:v>4.4676508570283782E-2</c:v>
                </c:pt>
                <c:pt idx="302">
                  <c:v>4.4686879130706354E-2</c:v>
                </c:pt>
                <c:pt idx="303">
                  <c:v>4.4697361891938465E-2</c:v>
                </c:pt>
                <c:pt idx="304">
                  <c:v>4.4707301679724358E-2</c:v>
                </c:pt>
                <c:pt idx="305">
                  <c:v>4.4714419716762953E-2</c:v>
                </c:pt>
                <c:pt idx="306">
                  <c:v>4.4726545343952567E-2</c:v>
                </c:pt>
                <c:pt idx="307">
                  <c:v>4.4736442188169759E-2</c:v>
                </c:pt>
                <c:pt idx="308">
                  <c:v>4.4739694265716778E-2</c:v>
                </c:pt>
                <c:pt idx="309">
                  <c:v>4.4749130195738118E-2</c:v>
                </c:pt>
                <c:pt idx="310">
                  <c:v>4.4763316568251069E-2</c:v>
                </c:pt>
                <c:pt idx="311">
                  <c:v>4.4770944951115582E-2</c:v>
                </c:pt>
                <c:pt idx="312">
                  <c:v>4.477654754479763E-2</c:v>
                </c:pt>
                <c:pt idx="313">
                  <c:v>4.4787220942650981E-2</c:v>
                </c:pt>
                <c:pt idx="314">
                  <c:v>4.4795538203121765E-2</c:v>
                </c:pt>
                <c:pt idx="315">
                  <c:v>4.4803132564922937E-2</c:v>
                </c:pt>
                <c:pt idx="316">
                  <c:v>4.480785577780156E-2</c:v>
                </c:pt>
                <c:pt idx="317">
                  <c:v>4.4817685331362669E-2</c:v>
                </c:pt>
                <c:pt idx="318">
                  <c:v>4.4825085383323436E-2</c:v>
                </c:pt>
                <c:pt idx="319">
                  <c:v>4.4825832224928419E-2</c:v>
                </c:pt>
                <c:pt idx="320">
                  <c:v>4.4838545684123488E-2</c:v>
                </c:pt>
                <c:pt idx="321">
                  <c:v>4.4836206096392245E-2</c:v>
                </c:pt>
                <c:pt idx="322">
                  <c:v>4.4850357444358606E-2</c:v>
                </c:pt>
                <c:pt idx="323">
                  <c:v>4.4853753743052428E-2</c:v>
                </c:pt>
                <c:pt idx="324">
                  <c:v>4.4862122250701651E-2</c:v>
                </c:pt>
                <c:pt idx="325">
                  <c:v>4.4867935341352229E-2</c:v>
                </c:pt>
                <c:pt idx="326">
                  <c:v>4.4873011503091871E-2</c:v>
                </c:pt>
                <c:pt idx="327">
                  <c:v>4.4878207240442662E-2</c:v>
                </c:pt>
                <c:pt idx="328">
                  <c:v>4.488016371339406E-2</c:v>
                </c:pt>
                <c:pt idx="329">
                  <c:v>4.4887776199586858E-2</c:v>
                </c:pt>
                <c:pt idx="330">
                  <c:v>4.4892163317695653E-2</c:v>
                </c:pt>
                <c:pt idx="331">
                  <c:v>4.4885059944777789E-2</c:v>
                </c:pt>
                <c:pt idx="332">
                  <c:v>4.4894726555500419E-2</c:v>
                </c:pt>
                <c:pt idx="333">
                  <c:v>4.4901440707555335E-2</c:v>
                </c:pt>
                <c:pt idx="334">
                  <c:v>4.4907480931325315E-2</c:v>
                </c:pt>
                <c:pt idx="335">
                  <c:v>4.490797388956215E-2</c:v>
                </c:pt>
                <c:pt idx="336">
                  <c:v>4.4914034011773164E-2</c:v>
                </c:pt>
                <c:pt idx="337">
                  <c:v>4.4916937119557764E-2</c:v>
                </c:pt>
                <c:pt idx="338">
                  <c:v>4.4919711503816621E-2</c:v>
                </c:pt>
                <c:pt idx="339">
                  <c:v>4.4922183765094062E-2</c:v>
                </c:pt>
                <c:pt idx="340">
                  <c:v>4.4921688136056626E-2</c:v>
                </c:pt>
                <c:pt idx="341">
                  <c:v>4.4926492273915077E-2</c:v>
                </c:pt>
                <c:pt idx="342">
                  <c:v>4.4928439708202809E-2</c:v>
                </c:pt>
                <c:pt idx="343">
                  <c:v>4.4927185935751686E-2</c:v>
                </c:pt>
                <c:pt idx="344">
                  <c:v>4.4931490414753673E-2</c:v>
                </c:pt>
                <c:pt idx="345">
                  <c:v>4.4927052361380504E-2</c:v>
                </c:pt>
                <c:pt idx="346">
                  <c:v>4.4939194039868867E-2</c:v>
                </c:pt>
                <c:pt idx="347">
                  <c:v>4.4931570019519342E-2</c:v>
                </c:pt>
                <c:pt idx="348">
                  <c:v>4.493490855019272E-2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761216"/>
        <c:axId val="598028672"/>
      </c:lineChart>
      <c:dateAx>
        <c:axId val="59676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8028672"/>
        <c:crosses val="autoZero"/>
        <c:auto val="1"/>
        <c:lblOffset val="100"/>
        <c:baseTimeUnit val="months"/>
      </c:dateAx>
      <c:valAx>
        <c:axId val="5980286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96761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2.0241415932550134E-3</c:v>
                </c:pt>
                <c:pt idx="1">
                  <c:v>2.0241415932550134E-3</c:v>
                </c:pt>
                <c:pt idx="2">
                  <c:v>2.0241415932550134E-3</c:v>
                </c:pt>
                <c:pt idx="3">
                  <c:v>2.0241415932550134E-3</c:v>
                </c:pt>
                <c:pt idx="4">
                  <c:v>2.0241415932550134E-3</c:v>
                </c:pt>
                <c:pt idx="5">
                  <c:v>2.0241415932550134E-3</c:v>
                </c:pt>
                <c:pt idx="6">
                  <c:v>2.0241415932550134E-3</c:v>
                </c:pt>
                <c:pt idx="7">
                  <c:v>2.0241415932550134E-3</c:v>
                </c:pt>
                <c:pt idx="8">
                  <c:v>2.0241415932550134E-3</c:v>
                </c:pt>
                <c:pt idx="9">
                  <c:v>2.0241415932550134E-3</c:v>
                </c:pt>
                <c:pt idx="10">
                  <c:v>2.0241415932550134E-3</c:v>
                </c:pt>
                <c:pt idx="11">
                  <c:v>2.0241415932550134E-3</c:v>
                </c:pt>
                <c:pt idx="12">
                  <c:v>2.0241415932550134E-3</c:v>
                </c:pt>
                <c:pt idx="13">
                  <c:v>2.0241415932550134E-3</c:v>
                </c:pt>
                <c:pt idx="14">
                  <c:v>2.0241415932550134E-3</c:v>
                </c:pt>
                <c:pt idx="15">
                  <c:v>2.0241415932550134E-3</c:v>
                </c:pt>
                <c:pt idx="16">
                  <c:v>2.0241415932550134E-3</c:v>
                </c:pt>
                <c:pt idx="17">
                  <c:v>2.0241415932550134E-3</c:v>
                </c:pt>
                <c:pt idx="18">
                  <c:v>2.0241415932550134E-3</c:v>
                </c:pt>
                <c:pt idx="19">
                  <c:v>2.0241415932550134E-3</c:v>
                </c:pt>
                <c:pt idx="20">
                  <c:v>2.0241415932550134E-3</c:v>
                </c:pt>
                <c:pt idx="21">
                  <c:v>2.0241415932550134E-3</c:v>
                </c:pt>
                <c:pt idx="22">
                  <c:v>2.0241415932550134E-3</c:v>
                </c:pt>
                <c:pt idx="23">
                  <c:v>2.0241415932550134E-3</c:v>
                </c:pt>
                <c:pt idx="24">
                  <c:v>2.0241415932550134E-3</c:v>
                </c:pt>
                <c:pt idx="25">
                  <c:v>2.0241415932550134E-3</c:v>
                </c:pt>
                <c:pt idx="26">
                  <c:v>2.0241415932550134E-3</c:v>
                </c:pt>
                <c:pt idx="27">
                  <c:v>2.0241415932550134E-3</c:v>
                </c:pt>
                <c:pt idx="28">
                  <c:v>2.0241415932550134E-3</c:v>
                </c:pt>
                <c:pt idx="29">
                  <c:v>2.0241415932550134E-3</c:v>
                </c:pt>
                <c:pt idx="30">
                  <c:v>2.0241415932550134E-3</c:v>
                </c:pt>
                <c:pt idx="31">
                  <c:v>2.0241415932550134E-3</c:v>
                </c:pt>
                <c:pt idx="32">
                  <c:v>2.0241415932550134E-3</c:v>
                </c:pt>
                <c:pt idx="33">
                  <c:v>2.0241415932550134E-3</c:v>
                </c:pt>
                <c:pt idx="34">
                  <c:v>2.0241415932550134E-3</c:v>
                </c:pt>
                <c:pt idx="35">
                  <c:v>2.0241415932550134E-3</c:v>
                </c:pt>
                <c:pt idx="36">
                  <c:v>2.0241415932550134E-3</c:v>
                </c:pt>
                <c:pt idx="37">
                  <c:v>2.0241415932550134E-3</c:v>
                </c:pt>
                <c:pt idx="38">
                  <c:v>2.0241415932550134E-3</c:v>
                </c:pt>
                <c:pt idx="39">
                  <c:v>2.0241415932550134E-3</c:v>
                </c:pt>
                <c:pt idx="40">
                  <c:v>2.0241415932550134E-3</c:v>
                </c:pt>
                <c:pt idx="41">
                  <c:v>2.0241415932550134E-3</c:v>
                </c:pt>
                <c:pt idx="42">
                  <c:v>2.0241415932550134E-3</c:v>
                </c:pt>
                <c:pt idx="43">
                  <c:v>2.0241415932550134E-3</c:v>
                </c:pt>
                <c:pt idx="44">
                  <c:v>2.0241415932550134E-3</c:v>
                </c:pt>
                <c:pt idx="45">
                  <c:v>2.0241415932550134E-3</c:v>
                </c:pt>
                <c:pt idx="46">
                  <c:v>2.0241415932550134E-3</c:v>
                </c:pt>
                <c:pt idx="47">
                  <c:v>2.0241415932550134E-3</c:v>
                </c:pt>
                <c:pt idx="48">
                  <c:v>2.0241415932550134E-3</c:v>
                </c:pt>
                <c:pt idx="49">
                  <c:v>2.0241415932550134E-3</c:v>
                </c:pt>
                <c:pt idx="50">
                  <c:v>2.0241415932550134E-3</c:v>
                </c:pt>
                <c:pt idx="51">
                  <c:v>2.0241415932550134E-3</c:v>
                </c:pt>
                <c:pt idx="52">
                  <c:v>2.0241415932550134E-3</c:v>
                </c:pt>
                <c:pt idx="53">
                  <c:v>2.0241415932550134E-3</c:v>
                </c:pt>
                <c:pt idx="54">
                  <c:v>2.0241415932550134E-3</c:v>
                </c:pt>
                <c:pt idx="55">
                  <c:v>2.0241415932550134E-3</c:v>
                </c:pt>
                <c:pt idx="56">
                  <c:v>2.0241415932550134E-3</c:v>
                </c:pt>
                <c:pt idx="57">
                  <c:v>2.0241415932550134E-3</c:v>
                </c:pt>
                <c:pt idx="58">
                  <c:v>2.0241415932550134E-3</c:v>
                </c:pt>
                <c:pt idx="59">
                  <c:v>2.0241415932550134E-3</c:v>
                </c:pt>
                <c:pt idx="60">
                  <c:v>2.0241415932550134E-3</c:v>
                </c:pt>
                <c:pt idx="61">
                  <c:v>2.0241415932550134E-3</c:v>
                </c:pt>
                <c:pt idx="62">
                  <c:v>2.0241415932550134E-3</c:v>
                </c:pt>
                <c:pt idx="63">
                  <c:v>2.0241415932550134E-3</c:v>
                </c:pt>
                <c:pt idx="64">
                  <c:v>2.0241415932550134E-3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2.0858337422573689E-3</c:v>
                </c:pt>
                <c:pt idx="1">
                  <c:v>2.0817661280374336E-3</c:v>
                </c:pt>
                <c:pt idx="2">
                  <c:v>2.0804102566307882E-3</c:v>
                </c:pt>
                <c:pt idx="3">
                  <c:v>2.0790543852241433E-3</c:v>
                </c:pt>
                <c:pt idx="4">
                  <c:v>2.0776985138174979E-3</c:v>
                </c:pt>
                <c:pt idx="5">
                  <c:v>2.0763426424108529E-3</c:v>
                </c:pt>
                <c:pt idx="6">
                  <c:v>2.0722750281909172E-3</c:v>
                </c:pt>
                <c:pt idx="7">
                  <c:v>2.0709191567842723E-3</c:v>
                </c:pt>
                <c:pt idx="8">
                  <c:v>2.0695632853776269E-3</c:v>
                </c:pt>
                <c:pt idx="9">
                  <c:v>2.0682074139709819E-3</c:v>
                </c:pt>
                <c:pt idx="10">
                  <c:v>2.0668515425643365E-3</c:v>
                </c:pt>
                <c:pt idx="11">
                  <c:v>2.0627839283444012E-3</c:v>
                </c:pt>
                <c:pt idx="12">
                  <c:v>2.0614280569377559E-3</c:v>
                </c:pt>
                <c:pt idx="13">
                  <c:v>2.0600721855311109E-3</c:v>
                </c:pt>
                <c:pt idx="14">
                  <c:v>2.0587163141244655E-3</c:v>
                </c:pt>
                <c:pt idx="15">
                  <c:v>2.0573604427178206E-3</c:v>
                </c:pt>
                <c:pt idx="16">
                  <c:v>2.0519369570912399E-3</c:v>
                </c:pt>
                <c:pt idx="17">
                  <c:v>2.0505810856845949E-3</c:v>
                </c:pt>
                <c:pt idx="18">
                  <c:v>2.0492252142779496E-3</c:v>
                </c:pt>
                <c:pt idx="19">
                  <c:v>2.0478693428713046E-3</c:v>
                </c:pt>
                <c:pt idx="20">
                  <c:v>2.0438017286513689E-3</c:v>
                </c:pt>
                <c:pt idx="21">
                  <c:v>2.0424458572447239E-3</c:v>
                </c:pt>
                <c:pt idx="22">
                  <c:v>2.0410899858380785E-3</c:v>
                </c:pt>
                <c:pt idx="23">
                  <c:v>2.0397341144314336E-3</c:v>
                </c:pt>
                <c:pt idx="24">
                  <c:v>2.0383782430247882E-3</c:v>
                </c:pt>
                <c:pt idx="25">
                  <c:v>2.0343106288048529E-3</c:v>
                </c:pt>
                <c:pt idx="26">
                  <c:v>2.0329547573982075E-3</c:v>
                </c:pt>
                <c:pt idx="27">
                  <c:v>2.0315988859915626E-3</c:v>
                </c:pt>
                <c:pt idx="28">
                  <c:v>2.0302430145849172E-3</c:v>
                </c:pt>
                <c:pt idx="29">
                  <c:v>2.0288871431782722E-3</c:v>
                </c:pt>
                <c:pt idx="30">
                  <c:v>2.0248195289583365E-3</c:v>
                </c:pt>
                <c:pt idx="31">
                  <c:v>2.0234636575516916E-3</c:v>
                </c:pt>
                <c:pt idx="32">
                  <c:v>2.0221077861450462E-3</c:v>
                </c:pt>
                <c:pt idx="33">
                  <c:v>2.0207519147384012E-3</c:v>
                </c:pt>
                <c:pt idx="34">
                  <c:v>2.0193960433317563E-3</c:v>
                </c:pt>
                <c:pt idx="35">
                  <c:v>2.0153284291118206E-3</c:v>
                </c:pt>
                <c:pt idx="36">
                  <c:v>2.0139725577051756E-3</c:v>
                </c:pt>
                <c:pt idx="37">
                  <c:v>2.0126166862985302E-3</c:v>
                </c:pt>
                <c:pt idx="38">
                  <c:v>2.0112608148918853E-3</c:v>
                </c:pt>
                <c:pt idx="39">
                  <c:v>2.0099049434852399E-3</c:v>
                </c:pt>
                <c:pt idx="40">
                  <c:v>2.0058373292653046E-3</c:v>
                </c:pt>
                <c:pt idx="41">
                  <c:v>2.0044814578586592E-3</c:v>
                </c:pt>
                <c:pt idx="42">
                  <c:v>2.0031255864520143E-3</c:v>
                </c:pt>
                <c:pt idx="43">
                  <c:v>2.0017697150453689E-3</c:v>
                </c:pt>
                <c:pt idx="44">
                  <c:v>2.0004138436387239E-3</c:v>
                </c:pt>
                <c:pt idx="45">
                  <c:v>1.9963462294187882E-3</c:v>
                </c:pt>
                <c:pt idx="46">
                  <c:v>1.9949903580121432E-3</c:v>
                </c:pt>
                <c:pt idx="47">
                  <c:v>1.9936344866054979E-3</c:v>
                </c:pt>
                <c:pt idx="48">
                  <c:v>1.9922786151988529E-3</c:v>
                </c:pt>
                <c:pt idx="49">
                  <c:v>1.9909227437922075E-3</c:v>
                </c:pt>
                <c:pt idx="50">
                  <c:v>1.9868551295722722E-3</c:v>
                </c:pt>
                <c:pt idx="51">
                  <c:v>1.9854992581656273E-3</c:v>
                </c:pt>
                <c:pt idx="52">
                  <c:v>1.9841433867589819E-3</c:v>
                </c:pt>
                <c:pt idx="53">
                  <c:v>1.9827875153523369E-3</c:v>
                </c:pt>
                <c:pt idx="54">
                  <c:v>1.9814316439456916E-3</c:v>
                </c:pt>
                <c:pt idx="55">
                  <c:v>1.9773640297257563E-3</c:v>
                </c:pt>
                <c:pt idx="56">
                  <c:v>1.9760081583191109E-3</c:v>
                </c:pt>
                <c:pt idx="57">
                  <c:v>1.9746522869124659E-3</c:v>
                </c:pt>
                <c:pt idx="58">
                  <c:v>1.9732964155058205E-3</c:v>
                </c:pt>
                <c:pt idx="59">
                  <c:v>1.9719405440991756E-3</c:v>
                </c:pt>
                <c:pt idx="60">
                  <c:v>1.9678729298792399E-3</c:v>
                </c:pt>
                <c:pt idx="61">
                  <c:v>1.9665170584725949E-3</c:v>
                </c:pt>
                <c:pt idx="62">
                  <c:v>1.9651611870659495E-3</c:v>
                </c:pt>
                <c:pt idx="63">
                  <c:v>1.9638053156593046E-3</c:v>
                </c:pt>
                <c:pt idx="64">
                  <c:v>1.9624494442526592E-3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2.1009717462871949E-3</c:v>
                </c:pt>
                <c:pt idx="1">
                  <c:v>2.094277030808092E-3</c:v>
                </c:pt>
                <c:pt idx="2">
                  <c:v>2.0920831235159061E-3</c:v>
                </c:pt>
                <c:pt idx="3">
                  <c:v>2.0899080484908109E-3</c:v>
                </c:pt>
                <c:pt idx="4">
                  <c:v>2.087751805732807E-3</c:v>
                </c:pt>
                <c:pt idx="5">
                  <c:v>2.085614395241893E-3</c:v>
                </c:pt>
                <c:pt idx="6">
                  <c:v>2.0793151573716973E-3</c:v>
                </c:pt>
                <c:pt idx="7">
                  <c:v>2.0772530759491465E-3</c:v>
                </c:pt>
                <c:pt idx="8">
                  <c:v>2.0752098267936871E-3</c:v>
                </c:pt>
                <c:pt idx="9">
                  <c:v>2.0731854099053184E-3</c:v>
                </c:pt>
                <c:pt idx="10">
                  <c:v>2.0711798252840406E-3</c:v>
                </c:pt>
                <c:pt idx="11">
                  <c:v>2.0652760650227515E-3</c:v>
                </c:pt>
                <c:pt idx="12">
                  <c:v>2.0633458094698369E-3</c:v>
                </c:pt>
                <c:pt idx="13">
                  <c:v>2.0614343861840127E-3</c:v>
                </c:pt>
                <c:pt idx="14">
                  <c:v>2.0595417951652798E-3</c:v>
                </c:pt>
                <c:pt idx="15">
                  <c:v>2.0576680364136372E-3</c:v>
                </c:pt>
                <c:pt idx="16">
                  <c:v>2.0503613240779764E-3</c:v>
                </c:pt>
                <c:pt idx="17">
                  <c:v>2.0485817266617879E-3</c:v>
                </c:pt>
                <c:pt idx="18">
                  <c:v>2.0468209615126902E-3</c:v>
                </c:pt>
                <c:pt idx="19">
                  <c:v>2.0450790286306833E-3</c:v>
                </c:pt>
                <c:pt idx="20">
                  <c:v>2.0399662235872085E-3</c:v>
                </c:pt>
                <c:pt idx="21">
                  <c:v>2.0382996197735649E-3</c:v>
                </c:pt>
                <c:pt idx="22">
                  <c:v>2.0366518482270121E-3</c:v>
                </c:pt>
                <c:pt idx="23">
                  <c:v>2.0350229089475505E-3</c:v>
                </c:pt>
                <c:pt idx="24">
                  <c:v>2.0334128019351789E-3</c:v>
                </c:pt>
                <c:pt idx="25">
                  <c:v>2.0286954745006107E-3</c:v>
                </c:pt>
                <c:pt idx="26">
                  <c:v>2.0271606965566033E-3</c:v>
                </c:pt>
                <c:pt idx="27">
                  <c:v>2.0256447508796857E-3</c:v>
                </c:pt>
                <c:pt idx="28">
                  <c:v>2.0241476374698599E-3</c:v>
                </c:pt>
                <c:pt idx="29">
                  <c:v>2.0226693563271244E-3</c:v>
                </c:pt>
                <c:pt idx="30">
                  <c:v>2.0183475065014625E-3</c:v>
                </c:pt>
                <c:pt idx="31">
                  <c:v>2.0169445544270907E-3</c:v>
                </c:pt>
                <c:pt idx="32">
                  <c:v>2.0155604346198089E-3</c:v>
                </c:pt>
                <c:pt idx="33">
                  <c:v>2.0141951470796183E-3</c:v>
                </c:pt>
                <c:pt idx="34">
                  <c:v>2.012848691806519E-3</c:v>
                </c:pt>
                <c:pt idx="35">
                  <c:v>2.0089223195897642E-3</c:v>
                </c:pt>
                <c:pt idx="36">
                  <c:v>2.0076511933850277E-3</c:v>
                </c:pt>
                <c:pt idx="37">
                  <c:v>2.0063988994473815E-3</c:v>
                </c:pt>
                <c:pt idx="38">
                  <c:v>2.0051654377768267E-3</c:v>
                </c:pt>
                <c:pt idx="39">
                  <c:v>2.0039508083733626E-3</c:v>
                </c:pt>
                <c:pt idx="40">
                  <c:v>2.0004199137655145E-3</c:v>
                </c:pt>
                <c:pt idx="41">
                  <c:v>1.9992806134304137E-3</c:v>
                </c:pt>
                <c:pt idx="42">
                  <c:v>1.9981601453624037E-3</c:v>
                </c:pt>
                <c:pt idx="43">
                  <c:v>1.9970585095614841E-3</c:v>
                </c:pt>
                <c:pt idx="44">
                  <c:v>1.9959757060276557E-3</c:v>
                </c:pt>
                <c:pt idx="45">
                  <c:v>1.9928402890287151E-3</c:v>
                </c:pt>
                <c:pt idx="46">
                  <c:v>1.9918328145632496E-3</c:v>
                </c:pt>
                <c:pt idx="47">
                  <c:v>1.9908441723648748E-3</c:v>
                </c:pt>
                <c:pt idx="48">
                  <c:v>1.9898743624335914E-3</c:v>
                </c:pt>
                <c:pt idx="49">
                  <c:v>1.9889233847693983E-3</c:v>
                </c:pt>
                <c:pt idx="50">
                  <c:v>1.9861834453793643E-3</c:v>
                </c:pt>
                <c:pt idx="51">
                  <c:v>1.9853077967835345E-3</c:v>
                </c:pt>
                <c:pt idx="52">
                  <c:v>1.9844509804547959E-3</c:v>
                </c:pt>
                <c:pt idx="53">
                  <c:v>1.9836129963931477E-3</c:v>
                </c:pt>
                <c:pt idx="54">
                  <c:v>1.9827938445985903E-3</c:v>
                </c:pt>
                <c:pt idx="55">
                  <c:v>1.9804493828174631E-3</c:v>
                </c:pt>
                <c:pt idx="56">
                  <c:v>1.9797055600912689E-3</c:v>
                </c:pt>
                <c:pt idx="57">
                  <c:v>1.9789805696321661E-3</c:v>
                </c:pt>
                <c:pt idx="58">
                  <c:v>1.9782744114401536E-3</c:v>
                </c:pt>
                <c:pt idx="59">
                  <c:v>1.9775870855152319E-3</c:v>
                </c:pt>
                <c:pt idx="60">
                  <c:v>1.9756381013430117E-3</c:v>
                </c:pt>
                <c:pt idx="61">
                  <c:v>1.9750261044864533E-3</c:v>
                </c:pt>
                <c:pt idx="62">
                  <c:v>1.9744329398969853E-3</c:v>
                </c:pt>
                <c:pt idx="63">
                  <c:v>1.9738586075746085E-3</c:v>
                </c:pt>
                <c:pt idx="64">
                  <c:v>1.9733031075193225E-3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973440"/>
        <c:axId val="596974976"/>
      </c:lineChart>
      <c:dateAx>
        <c:axId val="596973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6974976"/>
        <c:crosses val="autoZero"/>
        <c:auto val="1"/>
        <c:lblOffset val="100"/>
        <c:baseTimeUnit val="days"/>
      </c:dateAx>
      <c:valAx>
        <c:axId val="596974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697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Wed, 17-Sep-2014</c:v>
                </c:pt>
                <c:pt idx="2">
                  <c:v>Tue, 23-Sep-2014</c:v>
                </c:pt>
                <c:pt idx="3">
                  <c:v>Tue, 30-Sep-2014</c:v>
                </c:pt>
                <c:pt idx="4">
                  <c:v>Tue, 07-Oct-2014</c:v>
                </c:pt>
                <c:pt idx="5">
                  <c:v>Thu, 16-Oct-2014</c:v>
                </c:pt>
                <c:pt idx="6">
                  <c:v>Mon, 17-Nov-2014</c:v>
                </c:pt>
                <c:pt idx="7">
                  <c:v>Tue, 16-Dec-2014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2.6679510408469033E-2</c:v>
                </c:pt>
                <c:pt idx="1">
                  <c:v>2.6680120888866697E-2</c:v>
                </c:pt>
                <c:pt idx="2">
                  <c:v>2.6679228786377671E-2</c:v>
                </c:pt>
                <c:pt idx="3">
                  <c:v>2.667900249827513E-2</c:v>
                </c:pt>
                <c:pt idx="4">
                  <c:v>2.6680261131534082E-2</c:v>
                </c:pt>
                <c:pt idx="5">
                  <c:v>2.6680007708514052E-2</c:v>
                </c:pt>
                <c:pt idx="6">
                  <c:v>2.665936993571134E-2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Wed, 17-Sep-2014</c:v>
                </c:pt>
                <c:pt idx="2">
                  <c:v>Tue, 23-Sep-2014</c:v>
                </c:pt>
                <c:pt idx="3">
                  <c:v>Tue, 30-Sep-2014</c:v>
                </c:pt>
                <c:pt idx="4">
                  <c:v>Tue, 07-Oct-2014</c:v>
                </c:pt>
                <c:pt idx="5">
                  <c:v>Thu, 16-Oct-2014</c:v>
                </c:pt>
                <c:pt idx="6">
                  <c:v>Mon, 17-Nov-2014</c:v>
                </c:pt>
                <c:pt idx="7">
                  <c:v>Tue, 16-Dec-2014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2.6740524621768066E-2</c:v>
                </c:pt>
                <c:pt idx="1">
                  <c:v>2.6737067487945791E-2</c:v>
                </c:pt>
                <c:pt idx="2">
                  <c:v>2.6731429835533508E-2</c:v>
                </c:pt>
                <c:pt idx="3">
                  <c:v>2.672645799750771E-2</c:v>
                </c:pt>
                <c:pt idx="4">
                  <c:v>2.672161520943676E-2</c:v>
                </c:pt>
                <c:pt idx="5">
                  <c:v>2.6699667843910403E-2</c:v>
                </c:pt>
                <c:pt idx="6">
                  <c:v>2.6659369935711344E-2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Wed, 17-Sep-2014</c:v>
                </c:pt>
                <c:pt idx="2">
                  <c:v>Tue, 23-Sep-2014</c:v>
                </c:pt>
                <c:pt idx="3">
                  <c:v>Tue, 30-Sep-2014</c:v>
                </c:pt>
                <c:pt idx="4">
                  <c:v>Tue, 07-Oct-2014</c:v>
                </c:pt>
                <c:pt idx="5">
                  <c:v>Thu, 16-Oct-2014</c:v>
                </c:pt>
                <c:pt idx="6">
                  <c:v>Mon, 17-Nov-2014</c:v>
                </c:pt>
                <c:pt idx="7">
                  <c:v>Tue, 16-Dec-2014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2.6755213790098892E-2</c:v>
                </c:pt>
                <c:pt idx="1">
                  <c:v>2.6749195467952274E-2</c:v>
                </c:pt>
                <c:pt idx="2">
                  <c:v>2.6740855385212457E-2</c:v>
                </c:pt>
                <c:pt idx="3">
                  <c:v>2.6733488710554944E-2</c:v>
                </c:pt>
                <c:pt idx="4">
                  <c:v>2.6726018821224825E-2</c:v>
                </c:pt>
                <c:pt idx="5">
                  <c:v>2.6698848640291952E-2</c:v>
                </c:pt>
                <c:pt idx="6">
                  <c:v>2.665936993571134E-2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409984"/>
        <c:axId val="598411520"/>
      </c:lineChart>
      <c:catAx>
        <c:axId val="598409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98411520"/>
        <c:crosses val="autoZero"/>
        <c:auto val="1"/>
        <c:lblAlgn val="ctr"/>
        <c:lblOffset val="100"/>
        <c:noMultiLvlLbl val="0"/>
      </c:catAx>
      <c:valAx>
        <c:axId val="598411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8409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  <c:pt idx="67">
                  <c:v>41990</c:v>
                </c:pt>
                <c:pt idx="68">
                  <c:v>41991</c:v>
                </c:pt>
                <c:pt idx="69">
                  <c:v>41992</c:v>
                </c:pt>
                <c:pt idx="70">
                  <c:v>41995</c:v>
                </c:pt>
                <c:pt idx="71">
                  <c:v>41996</c:v>
                </c:pt>
                <c:pt idx="72">
                  <c:v>41997</c:v>
                </c:pt>
                <c:pt idx="73">
                  <c:v>42002</c:v>
                </c:pt>
                <c:pt idx="74">
                  <c:v>42003</c:v>
                </c:pt>
                <c:pt idx="75">
                  <c:v>42004</c:v>
                </c:pt>
                <c:pt idx="76">
                  <c:v>42006</c:v>
                </c:pt>
                <c:pt idx="77">
                  <c:v>42009</c:v>
                </c:pt>
                <c:pt idx="78">
                  <c:v>42010</c:v>
                </c:pt>
                <c:pt idx="79">
                  <c:v>42011</c:v>
                </c:pt>
                <c:pt idx="80">
                  <c:v>42012</c:v>
                </c:pt>
                <c:pt idx="81">
                  <c:v>42013</c:v>
                </c:pt>
                <c:pt idx="82">
                  <c:v>42016</c:v>
                </c:pt>
                <c:pt idx="83">
                  <c:v>42017</c:v>
                </c:pt>
                <c:pt idx="84">
                  <c:v>42018</c:v>
                </c:pt>
                <c:pt idx="85">
                  <c:v>42019</c:v>
                </c:pt>
                <c:pt idx="86">
                  <c:v>42020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42031</c:v>
                </c:pt>
                <c:pt idx="93">
                  <c:v>42032</c:v>
                </c:pt>
                <c:pt idx="94">
                  <c:v>42033</c:v>
                </c:pt>
                <c:pt idx="95">
                  <c:v>42034</c:v>
                </c:pt>
                <c:pt idx="96">
                  <c:v>42037</c:v>
                </c:pt>
                <c:pt idx="97">
                  <c:v>42038</c:v>
                </c:pt>
                <c:pt idx="98">
                  <c:v>42039</c:v>
                </c:pt>
                <c:pt idx="99">
                  <c:v>42040</c:v>
                </c:pt>
                <c:pt idx="100">
                  <c:v>42041</c:v>
                </c:pt>
                <c:pt idx="101">
                  <c:v>42044</c:v>
                </c:pt>
                <c:pt idx="102">
                  <c:v>42045</c:v>
                </c:pt>
                <c:pt idx="103">
                  <c:v>42046</c:v>
                </c:pt>
                <c:pt idx="104">
                  <c:v>42047</c:v>
                </c:pt>
                <c:pt idx="105">
                  <c:v>42048</c:v>
                </c:pt>
                <c:pt idx="106">
                  <c:v>42051</c:v>
                </c:pt>
                <c:pt idx="107">
                  <c:v>42052</c:v>
                </c:pt>
                <c:pt idx="108">
                  <c:v>42053</c:v>
                </c:pt>
                <c:pt idx="109">
                  <c:v>42054</c:v>
                </c:pt>
                <c:pt idx="110">
                  <c:v>42055</c:v>
                </c:pt>
                <c:pt idx="111">
                  <c:v>42058</c:v>
                </c:pt>
                <c:pt idx="112">
                  <c:v>42059</c:v>
                </c:pt>
                <c:pt idx="113">
                  <c:v>42060</c:v>
                </c:pt>
                <c:pt idx="114">
                  <c:v>42061</c:v>
                </c:pt>
                <c:pt idx="115">
                  <c:v>42062</c:v>
                </c:pt>
                <c:pt idx="116">
                  <c:v>42065</c:v>
                </c:pt>
                <c:pt idx="117">
                  <c:v>42066</c:v>
                </c:pt>
                <c:pt idx="118">
                  <c:v>42067</c:v>
                </c:pt>
                <c:pt idx="119">
                  <c:v>42068</c:v>
                </c:pt>
                <c:pt idx="120">
                  <c:v>42069</c:v>
                </c:pt>
                <c:pt idx="121">
                  <c:v>42072</c:v>
                </c:pt>
                <c:pt idx="122">
                  <c:v>42073</c:v>
                </c:pt>
                <c:pt idx="123">
                  <c:v>42074</c:v>
                </c:pt>
                <c:pt idx="124">
                  <c:v>42075</c:v>
                </c:pt>
                <c:pt idx="125">
                  <c:v>42076</c:v>
                </c:pt>
                <c:pt idx="126">
                  <c:v>42079</c:v>
                </c:pt>
                <c:pt idx="127">
                  <c:v>42080</c:v>
                </c:pt>
                <c:pt idx="128">
                  <c:v>42081</c:v>
                </c:pt>
                <c:pt idx="129">
                  <c:v>42082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2.3664072912779831E-3</c:v>
                </c:pt>
                <c:pt idx="1">
                  <c:v>2.3664072912779831E-3</c:v>
                </c:pt>
                <c:pt idx="2">
                  <c:v>2.3664072912779831E-3</c:v>
                </c:pt>
                <c:pt idx="3">
                  <c:v>2.3664072912779831E-3</c:v>
                </c:pt>
                <c:pt idx="4">
                  <c:v>2.3664072912779831E-3</c:v>
                </c:pt>
                <c:pt idx="5">
                  <c:v>2.3664072912779831E-3</c:v>
                </c:pt>
                <c:pt idx="6">
                  <c:v>2.3664072912779831E-3</c:v>
                </c:pt>
                <c:pt idx="7">
                  <c:v>2.3664072912779831E-3</c:v>
                </c:pt>
                <c:pt idx="8">
                  <c:v>2.3664072912779831E-3</c:v>
                </c:pt>
                <c:pt idx="9">
                  <c:v>2.3664072912779831E-3</c:v>
                </c:pt>
                <c:pt idx="10">
                  <c:v>2.3664072912779831E-3</c:v>
                </c:pt>
                <c:pt idx="11">
                  <c:v>2.3664072912779831E-3</c:v>
                </c:pt>
                <c:pt idx="12">
                  <c:v>2.3664072912779831E-3</c:v>
                </c:pt>
                <c:pt idx="13">
                  <c:v>2.3664072912779831E-3</c:v>
                </c:pt>
                <c:pt idx="14">
                  <c:v>2.3664072912779831E-3</c:v>
                </c:pt>
                <c:pt idx="15">
                  <c:v>2.3664072912779831E-3</c:v>
                </c:pt>
                <c:pt idx="16">
                  <c:v>2.3664072912779831E-3</c:v>
                </c:pt>
                <c:pt idx="17">
                  <c:v>2.3664072912779831E-3</c:v>
                </c:pt>
                <c:pt idx="18">
                  <c:v>2.3664072912779831E-3</c:v>
                </c:pt>
                <c:pt idx="19">
                  <c:v>2.3664072912779831E-3</c:v>
                </c:pt>
                <c:pt idx="20">
                  <c:v>2.3664072912779831E-3</c:v>
                </c:pt>
                <c:pt idx="21">
                  <c:v>2.3664072912779831E-3</c:v>
                </c:pt>
                <c:pt idx="22">
                  <c:v>2.3664072912779831E-3</c:v>
                </c:pt>
                <c:pt idx="23">
                  <c:v>2.3664072912779831E-3</c:v>
                </c:pt>
                <c:pt idx="24">
                  <c:v>2.3664072912779831E-3</c:v>
                </c:pt>
                <c:pt idx="25">
                  <c:v>2.3664072912779831E-3</c:v>
                </c:pt>
                <c:pt idx="26">
                  <c:v>2.3664072912779831E-3</c:v>
                </c:pt>
                <c:pt idx="27">
                  <c:v>2.3664072912779831E-3</c:v>
                </c:pt>
                <c:pt idx="28">
                  <c:v>2.3664072912779831E-3</c:v>
                </c:pt>
                <c:pt idx="29">
                  <c:v>2.3664072912779831E-3</c:v>
                </c:pt>
                <c:pt idx="30">
                  <c:v>2.3664072912779831E-3</c:v>
                </c:pt>
                <c:pt idx="31">
                  <c:v>2.3664072912779831E-3</c:v>
                </c:pt>
                <c:pt idx="32">
                  <c:v>2.3664072912779831E-3</c:v>
                </c:pt>
                <c:pt idx="33">
                  <c:v>2.3664072912779831E-3</c:v>
                </c:pt>
                <c:pt idx="34">
                  <c:v>2.3664072912779831E-3</c:v>
                </c:pt>
                <c:pt idx="35">
                  <c:v>2.3664072912779831E-3</c:v>
                </c:pt>
                <c:pt idx="36">
                  <c:v>2.3664072912779831E-3</c:v>
                </c:pt>
                <c:pt idx="37">
                  <c:v>2.3664072912779831E-3</c:v>
                </c:pt>
                <c:pt idx="38">
                  <c:v>2.3664072912779831E-3</c:v>
                </c:pt>
                <c:pt idx="39">
                  <c:v>2.3664072912779831E-3</c:v>
                </c:pt>
                <c:pt idx="40">
                  <c:v>2.3664072912779831E-3</c:v>
                </c:pt>
                <c:pt idx="41">
                  <c:v>2.3664072912779831E-3</c:v>
                </c:pt>
                <c:pt idx="42">
                  <c:v>2.3664072912779831E-3</c:v>
                </c:pt>
                <c:pt idx="43">
                  <c:v>2.3664072912779831E-3</c:v>
                </c:pt>
                <c:pt idx="44">
                  <c:v>2.3664072912779831E-3</c:v>
                </c:pt>
                <c:pt idx="45">
                  <c:v>2.3664072912779831E-3</c:v>
                </c:pt>
                <c:pt idx="46">
                  <c:v>2.3664072912779831E-3</c:v>
                </c:pt>
                <c:pt idx="47">
                  <c:v>2.3664072912779831E-3</c:v>
                </c:pt>
                <c:pt idx="48">
                  <c:v>2.3664072912779831E-3</c:v>
                </c:pt>
                <c:pt idx="49">
                  <c:v>2.3664072912779831E-3</c:v>
                </c:pt>
                <c:pt idx="50">
                  <c:v>2.3664072912779831E-3</c:v>
                </c:pt>
                <c:pt idx="51">
                  <c:v>2.3664072912779831E-3</c:v>
                </c:pt>
                <c:pt idx="52">
                  <c:v>2.3664072912779831E-3</c:v>
                </c:pt>
                <c:pt idx="53">
                  <c:v>2.3664072912779831E-3</c:v>
                </c:pt>
                <c:pt idx="54">
                  <c:v>2.3664072912779831E-3</c:v>
                </c:pt>
                <c:pt idx="55">
                  <c:v>2.3664072912779831E-3</c:v>
                </c:pt>
                <c:pt idx="56">
                  <c:v>2.3664072912779831E-3</c:v>
                </c:pt>
                <c:pt idx="57">
                  <c:v>2.3664072912779831E-3</c:v>
                </c:pt>
                <c:pt idx="58">
                  <c:v>2.3664072912779831E-3</c:v>
                </c:pt>
                <c:pt idx="59">
                  <c:v>2.3664072912779831E-3</c:v>
                </c:pt>
                <c:pt idx="60">
                  <c:v>2.3664072912779831E-3</c:v>
                </c:pt>
                <c:pt idx="61">
                  <c:v>2.3664072912779831E-3</c:v>
                </c:pt>
                <c:pt idx="62">
                  <c:v>2.3664072912779831E-3</c:v>
                </c:pt>
                <c:pt idx="63">
                  <c:v>2.3664072912779831E-3</c:v>
                </c:pt>
                <c:pt idx="64">
                  <c:v>2.3664072912779831E-3</c:v>
                </c:pt>
                <c:pt idx="65">
                  <c:v>2.3664072912779831E-3</c:v>
                </c:pt>
                <c:pt idx="66">
                  <c:v>2.3664072912779831E-3</c:v>
                </c:pt>
                <c:pt idx="67">
                  <c:v>2.3664072912779831E-3</c:v>
                </c:pt>
                <c:pt idx="68">
                  <c:v>2.3664072912779831E-3</c:v>
                </c:pt>
                <c:pt idx="69">
                  <c:v>2.3664072912779831E-3</c:v>
                </c:pt>
                <c:pt idx="70">
                  <c:v>2.3664072912779831E-3</c:v>
                </c:pt>
                <c:pt idx="71">
                  <c:v>2.3664072912779831E-3</c:v>
                </c:pt>
                <c:pt idx="72">
                  <c:v>2.3664072912779831E-3</c:v>
                </c:pt>
                <c:pt idx="73">
                  <c:v>2.3664072912779831E-3</c:v>
                </c:pt>
                <c:pt idx="74">
                  <c:v>2.3664072912779831E-3</c:v>
                </c:pt>
                <c:pt idx="75">
                  <c:v>2.3664072912779831E-3</c:v>
                </c:pt>
                <c:pt idx="76">
                  <c:v>2.3664072912779831E-3</c:v>
                </c:pt>
                <c:pt idx="77">
                  <c:v>2.3664072912779831E-3</c:v>
                </c:pt>
                <c:pt idx="78">
                  <c:v>2.3664072912779831E-3</c:v>
                </c:pt>
                <c:pt idx="79">
                  <c:v>2.3664072912779831E-3</c:v>
                </c:pt>
                <c:pt idx="80">
                  <c:v>2.3664072912779831E-3</c:v>
                </c:pt>
                <c:pt idx="81">
                  <c:v>2.3664072912779831E-3</c:v>
                </c:pt>
                <c:pt idx="82">
                  <c:v>2.3664072912779831E-3</c:v>
                </c:pt>
                <c:pt idx="83">
                  <c:v>2.3664072912779831E-3</c:v>
                </c:pt>
                <c:pt idx="84">
                  <c:v>2.3664072912779831E-3</c:v>
                </c:pt>
                <c:pt idx="85">
                  <c:v>2.3664072912779831E-3</c:v>
                </c:pt>
                <c:pt idx="86">
                  <c:v>2.3664072912779831E-3</c:v>
                </c:pt>
                <c:pt idx="87">
                  <c:v>2.3664072912779831E-3</c:v>
                </c:pt>
                <c:pt idx="88">
                  <c:v>2.3664072912779831E-3</c:v>
                </c:pt>
                <c:pt idx="89">
                  <c:v>2.3664072912779831E-3</c:v>
                </c:pt>
                <c:pt idx="90">
                  <c:v>2.3664072912779831E-3</c:v>
                </c:pt>
                <c:pt idx="91">
                  <c:v>2.3664072912779831E-3</c:v>
                </c:pt>
                <c:pt idx="92">
                  <c:v>2.3664072912779831E-3</c:v>
                </c:pt>
                <c:pt idx="93">
                  <c:v>2.3664072912779831E-3</c:v>
                </c:pt>
                <c:pt idx="94">
                  <c:v>2.3664072912779831E-3</c:v>
                </c:pt>
                <c:pt idx="95">
                  <c:v>2.3664072912779831E-3</c:v>
                </c:pt>
                <c:pt idx="96">
                  <c:v>2.3664072912779831E-3</c:v>
                </c:pt>
                <c:pt idx="97">
                  <c:v>2.3664072912779831E-3</c:v>
                </c:pt>
                <c:pt idx="98">
                  <c:v>2.3664072912779831E-3</c:v>
                </c:pt>
                <c:pt idx="99">
                  <c:v>2.3664072912779831E-3</c:v>
                </c:pt>
                <c:pt idx="100">
                  <c:v>2.3664072912779831E-3</c:v>
                </c:pt>
                <c:pt idx="101">
                  <c:v>2.3664072912779831E-3</c:v>
                </c:pt>
                <c:pt idx="102">
                  <c:v>2.3664072912779831E-3</c:v>
                </c:pt>
                <c:pt idx="103">
                  <c:v>2.3664072912779831E-3</c:v>
                </c:pt>
                <c:pt idx="104">
                  <c:v>2.3664072912779831E-3</c:v>
                </c:pt>
                <c:pt idx="105">
                  <c:v>2.3664072912779831E-3</c:v>
                </c:pt>
                <c:pt idx="106">
                  <c:v>2.3664072912779831E-3</c:v>
                </c:pt>
                <c:pt idx="107">
                  <c:v>2.3664072912779831E-3</c:v>
                </c:pt>
                <c:pt idx="108">
                  <c:v>2.3664072912779831E-3</c:v>
                </c:pt>
                <c:pt idx="109">
                  <c:v>2.3664072912779831E-3</c:v>
                </c:pt>
                <c:pt idx="110">
                  <c:v>2.3664072912779831E-3</c:v>
                </c:pt>
                <c:pt idx="111">
                  <c:v>2.3664072912779831E-3</c:v>
                </c:pt>
                <c:pt idx="112">
                  <c:v>2.3664072912779831E-3</c:v>
                </c:pt>
                <c:pt idx="113">
                  <c:v>2.3664072912779831E-3</c:v>
                </c:pt>
                <c:pt idx="114">
                  <c:v>2.3664072912779831E-3</c:v>
                </c:pt>
                <c:pt idx="115">
                  <c:v>2.3664072912779831E-3</c:v>
                </c:pt>
                <c:pt idx="116">
                  <c:v>2.3664072912779831E-3</c:v>
                </c:pt>
                <c:pt idx="117">
                  <c:v>2.3664072912779831E-3</c:v>
                </c:pt>
                <c:pt idx="118">
                  <c:v>2.3664072912779831E-3</c:v>
                </c:pt>
                <c:pt idx="119">
                  <c:v>2.3664072912779831E-3</c:v>
                </c:pt>
                <c:pt idx="120">
                  <c:v>2.3664072912779831E-3</c:v>
                </c:pt>
                <c:pt idx="121">
                  <c:v>2.3664072912779831E-3</c:v>
                </c:pt>
                <c:pt idx="122">
                  <c:v>2.3664072912779831E-3</c:v>
                </c:pt>
                <c:pt idx="123">
                  <c:v>2.3664072912779831E-3</c:v>
                </c:pt>
                <c:pt idx="124">
                  <c:v>2.3664072912779831E-3</c:v>
                </c:pt>
                <c:pt idx="125">
                  <c:v>2.3664072912779831E-3</c:v>
                </c:pt>
                <c:pt idx="126">
                  <c:v>2.3664072912779831E-3</c:v>
                </c:pt>
                <c:pt idx="127">
                  <c:v>2.3664072912779831E-3</c:v>
                </c:pt>
                <c:pt idx="128">
                  <c:v>2.3664072912779831E-3</c:v>
                </c:pt>
                <c:pt idx="129">
                  <c:v>2.3664072912779831E-3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  <c:pt idx="67">
                  <c:v>41990</c:v>
                </c:pt>
                <c:pt idx="68">
                  <c:v>41991</c:v>
                </c:pt>
                <c:pt idx="69">
                  <c:v>41992</c:v>
                </c:pt>
                <c:pt idx="70">
                  <c:v>41995</c:v>
                </c:pt>
                <c:pt idx="71">
                  <c:v>41996</c:v>
                </c:pt>
                <c:pt idx="72">
                  <c:v>41997</c:v>
                </c:pt>
                <c:pt idx="73">
                  <c:v>42002</c:v>
                </c:pt>
                <c:pt idx="74">
                  <c:v>42003</c:v>
                </c:pt>
                <c:pt idx="75">
                  <c:v>42004</c:v>
                </c:pt>
                <c:pt idx="76">
                  <c:v>42006</c:v>
                </c:pt>
                <c:pt idx="77">
                  <c:v>42009</c:v>
                </c:pt>
                <c:pt idx="78">
                  <c:v>42010</c:v>
                </c:pt>
                <c:pt idx="79">
                  <c:v>42011</c:v>
                </c:pt>
                <c:pt idx="80">
                  <c:v>42012</c:v>
                </c:pt>
                <c:pt idx="81">
                  <c:v>42013</c:v>
                </c:pt>
                <c:pt idx="82">
                  <c:v>42016</c:v>
                </c:pt>
                <c:pt idx="83">
                  <c:v>42017</c:v>
                </c:pt>
                <c:pt idx="84">
                  <c:v>42018</c:v>
                </c:pt>
                <c:pt idx="85">
                  <c:v>42019</c:v>
                </c:pt>
                <c:pt idx="86">
                  <c:v>42020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42031</c:v>
                </c:pt>
                <c:pt idx="93">
                  <c:v>42032</c:v>
                </c:pt>
                <c:pt idx="94">
                  <c:v>42033</c:v>
                </c:pt>
                <c:pt idx="95">
                  <c:v>42034</c:v>
                </c:pt>
                <c:pt idx="96">
                  <c:v>42037</c:v>
                </c:pt>
                <c:pt idx="97">
                  <c:v>42038</c:v>
                </c:pt>
                <c:pt idx="98">
                  <c:v>42039</c:v>
                </c:pt>
                <c:pt idx="99">
                  <c:v>42040</c:v>
                </c:pt>
                <c:pt idx="100">
                  <c:v>42041</c:v>
                </c:pt>
                <c:pt idx="101">
                  <c:v>42044</c:v>
                </c:pt>
                <c:pt idx="102">
                  <c:v>42045</c:v>
                </c:pt>
                <c:pt idx="103">
                  <c:v>42046</c:v>
                </c:pt>
                <c:pt idx="104">
                  <c:v>42047</c:v>
                </c:pt>
                <c:pt idx="105">
                  <c:v>42048</c:v>
                </c:pt>
                <c:pt idx="106">
                  <c:v>42051</c:v>
                </c:pt>
                <c:pt idx="107">
                  <c:v>42052</c:v>
                </c:pt>
                <c:pt idx="108">
                  <c:v>42053</c:v>
                </c:pt>
                <c:pt idx="109">
                  <c:v>42054</c:v>
                </c:pt>
                <c:pt idx="110">
                  <c:v>42055</c:v>
                </c:pt>
                <c:pt idx="111">
                  <c:v>42058</c:v>
                </c:pt>
                <c:pt idx="112">
                  <c:v>42059</c:v>
                </c:pt>
                <c:pt idx="113">
                  <c:v>42060</c:v>
                </c:pt>
                <c:pt idx="114">
                  <c:v>42061</c:v>
                </c:pt>
                <c:pt idx="115">
                  <c:v>42062</c:v>
                </c:pt>
                <c:pt idx="116">
                  <c:v>42065</c:v>
                </c:pt>
                <c:pt idx="117">
                  <c:v>42066</c:v>
                </c:pt>
                <c:pt idx="118">
                  <c:v>42067</c:v>
                </c:pt>
                <c:pt idx="119">
                  <c:v>42068</c:v>
                </c:pt>
                <c:pt idx="120">
                  <c:v>42069</c:v>
                </c:pt>
                <c:pt idx="121">
                  <c:v>42072</c:v>
                </c:pt>
                <c:pt idx="122">
                  <c:v>42073</c:v>
                </c:pt>
                <c:pt idx="123">
                  <c:v>42074</c:v>
                </c:pt>
                <c:pt idx="124">
                  <c:v>42075</c:v>
                </c:pt>
                <c:pt idx="125">
                  <c:v>42076</c:v>
                </c:pt>
                <c:pt idx="126">
                  <c:v>42079</c:v>
                </c:pt>
                <c:pt idx="127">
                  <c:v>42080</c:v>
                </c:pt>
                <c:pt idx="128">
                  <c:v>42081</c:v>
                </c:pt>
                <c:pt idx="129">
                  <c:v>42082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2.2604977866914388E-3</c:v>
                </c:pt>
                <c:pt idx="1">
                  <c:v>2.2639326895428943E-3</c:v>
                </c:pt>
                <c:pt idx="2">
                  <c:v>2.2650776571600459E-3</c:v>
                </c:pt>
                <c:pt idx="3">
                  <c:v>2.2662226247771979E-3</c:v>
                </c:pt>
                <c:pt idx="4">
                  <c:v>2.2673675923943499E-3</c:v>
                </c:pt>
                <c:pt idx="5">
                  <c:v>2.2685125600115015E-3</c:v>
                </c:pt>
                <c:pt idx="6">
                  <c:v>2.271947462862957E-3</c:v>
                </c:pt>
                <c:pt idx="7">
                  <c:v>2.273092430480109E-3</c:v>
                </c:pt>
                <c:pt idx="8">
                  <c:v>2.2742373980972606E-3</c:v>
                </c:pt>
                <c:pt idx="9">
                  <c:v>2.2753823657144126E-3</c:v>
                </c:pt>
                <c:pt idx="10">
                  <c:v>2.2765273333315646E-3</c:v>
                </c:pt>
                <c:pt idx="11">
                  <c:v>2.2799622361830197E-3</c:v>
                </c:pt>
                <c:pt idx="12">
                  <c:v>2.2811072038001717E-3</c:v>
                </c:pt>
                <c:pt idx="13">
                  <c:v>2.2822521714173237E-3</c:v>
                </c:pt>
                <c:pt idx="14">
                  <c:v>2.2833971390344753E-3</c:v>
                </c:pt>
                <c:pt idx="15">
                  <c:v>2.2845421066516273E-3</c:v>
                </c:pt>
                <c:pt idx="16">
                  <c:v>2.2891219771202344E-3</c:v>
                </c:pt>
                <c:pt idx="17">
                  <c:v>2.2902669447373864E-3</c:v>
                </c:pt>
                <c:pt idx="18">
                  <c:v>2.2914119123545384E-3</c:v>
                </c:pt>
                <c:pt idx="19">
                  <c:v>2.29255687997169E-3</c:v>
                </c:pt>
                <c:pt idx="20">
                  <c:v>2.2959917828231455E-3</c:v>
                </c:pt>
                <c:pt idx="21">
                  <c:v>2.2971367504402975E-3</c:v>
                </c:pt>
                <c:pt idx="22">
                  <c:v>2.2982817180574491E-3</c:v>
                </c:pt>
                <c:pt idx="23">
                  <c:v>2.2994266856746011E-3</c:v>
                </c:pt>
                <c:pt idx="24">
                  <c:v>2.3005716532917527E-3</c:v>
                </c:pt>
                <c:pt idx="25">
                  <c:v>2.3040065561432082E-3</c:v>
                </c:pt>
                <c:pt idx="26">
                  <c:v>2.3051515237603602E-3</c:v>
                </c:pt>
                <c:pt idx="27">
                  <c:v>2.3062964913775118E-3</c:v>
                </c:pt>
                <c:pt idx="28">
                  <c:v>2.3074414589946638E-3</c:v>
                </c:pt>
                <c:pt idx="29">
                  <c:v>2.3085864266118158E-3</c:v>
                </c:pt>
                <c:pt idx="30">
                  <c:v>2.3120213294632709E-3</c:v>
                </c:pt>
                <c:pt idx="31">
                  <c:v>2.3131662970804229E-3</c:v>
                </c:pt>
                <c:pt idx="32">
                  <c:v>2.3143112646975749E-3</c:v>
                </c:pt>
                <c:pt idx="33">
                  <c:v>2.3154562323147265E-3</c:v>
                </c:pt>
                <c:pt idx="34">
                  <c:v>2.3166011999318785E-3</c:v>
                </c:pt>
                <c:pt idx="35">
                  <c:v>2.3200361027833341E-3</c:v>
                </c:pt>
                <c:pt idx="36">
                  <c:v>2.3211810704004856E-3</c:v>
                </c:pt>
                <c:pt idx="37">
                  <c:v>2.3223260380176376E-3</c:v>
                </c:pt>
                <c:pt idx="38">
                  <c:v>2.3234710056347896E-3</c:v>
                </c:pt>
                <c:pt idx="39">
                  <c:v>2.3246159732519412E-3</c:v>
                </c:pt>
                <c:pt idx="40">
                  <c:v>2.3280508761033968E-3</c:v>
                </c:pt>
                <c:pt idx="41">
                  <c:v>2.3291958437205488E-3</c:v>
                </c:pt>
                <c:pt idx="42">
                  <c:v>2.3303408113377003E-3</c:v>
                </c:pt>
                <c:pt idx="43">
                  <c:v>2.3314857789548523E-3</c:v>
                </c:pt>
                <c:pt idx="44">
                  <c:v>2.3326307465720043E-3</c:v>
                </c:pt>
                <c:pt idx="45">
                  <c:v>2.3360656494234595E-3</c:v>
                </c:pt>
                <c:pt idx="46">
                  <c:v>2.3372106170406115E-3</c:v>
                </c:pt>
                <c:pt idx="47">
                  <c:v>2.3383555846577635E-3</c:v>
                </c:pt>
                <c:pt idx="48">
                  <c:v>2.339500552274915E-3</c:v>
                </c:pt>
                <c:pt idx="49">
                  <c:v>2.340645519892067E-3</c:v>
                </c:pt>
                <c:pt idx="50">
                  <c:v>2.3440804227435226E-3</c:v>
                </c:pt>
                <c:pt idx="51">
                  <c:v>2.3452253903606742E-3</c:v>
                </c:pt>
                <c:pt idx="52">
                  <c:v>2.3463703579778262E-3</c:v>
                </c:pt>
                <c:pt idx="53">
                  <c:v>2.3475153255949777E-3</c:v>
                </c:pt>
                <c:pt idx="54">
                  <c:v>2.3486602932121297E-3</c:v>
                </c:pt>
                <c:pt idx="55">
                  <c:v>2.3520951960635853E-3</c:v>
                </c:pt>
                <c:pt idx="56">
                  <c:v>2.3532401636807369E-3</c:v>
                </c:pt>
                <c:pt idx="57">
                  <c:v>2.3543851312978889E-3</c:v>
                </c:pt>
                <c:pt idx="58">
                  <c:v>2.3555300989150409E-3</c:v>
                </c:pt>
                <c:pt idx="59">
                  <c:v>2.3566750665321924E-3</c:v>
                </c:pt>
                <c:pt idx="60">
                  <c:v>2.360109969383648E-3</c:v>
                </c:pt>
                <c:pt idx="61">
                  <c:v>2.3612549370008E-3</c:v>
                </c:pt>
                <c:pt idx="62">
                  <c:v>2.3623999046179516E-3</c:v>
                </c:pt>
                <c:pt idx="63">
                  <c:v>2.3635448722351036E-3</c:v>
                </c:pt>
                <c:pt idx="64">
                  <c:v>2.3646898398522556E-3</c:v>
                </c:pt>
                <c:pt idx="65">
                  <c:v>2.3681247427037107E-3</c:v>
                </c:pt>
                <c:pt idx="66">
                  <c:v>2.3692697103208627E-3</c:v>
                </c:pt>
                <c:pt idx="67">
                  <c:v>2.3704146779380147E-3</c:v>
                </c:pt>
                <c:pt idx="68">
                  <c:v>2.3715596455551663E-3</c:v>
                </c:pt>
                <c:pt idx="69">
                  <c:v>2.3727046131723183E-3</c:v>
                </c:pt>
                <c:pt idx="70">
                  <c:v>2.3761395160237738E-3</c:v>
                </c:pt>
                <c:pt idx="71">
                  <c:v>2.3772844836409254E-3</c:v>
                </c:pt>
                <c:pt idx="72">
                  <c:v>2.3784294512580774E-3</c:v>
                </c:pt>
                <c:pt idx="73">
                  <c:v>2.3841542893438365E-3</c:v>
                </c:pt>
                <c:pt idx="74">
                  <c:v>2.3852992569609885E-3</c:v>
                </c:pt>
                <c:pt idx="75">
                  <c:v>2.3864442245781401E-3</c:v>
                </c:pt>
                <c:pt idx="76">
                  <c:v>2.3887341598124437E-3</c:v>
                </c:pt>
                <c:pt idx="77">
                  <c:v>2.3921690626638992E-3</c:v>
                </c:pt>
                <c:pt idx="78">
                  <c:v>2.3933140302810512E-3</c:v>
                </c:pt>
                <c:pt idx="79">
                  <c:v>2.3944589978982028E-3</c:v>
                </c:pt>
                <c:pt idx="80">
                  <c:v>2.3956039655153548E-3</c:v>
                </c:pt>
                <c:pt idx="81">
                  <c:v>2.3967489331325068E-3</c:v>
                </c:pt>
                <c:pt idx="82">
                  <c:v>2.4001838359839624E-3</c:v>
                </c:pt>
                <c:pt idx="83">
                  <c:v>2.4013288036011139E-3</c:v>
                </c:pt>
                <c:pt idx="84">
                  <c:v>2.4024737712182659E-3</c:v>
                </c:pt>
                <c:pt idx="85">
                  <c:v>2.4036187388354175E-3</c:v>
                </c:pt>
                <c:pt idx="86">
                  <c:v>2.4047637064525695E-3</c:v>
                </c:pt>
                <c:pt idx="87">
                  <c:v>2.4081986093040251E-3</c:v>
                </c:pt>
                <c:pt idx="88">
                  <c:v>2.4093435769211766E-3</c:v>
                </c:pt>
                <c:pt idx="89">
                  <c:v>2.4104885445383286E-3</c:v>
                </c:pt>
                <c:pt idx="90">
                  <c:v>2.4116335121554806E-3</c:v>
                </c:pt>
                <c:pt idx="91">
                  <c:v>2.4127784797726322E-3</c:v>
                </c:pt>
                <c:pt idx="92">
                  <c:v>2.4173583502412397E-3</c:v>
                </c:pt>
                <c:pt idx="93">
                  <c:v>2.4185033178583913E-3</c:v>
                </c:pt>
                <c:pt idx="94">
                  <c:v>2.4196482854755433E-3</c:v>
                </c:pt>
                <c:pt idx="95">
                  <c:v>2.4207932530926953E-3</c:v>
                </c:pt>
                <c:pt idx="96">
                  <c:v>2.4242281559441504E-3</c:v>
                </c:pt>
                <c:pt idx="97">
                  <c:v>2.4253731235613024E-3</c:v>
                </c:pt>
                <c:pt idx="98">
                  <c:v>2.4265180911784544E-3</c:v>
                </c:pt>
                <c:pt idx="99">
                  <c:v>2.427663058795606E-3</c:v>
                </c:pt>
                <c:pt idx="100">
                  <c:v>2.428808026412758E-3</c:v>
                </c:pt>
                <c:pt idx="101">
                  <c:v>2.4322429292642136E-3</c:v>
                </c:pt>
                <c:pt idx="102">
                  <c:v>2.4333878968813651E-3</c:v>
                </c:pt>
                <c:pt idx="103">
                  <c:v>2.4345328644985171E-3</c:v>
                </c:pt>
                <c:pt idx="104">
                  <c:v>2.4356778321156687E-3</c:v>
                </c:pt>
                <c:pt idx="105">
                  <c:v>2.4368227997328207E-3</c:v>
                </c:pt>
                <c:pt idx="106">
                  <c:v>2.4402577025842763E-3</c:v>
                </c:pt>
                <c:pt idx="107">
                  <c:v>2.4414026702014278E-3</c:v>
                </c:pt>
                <c:pt idx="108">
                  <c:v>2.4425476378185798E-3</c:v>
                </c:pt>
                <c:pt idx="109">
                  <c:v>2.4436926054357318E-3</c:v>
                </c:pt>
                <c:pt idx="110">
                  <c:v>2.4448375730528834E-3</c:v>
                </c:pt>
                <c:pt idx="111">
                  <c:v>2.448272475904339E-3</c:v>
                </c:pt>
                <c:pt idx="112">
                  <c:v>2.449417443521491E-3</c:v>
                </c:pt>
                <c:pt idx="113">
                  <c:v>2.4505624111386425E-3</c:v>
                </c:pt>
                <c:pt idx="114">
                  <c:v>2.4517073787557945E-3</c:v>
                </c:pt>
                <c:pt idx="115">
                  <c:v>2.4528523463729465E-3</c:v>
                </c:pt>
                <c:pt idx="116">
                  <c:v>2.4562872492244021E-3</c:v>
                </c:pt>
                <c:pt idx="117">
                  <c:v>2.4574322168415537E-3</c:v>
                </c:pt>
                <c:pt idx="118">
                  <c:v>2.4585771844587057E-3</c:v>
                </c:pt>
                <c:pt idx="119">
                  <c:v>2.4597221520758572E-3</c:v>
                </c:pt>
                <c:pt idx="120">
                  <c:v>2.4608671196930092E-3</c:v>
                </c:pt>
                <c:pt idx="121">
                  <c:v>2.4643020225444648E-3</c:v>
                </c:pt>
                <c:pt idx="122">
                  <c:v>2.4654469901616164E-3</c:v>
                </c:pt>
                <c:pt idx="123">
                  <c:v>2.4665919577787684E-3</c:v>
                </c:pt>
                <c:pt idx="124">
                  <c:v>2.4677369253959204E-3</c:v>
                </c:pt>
                <c:pt idx="125">
                  <c:v>2.4688818930130719E-3</c:v>
                </c:pt>
                <c:pt idx="126">
                  <c:v>2.4723167958645275E-3</c:v>
                </c:pt>
                <c:pt idx="127">
                  <c:v>2.4734617634816795E-3</c:v>
                </c:pt>
                <c:pt idx="128">
                  <c:v>2.4746067310988311E-3</c:v>
                </c:pt>
                <c:pt idx="129">
                  <c:v>2.4757516987159831E-3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  <c:pt idx="67">
                  <c:v>41990</c:v>
                </c:pt>
                <c:pt idx="68">
                  <c:v>41991</c:v>
                </c:pt>
                <c:pt idx="69">
                  <c:v>41992</c:v>
                </c:pt>
                <c:pt idx="70">
                  <c:v>41995</c:v>
                </c:pt>
                <c:pt idx="71">
                  <c:v>41996</c:v>
                </c:pt>
                <c:pt idx="72">
                  <c:v>41997</c:v>
                </c:pt>
                <c:pt idx="73">
                  <c:v>42002</c:v>
                </c:pt>
                <c:pt idx="74">
                  <c:v>42003</c:v>
                </c:pt>
                <c:pt idx="75">
                  <c:v>42004</c:v>
                </c:pt>
                <c:pt idx="76">
                  <c:v>42006</c:v>
                </c:pt>
                <c:pt idx="77">
                  <c:v>42009</c:v>
                </c:pt>
                <c:pt idx="78">
                  <c:v>42010</c:v>
                </c:pt>
                <c:pt idx="79">
                  <c:v>42011</c:v>
                </c:pt>
                <c:pt idx="80">
                  <c:v>42012</c:v>
                </c:pt>
                <c:pt idx="81">
                  <c:v>42013</c:v>
                </c:pt>
                <c:pt idx="82">
                  <c:v>42016</c:v>
                </c:pt>
                <c:pt idx="83">
                  <c:v>42017</c:v>
                </c:pt>
                <c:pt idx="84">
                  <c:v>42018</c:v>
                </c:pt>
                <c:pt idx="85">
                  <c:v>42019</c:v>
                </c:pt>
                <c:pt idx="86">
                  <c:v>42020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42031</c:v>
                </c:pt>
                <c:pt idx="93">
                  <c:v>42032</c:v>
                </c:pt>
                <c:pt idx="94">
                  <c:v>42033</c:v>
                </c:pt>
                <c:pt idx="95">
                  <c:v>42034</c:v>
                </c:pt>
                <c:pt idx="96">
                  <c:v>42037</c:v>
                </c:pt>
                <c:pt idx="97">
                  <c:v>42038</c:v>
                </c:pt>
                <c:pt idx="98">
                  <c:v>42039</c:v>
                </c:pt>
                <c:pt idx="99">
                  <c:v>42040</c:v>
                </c:pt>
                <c:pt idx="100">
                  <c:v>42041</c:v>
                </c:pt>
                <c:pt idx="101">
                  <c:v>42044</c:v>
                </c:pt>
                <c:pt idx="102">
                  <c:v>42045</c:v>
                </c:pt>
                <c:pt idx="103">
                  <c:v>42046</c:v>
                </c:pt>
                <c:pt idx="104">
                  <c:v>42047</c:v>
                </c:pt>
                <c:pt idx="105">
                  <c:v>42048</c:v>
                </c:pt>
                <c:pt idx="106">
                  <c:v>42051</c:v>
                </c:pt>
                <c:pt idx="107">
                  <c:v>42052</c:v>
                </c:pt>
                <c:pt idx="108">
                  <c:v>42053</c:v>
                </c:pt>
                <c:pt idx="109">
                  <c:v>42054</c:v>
                </c:pt>
                <c:pt idx="110">
                  <c:v>42055</c:v>
                </c:pt>
                <c:pt idx="111">
                  <c:v>42058</c:v>
                </c:pt>
                <c:pt idx="112">
                  <c:v>42059</c:v>
                </c:pt>
                <c:pt idx="113">
                  <c:v>42060</c:v>
                </c:pt>
                <c:pt idx="114">
                  <c:v>42061</c:v>
                </c:pt>
                <c:pt idx="115">
                  <c:v>42062</c:v>
                </c:pt>
                <c:pt idx="116">
                  <c:v>42065</c:v>
                </c:pt>
                <c:pt idx="117">
                  <c:v>42066</c:v>
                </c:pt>
                <c:pt idx="118">
                  <c:v>42067</c:v>
                </c:pt>
                <c:pt idx="119">
                  <c:v>42068</c:v>
                </c:pt>
                <c:pt idx="120">
                  <c:v>42069</c:v>
                </c:pt>
                <c:pt idx="121">
                  <c:v>42072</c:v>
                </c:pt>
                <c:pt idx="122">
                  <c:v>42073</c:v>
                </c:pt>
                <c:pt idx="123">
                  <c:v>42074</c:v>
                </c:pt>
                <c:pt idx="124">
                  <c:v>42075</c:v>
                </c:pt>
                <c:pt idx="125">
                  <c:v>42076</c:v>
                </c:pt>
                <c:pt idx="126">
                  <c:v>42079</c:v>
                </c:pt>
                <c:pt idx="127">
                  <c:v>42080</c:v>
                </c:pt>
                <c:pt idx="128">
                  <c:v>42081</c:v>
                </c:pt>
                <c:pt idx="129">
                  <c:v>42082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286912"/>
        <c:axId val="597288448"/>
      </c:lineChart>
      <c:dateAx>
        <c:axId val="597286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7288448"/>
        <c:crosses val="autoZero"/>
        <c:auto val="1"/>
        <c:lblOffset val="100"/>
        <c:baseTimeUnit val="days"/>
      </c:dateAx>
      <c:valAx>
        <c:axId val="597288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7286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  <c:pt idx="7">
                  <c:v>42020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2.7021776106492004E-2</c:v>
                </c:pt>
                <c:pt idx="1">
                  <c:v>2.7022386586889664E-2</c:v>
                </c:pt>
                <c:pt idx="2">
                  <c:v>2.7021494484400641E-2</c:v>
                </c:pt>
                <c:pt idx="3">
                  <c:v>2.70212681962981E-2</c:v>
                </c:pt>
                <c:pt idx="4">
                  <c:v>2.7022526829557053E-2</c:v>
                </c:pt>
                <c:pt idx="5">
                  <c:v>2.7022273406537015E-2</c:v>
                </c:pt>
                <c:pt idx="6">
                  <c:v>2.7001635633734311E-2</c:v>
                </c:pt>
                <c:pt idx="7">
                  <c:v>2.6987217396266038E-2</c:v>
                </c:pt>
                <c:pt idx="8">
                  <c:v>2.698751739821446E-2</c:v>
                </c:pt>
                <c:pt idx="9">
                  <c:v>2.6997467837731923E-2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  <c:pt idx="7">
                  <c:v>42020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2.6916439085714037E-2</c:v>
                </c:pt>
                <c:pt idx="1">
                  <c:v>2.6920484468963155E-2</c:v>
                </c:pt>
                <c:pt idx="2">
                  <c:v>2.6923599753134159E-2</c:v>
                </c:pt>
                <c:pt idx="3">
                  <c:v>2.6927380851691649E-2</c:v>
                </c:pt>
                <c:pt idx="4">
                  <c:v>2.6933791839227783E-2</c:v>
                </c:pt>
                <c:pt idx="5">
                  <c:v>2.6951857898082181E-2</c:v>
                </c:pt>
                <c:pt idx="6">
                  <c:v>2.6947822155728177E-2</c:v>
                </c:pt>
                <c:pt idx="7">
                  <c:v>2.6951150916325755E-2</c:v>
                </c:pt>
                <c:pt idx="8">
                  <c:v>2.6969197916340032E-2</c:v>
                </c:pt>
                <c:pt idx="9">
                  <c:v>2.6995177902497617E-2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  <c:pt idx="7">
                  <c:v>42020</c:v>
                </c:pt>
                <c:pt idx="8">
                  <c:v>42051</c:v>
                </c:pt>
                <c:pt idx="9">
                  <c:v>42079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518976"/>
        <c:axId val="597524864"/>
      </c:lineChart>
      <c:dateAx>
        <c:axId val="597518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97524864"/>
        <c:crosses val="autoZero"/>
        <c:auto val="1"/>
        <c:lblOffset val="100"/>
        <c:baseTimeUnit val="days"/>
      </c:dateAx>
      <c:valAx>
        <c:axId val="5975248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7518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1.6355688817845152E-3</c:v>
                </c:pt>
                <c:pt idx="1">
                  <c:v>1.6355688817845152E-3</c:v>
                </c:pt>
                <c:pt idx="2">
                  <c:v>1.6355688817845152E-3</c:v>
                </c:pt>
                <c:pt idx="3">
                  <c:v>1.6355688817845152E-3</c:v>
                </c:pt>
                <c:pt idx="4">
                  <c:v>1.6355688817845152E-3</c:v>
                </c:pt>
                <c:pt idx="5">
                  <c:v>1.6355688817845152E-3</c:v>
                </c:pt>
                <c:pt idx="6">
                  <c:v>1.6355688817845152E-3</c:v>
                </c:pt>
                <c:pt idx="7">
                  <c:v>1.6355688817845152E-3</c:v>
                </c:pt>
                <c:pt idx="8">
                  <c:v>1.6355688817845152E-3</c:v>
                </c:pt>
                <c:pt idx="9">
                  <c:v>1.6355688817845152E-3</c:v>
                </c:pt>
                <c:pt idx="10">
                  <c:v>1.6355688817845152E-3</c:v>
                </c:pt>
                <c:pt idx="11">
                  <c:v>1.6355688817845152E-3</c:v>
                </c:pt>
                <c:pt idx="12">
                  <c:v>1.6355688817845152E-3</c:v>
                </c:pt>
                <c:pt idx="13">
                  <c:v>1.6355688817845152E-3</c:v>
                </c:pt>
                <c:pt idx="14">
                  <c:v>1.6355688817845152E-3</c:v>
                </c:pt>
                <c:pt idx="15">
                  <c:v>1.6355688817845152E-3</c:v>
                </c:pt>
                <c:pt idx="16">
                  <c:v>1.6355688817845152E-3</c:v>
                </c:pt>
                <c:pt idx="17">
                  <c:v>1.6355688817845152E-3</c:v>
                </c:pt>
                <c:pt idx="18">
                  <c:v>1.6355688817845152E-3</c:v>
                </c:pt>
                <c:pt idx="19">
                  <c:v>1.6355688817845152E-3</c:v>
                </c:pt>
                <c:pt idx="20">
                  <c:v>1.6355688817845152E-3</c:v>
                </c:pt>
                <c:pt idx="21">
                  <c:v>1.6355688817845152E-3</c:v>
                </c:pt>
                <c:pt idx="22">
                  <c:v>1.6355688817845152E-3</c:v>
                </c:pt>
                <c:pt idx="23">
                  <c:v>1.6355688817845152E-3</c:v>
                </c:pt>
                <c:pt idx="24">
                  <c:v>1.6355688817845152E-3</c:v>
                </c:pt>
                <c:pt idx="25">
                  <c:v>1.6355688817845152E-3</c:v>
                </c:pt>
                <c:pt idx="26">
                  <c:v>1.6355688817845152E-3</c:v>
                </c:pt>
                <c:pt idx="27">
                  <c:v>1.6355688817845152E-3</c:v>
                </c:pt>
                <c:pt idx="28">
                  <c:v>1.6355688817845152E-3</c:v>
                </c:pt>
                <c:pt idx="29">
                  <c:v>1.6355688817845152E-3</c:v>
                </c:pt>
                <c:pt idx="30">
                  <c:v>1.6355688817845152E-3</c:v>
                </c:pt>
                <c:pt idx="31">
                  <c:v>1.6355688817845152E-3</c:v>
                </c:pt>
                <c:pt idx="32">
                  <c:v>1.6355688817845152E-3</c:v>
                </c:pt>
                <c:pt idx="33">
                  <c:v>1.6355688817845152E-3</c:v>
                </c:pt>
                <c:pt idx="34">
                  <c:v>1.6355688817845152E-3</c:v>
                </c:pt>
                <c:pt idx="35">
                  <c:v>1.6355688817845152E-3</c:v>
                </c:pt>
                <c:pt idx="36">
                  <c:v>1.6355688817845152E-3</c:v>
                </c:pt>
                <c:pt idx="37">
                  <c:v>1.6355688817845152E-3</c:v>
                </c:pt>
                <c:pt idx="38">
                  <c:v>1.6355688817845152E-3</c:v>
                </c:pt>
                <c:pt idx="39">
                  <c:v>1.6355688817845152E-3</c:v>
                </c:pt>
                <c:pt idx="40">
                  <c:v>1.6355688817845152E-3</c:v>
                </c:pt>
                <c:pt idx="41">
                  <c:v>1.6355688817845152E-3</c:v>
                </c:pt>
                <c:pt idx="42">
                  <c:v>1.6355688817845152E-3</c:v>
                </c:pt>
                <c:pt idx="43">
                  <c:v>1.6355688817845152E-3</c:v>
                </c:pt>
                <c:pt idx="44">
                  <c:v>1.6355688817845152E-3</c:v>
                </c:pt>
                <c:pt idx="45">
                  <c:v>1.6355688817845152E-3</c:v>
                </c:pt>
                <c:pt idx="46">
                  <c:v>1.6355688817845152E-3</c:v>
                </c:pt>
                <c:pt idx="47">
                  <c:v>1.6355688817845152E-3</c:v>
                </c:pt>
                <c:pt idx="48">
                  <c:v>1.6355688817845152E-3</c:v>
                </c:pt>
                <c:pt idx="49">
                  <c:v>1.6355688817845152E-3</c:v>
                </c:pt>
                <c:pt idx="50">
                  <c:v>1.6355688817845152E-3</c:v>
                </c:pt>
                <c:pt idx="51">
                  <c:v>1.6355688817845152E-3</c:v>
                </c:pt>
                <c:pt idx="52">
                  <c:v>1.6355688817845152E-3</c:v>
                </c:pt>
                <c:pt idx="53">
                  <c:v>1.6355688817845152E-3</c:v>
                </c:pt>
                <c:pt idx="54">
                  <c:v>1.6355688817845152E-3</c:v>
                </c:pt>
                <c:pt idx="55">
                  <c:v>1.6355688817845152E-3</c:v>
                </c:pt>
                <c:pt idx="56">
                  <c:v>1.6355688817845152E-3</c:v>
                </c:pt>
                <c:pt idx="57">
                  <c:v>1.6355688817845152E-3</c:v>
                </c:pt>
                <c:pt idx="58">
                  <c:v>1.6355688817845152E-3</c:v>
                </c:pt>
                <c:pt idx="59">
                  <c:v>1.6355688817845152E-3</c:v>
                </c:pt>
                <c:pt idx="60">
                  <c:v>1.6355688817845152E-3</c:v>
                </c:pt>
                <c:pt idx="61">
                  <c:v>1.6355688817845152E-3</c:v>
                </c:pt>
                <c:pt idx="62">
                  <c:v>1.6355688817845152E-3</c:v>
                </c:pt>
                <c:pt idx="63">
                  <c:v>1.6355688817845152E-3</c:v>
                </c:pt>
                <c:pt idx="64">
                  <c:v>1.6355688817845152E-3</c:v>
                </c:pt>
                <c:pt idx="65">
                  <c:v>1.6355688817845152E-3</c:v>
                </c:pt>
                <c:pt idx="66">
                  <c:v>1.6355688817845152E-3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2.2609143811759573E-3</c:v>
                </c:pt>
                <c:pt idx="1">
                  <c:v>2.2222332162651465E-3</c:v>
                </c:pt>
                <c:pt idx="2">
                  <c:v>2.2093394946282093E-3</c:v>
                </c:pt>
                <c:pt idx="3">
                  <c:v>2.1964457729912725E-3</c:v>
                </c:pt>
                <c:pt idx="4">
                  <c:v>2.1835520513543353E-3</c:v>
                </c:pt>
                <c:pt idx="5">
                  <c:v>2.1706583297173986E-3</c:v>
                </c:pt>
                <c:pt idx="6">
                  <c:v>2.1319771648065878E-3</c:v>
                </c:pt>
                <c:pt idx="7">
                  <c:v>2.1190834431696506E-3</c:v>
                </c:pt>
                <c:pt idx="8">
                  <c:v>2.1061897215327138E-3</c:v>
                </c:pt>
                <c:pt idx="9">
                  <c:v>2.0932959998957766E-3</c:v>
                </c:pt>
                <c:pt idx="10">
                  <c:v>2.0804022782588399E-3</c:v>
                </c:pt>
                <c:pt idx="11">
                  <c:v>2.0417211133480291E-3</c:v>
                </c:pt>
                <c:pt idx="12">
                  <c:v>2.0288273917110919E-3</c:v>
                </c:pt>
                <c:pt idx="13">
                  <c:v>2.0159336700741552E-3</c:v>
                </c:pt>
                <c:pt idx="14">
                  <c:v>2.0030399484372179E-3</c:v>
                </c:pt>
                <c:pt idx="15">
                  <c:v>1.9901462268002812E-3</c:v>
                </c:pt>
                <c:pt idx="16">
                  <c:v>1.9385713402525332E-3</c:v>
                </c:pt>
                <c:pt idx="17">
                  <c:v>1.9256776186155965E-3</c:v>
                </c:pt>
                <c:pt idx="18">
                  <c:v>1.9127838969786592E-3</c:v>
                </c:pt>
                <c:pt idx="19">
                  <c:v>1.8998901753417225E-3</c:v>
                </c:pt>
                <c:pt idx="20">
                  <c:v>1.8612090104309115E-3</c:v>
                </c:pt>
                <c:pt idx="21">
                  <c:v>1.8483152887939745E-3</c:v>
                </c:pt>
                <c:pt idx="22">
                  <c:v>1.8354215671570375E-3</c:v>
                </c:pt>
                <c:pt idx="23">
                  <c:v>1.8225278455201005E-3</c:v>
                </c:pt>
                <c:pt idx="24">
                  <c:v>1.8096341238831638E-3</c:v>
                </c:pt>
                <c:pt idx="25">
                  <c:v>1.7709529589723528E-3</c:v>
                </c:pt>
                <c:pt idx="26">
                  <c:v>1.7580592373354158E-3</c:v>
                </c:pt>
                <c:pt idx="27">
                  <c:v>1.7451655156984791E-3</c:v>
                </c:pt>
                <c:pt idx="28">
                  <c:v>1.7322717940615419E-3</c:v>
                </c:pt>
                <c:pt idx="29">
                  <c:v>1.7193780724246051E-3</c:v>
                </c:pt>
                <c:pt idx="30">
                  <c:v>1.6806969075137941E-3</c:v>
                </c:pt>
                <c:pt idx="31">
                  <c:v>1.6678031858768571E-3</c:v>
                </c:pt>
                <c:pt idx="32">
                  <c:v>1.6549094642399204E-3</c:v>
                </c:pt>
                <c:pt idx="33">
                  <c:v>1.6420157426029832E-3</c:v>
                </c:pt>
                <c:pt idx="34">
                  <c:v>1.6291220209660464E-3</c:v>
                </c:pt>
                <c:pt idx="35">
                  <c:v>1.5904408560552354E-3</c:v>
                </c:pt>
                <c:pt idx="36">
                  <c:v>1.5775471344182984E-3</c:v>
                </c:pt>
                <c:pt idx="37">
                  <c:v>1.5646534127813614E-3</c:v>
                </c:pt>
                <c:pt idx="38">
                  <c:v>1.5517596911444245E-3</c:v>
                </c:pt>
                <c:pt idx="39">
                  <c:v>1.5388659695074877E-3</c:v>
                </c:pt>
                <c:pt idx="40">
                  <c:v>1.5001848045966767E-3</c:v>
                </c:pt>
                <c:pt idx="41">
                  <c:v>1.4872910829597397E-3</c:v>
                </c:pt>
                <c:pt idx="42">
                  <c:v>1.4743973613228027E-3</c:v>
                </c:pt>
                <c:pt idx="43">
                  <c:v>1.4615036396858658E-3</c:v>
                </c:pt>
                <c:pt idx="44">
                  <c:v>1.4486099180489288E-3</c:v>
                </c:pt>
                <c:pt idx="45">
                  <c:v>1.4099287531381178E-3</c:v>
                </c:pt>
                <c:pt idx="46">
                  <c:v>1.397035031501181E-3</c:v>
                </c:pt>
                <c:pt idx="47">
                  <c:v>1.384141309864244E-3</c:v>
                </c:pt>
                <c:pt idx="48">
                  <c:v>1.3712475882273071E-3</c:v>
                </c:pt>
                <c:pt idx="49">
                  <c:v>1.3583538665903703E-3</c:v>
                </c:pt>
                <c:pt idx="50">
                  <c:v>1.3196727016795591E-3</c:v>
                </c:pt>
                <c:pt idx="51">
                  <c:v>1.3067789800426223E-3</c:v>
                </c:pt>
                <c:pt idx="52">
                  <c:v>1.2938852584056856E-3</c:v>
                </c:pt>
                <c:pt idx="53">
                  <c:v>1.2809915367687484E-3</c:v>
                </c:pt>
                <c:pt idx="54">
                  <c:v>1.2680978151318114E-3</c:v>
                </c:pt>
                <c:pt idx="55">
                  <c:v>1.2294166502210006E-3</c:v>
                </c:pt>
                <c:pt idx="56">
                  <c:v>1.2165229285840636E-3</c:v>
                </c:pt>
                <c:pt idx="57">
                  <c:v>1.2036292069471266E-3</c:v>
                </c:pt>
                <c:pt idx="58">
                  <c:v>1.1907354853101897E-3</c:v>
                </c:pt>
                <c:pt idx="59">
                  <c:v>1.1778417636732527E-3</c:v>
                </c:pt>
                <c:pt idx="60">
                  <c:v>1.1391605987624419E-3</c:v>
                </c:pt>
                <c:pt idx="61">
                  <c:v>1.1262668771255049E-3</c:v>
                </c:pt>
                <c:pt idx="62">
                  <c:v>1.113373155488568E-3</c:v>
                </c:pt>
                <c:pt idx="63">
                  <c:v>1.100479433851631E-3</c:v>
                </c:pt>
                <c:pt idx="64">
                  <c:v>1.087585712214694E-3</c:v>
                </c:pt>
                <c:pt idx="65">
                  <c:v>1.0489045473038832E-3</c:v>
                </c:pt>
                <c:pt idx="66">
                  <c:v>1.0360108256669462E-3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41894</c:v>
                </c:pt>
                <c:pt idx="1">
                  <c:v>41897</c:v>
                </c:pt>
                <c:pt idx="2">
                  <c:v>41898</c:v>
                </c:pt>
                <c:pt idx="3">
                  <c:v>41899</c:v>
                </c:pt>
                <c:pt idx="4">
                  <c:v>41900</c:v>
                </c:pt>
                <c:pt idx="5">
                  <c:v>41901</c:v>
                </c:pt>
                <c:pt idx="6">
                  <c:v>41904</c:v>
                </c:pt>
                <c:pt idx="7">
                  <c:v>41905</c:v>
                </c:pt>
                <c:pt idx="8">
                  <c:v>41906</c:v>
                </c:pt>
                <c:pt idx="9">
                  <c:v>41907</c:v>
                </c:pt>
                <c:pt idx="10">
                  <c:v>41908</c:v>
                </c:pt>
                <c:pt idx="11">
                  <c:v>41911</c:v>
                </c:pt>
                <c:pt idx="12">
                  <c:v>41912</c:v>
                </c:pt>
                <c:pt idx="13">
                  <c:v>41913</c:v>
                </c:pt>
                <c:pt idx="14">
                  <c:v>41914</c:v>
                </c:pt>
                <c:pt idx="15">
                  <c:v>41915</c:v>
                </c:pt>
                <c:pt idx="16">
                  <c:v>41919</c:v>
                </c:pt>
                <c:pt idx="17">
                  <c:v>41920</c:v>
                </c:pt>
                <c:pt idx="18">
                  <c:v>41921</c:v>
                </c:pt>
                <c:pt idx="19">
                  <c:v>41922</c:v>
                </c:pt>
                <c:pt idx="20">
                  <c:v>41925</c:v>
                </c:pt>
                <c:pt idx="21">
                  <c:v>41926</c:v>
                </c:pt>
                <c:pt idx="22">
                  <c:v>41927</c:v>
                </c:pt>
                <c:pt idx="23">
                  <c:v>41928</c:v>
                </c:pt>
                <c:pt idx="24">
                  <c:v>41929</c:v>
                </c:pt>
                <c:pt idx="25">
                  <c:v>41932</c:v>
                </c:pt>
                <c:pt idx="26">
                  <c:v>41933</c:v>
                </c:pt>
                <c:pt idx="27">
                  <c:v>41934</c:v>
                </c:pt>
                <c:pt idx="28">
                  <c:v>41935</c:v>
                </c:pt>
                <c:pt idx="29">
                  <c:v>41936</c:v>
                </c:pt>
                <c:pt idx="30">
                  <c:v>41939</c:v>
                </c:pt>
                <c:pt idx="31">
                  <c:v>41940</c:v>
                </c:pt>
                <c:pt idx="32">
                  <c:v>41941</c:v>
                </c:pt>
                <c:pt idx="33">
                  <c:v>41942</c:v>
                </c:pt>
                <c:pt idx="34">
                  <c:v>41943</c:v>
                </c:pt>
                <c:pt idx="35">
                  <c:v>41946</c:v>
                </c:pt>
                <c:pt idx="36">
                  <c:v>41947</c:v>
                </c:pt>
                <c:pt idx="37">
                  <c:v>41948</c:v>
                </c:pt>
                <c:pt idx="38">
                  <c:v>41949</c:v>
                </c:pt>
                <c:pt idx="39">
                  <c:v>41950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41960</c:v>
                </c:pt>
                <c:pt idx="46">
                  <c:v>41961</c:v>
                </c:pt>
                <c:pt idx="47">
                  <c:v>41962</c:v>
                </c:pt>
                <c:pt idx="48">
                  <c:v>41963</c:v>
                </c:pt>
                <c:pt idx="49">
                  <c:v>41964</c:v>
                </c:pt>
                <c:pt idx="50">
                  <c:v>41967</c:v>
                </c:pt>
                <c:pt idx="51">
                  <c:v>41968</c:v>
                </c:pt>
                <c:pt idx="52">
                  <c:v>41969</c:v>
                </c:pt>
                <c:pt idx="53">
                  <c:v>41970</c:v>
                </c:pt>
                <c:pt idx="54">
                  <c:v>41971</c:v>
                </c:pt>
                <c:pt idx="55">
                  <c:v>41974</c:v>
                </c:pt>
                <c:pt idx="56">
                  <c:v>41975</c:v>
                </c:pt>
                <c:pt idx="57">
                  <c:v>41976</c:v>
                </c:pt>
                <c:pt idx="58">
                  <c:v>41977</c:v>
                </c:pt>
                <c:pt idx="59">
                  <c:v>41978</c:v>
                </c:pt>
                <c:pt idx="60">
                  <c:v>41981</c:v>
                </c:pt>
                <c:pt idx="61">
                  <c:v>41982</c:v>
                </c:pt>
                <c:pt idx="62">
                  <c:v>41983</c:v>
                </c:pt>
                <c:pt idx="63">
                  <c:v>41984</c:v>
                </c:pt>
                <c:pt idx="64">
                  <c:v>41985</c:v>
                </c:pt>
                <c:pt idx="65">
                  <c:v>41988</c:v>
                </c:pt>
                <c:pt idx="66">
                  <c:v>41989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3.2981350674986479E-3</c:v>
                </c:pt>
                <c:pt idx="1">
                  <c:v>3.1647058671060093E-3</c:v>
                </c:pt>
                <c:pt idx="2">
                  <c:v>3.1209123356993229E-3</c:v>
                </c:pt>
                <c:pt idx="3">
                  <c:v>3.0774602386547333E-3</c:v>
                </c:pt>
                <c:pt idx="4">
                  <c:v>3.0343495759722399E-3</c:v>
                </c:pt>
                <c:pt idx="5">
                  <c:v>2.9915803476518437E-3</c:v>
                </c:pt>
                <c:pt idx="6">
                  <c:v>2.8653212688632352E-3</c:v>
                </c:pt>
                <c:pt idx="7">
                  <c:v>2.8239177779912261E-3</c:v>
                </c:pt>
                <c:pt idx="8">
                  <c:v>2.7828557214813129E-3</c:v>
                </c:pt>
                <c:pt idx="9">
                  <c:v>2.7421350993334969E-3</c:v>
                </c:pt>
                <c:pt idx="10">
                  <c:v>2.7017559115477771E-3</c:v>
                </c:pt>
                <c:pt idx="11">
                  <c:v>2.5826669543631987E-3</c:v>
                </c:pt>
                <c:pt idx="12">
                  <c:v>2.5436535040258661E-3</c:v>
                </c:pt>
                <c:pt idx="13">
                  <c:v>2.5049814880506297E-3</c:v>
                </c:pt>
                <c:pt idx="14">
                  <c:v>2.4666509064374905E-3</c:v>
                </c:pt>
                <c:pt idx="15">
                  <c:v>2.4286617591864476E-3</c:v>
                </c:pt>
                <c:pt idx="16">
                  <c:v>2.2801195138032436E-3</c:v>
                </c:pt>
                <c:pt idx="17">
                  <c:v>2.2438375383626841E-3</c:v>
                </c:pt>
                <c:pt idx="18">
                  <c:v>2.2078969972842213E-3</c:v>
                </c:pt>
                <c:pt idx="19">
                  <c:v>2.1722978905678553E-3</c:v>
                </c:pt>
                <c:pt idx="20">
                  <c:v>2.0675491765913372E-3</c:v>
                </c:pt>
                <c:pt idx="21">
                  <c:v>2.0333158073233583E-3</c:v>
                </c:pt>
                <c:pt idx="22">
                  <c:v>1.9994238724174752E-3</c:v>
                </c:pt>
                <c:pt idx="23">
                  <c:v>1.9658733718736893E-3</c:v>
                </c:pt>
                <c:pt idx="24">
                  <c:v>1.9326643056920001E-3</c:v>
                </c:pt>
                <c:pt idx="25">
                  <c:v>1.8350857133195124E-3</c:v>
                </c:pt>
                <c:pt idx="26">
                  <c:v>1.8032423845862097E-3</c:v>
                </c:pt>
                <c:pt idx="27">
                  <c:v>1.771740490215004E-3</c:v>
                </c:pt>
                <c:pt idx="28">
                  <c:v>1.7405800302058949E-3</c:v>
                </c:pt>
                <c:pt idx="29">
                  <c:v>1.7097610045588821E-3</c:v>
                </c:pt>
                <c:pt idx="30">
                  <c:v>1.6193525337904245E-3</c:v>
                </c:pt>
                <c:pt idx="31">
                  <c:v>1.5898992455917987E-3</c:v>
                </c:pt>
                <c:pt idx="32">
                  <c:v>1.5607873917552698E-3</c:v>
                </c:pt>
                <c:pt idx="33">
                  <c:v>1.5320169722808372E-3</c:v>
                </c:pt>
                <c:pt idx="34">
                  <c:v>1.5035879871685013E-3</c:v>
                </c:pt>
                <c:pt idx="35">
                  <c:v>1.4203496380040743E-3</c:v>
                </c:pt>
                <c:pt idx="36">
                  <c:v>1.3932863903401253E-3</c:v>
                </c:pt>
                <c:pt idx="37">
                  <c:v>1.3665645770382724E-3</c:v>
                </c:pt>
                <c:pt idx="38">
                  <c:v>1.3401841980985171E-3</c:v>
                </c:pt>
                <c:pt idx="39">
                  <c:v>1.3141452535208576E-3</c:v>
                </c:pt>
                <c:pt idx="40">
                  <c:v>1.2380770259604605E-3</c:v>
                </c:pt>
                <c:pt idx="41">
                  <c:v>1.2134038188311887E-3</c:v>
                </c:pt>
                <c:pt idx="42">
                  <c:v>1.1890720460640131E-3</c:v>
                </c:pt>
                <c:pt idx="43">
                  <c:v>1.1650817076589337E-3</c:v>
                </c:pt>
                <c:pt idx="44">
                  <c:v>1.1414328036159515E-3</c:v>
                </c:pt>
                <c:pt idx="45">
                  <c:v>1.0725346976595848E-3</c:v>
                </c:pt>
                <c:pt idx="46">
                  <c:v>1.0502515310649892E-3</c:v>
                </c:pt>
                <c:pt idx="47">
                  <c:v>1.02830979883249E-3</c:v>
                </c:pt>
                <c:pt idx="48">
                  <c:v>1.0067095009620882E-3</c:v>
                </c:pt>
                <c:pt idx="49">
                  <c:v>9.8545063745378238E-4</c:v>
                </c:pt>
                <c:pt idx="50">
                  <c:v>9.2372265310144573E-4</c:v>
                </c:pt>
                <c:pt idx="51">
                  <c:v>9.0382952704152705E-4</c:v>
                </c:pt>
                <c:pt idx="52">
                  <c:v>8.8427783534370463E-4</c:v>
                </c:pt>
                <c:pt idx="53">
                  <c:v>8.6506757800797912E-4</c:v>
                </c:pt>
                <c:pt idx="54">
                  <c:v>8.4619875503435063E-4</c:v>
                </c:pt>
                <c:pt idx="55">
                  <c:v>7.9164089228604424E-4</c:v>
                </c:pt>
                <c:pt idx="56">
                  <c:v>7.7413780676080187E-4</c:v>
                </c:pt>
                <c:pt idx="57">
                  <c:v>7.5697615559765664E-4</c:v>
                </c:pt>
                <c:pt idx="58">
                  <c:v>7.4015593879660788E-4</c:v>
                </c:pt>
                <c:pt idx="59">
                  <c:v>7.2367715635765582E-4</c:v>
                </c:pt>
                <c:pt idx="60">
                  <c:v>6.7628941521338001E-4</c:v>
                </c:pt>
                <c:pt idx="61">
                  <c:v>6.6117637022281429E-4</c:v>
                </c:pt>
                <c:pt idx="62">
                  <c:v>6.464047595943457E-4</c:v>
                </c:pt>
                <c:pt idx="63">
                  <c:v>6.3197458332797316E-4</c:v>
                </c:pt>
                <c:pt idx="64">
                  <c:v>6.1788584142369817E-4</c:v>
                </c:pt>
                <c:pt idx="65">
                  <c:v>5.7766822188345252E-4</c:v>
                </c:pt>
                <c:pt idx="66">
                  <c:v>5.6494521742756431E-4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226432"/>
        <c:axId val="598227968"/>
      </c:lineChart>
      <c:dateAx>
        <c:axId val="5982264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8227968"/>
        <c:crosses val="autoZero"/>
        <c:auto val="1"/>
        <c:lblOffset val="100"/>
        <c:baseTimeUnit val="days"/>
      </c:dateAx>
      <c:valAx>
        <c:axId val="598227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8226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2.6290937696998532E-2</c:v>
                </c:pt>
                <c:pt idx="1">
                  <c:v>2.62915481773962E-2</c:v>
                </c:pt>
                <c:pt idx="2">
                  <c:v>2.6290656074907177E-2</c:v>
                </c:pt>
                <c:pt idx="3">
                  <c:v>2.6290429786804629E-2</c:v>
                </c:pt>
                <c:pt idx="4">
                  <c:v>2.6291688420063582E-2</c:v>
                </c:pt>
                <c:pt idx="5">
                  <c:v>2.6291434997043547E-2</c:v>
                </c:pt>
                <c:pt idx="6">
                  <c:v>2.6270797224240847E-2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2.6909836335571508E-2</c:v>
                </c:pt>
                <c:pt idx="1">
                  <c:v>2.6871765651058362E-2</c:v>
                </c:pt>
                <c:pt idx="2">
                  <c:v>2.6825745522840054E-2</c:v>
                </c:pt>
                <c:pt idx="3">
                  <c:v>2.6780391209008235E-2</c:v>
                </c:pt>
                <c:pt idx="4">
                  <c:v>2.6723628094900975E-2</c:v>
                </c:pt>
                <c:pt idx="5">
                  <c:v>2.6517075125689946E-2</c:v>
                </c:pt>
                <c:pt idx="6">
                  <c:v>2.6309478389151656E-2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41899</c:v>
                </c:pt>
                <c:pt idx="1">
                  <c:v>41905</c:v>
                </c:pt>
                <c:pt idx="2">
                  <c:v>41912</c:v>
                </c:pt>
                <c:pt idx="3">
                  <c:v>41919</c:v>
                </c:pt>
                <c:pt idx="4">
                  <c:v>41928</c:v>
                </c:pt>
                <c:pt idx="5">
                  <c:v>41960</c:v>
                </c:pt>
                <c:pt idx="6">
                  <c:v>41989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2.7931066512602673E-2</c:v>
                </c:pt>
                <c:pt idx="1">
                  <c:v>2.7799442812875032E-2</c:v>
                </c:pt>
                <c:pt idx="2">
                  <c:v>2.7649455921398291E-2</c:v>
                </c:pt>
                <c:pt idx="3">
                  <c:v>2.7505711605555608E-2</c:v>
                </c:pt>
                <c:pt idx="4">
                  <c:v>2.7330641484981853E-2</c:v>
                </c:pt>
                <c:pt idx="5">
                  <c:v>2.6778101695512858E-2</c:v>
                </c:pt>
                <c:pt idx="6">
                  <c:v>2.6357620634207286E-2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950272"/>
        <c:axId val="598951808"/>
      </c:lineChart>
      <c:dateAx>
        <c:axId val="5989502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98951808"/>
        <c:crosses val="autoZero"/>
        <c:auto val="1"/>
        <c:lblOffset val="100"/>
        <c:baseTimeUnit val="days"/>
      </c:dateAx>
      <c:valAx>
        <c:axId val="598951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895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19</v>
          </cell>
        </row>
        <row r="8">
          <cell r="D8">
            <v>2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41894</v>
      </c>
      <c r="E18" s="3"/>
      <c r="F18" s="4"/>
      <c r="H18" s="48"/>
      <c r="I18" s="5" t="s">
        <v>21</v>
      </c>
      <c r="J18" s="120">
        <v>41894.371840277781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obj_00254#0000</v>
      </c>
      <c r="E19" s="3"/>
      <c r="F19" s="4"/>
      <c r="H19" s="48"/>
      <c r="I19" s="5" t="s">
        <v>22</v>
      </c>
      <c r="J19" s="120">
        <f>_xll.qlSettingsEvaluationDate(Trigger)</f>
        <v>41894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19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2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18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189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obj_003e1#0002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obj_003e0#0002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obj_003df#0002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obj_003de#0002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41894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41894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42262</v>
      </c>
      <c r="D39" s="310">
        <f>MIN(_xll.ohPack('1M Swaps'!S11:S20))</f>
        <v>0.97412066254051033</v>
      </c>
      <c r="E39" s="300"/>
      <c r="F39" s="4"/>
      <c r="H39" s="2"/>
      <c r="I39" s="309">
        <f>MAX(_xll.ohPack('6M Swaps'!R12:R20))</f>
        <v>42628</v>
      </c>
      <c r="J39" s="310">
        <f>MIN(_xll.ohPack('6M Swaps'!S11:S20))</f>
        <v>0.94375986076870366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41894</v>
      </c>
      <c r="F2" s="187">
        <f>_xll.qlCalendarAdvance(Calendar,E2,"3M","mf",,Trigger)</f>
        <v>41985</v>
      </c>
      <c r="G2" s="188" t="e">
        <f>_xll.qlQuoteValue(D2,LastFixingsTrigger)</f>
        <v>#NUM!</v>
      </c>
      <c r="H2" s="189" t="str">
        <f>_xll.qlMakeDatedOIS(,E2,F2,OvernightIndex,0,,,,EvaluationDate)</f>
        <v>obj_00267#0000</v>
      </c>
      <c r="I2" s="189" t="b">
        <f>_xll.qlInstrumentSetPricingEngine(H2,OisEngine)</f>
        <v>1</v>
      </c>
      <c r="J2" s="188">
        <f>_xll.qlOvernightIndexedSwapFairRate(H2,AllTriggers)</f>
        <v>2.4645401923929854E-2</v>
      </c>
      <c r="K2" s="190" t="e">
        <f t="shared" ref="K2:K11" si="0">G2-J2</f>
        <v>#NUM!</v>
      </c>
      <c r="M2" s="196">
        <f>SettlementDate</f>
        <v>41894</v>
      </c>
      <c r="N2" s="187">
        <f>_xll.qlInterestRateIndexMaturity("AUDBBSW3M",M2)</f>
        <v>41985</v>
      </c>
      <c r="O2" s="189" t="str">
        <f>_xll.qlMakeDatedOIS(,M2,N2,OvernightIndex,0,,,,EvaluationDate)</f>
        <v>obj_0026f#0000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2.6671785932529401E-2</v>
      </c>
      <c r="R2" s="188">
        <f>_xll.qlOvernightIndexedSwapFairRate(O2,AllTriggers)</f>
        <v>2.4645401923929854E-2</v>
      </c>
      <c r="S2" s="190">
        <f>Q2-R2</f>
        <v>2.0263840085995473E-3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2.6649999999999952E-2</v>
      </c>
      <c r="H3" s="189" t="str">
        <f>_xll.qlMakeDatedOIS(,E3,F3,OvernightIndex,0,,,,EvaluationDate)</f>
        <v>obj_0027c#0000</v>
      </c>
      <c r="I3" s="189" t="b">
        <f>_xll.qlInstrumentSetPricingEngine(H3,OisEngine)</f>
        <v>1</v>
      </c>
      <c r="J3" s="188">
        <f>_xll.qlOvernightIndexedSwapFairRate(H3,AllTriggers)</f>
        <v>2.4632637763778165E-2</v>
      </c>
      <c r="K3" s="190">
        <f t="shared" si="0"/>
        <v>2.0173622362217869E-3</v>
      </c>
      <c r="M3" s="196">
        <f>_xll.qlCalendarAdvance(Calendar,M2,"1M","f",,Trigger)</f>
        <v>41925</v>
      </c>
      <c r="N3" s="187">
        <f>_xll.qlInterestRateIndexMaturity("AUDBBSW3M",M3)</f>
        <v>42017</v>
      </c>
      <c r="O3" s="189" t="str">
        <f>_xll.qlMakeDatedOIS(,M3,N3,OvernightIndex,0,,,,EvaluationDate)</f>
        <v>obj_0027a#0000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2.6545632307861687E-2</v>
      </c>
      <c r="R3" s="188">
        <f>_xll.qlOvernightIndexedSwapFairRate(O3,AllTriggers)</f>
        <v>2.4566204795375218E-2</v>
      </c>
      <c r="S3" s="190">
        <f t="shared" ref="S3:S66" si="2">Q3-R3</f>
        <v>1.9794275124864688E-3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2.6450000000000085E-2</v>
      </c>
      <c r="H4" s="189" t="str">
        <f>_xll.qlMakeDatedOIS(,E4,F4,OvernightIndex,0,,,,EvaluationDate)</f>
        <v>obj_0027f#0000</v>
      </c>
      <c r="I4" s="189" t="b">
        <f>_xll.qlInstrumentSetPricingEngine(H4,OisEngine)</f>
        <v>1</v>
      </c>
      <c r="J4" s="188">
        <f>_xll.qlOvernightIndexedSwapFairRate(H4,AllTriggers)</f>
        <v>2.4474104864561141E-2</v>
      </c>
      <c r="K4" s="190">
        <f t="shared" si="0"/>
        <v>1.9758951354389431E-3</v>
      </c>
      <c r="M4" s="196">
        <f>_xll.qlCalendarAdvance(Calendar,M3,"1M","f",,Trigger)</f>
        <v>41956</v>
      </c>
      <c r="N4" s="187">
        <f>_xll.qlInterestRateIndexMaturity("AUDBBSW3M",M4)</f>
        <v>42048</v>
      </c>
      <c r="O4" s="189" t="str">
        <f>_xll.qlMakeDatedOIS(,M4,N4,OvernightIndex,0,,,,EvaluationDate)</f>
        <v>obj_0027b#0000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2.6457554622924127E-2</v>
      </c>
      <c r="R4" s="188">
        <f>_xll.qlOvernightIndexedSwapFairRate(O4,AllTriggers)</f>
        <v>2.4499653780961979E-2</v>
      </c>
      <c r="S4" s="190">
        <f t="shared" si="2"/>
        <v>1.9579008419621478E-3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2.6750000000000163E-2</v>
      </c>
      <c r="H5" s="189" t="str">
        <f>_xll.qlMakeDatedOIS(,E5,F5,OvernightIndex,0,,,,EvaluationDate)</f>
        <v>obj_00280#0000</v>
      </c>
      <c r="I5" s="189" t="b">
        <f>_xll.qlInstrumentSetPricingEngine(H5,OisEngine)</f>
        <v>1</v>
      </c>
      <c r="J5" s="188">
        <f>_xll.qlOvernightIndexedSwapFairRate(H5,AllTriggers)</f>
        <v>2.4640632622002247E-2</v>
      </c>
      <c r="K5" s="190">
        <f t="shared" si="0"/>
        <v>2.1093673779979151E-3</v>
      </c>
      <c r="M5" s="196">
        <f>_xll.qlCalendarAdvance(Calendar,M4,"1M","f",,Trigger)</f>
        <v>41988</v>
      </c>
      <c r="N5" s="187">
        <f>_xll.qlInterestRateIndexMaturity("AUDBBSW3M",M5)</f>
        <v>42076</v>
      </c>
      <c r="O5" s="189" t="str">
        <f>_xll.qlMakeDatedOIS(,M5,N5,OvernightIndex,0,,,,EvaluationDate)</f>
        <v>obj_0027d#0000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2.6443662788203308E-2</v>
      </c>
      <c r="R5" s="188">
        <f>_xll.qlOvernightIndexedSwapFairRate(O5,AllTriggers)</f>
        <v>2.4473208304161505E-2</v>
      </c>
      <c r="S5" s="190">
        <f t="shared" si="2"/>
        <v>1.9704544840418031E-3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2.7249999999999996E-2</v>
      </c>
      <c r="H6" s="189" t="str">
        <f>_xll.qlMakeDatedOIS(,E6,F6,OvernightIndex,0,,,,EvaluationDate)</f>
        <v>obj_00283#0000</v>
      </c>
      <c r="I6" s="189" t="b">
        <f>_xll.qlInstrumentSetPricingEngine(H6,OisEngine)</f>
        <v>1</v>
      </c>
      <c r="J6" s="188">
        <f>_xll.qlOvernightIndexedSwapFairRate(H6,AllTriggers)</f>
        <v>2.5541238163373892E-2</v>
      </c>
      <c r="K6" s="190">
        <f t="shared" si="0"/>
        <v>1.7087618366261048E-3</v>
      </c>
      <c r="M6" s="196">
        <f>_xll.qlCalendarAdvance(Calendar,M5,"1M","f",,Trigger)</f>
        <v>42019</v>
      </c>
      <c r="N6" s="187">
        <f>_xll.qlInterestRateIndexMaturity("AUDBBSW3M",M6)</f>
        <v>42109</v>
      </c>
      <c r="O6" s="189" t="str">
        <f>_xll.qlMakeDatedOIS(,M6,N6,OvernightIndex,0,,,,EvaluationDate)</f>
        <v>obj_0027e#0000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2.6511364351705709E-2</v>
      </c>
      <c r="R6" s="188">
        <f>_xll.qlOvernightIndexedSwapFairRate(O6,AllTriggers)</f>
        <v>2.4469198220344879E-2</v>
      </c>
      <c r="S6" s="190">
        <f t="shared" si="2"/>
        <v>2.04216613136083E-3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2.8249999999999886E-2</v>
      </c>
      <c r="H7" s="189" t="str">
        <f>_xll.qlMakeDatedOIS(,E7,F7,OvernightIndex,0,,,,EvaluationDate)</f>
        <v>obj_003da#0000</v>
      </c>
      <c r="I7" s="189" t="b">
        <f>_xll.qlInstrumentSetPricingEngine(H7,OisEngine)</f>
        <v>1</v>
      </c>
      <c r="J7" s="188">
        <f>_xll.qlOvernightIndexedSwapFairRate(H7,AllTriggers)</f>
        <v>2.5994274058350305E-2</v>
      </c>
      <c r="K7" s="190">
        <f t="shared" si="0"/>
        <v>2.2557259416495813E-3</v>
      </c>
      <c r="M7" s="196">
        <f>_xll.qlCalendarAdvance(Calendar,M6,"1M","f",,Trigger)</f>
        <v>42051</v>
      </c>
      <c r="N7" s="187">
        <f>_xll.qlInterestRateIndexMaturity("AUDBBSW3M",M7)</f>
        <v>42142</v>
      </c>
      <c r="O7" s="189" t="str">
        <f>_xll.qlMakeDatedOIS(,M7,N7,OvernightIndex,0,,,,EvaluationDate)</f>
        <v>obj_00281#0000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2.6625036046939228E-2</v>
      </c>
      <c r="R7" s="188">
        <f>_xll.qlOvernightIndexedSwapFairRate(O7,AllTriggers)</f>
        <v>2.4507759431589761E-2</v>
      </c>
      <c r="S7" s="190">
        <f t="shared" si="2"/>
        <v>2.1172766153494671E-3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2.9250000000000109E-2</v>
      </c>
      <c r="H8" s="189" t="str">
        <f>_xll.qlMakeDatedOIS(,E8,F8,OvernightIndex,0,,,,EvaluationDate)</f>
        <v>obj_003db#0000</v>
      </c>
      <c r="I8" s="189" t="b">
        <f>_xll.qlInstrumentSetPricingEngine(H8,OisEngine)</f>
        <v>1</v>
      </c>
      <c r="J8" s="188">
        <f>_xll.qlOvernightIndexedSwapFairRate(H8,AllTriggers)</f>
        <v>2.6640681843163101E-2</v>
      </c>
      <c r="K8" s="190">
        <f t="shared" si="0"/>
        <v>2.609318156837008E-3</v>
      </c>
      <c r="M8" s="196">
        <f>_xll.qlCalendarAdvance(Calendar,M7,"1M","f",,Trigger)</f>
        <v>42079</v>
      </c>
      <c r="N8" s="187">
        <f>_xll.qlInterestRateIndexMaturity("AUDBBSW3M",M8)</f>
        <v>42171</v>
      </c>
      <c r="O8" s="189" t="str">
        <f>_xll.qlMakeDatedOIS(,M8,N8,OvernightIndex,0,,,,EvaluationDate)</f>
        <v>obj_00282#0000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2.6741775663330792E-2</v>
      </c>
      <c r="R8" s="188">
        <f>_xll.qlOvernightIndexedSwapFairRate(O8,AllTriggers)</f>
        <v>2.4627564960637078E-2</v>
      </c>
      <c r="S8" s="190">
        <f t="shared" si="2"/>
        <v>2.114210702693714E-3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3.0299999999999994E-2</v>
      </c>
      <c r="H9" s="189" t="str">
        <f>_xll.qlMakeDatedOIS(,E9,F9,OvernightIndex,0,,,,EvaluationDate)</f>
        <v>obj_003dc#0000</v>
      </c>
      <c r="I9" s="189" t="b">
        <f>_xll.qlInstrumentSetPricingEngine(H9,OisEngine)</f>
        <v>1</v>
      </c>
      <c r="J9" s="188">
        <f>_xll.qlOvernightIndexedSwapFairRate(H9,AllTriggers)</f>
        <v>2.7664386333433651E-2</v>
      </c>
      <c r="K9" s="190">
        <f t="shared" si="0"/>
        <v>2.6356136665663422E-3</v>
      </c>
      <c r="M9" s="196">
        <f>_xll.qlCalendarAdvance(Calendar,M8,"1M","f",,Trigger)</f>
        <v>42110</v>
      </c>
      <c r="N9" s="187">
        <f>_xll.qlInterestRateIndexMaturity("AUDBBSW3M",M9)</f>
        <v>42201</v>
      </c>
      <c r="O9" s="189" t="str">
        <f>_xll.qlMakeDatedOIS(,M9,N9,OvernightIndex,0,,,,EvaluationDate)</f>
        <v>obj_00285#0000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2.6868639028072863E-2</v>
      </c>
      <c r="R9" s="188">
        <f>_xll.qlOvernightIndexedSwapFairRate(O9,AllTriggers)</f>
        <v>2.4888648746644006E-2</v>
      </c>
      <c r="S9" s="190">
        <f t="shared" si="2"/>
        <v>1.9799902814288568E-3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3.125E-2</v>
      </c>
      <c r="H10" s="189" t="str">
        <f>_xll.qlMakeDatedOIS(,E10,F10,OvernightIndex,0,,,,EvaluationDate)</f>
        <v>obj_003dd#0000</v>
      </c>
      <c r="I10" s="189" t="b">
        <f>_xll.qlInstrumentSetPricingEngine(H10,OisEngine)</f>
        <v>1</v>
      </c>
      <c r="J10" s="188">
        <f>_xll.qlOvernightIndexedSwapFairRate(H10,AllTriggers)</f>
        <v>2.8763465180154168E-2</v>
      </c>
      <c r="K10" s="190">
        <f t="shared" si="0"/>
        <v>2.4865348198458322E-3</v>
      </c>
      <c r="M10" s="196">
        <f>_xll.qlCalendarAdvance(Calendar,M9,"1M","f",,Trigger)</f>
        <v>42142</v>
      </c>
      <c r="N10" s="187">
        <f>_xll.qlInterestRateIndexMaturity("AUDBBSW3M",M10)</f>
        <v>42234</v>
      </c>
      <c r="O10" s="189" t="str">
        <f>_xll.qlMakeDatedOIS(,M10,N10,OvernightIndex,0,,,,EvaluationDate)</f>
        <v>obj_00284#0000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2.703600002029944E-2</v>
      </c>
      <c r="R10" s="188">
        <f>_xll.qlOvernightIndexedSwapFairRate(O10,AllTriggers)</f>
        <v>2.5246049814612849E-2</v>
      </c>
      <c r="S10" s="190">
        <f t="shared" si="2"/>
        <v>1.7899502056865912E-3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3.2200000000000006E-2</v>
      </c>
      <c r="H11" s="194" t="str">
        <f>_xll.qlMakeDatedOIS(,E11,F11,OvernightIndex,0,,,,EvaluationDate)</f>
        <v>obj_003ea#0000</v>
      </c>
      <c r="I11" s="194" t="b">
        <f>_xll.qlInstrumentSetPricingEngine(H11,OisEngine)</f>
        <v>1</v>
      </c>
      <c r="J11" s="193">
        <f>_xll.qlOvernightIndexedSwapFairRate(H11,AllTriggers)</f>
        <v>2.9928945894695216E-2</v>
      </c>
      <c r="K11" s="195">
        <f t="shared" si="0"/>
        <v>2.2710541053047907E-3</v>
      </c>
      <c r="M11" s="196">
        <f>_xll.qlCalendarAdvance(Calendar,M10,"1M","f",,Trigger)</f>
        <v>42173</v>
      </c>
      <c r="N11" s="187">
        <f>_xll.qlInterestRateIndexMaturity("AUDBBSW3M",M11)</f>
        <v>42265</v>
      </c>
      <c r="O11" s="189" t="str">
        <f>_xll.qlMakeDatedOIS(,M11,N11,OvernightIndex,0,,,,EvaluationDate)</f>
        <v>obj_00286#0000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2.7258509770692739E-2</v>
      </c>
      <c r="R11" s="188">
        <f>_xll.qlOvernightIndexedSwapFairRate(O11,AllTriggers)</f>
        <v>2.5549386285828906E-2</v>
      </c>
      <c r="S11" s="190">
        <f t="shared" si="2"/>
        <v>1.709123484863833E-3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42205</v>
      </c>
      <c r="N12" s="187">
        <f>_xll.qlInterestRateIndexMaturity("AUDBBSW3M",M12)</f>
        <v>42297</v>
      </c>
      <c r="O12" s="189" t="str">
        <f>_xll.qlMakeDatedOIS(,M12,N12,OvernightIndex,0,,,,EvaluationDate)</f>
        <v>obj_00287#0000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2.7575515295776745E-2</v>
      </c>
      <c r="R12" s="188">
        <f>_xll.qlOvernightIndexedSwapFairRate(O12,AllTriggers)</f>
        <v>2.575221493399809E-2</v>
      </c>
      <c r="S12" s="190">
        <f t="shared" si="2"/>
        <v>1.8233003617786556E-3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42236</v>
      </c>
      <c r="N13" s="187">
        <f>_xll.qlInterestRateIndexMaturity("AUDBBSW3M",M13)</f>
        <v>42328</v>
      </c>
      <c r="O13" s="189" t="str">
        <f>_xll.qlMakeDatedOIS(,M13,N13,OvernightIndex,0,,,,EvaluationDate)</f>
        <v>obj_00288#0000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2.7935193728243438E-2</v>
      </c>
      <c r="R13" s="188">
        <f>_xll.qlOvernightIndexedSwapFairRate(O13,AllTriggers)</f>
        <v>2.5884854094640787E-2</v>
      </c>
      <c r="S13" s="190">
        <f t="shared" si="2"/>
        <v>2.0503396336026512E-3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42268</v>
      </c>
      <c r="N14" s="187">
        <f>_xll.qlInterestRateIndexMaturity("AUDBBSW3M",M14)</f>
        <v>42359</v>
      </c>
      <c r="O14" s="189" t="str">
        <f>_xll.qlMakeDatedOIS(,M14,N14,OvernightIndex,0,,,,EvaluationDate)</f>
        <v>obj_00289#0000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2.8308050651234515E-2</v>
      </c>
      <c r="R14" s="188">
        <f>_xll.qlOvernightIndexedSwapFairRate(O14,AllTriggers)</f>
        <v>2.6018250391146382E-2</v>
      </c>
      <c r="S14" s="190">
        <f t="shared" si="2"/>
        <v>2.2898002600881331E-3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42298</v>
      </c>
      <c r="N15" s="187">
        <f>_xll.qlInterestRateIndexMaturity("AUDBBSW3M",M15)</f>
        <v>42390</v>
      </c>
      <c r="O15" s="189" t="str">
        <f>_xll.qlMakeDatedOIS(,M15,N15,OvernightIndex,0,,,,EvaluationDate)</f>
        <v>obj_0028a#0000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2.8649889051990757E-2</v>
      </c>
      <c r="R15" s="188">
        <f>_xll.qlOvernightIndexedSwapFairRate(O15,AllTriggers)</f>
        <v>2.6194922963234692E-2</v>
      </c>
      <c r="S15" s="190">
        <f t="shared" si="2"/>
        <v>2.4549660887560644E-3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42331</v>
      </c>
      <c r="N16" s="187">
        <f>_xll.qlInterestRateIndexMaturity("AUDBBSW3M",M16)</f>
        <v>42423</v>
      </c>
      <c r="O16" s="189" t="str">
        <f>_xll.qlMakeDatedOIS(,M16,N16,OvernightIndex,0,,,,EvaluationDate)</f>
        <v>obj_0028b#0000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2.9006215668713822E-2</v>
      </c>
      <c r="R16" s="188">
        <f>_xll.qlOvernightIndexedSwapFairRate(O16,AllTriggers)</f>
        <v>2.6440864373479884E-2</v>
      </c>
      <c r="S16" s="190">
        <f t="shared" si="2"/>
        <v>2.5653512952339384E-3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42361</v>
      </c>
      <c r="N17" s="187">
        <f>_xll.qlInterestRateIndexMaturity("AUDBBSW3M",M17)</f>
        <v>42452</v>
      </c>
      <c r="O17" s="189" t="str">
        <f>_xll.qlMakeDatedOIS(,M17,N17,OvernightIndex,0,,,,EvaluationDate)</f>
        <v>obj_0028c#0000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2.9327716315061203E-2</v>
      </c>
      <c r="R17" s="188">
        <f>_xll.qlOvernightIndexedSwapFairRate(O17,AllTriggers)</f>
        <v>2.6708771065093243E-2</v>
      </c>
      <c r="S17" s="190">
        <f t="shared" si="2"/>
        <v>2.6189452499679605E-3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42394</v>
      </c>
      <c r="N18" s="187">
        <f>_xll.qlInterestRateIndexMaturity("AUDBBSW3M",M18)</f>
        <v>42486</v>
      </c>
      <c r="O18" s="189" t="str">
        <f>_xll.qlMakeDatedOIS(,M18,N18,OvernightIndex,0,,,,EvaluationDate)</f>
        <v>obj_0028d#0000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2.9709883099235279E-2</v>
      </c>
      <c r="R18" s="188">
        <f>_xll.qlOvernightIndexedSwapFairRate(O18,AllTriggers)</f>
        <v>2.7065758900256E-2</v>
      </c>
      <c r="S18" s="190">
        <f t="shared" si="2"/>
        <v>2.6441241989792787E-3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42425</v>
      </c>
      <c r="N19" s="187">
        <f>_xll.qlInterestRateIndexMaturity("AUDBBSW3M",M19)</f>
        <v>42515</v>
      </c>
      <c r="O19" s="189" t="str">
        <f>_xll.qlMakeDatedOIS(,M19,N19,OvernightIndex,0,,,,EvaluationDate)</f>
        <v>obj_0028e#0000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3.0054814452979556E-2</v>
      </c>
      <c r="R19" s="188">
        <f>_xll.qlOvernightIndexedSwapFairRate(O19,AllTriggers)</f>
        <v>2.7411103745163423E-2</v>
      </c>
      <c r="S19" s="190">
        <f t="shared" si="2"/>
        <v>2.6437107078161326E-3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42458</v>
      </c>
      <c r="N20" s="187">
        <f>_xll.qlInterestRateIndexMaturity("AUDBBSW3M",M20)</f>
        <v>42550</v>
      </c>
      <c r="O20" s="189" t="str">
        <f>_xll.qlMakeDatedOIS(,M20,N20,OvernightIndex,0,,,,EvaluationDate)</f>
        <v>obj_0028f#0000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3.0448206071322391E-2</v>
      </c>
      <c r="R20" s="188">
        <f>_xll.qlOvernightIndexedSwapFairRate(O20,AllTriggers)</f>
        <v>2.7820624510333153E-2</v>
      </c>
      <c r="S20" s="190">
        <f t="shared" si="2"/>
        <v>2.6275815609892381E-3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42489</v>
      </c>
      <c r="N21" s="187">
        <f>_xll.qlInterestRateIndexMaturity("AUDBBSW3M",M21)</f>
        <v>42580</v>
      </c>
      <c r="O21" s="189" t="str">
        <f>_xll.qlMakeDatedOIS(,M21,N21,OvernightIndex,0,,,,EvaluationDate)</f>
        <v>obj_00290#0000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3.0790204937949275E-2</v>
      </c>
      <c r="R21" s="188">
        <f>_xll.qlOvernightIndexedSwapFairRate(O21,AllTriggers)</f>
        <v>2.8187082445752919E-2</v>
      </c>
      <c r="S21" s="190">
        <f t="shared" si="2"/>
        <v>2.603122492196356E-3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42520</v>
      </c>
      <c r="N22" s="187">
        <f>_xll.qlInterestRateIndexMaturity("AUDBBSW3M",M22)</f>
        <v>42612</v>
      </c>
      <c r="O22" s="189" t="str">
        <f>_xll.qlMakeDatedOIS(,M22,N22,OvernightIndex,0,,,,EvaluationDate)</f>
        <v>obj_00291#0000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3.1138080343618278E-2</v>
      </c>
      <c r="R22" s="188">
        <f>_xll.qlOvernightIndexedSwapFairRate(O22,AllTriggers)</f>
        <v>2.8569305480988846E-2</v>
      </c>
      <c r="S22" s="190">
        <f t="shared" si="2"/>
        <v>2.5687748626294325E-3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42551</v>
      </c>
      <c r="N23" s="187">
        <f>_xll.qlInterestRateIndexMaturity("AUDBBSW3M",M23)</f>
        <v>42643</v>
      </c>
      <c r="O23" s="189" t="str">
        <f>_xll.qlMakeDatedOIS(,M23,N23,OvernightIndex,0,,,,EvaluationDate)</f>
        <v>obj_00292#0000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3.1471477707755539E-2</v>
      </c>
      <c r="R23" s="188">
        <f>_xll.qlOvernightIndexedSwapFairRate(O23,AllTriggers)</f>
        <v>2.8945753629873415E-2</v>
      </c>
      <c r="S23" s="190">
        <f t="shared" si="2"/>
        <v>2.5257240778821244E-3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42584</v>
      </c>
      <c r="N24" s="187">
        <f>_xll.qlInterestRateIndexMaturity("AUDBBSW3M",M24)</f>
        <v>42676</v>
      </c>
      <c r="O24" s="189" t="str">
        <f>_xll.qlMakeDatedOIS(,M24,N24,OvernightIndex,0,,,,EvaluationDate)</f>
        <v>obj_00293#0000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3.1819207190982177E-2</v>
      </c>
      <c r="R24" s="188">
        <f>_xll.qlOvernightIndexedSwapFairRate(O24,AllTriggers)</f>
        <v>2.9345306617436805E-2</v>
      </c>
      <c r="S24" s="190">
        <f t="shared" si="2"/>
        <v>2.473900573545372E-3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42615</v>
      </c>
      <c r="N25" s="187">
        <f>_xll.qlInterestRateIndexMaturity("AUDBBSW3M",M25)</f>
        <v>42706</v>
      </c>
      <c r="O25" s="189" t="str">
        <f>_xll.qlMakeDatedOIS(,M25,N25,OvernightIndex,0,,,,EvaluationDate)</f>
        <v>obj_00294#0000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3.2134874674853729E-2</v>
      </c>
      <c r="R25" s="188">
        <f>_xll.qlOvernightIndexedSwapFairRate(O25,AllTriggers)</f>
        <v>2.970755263012043E-2</v>
      </c>
      <c r="S25" s="190">
        <f t="shared" si="2"/>
        <v>2.4273220447332995E-3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42647</v>
      </c>
      <c r="N26" s="187">
        <f>_xll.qlInterestRateIndexMaturity("AUDBBSW3M",M26)</f>
        <v>42739</v>
      </c>
      <c r="O26" s="189" t="str">
        <f>_xll.qlMakeDatedOIS(,M26,N26,OvernightIndex,0,,,,EvaluationDate)</f>
        <v>obj_00295#0000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3.2471964532363812E-2</v>
      </c>
      <c r="R26" s="188">
        <f>_xll.qlOvernightIndexedSwapFairRate(O26,AllTriggers)</f>
        <v>3.008451520606591E-2</v>
      </c>
      <c r="S26" s="190">
        <f t="shared" si="2"/>
        <v>2.3874493262979017E-3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42678</v>
      </c>
      <c r="N27" s="187">
        <f>_xll.qlInterestRateIndexMaturity("AUDBBSW3M",M27)</f>
        <v>42772</v>
      </c>
      <c r="O27" s="189" t="str">
        <f>_xll.qlMakeDatedOIS(,M27,N27,OvernightIndex,0,,,,EvaluationDate)</f>
        <v>obj_00296#0000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3.2804289305773809E-2</v>
      </c>
      <c r="R27" s="188">
        <f>_xll.qlOvernightIndexedSwapFairRate(O27,AllTriggers)</f>
        <v>3.0443204603205865E-2</v>
      </c>
      <c r="S27" s="190">
        <f t="shared" si="2"/>
        <v>2.3610847025679442E-3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42709</v>
      </c>
      <c r="N28" s="187">
        <f>_xll.qlInterestRateIndexMaturity("AUDBBSW3M",M28)</f>
        <v>42800</v>
      </c>
      <c r="O28" s="189" t="str">
        <f>_xll.qlMakeDatedOIS(,M28,N28,OvernightIndex,0,,,,EvaluationDate)</f>
        <v>obj_00297#0000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3.3102583501446799E-2</v>
      </c>
      <c r="R28" s="188">
        <f>_xll.qlOvernightIndexedSwapFairRate(O28,AllTriggers)</f>
        <v>3.0756003888101478E-2</v>
      </c>
      <c r="S28" s="190">
        <f t="shared" si="2"/>
        <v>2.3465796133453204E-3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42740</v>
      </c>
      <c r="N29" s="187">
        <f>_xll.qlInterestRateIndexMaturity("AUDBBSW3M",M29)</f>
        <v>42830</v>
      </c>
      <c r="O29" s="189" t="str">
        <f>_xll.qlMakeDatedOIS(,M29,N29,OvernightIndex,0,,,,EvaluationDate)</f>
        <v>obj_00298#0000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3.3413035369205715E-2</v>
      </c>
      <c r="R29" s="188">
        <f>_xll.qlOvernightIndexedSwapFairRate(O29,AllTriggers)</f>
        <v>3.1069600228954115E-2</v>
      </c>
      <c r="S29" s="190">
        <f t="shared" si="2"/>
        <v>2.3434351402515999E-3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42772</v>
      </c>
      <c r="N30" s="187">
        <f>_xll.qlInterestRateIndexMaturity("AUDBBSW3M",M30)</f>
        <v>42863</v>
      </c>
      <c r="O30" s="189" t="str">
        <f>_xll.qlMakeDatedOIS(,M30,N30,OvernightIndex,0,,,,EvaluationDate)</f>
        <v>obj_00299#0000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3.3745892616367297E-2</v>
      </c>
      <c r="R30" s="188">
        <f>_xll.qlOvernightIndexedSwapFairRate(O30,AllTriggers)</f>
        <v>3.1392625413597518E-2</v>
      </c>
      <c r="S30" s="190">
        <f t="shared" si="2"/>
        <v>2.3532672027697793E-3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42800</v>
      </c>
      <c r="N31" s="187">
        <f>_xll.qlInterestRateIndexMaturity("AUDBBSW3M",M31)</f>
        <v>42892</v>
      </c>
      <c r="O31" s="189" t="str">
        <f>_xll.qlMakeDatedOIS(,M31,N31,OvernightIndex,0,,,,EvaluationDate)</f>
        <v>obj_0029a#0000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3.4037104639149572E-2</v>
      </c>
      <c r="R31" s="188">
        <f>_xll.qlOvernightIndexedSwapFairRate(O31,AllTriggers)</f>
        <v>3.166447084561539E-2</v>
      </c>
      <c r="S31" s="190">
        <f t="shared" si="2"/>
        <v>2.3726337935341818E-3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42831</v>
      </c>
      <c r="N32" s="187">
        <f>_xll.qlInterestRateIndexMaturity("AUDBBSW3M",M32)</f>
        <v>42922</v>
      </c>
      <c r="O32" s="189" t="str">
        <f>_xll.qlMakeDatedOIS(,M32,N32,OvernightIndex,0,,,,EvaluationDate)</f>
        <v>obj_0029b#0000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3.4344539186185664E-2</v>
      </c>
      <c r="R32" s="188">
        <f>_xll.qlOvernightIndexedSwapFairRate(O32,AllTriggers)</f>
        <v>3.1940693812147168E-2</v>
      </c>
      <c r="S32" s="190">
        <f t="shared" si="2"/>
        <v>2.4038453740384963E-3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42863</v>
      </c>
      <c r="N33" s="187">
        <f>_xll.qlInterestRateIndexMaturity("AUDBBSW3M",M33)</f>
        <v>42955</v>
      </c>
      <c r="O33" s="189" t="str">
        <f>_xll.qlMakeDatedOIS(,M33,N33,OvernightIndex,0,,,,EvaluationDate)</f>
        <v>obj_0029c#0000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3.4674358238535923E-2</v>
      </c>
      <c r="R33" s="188">
        <f>_xll.qlOvernightIndexedSwapFairRate(O33,AllTriggers)</f>
        <v>3.222403935774424E-2</v>
      </c>
      <c r="S33" s="190">
        <f t="shared" si="2"/>
        <v>2.4503188807916826E-3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42894</v>
      </c>
      <c r="N34" s="187">
        <f>_xll.qlInterestRateIndexMaturity("AUDBBSW3M",M34)</f>
        <v>42986</v>
      </c>
      <c r="O34" s="189" t="str">
        <f>_xll.qlMakeDatedOIS(,M34,N34,OvernightIndex,0,,,,EvaluationDate)</f>
        <v>obj_0029d#0000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3.4986381291807755E-2</v>
      </c>
      <c r="R34" s="188">
        <f>_xll.qlOvernightIndexedSwapFairRate(O34,AllTriggers)</f>
        <v>3.2479884305847043E-2</v>
      </c>
      <c r="S34" s="190">
        <f t="shared" si="2"/>
        <v>2.5064969859607128E-3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42926</v>
      </c>
      <c r="N35" s="187">
        <f>_xll.qlInterestRateIndexMaturity("AUDBBSW3M",M35)</f>
        <v>43018</v>
      </c>
      <c r="O35" s="189" t="str">
        <f>_xll.qlMakeDatedOIS(,M35,N35,OvernightIndex,0,,,,EvaluationDate)</f>
        <v>obj_0029e#0000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3.5307343583505839E-2</v>
      </c>
      <c r="R35" s="188">
        <f>_xll.qlOvernightIndexedSwapFairRate(O35,AllTriggers)</f>
        <v>3.2731191036931159E-2</v>
      </c>
      <c r="S35" s="190">
        <f t="shared" si="2"/>
        <v>2.5761525465746796E-3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42957</v>
      </c>
      <c r="N36" s="187">
        <f>_xll.qlInterestRateIndexMaturity("AUDBBSW3M",M36)</f>
        <v>43049</v>
      </c>
      <c r="O36" s="189" t="str">
        <f>_xll.qlMakeDatedOIS(,M36,N36,OvernightIndex,0,,,,EvaluationDate)</f>
        <v>obj_0029f#0000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3.561671992945329E-2</v>
      </c>
      <c r="R36" s="188">
        <f>_xll.qlOvernightIndexedSwapFairRate(O36,AllTriggers)</f>
        <v>3.2968077809577515E-2</v>
      </c>
      <c r="S36" s="190">
        <f t="shared" si="2"/>
        <v>2.6486421198757756E-3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42989</v>
      </c>
      <c r="N37" s="187">
        <f>_xll.qlInterestRateIndexMaturity("AUDBBSW3M",M37)</f>
        <v>43080</v>
      </c>
      <c r="O37" s="189" t="str">
        <f>_xll.qlMakeDatedOIS(,M37,N37,OvernightIndex,0,,,,EvaluationDate)</f>
        <v>obj_002a0#0000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3.5927112274164855E-2</v>
      </c>
      <c r="R37" s="188">
        <f>_xll.qlOvernightIndexedSwapFairRate(O37,AllTriggers)</f>
        <v>3.3208894535498114E-2</v>
      </c>
      <c r="S37" s="190">
        <f t="shared" si="2"/>
        <v>2.7182177386667408E-3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43019</v>
      </c>
      <c r="N38" s="187">
        <f>_xll.qlInterestRateIndexMaturity("AUDBBSW3M",M38)</f>
        <v>43111</v>
      </c>
      <c r="O38" s="189" t="str">
        <f>_xll.qlMakeDatedOIS(,M38,N38,OvernightIndex,0,,,,EvaluationDate)</f>
        <v>obj_002a1#0000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3.6228361289474501E-2</v>
      </c>
      <c r="R38" s="188">
        <f>_xll.qlOvernightIndexedSwapFairRate(O38,AllTriggers)</f>
        <v>3.3454007626524736E-2</v>
      </c>
      <c r="S38" s="190">
        <f t="shared" si="2"/>
        <v>2.7743536629497648E-3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43052</v>
      </c>
      <c r="N39" s="187">
        <f>_xll.qlInterestRateIndexMaturity("AUDBBSW3M",M39)</f>
        <v>43144</v>
      </c>
      <c r="O39" s="189" t="str">
        <f>_xll.qlMakeDatedOIS(,M39,N39,OvernightIndex,0,,,,EvaluationDate)</f>
        <v>obj_002a2#0000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3.6549234290922245E-2</v>
      </c>
      <c r="R39" s="188">
        <f>_xll.qlOvernightIndexedSwapFairRate(O39,AllTriggers)</f>
        <v>3.3729418527599274E-2</v>
      </c>
      <c r="S39" s="190">
        <f t="shared" si="2"/>
        <v>2.8198157633229706E-3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43082</v>
      </c>
      <c r="N40" s="187">
        <f>_xll.qlInterestRateIndexMaturity("AUDBBSW3M",M40)</f>
        <v>43172</v>
      </c>
      <c r="O40" s="189" t="str">
        <f>_xll.qlMakeDatedOIS(,M40,N40,OvernightIndex,0,,,,EvaluationDate)</f>
        <v>obj_002a3#0000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3.682482094944977E-2</v>
      </c>
      <c r="R40" s="188">
        <f>_xll.qlOvernightIndexedSwapFairRate(O40,AllTriggers)</f>
        <v>3.3978336221038852E-2</v>
      </c>
      <c r="S40" s="190">
        <f t="shared" si="2"/>
        <v>2.8464847284109182E-3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43115</v>
      </c>
      <c r="N41" s="187">
        <f>_xll.qlInterestRateIndexMaturity("AUDBBSW3M",M41)</f>
        <v>43203</v>
      </c>
      <c r="O41" s="189" t="str">
        <f>_xll.qlMakeDatedOIS(,M41,N41,OvernightIndex,0,,,,EvaluationDate)</f>
        <v>obj_002a4#0000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3.7126201603650218E-2</v>
      </c>
      <c r="R41" s="188">
        <f>_xll.qlOvernightIndexedSwapFairRate(O41,AllTriggers)</f>
        <v>3.4264389812184562E-2</v>
      </c>
      <c r="S41" s="190">
        <f t="shared" si="2"/>
        <v>2.8618117914656557E-3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43146</v>
      </c>
      <c r="N42" s="187">
        <f>_xll.qlInterestRateIndexMaturity("AUDBBSW3M",M42)</f>
        <v>43235</v>
      </c>
      <c r="O42" s="189" t="str">
        <f>_xll.qlMakeDatedOIS(,M42,N42,OvernightIndex,0,,,,EvaluationDate)</f>
        <v>obj_002a5#0000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3.7425321028669245E-2</v>
      </c>
      <c r="R42" s="188">
        <f>_xll.qlOvernightIndexedSwapFairRate(O42,AllTriggers)</f>
        <v>3.4562441029202126E-2</v>
      </c>
      <c r="S42" s="190">
        <f t="shared" si="2"/>
        <v>2.8628799994671189E-3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43174</v>
      </c>
      <c r="N43" s="187">
        <f>_xll.qlInterestRateIndexMaturity("AUDBBSW3M",M43)</f>
        <v>43266</v>
      </c>
      <c r="O43" s="189" t="str">
        <f>_xll.qlMakeDatedOIS(,M43,N43,OvernightIndex,0,,,,EvaluationDate)</f>
        <v>obj_002a6#0000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3.7706722699159242E-2</v>
      </c>
      <c r="R43" s="188">
        <f>_xll.qlOvernightIndexedSwapFairRate(O43,AllTriggers)</f>
        <v>3.4855543719408542E-2</v>
      </c>
      <c r="S43" s="190">
        <f t="shared" si="2"/>
        <v>2.8511789797507001E-3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43206</v>
      </c>
      <c r="N44" s="187">
        <f>_xll.qlInterestRateIndexMaturity("AUDBBSW3M",M44)</f>
        <v>43297</v>
      </c>
      <c r="O44" s="189" t="str">
        <f>_xll.qlMakeDatedOIS(,M44,N44,OvernightIndex,0,,,,EvaluationDate)</f>
        <v>obj_002a7#0000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3.7996274711634401E-2</v>
      </c>
      <c r="R44" s="188">
        <f>_xll.qlOvernightIndexedSwapFairRate(O44,AllTriggers)</f>
        <v>3.5172117401615577E-2</v>
      </c>
      <c r="S44" s="190">
        <f t="shared" si="2"/>
        <v>2.8241573100188239E-3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43236</v>
      </c>
      <c r="N45" s="187">
        <f>_xll.qlInterestRateIndexMaturity("AUDBBSW3M",M45)</f>
        <v>43328</v>
      </c>
      <c r="O45" s="189" t="str">
        <f>_xll.qlMakeDatedOIS(,M45,N45,OvernightIndex,0,,,,EvaluationDate)</f>
        <v>obj_002a8#0000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3.8277589626364496E-2</v>
      </c>
      <c r="R45" s="188">
        <f>_xll.qlOvernightIndexedSwapFairRate(O45,AllTriggers)</f>
        <v>3.5492987716447634E-2</v>
      </c>
      <c r="S45" s="190">
        <f t="shared" si="2"/>
        <v>2.7846019099168617E-3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43269</v>
      </c>
      <c r="N46" s="187">
        <f>_xll.qlInterestRateIndexMaturity("AUDBBSW3M",M46)</f>
        <v>43361</v>
      </c>
      <c r="O46" s="189" t="str">
        <f>_xll.qlMakeDatedOIS(,M46,N46,OvernightIndex,0,,,,EvaluationDate)</f>
        <v>obj_002a9#0000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3.8576663732242437E-2</v>
      </c>
      <c r="R46" s="188">
        <f>_xll.qlOvernightIndexedSwapFairRate(O46,AllTriggers)</f>
        <v>3.5850186115706596E-2</v>
      </c>
      <c r="S46" s="190">
        <f t="shared" si="2"/>
        <v>2.7264776165358412E-3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43299</v>
      </c>
      <c r="N47" s="187">
        <f>_xll.qlInterestRateIndexMaturity("AUDBBSW3M",M47)</f>
        <v>43391</v>
      </c>
      <c r="O47" s="189" t="str">
        <f>_xll.qlMakeDatedOIS(,M47,N47,OvernightIndex,0,,,,EvaluationDate)</f>
        <v>obj_002aa#0000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3.8845225162412227E-2</v>
      </c>
      <c r="R47" s="188">
        <f>_xll.qlOvernightIndexedSwapFairRate(O47,AllTriggers)</f>
        <v>3.6183091321991774E-2</v>
      </c>
      <c r="S47" s="190">
        <f t="shared" si="2"/>
        <v>2.6621338404204525E-3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43332</v>
      </c>
      <c r="N48" s="187">
        <f>_xll.qlInterestRateIndexMaturity("AUDBBSW3M",M48)</f>
        <v>43424</v>
      </c>
      <c r="O48" s="189" t="str">
        <f>_xll.qlMakeDatedOIS(,M48,N48,OvernightIndex,0,,,,EvaluationDate)</f>
        <v>obj_002ab#0000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3.9134493551443252E-2</v>
      </c>
      <c r="R48" s="188">
        <f>_xll.qlOvernightIndexedSwapFairRate(O48,AllTriggers)</f>
        <v>3.6543591461482394E-2</v>
      </c>
      <c r="S48" s="190">
        <f t="shared" si="2"/>
        <v>2.5909020899608573E-3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43363</v>
      </c>
      <c r="N49" s="187">
        <f>_xll.qlInterestRateIndexMaturity("AUDBBSW3M",M49)</f>
        <v>43454</v>
      </c>
      <c r="O49" s="189" t="str">
        <f>_xll.qlMakeDatedOIS(,M49,N49,OvernightIndex,0,,,,EvaluationDate)</f>
        <v>obj_002ac#0000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3.939138060813769E-2</v>
      </c>
      <c r="R49" s="188">
        <f>_xll.qlOvernightIndexedSwapFairRate(O49,AllTriggers)</f>
        <v>3.6853924618298103E-2</v>
      </c>
      <c r="S49" s="190">
        <f t="shared" si="2"/>
        <v>2.5374559898395863E-3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43395</v>
      </c>
      <c r="N50" s="187">
        <f>_xll.qlInterestRateIndexMaturity("AUDBBSW3M",M50)</f>
        <v>43487</v>
      </c>
      <c r="O50" s="189" t="str">
        <f>_xll.qlMakeDatedOIS(,M50,N50,OvernightIndex,0,,,,EvaluationDate)</f>
        <v>obj_002ad#0000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3.9658095475025031E-2</v>
      </c>
      <c r="R50" s="188">
        <f>_xll.qlOvernightIndexedSwapFairRate(O50,AllTriggers)</f>
        <v>3.7151879927592828E-2</v>
      </c>
      <c r="S50" s="190">
        <f t="shared" si="2"/>
        <v>2.5062155474322029E-3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43426</v>
      </c>
      <c r="N51" s="187">
        <f>_xll.qlInterestRateIndexMaturity("AUDBBSW3M",M51)</f>
        <v>43518</v>
      </c>
      <c r="O51" s="189" t="str">
        <f>_xll.qlMakeDatedOIS(,M51,N51,OvernightIndex,0,,,,EvaluationDate)</f>
        <v>obj_002ae#0000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3.9899440963191493E-2</v>
      </c>
      <c r="R51" s="188">
        <f>_xll.qlOvernightIndexedSwapFairRate(O51,AllTriggers)</f>
        <v>3.7397935473026271E-2</v>
      </c>
      <c r="S51" s="190">
        <f t="shared" si="2"/>
        <v>2.501505490165222E-3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43458</v>
      </c>
      <c r="N52" s="187">
        <f>_xll.qlInterestRateIndexMaturity("AUDBBSW3M",M52)</f>
        <v>43549</v>
      </c>
      <c r="O52" s="189" t="str">
        <f>_xll.qlMakeDatedOIS(,M52,N52,OvernightIndex,0,,,,EvaluationDate)</f>
        <v>obj_002af#0000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4.0131442173997223E-2</v>
      </c>
      <c r="R52" s="188">
        <f>_xll.qlOvernightIndexedSwapFairRate(O52,AllTriggers)</f>
        <v>3.7609648581669389E-2</v>
      </c>
      <c r="S52" s="190">
        <f t="shared" si="2"/>
        <v>2.521793592327834E-3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43489</v>
      </c>
      <c r="N53" s="187">
        <f>_xll.qlInterestRateIndexMaturity("AUDBBSW3M",M53)</f>
        <v>43579</v>
      </c>
      <c r="O53" s="189" t="str">
        <f>_xll.qlMakeDatedOIS(,M53,N53,OvernightIndex,0,,,,EvaluationDate)</f>
        <v>obj_002b0#0000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4.0345276235940655E-2</v>
      </c>
      <c r="R53" s="188">
        <f>_xll.qlOvernightIndexedSwapFairRate(O53,AllTriggers)</f>
        <v>3.7779353442085828E-2</v>
      </c>
      <c r="S53" s="190">
        <f t="shared" si="2"/>
        <v>2.5659227938548274E-3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43521</v>
      </c>
      <c r="N54" s="187">
        <f>_xll.qlInterestRateIndexMaturity("AUDBBSW3M",M54)</f>
        <v>43612</v>
      </c>
      <c r="O54" s="189" t="str">
        <f>_xll.qlMakeDatedOIS(,M54,N54,OvernightIndex,0,,,,EvaluationDate)</f>
        <v>obj_002b1#0000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4.0565974663102293E-2</v>
      </c>
      <c r="R54" s="188">
        <f>_xll.qlOvernightIndexedSwapFairRate(O54,AllTriggers)</f>
        <v>3.7925579166248995E-2</v>
      </c>
      <c r="S54" s="190">
        <f t="shared" si="2"/>
        <v>2.6403954968532983E-3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43549</v>
      </c>
      <c r="N55" s="187">
        <f>_xll.qlInterestRateIndexMaturity("AUDBBSW3M",M55)</f>
        <v>43641</v>
      </c>
      <c r="O55" s="189" t="str">
        <f>_xll.qlMakeDatedOIS(,M55,N55,OvernightIndex,0,,,,EvaluationDate)</f>
        <v>obj_002b2#0000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4.0749989577219037E-2</v>
      </c>
      <c r="R55" s="188">
        <f>_xll.qlOvernightIndexedSwapFairRate(O55,AllTriggers)</f>
        <v>3.8021677217614423E-2</v>
      </c>
      <c r="S55" s="190">
        <f t="shared" si="2"/>
        <v>2.7283123596046135E-3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43581</v>
      </c>
      <c r="N56" s="187">
        <f>_xll.qlInterestRateIndexMaturity("AUDBBSW3M",M56)</f>
        <v>43672</v>
      </c>
      <c r="O56" s="189" t="str">
        <f>_xll.qlMakeDatedOIS(,M56,N56,OvernightIndex,0,,,,EvaluationDate)</f>
        <v>obj_002b3#0000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4.0938098648925773E-2</v>
      </c>
      <c r="R56" s="188">
        <f>_xll.qlOvernightIndexedSwapFairRate(O56,AllTriggers)</f>
        <v>3.8089091163705624E-2</v>
      </c>
      <c r="S56" s="190">
        <f t="shared" si="2"/>
        <v>2.8490074852201494E-3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43612</v>
      </c>
      <c r="N57" s="187">
        <f>_xll.qlInterestRateIndexMaturity("AUDBBSW3M",M57)</f>
        <v>43704</v>
      </c>
      <c r="O57" s="189" t="str">
        <f>_xll.qlMakeDatedOIS(,M57,N57,OvernightIndex,0,,,,EvaluationDate)</f>
        <v>obj_002b4#0000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4.1119389337491825E-2</v>
      </c>
      <c r="R57" s="188">
        <f>_xll.qlOvernightIndexedSwapFairRate(O57,AllTriggers)</f>
        <v>3.8123005393613824E-2</v>
      </c>
      <c r="S57" s="190">
        <f t="shared" si="2"/>
        <v>2.9963839438780018E-3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43643</v>
      </c>
      <c r="N58" s="187">
        <f>_xll.qlInterestRateIndexMaturity("AUDBBSW3M",M58)</f>
        <v>43735</v>
      </c>
      <c r="O58" s="189" t="str">
        <f>_xll.qlMakeDatedOIS(,M58,N58,OvernightIndex,0,,,,EvaluationDate)</f>
        <v>obj_002b5#0000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4.128469785169455E-2</v>
      </c>
      <c r="R58" s="188">
        <f>_xll.qlOvernightIndexedSwapFairRate(O58,AllTriggers)</f>
        <v>3.8118795188251217E-2</v>
      </c>
      <c r="S58" s="190">
        <f t="shared" si="2"/>
        <v>3.1659026634433332E-3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43675</v>
      </c>
      <c r="N59" s="187">
        <f>_xll.qlInterestRateIndexMaturity("AUDBBSW3M",M59)</f>
        <v>43767</v>
      </c>
      <c r="O59" s="189" t="str">
        <f>_xll.qlMakeDatedOIS(,M59,N59,OvernightIndex,0,,,,EvaluationDate)</f>
        <v>obj_002b6#0000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4.1445089220262805E-2</v>
      </c>
      <c r="R59" s="188">
        <f>_xll.qlOvernightIndexedSwapFairRate(O59,AllTriggers)</f>
        <v>3.8087646073303817E-2</v>
      </c>
      <c r="S59" s="190">
        <f t="shared" si="2"/>
        <v>3.3574431469589883E-3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43706</v>
      </c>
      <c r="N60" s="187">
        <f>_xll.qlInterestRateIndexMaturity("AUDBBSW3M",M60)</f>
        <v>43798</v>
      </c>
      <c r="O60" s="189" t="str">
        <f>_xll.qlMakeDatedOIS(,M60,N60,OvernightIndex,0,,,,EvaluationDate)</f>
        <v>obj_002b7#0000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4.159317475649911E-2</v>
      </c>
      <c r="R60" s="188">
        <f>_xll.qlOvernightIndexedSwapFairRate(O60,AllTriggers)</f>
        <v>3.805604313212245E-2</v>
      </c>
      <c r="S60" s="190">
        <f t="shared" si="2"/>
        <v>3.5371316243766604E-3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43738</v>
      </c>
      <c r="N61" s="187">
        <f>_xll.qlInterestRateIndexMaturity("AUDBBSW3M",M61)</f>
        <v>43830</v>
      </c>
      <c r="O61" s="189" t="str">
        <f>_xll.qlMakeDatedOIS(,M61,N61,OvernightIndex,0,,,,EvaluationDate)</f>
        <v>obj_002b8#0000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4.1741342710624969E-2</v>
      </c>
      <c r="R61" s="188">
        <f>_xll.qlOvernightIndexedSwapFairRate(O61,AllTriggers)</f>
        <v>3.8048328973449744E-2</v>
      </c>
      <c r="S61" s="190">
        <f t="shared" si="2"/>
        <v>3.6930137371752256E-3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43768</v>
      </c>
      <c r="N62" s="187">
        <f>_xll.qlInterestRateIndexMaturity("AUDBBSW3M",M62)</f>
        <v>43860</v>
      </c>
      <c r="O62" s="189" t="str">
        <f>_xll.qlMakeDatedOIS(,M62,N62,OvernightIndex,0,,,,EvaluationDate)</f>
        <v>obj_002b9#0000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4.187735494845353E-2</v>
      </c>
      <c r="R62" s="188">
        <f>_xll.qlOvernightIndexedSwapFairRate(O62,AllTriggers)</f>
        <v>3.8077444031446438E-2</v>
      </c>
      <c r="S62" s="190">
        <f t="shared" si="2"/>
        <v>3.7999109170070919E-3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43801</v>
      </c>
      <c r="N63" s="187">
        <f>_xll.qlInterestRateIndexMaturity("AUDBBSW3M",M63)</f>
        <v>43892</v>
      </c>
      <c r="O63" s="189" t="str">
        <f>_xll.qlMakeDatedOIS(,M63,N63,OvernightIndex,0,,,,EvaluationDate)</f>
        <v>obj_002ba#0000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4.2019241864621151E-2</v>
      </c>
      <c r="R63" s="188">
        <f>_xll.qlOvernightIndexedSwapFairRate(O63,AllTriggers)</f>
        <v>3.8147195273949705E-2</v>
      </c>
      <c r="S63" s="190">
        <f t="shared" si="2"/>
        <v>3.8720465906714463E-3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43832</v>
      </c>
      <c r="N64" s="187">
        <f>_xll.qlInterestRateIndexMaturity("AUDBBSW3M",M64)</f>
        <v>43923</v>
      </c>
      <c r="O64" s="189" t="str">
        <f>_xll.qlMakeDatedOIS(,M64,N64,OvernightIndex,0,,,,EvaluationDate)</f>
        <v>obj_002bb#0000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4.2153863937311874E-2</v>
      </c>
      <c r="R64" s="188">
        <f>_xll.qlOvernightIndexedSwapFairRate(O64,AllTriggers)</f>
        <v>3.8255206763513107E-2</v>
      </c>
      <c r="S64" s="190">
        <f t="shared" si="2"/>
        <v>3.8986571737987669E-3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43864</v>
      </c>
      <c r="N65" s="187">
        <f>_xll.qlInterestRateIndexMaturity("AUDBBSW3M",M65)</f>
        <v>43955</v>
      </c>
      <c r="O65" s="189" t="str">
        <f>_xll.qlMakeDatedOIS(,M65,N65,OvernightIndex,0,,,,EvaluationDate)</f>
        <v>obj_002bc#0000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4.2289778954825497E-2</v>
      </c>
      <c r="R65" s="188">
        <f>_xll.qlOvernightIndexedSwapFairRate(O65,AllTriggers)</f>
        <v>3.8406928350436999E-2</v>
      </c>
      <c r="S65" s="190">
        <f t="shared" si="2"/>
        <v>3.8828506043884978E-3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43893</v>
      </c>
      <c r="N66" s="187">
        <f>_xll.qlInterestRateIndexMaturity("AUDBBSW3M",M66)</f>
        <v>43985</v>
      </c>
      <c r="O66" s="189" t="str">
        <f>_xll.qlMakeDatedOIS(,M66,N66,OvernightIndex,0,,,,EvaluationDate)</f>
        <v>obj_002bd#0000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4.2414763304104437E-2</v>
      </c>
      <c r="R66" s="188">
        <f>_xll.qlOvernightIndexedSwapFairRate(O66,AllTriggers)</f>
        <v>3.858536619055495E-2</v>
      </c>
      <c r="S66" s="190">
        <f t="shared" si="2"/>
        <v>3.8293971135494875E-3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43924</v>
      </c>
      <c r="N67" s="187">
        <f>_xll.qlInterestRateIndexMaturity("AUDBBSW3M",M67)</f>
        <v>44015</v>
      </c>
      <c r="O67" s="189" t="str">
        <f>_xll.qlMakeDatedOIS(,M67,N67,OvernightIndex,0,,,,EvaluationDate)</f>
        <v>obj_002be#0000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4.2536268164435509E-2</v>
      </c>
      <c r="R67" s="188">
        <f>_xll.qlOvernightIndexedSwapFairRate(O67,AllTriggers)</f>
        <v>3.8801565611684581E-2</v>
      </c>
      <c r="S67" s="190">
        <f t="shared" ref="S67:S130" si="3">Q67-R67</f>
        <v>3.7347025527509278E-3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43955</v>
      </c>
      <c r="N68" s="187">
        <f>_xll.qlInterestRateIndexMaturity("AUDBBSW3M",M68)</f>
        <v>44047</v>
      </c>
      <c r="O68" s="189" t="str">
        <f>_xll.qlMakeDatedOIS(,M68,N68,OvernightIndex,0,,,,EvaluationDate)</f>
        <v>obj_002bf#0000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4.2663775099735859E-2</v>
      </c>
      <c r="R68" s="188">
        <f>_xll.qlOvernightIndexedSwapFairRate(O68,AllTriggers)</f>
        <v>3.9068698341064571E-2</v>
      </c>
      <c r="S68" s="190">
        <f t="shared" si="3"/>
        <v>3.5950767586712881E-3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43986</v>
      </c>
      <c r="N69" s="187">
        <f>_xll.qlInterestRateIndexMaturity("AUDBBSW3M",M69)</f>
        <v>44078</v>
      </c>
      <c r="O69" s="189" t="str">
        <f>_xll.qlMakeDatedOIS(,M69,N69,OvernightIndex,0,,,,EvaluationDate)</f>
        <v>obj_002c0#0000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4.2783917792883881E-2</v>
      </c>
      <c r="R69" s="188">
        <f>_xll.qlOvernightIndexedSwapFairRate(O69,AllTriggers)</f>
        <v>3.9367927510930288E-2</v>
      </c>
      <c r="S69" s="190">
        <f t="shared" si="3"/>
        <v>3.4159902819535931E-3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44018</v>
      </c>
      <c r="N70" s="187">
        <f>_xll.qlInterestRateIndexMaturity("AUDBBSW3M",M70)</f>
        <v>44110</v>
      </c>
      <c r="O70" s="189" t="str">
        <f>_xll.qlMakeDatedOIS(,M70,N70,OvernightIndex,0,,,,EvaluationDate)</f>
        <v>obj_002c1#0000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4.2904884620625083E-2</v>
      </c>
      <c r="R70" s="188">
        <f>_xll.qlOvernightIndexedSwapFairRate(O70,AllTriggers)</f>
        <v>3.9715509418547998E-2</v>
      </c>
      <c r="S70" s="190">
        <f t="shared" si="3"/>
        <v>3.1893752020770855E-3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44049</v>
      </c>
      <c r="N71" s="187">
        <f>_xll.qlInterestRateIndexMaturity("AUDBBSW3M",M71)</f>
        <v>44141</v>
      </c>
      <c r="O71" s="189" t="str">
        <f>_xll.qlMakeDatedOIS(,M71,N71,OvernightIndex,0,,,,EvaluationDate)</f>
        <v>obj_002c2#0000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4.3019114894078246E-2</v>
      </c>
      <c r="R71" s="188">
        <f>_xll.qlOvernightIndexedSwapFairRate(O71,AllTriggers)</f>
        <v>4.0070576970046116E-2</v>
      </c>
      <c r="S71" s="190">
        <f t="shared" si="3"/>
        <v>2.9485379240321297E-3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44081</v>
      </c>
      <c r="N72" s="187">
        <f>_xll.qlInterestRateIndexMaturity("AUDBBSW3M",M72)</f>
        <v>44172</v>
      </c>
      <c r="O72" s="189" t="str">
        <f>_xll.qlMakeDatedOIS(,M72,N72,OvernightIndex,0,,,,EvaluationDate)</f>
        <v>obj_002c3#0000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4.3129691068950711E-2</v>
      </c>
      <c r="R72" s="188">
        <f>_xll.qlOvernightIndexedSwapFairRate(O72,AllTriggers)</f>
        <v>4.0416796070067346E-2</v>
      </c>
      <c r="S72" s="190">
        <f t="shared" si="3"/>
        <v>2.7128949988833653E-3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44111</v>
      </c>
      <c r="N73" s="187">
        <f>_xll.qlInterestRateIndexMaturity("AUDBBSW3M",M73)</f>
        <v>44203</v>
      </c>
      <c r="O73" s="189" t="str">
        <f>_xll.qlMakeDatedOIS(,M73,N73,OvernightIndex,0,,,,EvaluationDate)</f>
        <v>obj_002c4#0000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4.3238846199263152E-2</v>
      </c>
      <c r="R73" s="188">
        <f>_xll.qlOvernightIndexedSwapFairRate(O73,AllTriggers)</f>
        <v>4.0715592943121812E-2</v>
      </c>
      <c r="S73" s="190">
        <f t="shared" si="3"/>
        <v>2.5232532561413404E-3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44144</v>
      </c>
      <c r="N74" s="187">
        <f>_xll.qlInterestRateIndexMaturity("AUDBBSW3M",M74)</f>
        <v>44236</v>
      </c>
      <c r="O74" s="189" t="str">
        <f>_xll.qlMakeDatedOIS(,M74,N74,OvernightIndex,0,,,,EvaluationDate)</f>
        <v>obj_002c5#0000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4.3351053302069467E-2</v>
      </c>
      <c r="R74" s="188">
        <f>_xll.qlOvernightIndexedSwapFairRate(O74,AllTriggers)</f>
        <v>4.0981132964822468E-2</v>
      </c>
      <c r="S74" s="190">
        <f t="shared" si="3"/>
        <v>2.3699203372469987E-3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44174</v>
      </c>
      <c r="N75" s="187">
        <f>_xll.qlInterestRateIndexMaturity("AUDBBSW3M",M75)</f>
        <v>44264</v>
      </c>
      <c r="O75" s="189" t="str">
        <f>_xll.qlMakeDatedOIS(,M75,N75,OvernightIndex,0,,,,EvaluationDate)</f>
        <v>obj_002c6#0000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4.3441830471635627E-2</v>
      </c>
      <c r="R75" s="188">
        <f>_xll.qlOvernightIndexedSwapFairRate(O75,AllTriggers)</f>
        <v>4.1162685912544461E-2</v>
      </c>
      <c r="S75" s="190">
        <f t="shared" si="3"/>
        <v>2.279144559091166E-3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44207</v>
      </c>
      <c r="N76" s="187">
        <f>_xll.qlInterestRateIndexMaturity("AUDBBSW3M",M76)</f>
        <v>44298</v>
      </c>
      <c r="O76" s="189" t="str">
        <f>_xll.qlMakeDatedOIS(,M76,N76,OvernightIndex,0,,,,EvaluationDate)</f>
        <v>obj_002c7#0000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4.3551962398377594E-2</v>
      </c>
      <c r="R76" s="188">
        <f>_xll.qlOvernightIndexedSwapFairRate(O76,AllTriggers)</f>
        <v>4.1323011967540749E-2</v>
      </c>
      <c r="S76" s="190">
        <f t="shared" si="3"/>
        <v>2.2289504308368457E-3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44238</v>
      </c>
      <c r="N77" s="187">
        <f>_xll.qlInterestRateIndexMaturity("AUDBBSW3M",M77)</f>
        <v>44327</v>
      </c>
      <c r="O77" s="189" t="str">
        <f>_xll.qlMakeDatedOIS(,M77,N77,OvernightIndex,0,,,,EvaluationDate)</f>
        <v>obj_002c8#0000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4.3640262475253939E-2</v>
      </c>
      <c r="R77" s="188">
        <f>_xll.qlOvernightIndexedSwapFairRate(O77,AllTriggers)</f>
        <v>4.141012197744675E-2</v>
      </c>
      <c r="S77" s="190">
        <f t="shared" si="3"/>
        <v>2.2301404978071898E-3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44266</v>
      </c>
      <c r="N78" s="187">
        <f>_xll.qlInterestRateIndexMaturity("AUDBBSW3M",M78)</f>
        <v>44358</v>
      </c>
      <c r="O78" s="189" t="str">
        <f>_xll.qlMakeDatedOIS(,M78,N78,OvernightIndex,0,,,,EvaluationDate)</f>
        <v>obj_002c9#0000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4.3737243013368253E-2</v>
      </c>
      <c r="R78" s="188">
        <f>_xll.qlOvernightIndexedSwapFairRate(O78,AllTriggers)</f>
        <v>4.1458792894733656E-2</v>
      </c>
      <c r="S78" s="190">
        <f t="shared" si="3"/>
        <v>2.2784501186345965E-3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44298</v>
      </c>
      <c r="N79" s="187">
        <f>_xll.qlInterestRateIndexMaturity("AUDBBSW3M",M79)</f>
        <v>44389</v>
      </c>
      <c r="O79" s="189" t="str">
        <f>_xll.qlMakeDatedOIS(,M79,N79,OvernightIndex,0,,,,EvaluationDate)</f>
        <v>obj_002ca#0000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4.382703384115328E-2</v>
      </c>
      <c r="R79" s="188">
        <f>_xll.qlOvernightIndexedSwapFairRate(O79,AllTriggers)</f>
        <v>4.1451247203572406E-2</v>
      </c>
      <c r="S79" s="190">
        <f t="shared" si="3"/>
        <v>2.3757866375808748E-3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44328</v>
      </c>
      <c r="N80" s="187">
        <f>_xll.qlInterestRateIndexMaturity("AUDBBSW3M",M80)</f>
        <v>44420</v>
      </c>
      <c r="O80" s="189" t="str">
        <f>_xll.qlMakeDatedOIS(,M80,N80,OvernightIndex,0,,,,EvaluationDate)</f>
        <v>obj_002cb#0000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4.3916224599630647E-2</v>
      </c>
      <c r="R80" s="188">
        <f>_xll.qlOvernightIndexedSwapFairRate(O80,AllTriggers)</f>
        <v>4.1397406555291588E-2</v>
      </c>
      <c r="S80" s="190">
        <f t="shared" si="3"/>
        <v>2.5188180443390593E-3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44362</v>
      </c>
      <c r="N81" s="187">
        <f>_xll.qlInterestRateIndexMaturity("AUDBBSW3M",M81)</f>
        <v>44454</v>
      </c>
      <c r="O81" s="189" t="str">
        <f>_xll.qlMakeDatedOIS(,M81,N81,OvernightIndex,0,,,,EvaluationDate)</f>
        <v>obj_002cc#0000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4.4009431285923307E-2</v>
      </c>
      <c r="R81" s="188">
        <f>_xll.qlOvernightIndexedSwapFairRate(O81,AllTriggers)</f>
        <v>4.1276725600721188E-2</v>
      </c>
      <c r="S81" s="190">
        <f t="shared" si="3"/>
        <v>2.7327056852021192E-3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44392</v>
      </c>
      <c r="N82" s="187">
        <f>_xll.qlInterestRateIndexMaturity("AUDBBSW3M",M82)</f>
        <v>44484</v>
      </c>
      <c r="O82" s="189" t="str">
        <f>_xll.qlMakeDatedOIS(,M82,N82,OvernightIndex,0,,,,EvaluationDate)</f>
        <v>obj_002cd#0000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4.4089039440270726E-2</v>
      </c>
      <c r="R82" s="188">
        <f>_xll.qlOvernightIndexedSwapFairRate(O82,AllTriggers)</f>
        <v>4.1123726058477805E-2</v>
      </c>
      <c r="S82" s="190">
        <f t="shared" si="3"/>
        <v>2.9653133817929209E-3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44424</v>
      </c>
      <c r="N83" s="187">
        <f>_xll.qlInterestRateIndexMaturity("AUDBBSW3M",M83)</f>
        <v>44516</v>
      </c>
      <c r="O83" s="189" t="str">
        <f>_xll.qlMakeDatedOIS(,M83,N83,OvernightIndex,0,,,,EvaluationDate)</f>
        <v>obj_002ce#0000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4.4172813046592374E-2</v>
      </c>
      <c r="R83" s="188">
        <f>_xll.qlOvernightIndexedSwapFairRate(O83,AllTriggers)</f>
        <v>4.0939182322787523E-2</v>
      </c>
      <c r="S83" s="190">
        <f t="shared" si="3"/>
        <v>3.2336307238048506E-3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44455</v>
      </c>
      <c r="N84" s="187">
        <f>_xll.qlInterestRateIndexMaturity("AUDBBSW3M",M84)</f>
        <v>44546</v>
      </c>
      <c r="O84" s="189" t="str">
        <f>_xll.qlMakeDatedOIS(,M84,N84,OvernightIndex,0,,,,EvaluationDate)</f>
        <v>obj_002cf#0000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4.4250671040708484E-2</v>
      </c>
      <c r="R84" s="188">
        <f>_xll.qlOvernightIndexedSwapFairRate(O84,AllTriggers)</f>
        <v>4.0770627294397087E-2</v>
      </c>
      <c r="S84" s="190">
        <f t="shared" si="3"/>
        <v>3.4800437463113967E-3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44487</v>
      </c>
      <c r="N85" s="187">
        <f>_xll.qlInterestRateIndexMaturity("AUDBBSW3M",M85)</f>
        <v>44579</v>
      </c>
      <c r="O85" s="189" t="str">
        <f>_xll.qlMakeDatedOIS(,M85,N85,OvernightIndex,0,,,,EvaluationDate)</f>
        <v>obj_002d0#0000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4.4341571693779315E-2</v>
      </c>
      <c r="R85" s="188">
        <f>_xll.qlOvernightIndexedSwapFairRate(O85,AllTriggers)</f>
        <v>4.0634527663178252E-2</v>
      </c>
      <c r="S85" s="190">
        <f t="shared" si="3"/>
        <v>3.707044030601063E-3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44518</v>
      </c>
      <c r="N86" s="187">
        <f>_xll.qlInterestRateIndexMaturity("AUDBBSW3M",M86)</f>
        <v>44610</v>
      </c>
      <c r="O86" s="189" t="str">
        <f>_xll.qlMakeDatedOIS(,M86,N86,OvernightIndex,0,,,,EvaluationDate)</f>
        <v>obj_002d1#0000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4.4428275286518194E-2</v>
      </c>
      <c r="R86" s="188">
        <f>_xll.qlOvernightIndexedSwapFairRate(O86,AllTriggers)</f>
        <v>4.0543607366094074E-2</v>
      </c>
      <c r="S86" s="190">
        <f t="shared" si="3"/>
        <v>3.8846679204241202E-3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44550</v>
      </c>
      <c r="N87" s="187">
        <f>_xll.qlInterestRateIndexMaturity("AUDBBSW3M",M87)</f>
        <v>44641</v>
      </c>
      <c r="O87" s="189" t="str">
        <f>_xll.qlMakeDatedOIS(,M87,N87,OvernightIndex,0,,,,EvaluationDate)</f>
        <v>obj_002d2#0000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4.451621978796845E-2</v>
      </c>
      <c r="R87" s="188">
        <f>_xll.qlOvernightIndexedSwapFairRate(O87,AllTriggers)</f>
        <v>4.0490031291004619E-2</v>
      </c>
      <c r="S87" s="190">
        <f t="shared" si="3"/>
        <v>4.0261884969638312E-3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44581</v>
      </c>
      <c r="N88" s="187">
        <f>_xll.qlInterestRateIndexMaturity("AUDBBSW3M",M88)</f>
        <v>44671</v>
      </c>
      <c r="O88" s="189" t="str">
        <f>_xll.qlMakeDatedOIS(,M88,N88,OvernightIndex,0,,,,EvaluationDate)</f>
        <v>obj_002d3#0000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4.4603730318784167E-2</v>
      </c>
      <c r="R88" s="188">
        <f>_xll.qlOvernightIndexedSwapFairRate(O88,AllTriggers)</f>
        <v>4.0477843911361326E-2</v>
      </c>
      <c r="S88" s="190">
        <f t="shared" si="3"/>
        <v>4.1258864074228407E-3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44613</v>
      </c>
      <c r="N89" s="187">
        <f>_xll.qlInterestRateIndexMaturity("AUDBBSW3M",M89)</f>
        <v>44704</v>
      </c>
      <c r="O89" s="189" t="str">
        <f>_xll.qlMakeDatedOIS(,M89,N89,OvernightIndex,0,,,,EvaluationDate)</f>
        <v>obj_002d4#0000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4.4705298716873725E-2</v>
      </c>
      <c r="R89" s="188">
        <f>_xll.qlOvernightIndexedSwapFairRate(O89,AllTriggers)</f>
        <v>4.05132472764341E-2</v>
      </c>
      <c r="S89" s="190">
        <f t="shared" si="3"/>
        <v>4.1920514404396245E-3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44641</v>
      </c>
      <c r="N90" s="187">
        <f>_xll.qlInterestRateIndexMaturity("AUDBBSW3M",M90)</f>
        <v>44733</v>
      </c>
      <c r="O90" s="189" t="str">
        <f>_xll.qlMakeDatedOIS(,M90,N90,OvernightIndex,0,,,,EvaluationDate)</f>
        <v>obj_002d5#0000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4.4796993379970708E-2</v>
      </c>
      <c r="R90" s="188">
        <f>_xll.qlOvernightIndexedSwapFairRate(O90,AllTriggers)</f>
        <v>4.0581180105327873E-2</v>
      </c>
      <c r="S90" s="190">
        <f t="shared" si="3"/>
        <v>4.2158132746428351E-3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44672</v>
      </c>
      <c r="N91" s="187">
        <f>_xll.qlInterestRateIndexMaturity("AUDBBSW3M",M91)</f>
        <v>44763</v>
      </c>
      <c r="O91" s="189" t="str">
        <f>_xll.qlMakeDatedOIS(,M91,N91,OvernightIndex,0,,,,EvaluationDate)</f>
        <v>obj_002d6#0000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4.489175899385462E-2</v>
      </c>
      <c r="R91" s="188">
        <f>_xll.qlOvernightIndexedSwapFairRate(O91,AllTriggers)</f>
        <v>4.0686336203598891E-2</v>
      </c>
      <c r="S91" s="190">
        <f t="shared" si="3"/>
        <v>4.2054227902557292E-3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44704</v>
      </c>
      <c r="N92" s="187">
        <f>_xll.qlInterestRateIndexMaturity("AUDBBSW3M",M92)</f>
        <v>44796</v>
      </c>
      <c r="O92" s="189" t="str">
        <f>_xll.qlMakeDatedOIS(,M92,N92,OvernightIndex,0,,,,EvaluationDate)</f>
        <v>obj_002d7#0000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4.500113190567484E-2</v>
      </c>
      <c r="R92" s="188">
        <f>_xll.qlOvernightIndexedSwapFairRate(O92,AllTriggers)</f>
        <v>4.084684480922527E-2</v>
      </c>
      <c r="S92" s="190">
        <f t="shared" si="3"/>
        <v>4.1542870964495701E-3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44735</v>
      </c>
      <c r="N93" s="187">
        <f>_xll.qlInterestRateIndexMaturity("AUDBBSW3M",M93)</f>
        <v>44827</v>
      </c>
      <c r="O93" s="189" t="str">
        <f>_xll.qlMakeDatedOIS(,M93,N93,OvernightIndex,0,,,,EvaluationDate)</f>
        <v>obj_002d8#0000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4.5105382188548072E-2</v>
      </c>
      <c r="R93" s="188">
        <f>_xll.qlOvernightIndexedSwapFairRate(O93,AllTriggers)</f>
        <v>4.1038811540757017E-2</v>
      </c>
      <c r="S93" s="190">
        <f t="shared" si="3"/>
        <v>4.0665706477910554E-3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44767</v>
      </c>
      <c r="N94" s="187">
        <f>_xll.qlInterestRateIndexMaturity("AUDBBSW3M",M94)</f>
        <v>44859</v>
      </c>
      <c r="O94" s="189" t="str">
        <f>_xll.qlMakeDatedOIS(,M94,N94,OvernightIndex,0,,,,EvaluationDate)</f>
        <v>obj_002d9#0000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4.521562543065949E-2</v>
      </c>
      <c r="R94" s="188">
        <f>_xll.qlOvernightIndexedSwapFairRate(O94,AllTriggers)</f>
        <v>4.1273579151051683E-2</v>
      </c>
      <c r="S94" s="190">
        <f t="shared" si="3"/>
        <v>3.9420462796078068E-3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44798</v>
      </c>
      <c r="N95" s="187">
        <f>_xll.qlInterestRateIndexMaturity("AUDBBSW3M",M95)</f>
        <v>44890</v>
      </c>
      <c r="O95" s="189" t="str">
        <f>_xll.qlMakeDatedOIS(,M95,N95,OvernightIndex,0,,,,EvaluationDate)</f>
        <v>obj_002da#0000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4.5324971634859018E-2</v>
      </c>
      <c r="R95" s="188">
        <f>_xll.qlOvernightIndexedSwapFairRate(O95,AllTriggers)</f>
        <v>4.1520683336259287E-2</v>
      </c>
      <c r="S95" s="190">
        <f t="shared" si="3"/>
        <v>3.8042882985997312E-3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44830</v>
      </c>
      <c r="N96" s="187">
        <f>_xll.qlInterestRateIndexMaturity("AUDBBSW3M",M96)</f>
        <v>44923</v>
      </c>
      <c r="O96" s="189" t="str">
        <f>_xll.qlMakeDatedOIS(,M96,N96,OvernightIndex,0,,,,EvaluationDate)</f>
        <v>obj_002db#0000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4.5445139811177968E-2</v>
      </c>
      <c r="R96" s="188">
        <f>_xll.qlOvernightIndexedSwapFairRate(O96,AllTriggers)</f>
        <v>4.1784860599790474E-2</v>
      </c>
      <c r="S96" s="190">
        <f t="shared" si="3"/>
        <v>3.6602792113874932E-3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44860</v>
      </c>
      <c r="N97" s="187">
        <f>_xll.qlInterestRateIndexMaturity("AUDBBSW3M",M97)</f>
        <v>44953</v>
      </c>
      <c r="O97" s="189" t="str">
        <f>_xll.qlMakeDatedOIS(,M97,N97,OvernightIndex,0,,,,EvaluationDate)</f>
        <v>obj_002dc#0000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4.5555904801553505E-2</v>
      </c>
      <c r="R97" s="188">
        <f>_xll.qlOvernightIndexedSwapFairRate(O97,AllTriggers)</f>
        <v>4.2019123500760674E-2</v>
      </c>
      <c r="S97" s="190">
        <f t="shared" si="3"/>
        <v>3.5367813007928309E-3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44893</v>
      </c>
      <c r="N98" s="187">
        <f>_xll.qlInterestRateIndexMaturity("AUDBBSW3M",M98)</f>
        <v>44985</v>
      </c>
      <c r="O98" s="189" t="str">
        <f>_xll.qlMakeDatedOIS(,M98,N98,OvernightIndex,0,,,,EvaluationDate)</f>
        <v>obj_002dd#0000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4.5675684196770934E-2</v>
      </c>
      <c r="R98" s="188">
        <f>_xll.qlOvernightIndexedSwapFairRate(O98,AllTriggers)</f>
        <v>4.2261574829268594E-2</v>
      </c>
      <c r="S98" s="190">
        <f t="shared" si="3"/>
        <v>3.4141093675023396E-3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44923</v>
      </c>
      <c r="N99" s="187">
        <f>_xll.qlInterestRateIndexMaturity("AUDBBSW3M",M99)</f>
        <v>45013</v>
      </c>
      <c r="O99" s="189" t="str">
        <f>_xll.qlMakeDatedOIS(,M99,N99,OvernightIndex,0,,,,EvaluationDate)</f>
        <v>obj_002de#0000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4.578167593417843E-2</v>
      </c>
      <c r="R99" s="188">
        <f>_xll.qlOvernightIndexedSwapFairRate(O99,AllTriggers)</f>
        <v>4.2467335778319182E-2</v>
      </c>
      <c r="S99" s="190">
        <f t="shared" si="3"/>
        <v>3.3143401558592481E-3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44956</v>
      </c>
      <c r="N100" s="187">
        <f>_xll.qlInterestRateIndexMaturity("AUDBBSW3M",M100)</f>
        <v>45044</v>
      </c>
      <c r="O100" s="189" t="str">
        <f>_xll.qlMakeDatedOIS(,M100,N100,OvernightIndex,0,,,,EvaluationDate)</f>
        <v>obj_002df#0000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4.5901715119177747E-2</v>
      </c>
      <c r="R100" s="188">
        <f>_xll.qlOvernightIndexedSwapFairRate(O100,AllTriggers)</f>
        <v>4.2686194179683001E-2</v>
      </c>
      <c r="S100" s="190">
        <f t="shared" si="3"/>
        <v>3.2155209394947454E-3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44985</v>
      </c>
      <c r="N101" s="187">
        <f>_xll.qlInterestRateIndexMaturity("AUDBBSW3M",M101)</f>
        <v>45077</v>
      </c>
      <c r="O101" s="189" t="str">
        <f>_xll.qlMakeDatedOIS(,M101,N101,OvernightIndex,0,,,,EvaluationDate)</f>
        <v>obj_002e0#0000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4.6037775244328359E-2</v>
      </c>
      <c r="R101" s="188">
        <f>_xll.qlOvernightIndexedSwapFairRate(O101,AllTriggers)</f>
        <v>4.2904260481891165E-2</v>
      </c>
      <c r="S101" s="190">
        <f t="shared" si="3"/>
        <v>3.1335147624371937E-3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45013</v>
      </c>
      <c r="N102" s="187">
        <f>_xll.qlInterestRateIndexMaturity("AUDBBSW3M",M102)</f>
        <v>45105</v>
      </c>
      <c r="O102" s="189" t="str">
        <f>_xll.qlMakeDatedOIS(,M102,N102,OvernightIndex,0,,,,EvaluationDate)</f>
        <v>obj_002e1#0000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4.6152363049638323E-2</v>
      </c>
      <c r="R102" s="188">
        <f>_xll.qlOvernightIndexedSwapFairRate(O102,AllTriggers)</f>
        <v>4.3085082798778755E-2</v>
      </c>
      <c r="S102" s="190">
        <f t="shared" si="3"/>
        <v>3.0672802508595678E-3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45044</v>
      </c>
      <c r="N103" s="187">
        <f>_xll.qlInterestRateIndexMaturity("AUDBBSW3M",M103)</f>
        <v>45138</v>
      </c>
      <c r="O103" s="189" t="str">
        <f>_xll.qlMakeDatedOIS(,M103,N103,OvernightIndex,0,,,,EvaluationDate)</f>
        <v>obj_002e2#0000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4.6291715061736127E-2</v>
      </c>
      <c r="R103" s="188">
        <f>_xll.qlOvernightIndexedSwapFairRate(O103,AllTriggers)</f>
        <v>4.3288339123836235E-2</v>
      </c>
      <c r="S103" s="190">
        <f t="shared" si="3"/>
        <v>3.0033759378998923E-3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45075</v>
      </c>
      <c r="N104" s="187">
        <f>_xll.qlInterestRateIndexMaturity("AUDBBSW3M",M104)</f>
        <v>45167</v>
      </c>
      <c r="O104" s="189" t="str">
        <f>_xll.qlMakeDatedOIS(,M104,N104,OvernightIndex,0,,,,EvaluationDate)</f>
        <v>obj_002e3#0000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4.641337872934214E-2</v>
      </c>
      <c r="R104" s="188">
        <f>_xll.qlOvernightIndexedSwapFairRate(O104,AllTriggers)</f>
        <v>4.3460926220674843E-2</v>
      </c>
      <c r="S104" s="190">
        <f t="shared" si="3"/>
        <v>2.952452508667297E-3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45106</v>
      </c>
      <c r="N105" s="187">
        <f>_xll.qlInterestRateIndexMaturity("AUDBBSW3M",M105)</f>
        <v>45198</v>
      </c>
      <c r="O105" s="189" t="str">
        <f>_xll.qlMakeDatedOIS(,M105,N105,OvernightIndex,0,,,,EvaluationDate)</f>
        <v>obj_002e4#0000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4.6547651241987988E-2</v>
      </c>
      <c r="R105" s="188">
        <f>_xll.qlOvernightIndexedSwapFairRate(O105,AllTriggers)</f>
        <v>4.3636173547392049E-2</v>
      </c>
      <c r="S105" s="190">
        <f t="shared" si="3"/>
        <v>2.9114776945959389E-3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45138</v>
      </c>
      <c r="N106" s="187">
        <f>_xll.qlInterestRateIndexMaturity("AUDBBSW3M",M106)</f>
        <v>45230</v>
      </c>
      <c r="O106" s="189" t="str">
        <f>_xll.qlMakeDatedOIS(,M106,N106,OvernightIndex,0,,,,EvaluationDate)</f>
        <v>obj_002e5#0000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4.6688888007844327E-2</v>
      </c>
      <c r="R106" s="188">
        <f>_xll.qlOvernightIndexedSwapFairRate(O106,AllTriggers)</f>
        <v>4.3808587410604567E-2</v>
      </c>
      <c r="S106" s="190">
        <f t="shared" si="3"/>
        <v>2.88030059723976E-3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45169</v>
      </c>
      <c r="N107" s="187">
        <f>_xll.qlInterestRateIndexMaturity("AUDBBSW3M",M107)</f>
        <v>45260</v>
      </c>
      <c r="O107" s="189" t="str">
        <f>_xll.qlMakeDatedOIS(,M107,N107,OvernightIndex,0,,,,EvaluationDate)</f>
        <v>obj_002e6#0000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4.6822982438687398E-2</v>
      </c>
      <c r="R107" s="188">
        <f>_xll.qlOvernightIndexedSwapFairRate(O107,AllTriggers)</f>
        <v>4.3962999404174218E-2</v>
      </c>
      <c r="S107" s="190">
        <f t="shared" si="3"/>
        <v>2.8599830345131805E-3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45202</v>
      </c>
      <c r="N108" s="187">
        <f>_xll.qlInterestRateIndexMaturity("AUDBBSW3M",M108)</f>
        <v>45294</v>
      </c>
      <c r="O108" s="189" t="str">
        <f>_xll.qlMakeDatedOIS(,M108,N108,OvernightIndex,0,,,,EvaluationDate)</f>
        <v>obj_002e7#0000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4.6979386685033847E-2</v>
      </c>
      <c r="R108" s="188">
        <f>_xll.qlOvernightIndexedSwapFairRate(O108,AllTriggers)</f>
        <v>4.4130739114576795E-2</v>
      </c>
      <c r="S108" s="190">
        <f t="shared" si="3"/>
        <v>2.8486475704570524E-3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45233</v>
      </c>
      <c r="N109" s="187">
        <f>_xll.qlInterestRateIndexMaturity("AUDBBSW3M",M109)</f>
        <v>45327</v>
      </c>
      <c r="O109" s="189" t="str">
        <f>_xll.qlMakeDatedOIS(,M109,N109,OvernightIndex,0,,,,EvaluationDate)</f>
        <v>obj_002e8#0000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4.7134751402099793E-2</v>
      </c>
      <c r="R109" s="188">
        <f>_xll.qlOvernightIndexedSwapFairRate(O109,AllTriggers)</f>
        <v>4.4286978566901648E-2</v>
      </c>
      <c r="S109" s="190">
        <f t="shared" si="3"/>
        <v>2.8477728351981452E-3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45264</v>
      </c>
      <c r="N110" s="187">
        <f>_xll.qlInterestRateIndexMaturity("AUDBBSW3M",M110)</f>
        <v>45355</v>
      </c>
      <c r="O110" s="189" t="str">
        <f>_xll.qlMakeDatedOIS(,M110,N110,OvernightIndex,0,,,,EvaluationDate)</f>
        <v>obj_002e9#0000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4.7265552569138634E-2</v>
      </c>
      <c r="R110" s="188">
        <f>_xll.qlOvernightIndexedSwapFairRate(O110,AllTriggers)</f>
        <v>4.4412213659988556E-2</v>
      </c>
      <c r="S110" s="190">
        <f t="shared" si="3"/>
        <v>2.8533389091500785E-3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45295</v>
      </c>
      <c r="N111" s="187">
        <f>_xll.qlInterestRateIndexMaturity("AUDBBSW3M",M111)</f>
        <v>45386</v>
      </c>
      <c r="O111" s="189" t="str">
        <f>_xll.qlMakeDatedOIS(,M111,N111,OvernightIndex,0,,,,EvaluationDate)</f>
        <v>obj_002ea#0000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4.7415072981845226E-2</v>
      </c>
      <c r="R111" s="188">
        <f>_xll.qlOvernightIndexedSwapFairRate(O111,AllTriggers)</f>
        <v>4.4546132423086325E-2</v>
      </c>
      <c r="S111" s="190">
        <f t="shared" si="3"/>
        <v>2.8689405587589006E-3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45327</v>
      </c>
      <c r="N112" s="187">
        <f>_xll.qlInterestRateIndexMaturity("AUDBBSW3M",M112)</f>
        <v>45418</v>
      </c>
      <c r="O112" s="189" t="str">
        <f>_xll.qlMakeDatedOIS(,M112,N112,OvernightIndex,0,,,,EvaluationDate)</f>
        <v>obj_002eb#0000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4.7572050822024634E-2</v>
      </c>
      <c r="R112" s="188">
        <f>_xll.qlOvernightIndexedSwapFairRate(O112,AllTriggers)</f>
        <v>4.467783464463073E-2</v>
      </c>
      <c r="S112" s="190">
        <f t="shared" si="3"/>
        <v>2.8942161773939032E-3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45356</v>
      </c>
      <c r="N113" s="187">
        <f>_xll.qlInterestRateIndexMaturity("AUDBBSW3M",M113)</f>
        <v>45448</v>
      </c>
      <c r="O113" s="189" t="str">
        <f>_xll.qlMakeDatedOIS(,M113,N113,OvernightIndex,0,,,,EvaluationDate)</f>
        <v>obj_002ec#0000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4.7722262666751697E-2</v>
      </c>
      <c r="R113" s="188">
        <f>_xll.qlOvernightIndexedSwapFairRate(O113,AllTriggers)</f>
        <v>4.4796091602078862E-2</v>
      </c>
      <c r="S113" s="190">
        <f t="shared" si="3"/>
        <v>2.9261710646728348E-3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45387</v>
      </c>
      <c r="N114" s="187">
        <f>_xll.qlInterestRateIndexMaturity("AUDBBSW3M",M114)</f>
        <v>45478</v>
      </c>
      <c r="O114" s="189" t="str">
        <f>_xll.qlMakeDatedOIS(,M114,N114,OvernightIndex,0,,,,EvaluationDate)</f>
        <v>obj_002ed#0000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4.7873598005856159E-2</v>
      </c>
      <c r="R114" s="188">
        <f>_xll.qlOvernightIndexedSwapFairRate(O114,AllTriggers)</f>
        <v>4.4906876506051491E-2</v>
      </c>
      <c r="S114" s="190">
        <f t="shared" si="3"/>
        <v>2.9667214998046684E-3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45418</v>
      </c>
      <c r="N115" s="187">
        <f>_xll.qlInterestRateIndexMaturity("AUDBBSW3M",M115)</f>
        <v>45510</v>
      </c>
      <c r="O115" s="189" t="str">
        <f>_xll.qlMakeDatedOIS(,M115,N115,OvernightIndex,0,,,,EvaluationDate)</f>
        <v>obj_002ee#0000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4.8038845819589962E-2</v>
      </c>
      <c r="R115" s="188">
        <f>_xll.qlOvernightIndexedSwapFairRate(O115,AllTriggers)</f>
        <v>4.5020530788233232E-2</v>
      </c>
      <c r="S115" s="190">
        <f t="shared" si="3"/>
        <v>3.0183150313567303E-3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45449</v>
      </c>
      <c r="N116" s="187">
        <f>_xll.qlInterestRateIndexMaturity("AUDBBSW3M",M116)</f>
        <v>45541</v>
      </c>
      <c r="O116" s="189" t="str">
        <f>_xll.qlMakeDatedOIS(,M116,N116,OvernightIndex,0,,,,EvaluationDate)</f>
        <v>obj_002ef#0000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4.8200906611873005E-2</v>
      </c>
      <c r="R116" s="188">
        <f>_xll.qlOvernightIndexedSwapFairRate(O116,AllTriggers)</f>
        <v>4.5123398638409494E-2</v>
      </c>
      <c r="S116" s="190">
        <f t="shared" si="3"/>
        <v>3.0775079734635113E-3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45481</v>
      </c>
      <c r="N117" s="187">
        <f>_xll.qlInterestRateIndexMaturity("AUDBBSW3M",M117)</f>
        <v>45573</v>
      </c>
      <c r="O117" s="189" t="str">
        <f>_xll.qlMakeDatedOIS(,M117,N117,OvernightIndex,0,,,,EvaluationDate)</f>
        <v>obj_002f0#0000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4.8370630078312715E-2</v>
      </c>
      <c r="R117" s="188">
        <f>_xll.qlOvernightIndexedSwapFairRate(O117,AllTriggers)</f>
        <v>4.5223108768606322E-2</v>
      </c>
      <c r="S117" s="190">
        <f t="shared" si="3"/>
        <v>3.1475213097063928E-3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45512</v>
      </c>
      <c r="N118" s="187">
        <f>_xll.qlInterestRateIndexMaturity("AUDBBSW3M",M118)</f>
        <v>45604</v>
      </c>
      <c r="O118" s="189" t="str">
        <f>_xll.qlMakeDatedOIS(,M118,N118,OvernightIndex,0,,,,EvaluationDate)</f>
        <v>obj_002f1#0000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4.8535186330622107E-2</v>
      </c>
      <c r="R118" s="188">
        <f>_xll.qlOvernightIndexedSwapFairRate(O118,AllTriggers)</f>
        <v>4.5314136404490959E-2</v>
      </c>
      <c r="S118" s="190">
        <f t="shared" si="3"/>
        <v>3.2210499261311476E-3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45544</v>
      </c>
      <c r="N119" s="187">
        <f>_xll.qlInterestRateIndexMaturity("AUDBBSW3M",M119)</f>
        <v>45635</v>
      </c>
      <c r="O119" s="189" t="str">
        <f>_xll.qlMakeDatedOIS(,M119,N119,OvernightIndex,0,,,,EvaluationDate)</f>
        <v>obj_002f2#0000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4.8695859562201099E-2</v>
      </c>
      <c r="R119" s="188">
        <f>_xll.qlOvernightIndexedSwapFairRate(O119,AllTriggers)</f>
        <v>4.5399306712465011E-2</v>
      </c>
      <c r="S119" s="190">
        <f t="shared" si="3"/>
        <v>3.2965528497360883E-3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45574</v>
      </c>
      <c r="N120" s="187">
        <f>_xll.qlInterestRateIndexMaturity("AUDBBSW3M",M120)</f>
        <v>45666</v>
      </c>
      <c r="O120" s="189" t="str">
        <f>_xll.qlMakeDatedOIS(,M120,N120,OvernightIndex,0,,,,EvaluationDate)</f>
        <v>obj_002f3#0000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4.8851363980837649E-2</v>
      </c>
      <c r="R120" s="188">
        <f>_xll.qlOvernightIndexedSwapFairRate(O120,AllTriggers)</f>
        <v>4.5484002002634957E-2</v>
      </c>
      <c r="S120" s="190">
        <f t="shared" si="3"/>
        <v>3.3673619782026917E-3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45607</v>
      </c>
      <c r="N121" s="187">
        <f>_xll.qlInterestRateIndexMaturity("AUDBBSW3M",M121)</f>
        <v>45699</v>
      </c>
      <c r="O121" s="189" t="str">
        <f>_xll.qlMakeDatedOIS(,M121,N121,OvernightIndex,0,,,,EvaluationDate)</f>
        <v>obj_002f4#0000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4.9007994055174177E-2</v>
      </c>
      <c r="R121" s="188">
        <f>_xll.qlOvernightIndexedSwapFairRate(O121,AllTriggers)</f>
        <v>4.5569258311173123E-2</v>
      </c>
      <c r="S121" s="190">
        <f t="shared" si="3"/>
        <v>3.4387357440010535E-3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45637</v>
      </c>
      <c r="N122" s="187">
        <f>_xll.qlInterestRateIndexMaturity("AUDBBSW3M",M122)</f>
        <v>45727</v>
      </c>
      <c r="O122" s="189" t="str">
        <f>_xll.qlMakeDatedOIS(,M122,N122,OvernightIndex,0,,,,EvaluationDate)</f>
        <v>obj_002f5#0000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4.9132140262124931E-2</v>
      </c>
      <c r="R122" s="188">
        <f>_xll.qlOvernightIndexedSwapFairRate(O122,AllTriggers)</f>
        <v>4.5635616577129667E-2</v>
      </c>
      <c r="S122" s="190">
        <f t="shared" si="3"/>
        <v>3.4965236849952633E-3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45670</v>
      </c>
      <c r="N123" s="187">
        <f>_xll.qlInterestRateIndexMaturity("AUDBBSW3M",M123)</f>
        <v>45761</v>
      </c>
      <c r="O123" s="189" t="str">
        <f>_xll.qlMakeDatedOIS(,M123,N123,OvernightIndex,0,,,,EvaluationDate)</f>
        <v>obj_002f6#0000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4.9278052308567938E-2</v>
      </c>
      <c r="R123" s="188">
        <f>_xll.qlOvernightIndexedSwapFairRate(O123,AllTriggers)</f>
        <v>4.5718404861702665E-2</v>
      </c>
      <c r="S123" s="190">
        <f t="shared" si="3"/>
        <v>3.5596474468652731E-3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45701</v>
      </c>
      <c r="N124" s="187">
        <f>_xll.qlInterestRateIndexMaturity("AUDBBSW3M",M124)</f>
        <v>45790</v>
      </c>
      <c r="O124" s="189" t="str">
        <f>_xll.qlMakeDatedOIS(,M124,N124,OvernightIndex,0,,,,EvaluationDate)</f>
        <v>obj_002f7#0000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4.939183449117987E-2</v>
      </c>
      <c r="R124" s="188">
        <f>_xll.qlOvernightIndexedSwapFairRate(O124,AllTriggers)</f>
        <v>4.5781213427226228E-2</v>
      </c>
      <c r="S124" s="190">
        <f t="shared" si="3"/>
        <v>3.6106210639536424E-3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45729</v>
      </c>
      <c r="N125" s="187">
        <f>_xll.qlInterestRateIndexMaturity("AUDBBSW3M",M125)</f>
        <v>45821</v>
      </c>
      <c r="O125" s="189" t="str">
        <f>_xll.qlMakeDatedOIS(,M125,N125,OvernightIndex,0,,,,EvaluationDate)</f>
        <v>obj_002f8#0000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4.9513112975564003E-2</v>
      </c>
      <c r="R125" s="188">
        <f>_xll.qlOvernightIndexedSwapFairRate(O125,AllTriggers)</f>
        <v>4.5854489393521027E-2</v>
      </c>
      <c r="S125" s="190">
        <f t="shared" si="3"/>
        <v>3.6586235820429761E-3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45761</v>
      </c>
      <c r="N126" s="187">
        <f>_xll.qlInterestRateIndexMaturity("AUDBBSW3M",M126)</f>
        <v>45852</v>
      </c>
      <c r="O126" s="189" t="str">
        <f>_xll.qlMakeDatedOIS(,M126,N126,OvernightIndex,0,,,,EvaluationDate)</f>
        <v>obj_002f9#0000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4.9621324019218288E-2</v>
      </c>
      <c r="R126" s="188">
        <f>_xll.qlOvernightIndexedSwapFairRate(O126,AllTriggers)</f>
        <v>4.5917580793150795E-2</v>
      </c>
      <c r="S126" s="190">
        <f t="shared" si="3"/>
        <v>3.7037432260674935E-3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45791</v>
      </c>
      <c r="N127" s="187">
        <f>_xll.qlInterestRateIndexMaturity("AUDBBSW3M",M127)</f>
        <v>45883</v>
      </c>
      <c r="O127" s="189" t="str">
        <f>_xll.qlMakeDatedOIS(,M127,N127,OvernightIndex,0,,,,EvaluationDate)</f>
        <v>obj_002fa#0000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4.972519785995079E-2</v>
      </c>
      <c r="R127" s="188">
        <f>_xll.qlOvernightIndexedSwapFairRate(O127,AllTriggers)</f>
        <v>4.5981367030117182E-2</v>
      </c>
      <c r="S127" s="190">
        <f t="shared" si="3"/>
        <v>3.7438308298336082E-3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45824</v>
      </c>
      <c r="N128" s="187">
        <f>_xll.qlInterestRateIndexMaturity("AUDBBSW3M",M128)</f>
        <v>45916</v>
      </c>
      <c r="O128" s="189" t="str">
        <f>_xll.qlMakeDatedOIS(,M128,N128,OvernightIndex,0,,,,EvaluationDate)</f>
        <v>obj_002fb#0000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4.9825818876048499E-2</v>
      </c>
      <c r="R128" s="188">
        <f>_xll.qlOvernightIndexedSwapFairRate(O128,AllTriggers)</f>
        <v>4.6043930722052144E-2</v>
      </c>
      <c r="S128" s="190">
        <f t="shared" si="3"/>
        <v>3.7818881539963545E-3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45854</v>
      </c>
      <c r="N129" s="187">
        <f>_xll.qlInterestRateIndexMaturity("AUDBBSW3M",M129)</f>
        <v>45946</v>
      </c>
      <c r="O129" s="189" t="str">
        <f>_xll.qlMakeDatedOIS(,M129,N129,OvernightIndex,0,,,,EvaluationDate)</f>
        <v>obj_002fc#0000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4.9909898882227931E-2</v>
      </c>
      <c r="R129" s="188">
        <f>_xll.qlOvernightIndexedSwapFairRate(O129,AllTriggers)</f>
        <v>4.6097811589834385E-2</v>
      </c>
      <c r="S129" s="190">
        <f t="shared" si="3"/>
        <v>3.8120872923935456E-3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45887</v>
      </c>
      <c r="N130" s="187">
        <f>_xll.qlInterestRateIndexMaturity("AUDBBSW3M",M130)</f>
        <v>45979</v>
      </c>
      <c r="O130" s="189" t="str">
        <f>_xll.qlMakeDatedOIS(,M130,N130,OvernightIndex,0,,,,EvaluationDate)</f>
        <v>obj_002fd#0000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4.9994253334911802E-2</v>
      </c>
      <c r="R130" s="188">
        <f>_xll.qlOvernightIndexedSwapFairRate(O130,AllTriggers)</f>
        <v>4.615378566350873E-2</v>
      </c>
      <c r="S130" s="190">
        <f t="shared" si="3"/>
        <v>3.8404676714030722E-3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45918</v>
      </c>
      <c r="N131" s="187">
        <f>_xll.qlInterestRateIndexMaturity("AUDBBSW3M",M131)</f>
        <v>46009</v>
      </c>
      <c r="O131" s="189" t="str">
        <f>_xll.qlMakeDatedOIS(,M131,N131,OvernightIndex,0,,,,EvaluationDate)</f>
        <v>obj_002fe#0000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5.0061280469655703E-2</v>
      </c>
      <c r="R131" s="188">
        <f>_xll.qlOvernightIndexedSwapFairRate(O131,AllTriggers)</f>
        <v>4.6199520800562562E-2</v>
      </c>
      <c r="S131" s="190">
        <f t="shared" ref="S131:S194" si="4">Q131-R131</f>
        <v>3.8617596690931413E-3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45950</v>
      </c>
      <c r="N132" s="187">
        <f>_xll.qlInterestRateIndexMaturity("AUDBBSW3M",M132)</f>
        <v>46042</v>
      </c>
      <c r="O132" s="189" t="str">
        <f>_xll.qlMakeDatedOIS(,M132,N132,OvernightIndex,0,,,,EvaluationDate)</f>
        <v>obj_002ff#0000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5.0131630555944058E-2</v>
      </c>
      <c r="R132" s="188">
        <f>_xll.qlOvernightIndexedSwapFairRate(O132,AllTriggers)</f>
        <v>4.6251059641146772E-2</v>
      </c>
      <c r="S132" s="190">
        <f t="shared" si="4"/>
        <v>3.8805709147972864E-3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45981</v>
      </c>
      <c r="N133" s="187">
        <f>_xll.qlInterestRateIndexMaturity("AUDBBSW3M",M133)</f>
        <v>46073</v>
      </c>
      <c r="O133" s="189" t="str">
        <f>_xll.qlMakeDatedOIS(,M133,N133,OvernightIndex,0,,,,EvaluationDate)</f>
        <v>obj_00300#0000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5.0187826915173518E-2</v>
      </c>
      <c r="R133" s="188">
        <f>_xll.qlOvernightIndexedSwapFairRate(O133,AllTriggers)</f>
        <v>4.6294305918068913E-2</v>
      </c>
      <c r="S133" s="190">
        <f t="shared" si="4"/>
        <v>3.8935209971046048E-3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46013</v>
      </c>
      <c r="N134" s="187">
        <f>_xll.qlInterestRateIndexMaturity("AUDBBSW3M",M134)</f>
        <v>46104</v>
      </c>
      <c r="O134" s="189" t="str">
        <f>_xll.qlMakeDatedOIS(,M134,N134,OvernightIndex,0,,,,EvaluationDate)</f>
        <v>obj_00301#0000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5.023384295144806E-2</v>
      </c>
      <c r="R134" s="188">
        <f>_xll.qlOvernightIndexedSwapFairRate(O134,AllTriggers)</f>
        <v>4.6332183235497072E-2</v>
      </c>
      <c r="S134" s="190">
        <f t="shared" si="4"/>
        <v>3.9016597159509878E-3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46044</v>
      </c>
      <c r="N135" s="187">
        <f>_xll.qlInterestRateIndexMaturity("AUDBBSW3M",M135)</f>
        <v>46134</v>
      </c>
      <c r="O135" s="189" t="str">
        <f>_xll.qlMakeDatedOIS(,M135,N135,OvernightIndex,0,,,,EvaluationDate)</f>
        <v>obj_00302#0000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5.027087950825998E-2</v>
      </c>
      <c r="R135" s="188">
        <f>_xll.qlOvernightIndexedSwapFairRate(O135,AllTriggers)</f>
        <v>4.6365757746659846E-2</v>
      </c>
      <c r="S135" s="190">
        <f t="shared" si="4"/>
        <v>3.9051217616001346E-3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46076</v>
      </c>
      <c r="N136" s="187">
        <f>_xll.qlInterestRateIndexMaturity("AUDBBSW3M",M136)</f>
        <v>46167</v>
      </c>
      <c r="O136" s="189" t="str">
        <f>_xll.qlMakeDatedOIS(,M136,N136,OvernightIndex,0,,,,EvaluationDate)</f>
        <v>obj_00303#0000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5.030933306417136E-2</v>
      </c>
      <c r="R136" s="188">
        <f>_xll.qlOvernightIndexedSwapFairRate(O136,AllTriggers)</f>
        <v>4.6404383243157488E-2</v>
      </c>
      <c r="S136" s="190">
        <f t="shared" si="4"/>
        <v>3.9049498210138728E-3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46104</v>
      </c>
      <c r="N137" s="187">
        <f>_xll.qlInterestRateIndexMaturity("AUDBBSW3M",M137)</f>
        <v>46196</v>
      </c>
      <c r="O137" s="189" t="str">
        <f>_xll.qlMakeDatedOIS(,M137,N137,OvernightIndex,0,,,,EvaluationDate)</f>
        <v>obj_00304#0000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5.0336676152419248E-2</v>
      </c>
      <c r="R137" s="188">
        <f>_xll.qlOvernightIndexedSwapFairRate(O137,AllTriggers)</f>
        <v>4.6435870656679638E-2</v>
      </c>
      <c r="S137" s="190">
        <f t="shared" si="4"/>
        <v>3.9008054957396093E-3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46135</v>
      </c>
      <c r="N138" s="187">
        <f>_xll.qlInterestRateIndexMaturity("AUDBBSW3M",M138)</f>
        <v>46226</v>
      </c>
      <c r="O138" s="189" t="str">
        <f>_xll.qlMakeDatedOIS(,M138,N138,OvernightIndex,0,,,,EvaluationDate)</f>
        <v>obj_00305#0000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5.0351865321617603E-2</v>
      </c>
      <c r="R138" s="188">
        <f>_xll.qlOvernightIndexedSwapFairRate(O138,AllTriggers)</f>
        <v>4.6460590258525655E-2</v>
      </c>
      <c r="S138" s="190">
        <f t="shared" si="4"/>
        <v>3.8912750630919479E-3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46167</v>
      </c>
      <c r="N139" s="187">
        <f>_xll.qlInterestRateIndexMaturity("AUDBBSW3M",M139)</f>
        <v>46259</v>
      </c>
      <c r="O139" s="189" t="str">
        <f>_xll.qlMakeDatedOIS(,M139,N139,OvernightIndex,0,,,,EvaluationDate)</f>
        <v>obj_00306#0000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5.0367058545914757E-2</v>
      </c>
      <c r="R139" s="188">
        <f>_xll.qlOvernightIndexedSwapFairRate(O139,AllTriggers)</f>
        <v>4.6489803852516817E-2</v>
      </c>
      <c r="S139" s="190">
        <f t="shared" si="4"/>
        <v>3.8772546933979399E-3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46198</v>
      </c>
      <c r="N140" s="187">
        <f>_xll.qlInterestRateIndexMaturity("AUDBBSW3M",M140)</f>
        <v>46290</v>
      </c>
      <c r="O140" s="189" t="str">
        <f>_xll.qlMakeDatedOIS(,M140,N140,OvernightIndex,0,,,,EvaluationDate)</f>
        <v>obj_00307#0000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5.0370622055508456E-2</v>
      </c>
      <c r="R140" s="188">
        <f>_xll.qlOvernightIndexedSwapFairRate(O140,AllTriggers)</f>
        <v>4.6511730242734195E-2</v>
      </c>
      <c r="S140" s="190">
        <f t="shared" si="4"/>
        <v>3.8588918127742608E-3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46230</v>
      </c>
      <c r="N141" s="187">
        <f>_xll.qlInterestRateIndexMaturity("AUDBBSW3M",M141)</f>
        <v>46322</v>
      </c>
      <c r="O141" s="189" t="str">
        <f>_xll.qlMakeDatedOIS(,M141,N141,OvernightIndex,0,,,,EvaluationDate)</f>
        <v>obj_00308#0000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5.0367675874640104E-2</v>
      </c>
      <c r="R141" s="188">
        <f>_xll.qlOvernightIndexedSwapFairRate(O141,AllTriggers)</f>
        <v>4.6531700472070489E-2</v>
      </c>
      <c r="S141" s="190">
        <f t="shared" si="4"/>
        <v>3.8359754025696149E-3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46261</v>
      </c>
      <c r="N142" s="187">
        <f>_xll.qlInterestRateIndexMaturity("AUDBBSW3M",M142)</f>
        <v>46353</v>
      </c>
      <c r="O142" s="189" t="str">
        <f>_xll.qlMakeDatedOIS(,M142,N142,OvernightIndex,0,,,,EvaluationDate)</f>
        <v>obj_00309#0000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5.0361464837190978E-2</v>
      </c>
      <c r="R142" s="188">
        <f>_xll.qlOvernightIndexedSwapFairRate(O142,AllTriggers)</f>
        <v>4.6549754791525594E-2</v>
      </c>
      <c r="S142" s="190">
        <f t="shared" si="4"/>
        <v>3.8117100456653841E-3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46293</v>
      </c>
      <c r="N143" s="187">
        <f>_xll.qlInterestRateIndexMaturity("AUDBBSW3M",M143)</f>
        <v>46385</v>
      </c>
      <c r="O143" s="189" t="str">
        <f>_xll.qlMakeDatedOIS(,M143,N143,OvernightIndex,0,,,,EvaluationDate)</f>
        <v>obj_0030a#0000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5.0354912327003856E-2</v>
      </c>
      <c r="R143" s="188">
        <f>_xll.qlOvernightIndexedSwapFairRate(O143,AllTriggers)</f>
        <v>4.6568457294098309E-2</v>
      </c>
      <c r="S143" s="190">
        <f t="shared" si="4"/>
        <v>3.7864550329055474E-3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46323</v>
      </c>
      <c r="N144" s="187">
        <f>_xll.qlInterestRateIndexMaturity("AUDBBSW3M",M144)</f>
        <v>46415</v>
      </c>
      <c r="O144" s="189" t="str">
        <f>_xll.qlMakeDatedOIS(,M144,N144,OvernightIndex,0,,,,EvaluationDate)</f>
        <v>obj_0030b#0000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5.0350390650255532E-2</v>
      </c>
      <c r="R144" s="188">
        <f>_xll.qlOvernightIndexedSwapFairRate(O144,AllTriggers)</f>
        <v>4.6586788907448218E-2</v>
      </c>
      <c r="S144" s="190">
        <f t="shared" si="4"/>
        <v>3.763601742807314E-3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46356</v>
      </c>
      <c r="N145" s="187">
        <f>_xll.qlInterestRateIndexMaturity("AUDBBSW3M",M145)</f>
        <v>46444</v>
      </c>
      <c r="O145" s="189" t="str">
        <f>_xll.qlMakeDatedOIS(,M145,N145,OvernightIndex,0,,,,EvaluationDate)</f>
        <v>obj_0030c#0000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5.0333596663075339E-2</v>
      </c>
      <c r="R145" s="188">
        <f>_xll.qlOvernightIndexedSwapFairRate(O145,AllTriggers)</f>
        <v>4.6594546021240552E-2</v>
      </c>
      <c r="S145" s="190">
        <f t="shared" si="4"/>
        <v>3.7390506418347874E-3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46386</v>
      </c>
      <c r="N146" s="187">
        <f>_xll.qlInterestRateIndexMaturity("AUDBBSW3M",M146)</f>
        <v>46476</v>
      </c>
      <c r="O146" s="189" t="str">
        <f>_xll.qlMakeDatedOIS(,M146,N146,OvernightIndex,0,,,,EvaluationDate)</f>
        <v>obj_0030d#0000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5.0339421064088792E-2</v>
      </c>
      <c r="R146" s="188">
        <f>_xll.qlOvernightIndexedSwapFairRate(O146,AllTriggers)</f>
        <v>4.6621238700051748E-2</v>
      </c>
      <c r="S146" s="190">
        <f t="shared" si="4"/>
        <v>3.718182364037044E-3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46419</v>
      </c>
      <c r="N147" s="187">
        <f>_xll.qlInterestRateIndexMaturity("AUDBBSW3M",M147)</f>
        <v>46510</v>
      </c>
      <c r="O147" s="189" t="str">
        <f>_xll.qlMakeDatedOIS(,M147,N147,OvernightIndex,0,,,,EvaluationDate)</f>
        <v>obj_0030e#0000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5.0343699406618168E-2</v>
      </c>
      <c r="R147" s="188">
        <f>_xll.qlOvernightIndexedSwapFairRate(O147,AllTriggers)</f>
        <v>4.6647575629783479E-2</v>
      </c>
      <c r="S147" s="190">
        <f t="shared" si="4"/>
        <v>3.6961237768346894E-3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obj_0030f#0000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5.0349505452272354E-2</v>
      </c>
      <c r="R148" s="188">
        <f>_xll.qlOvernightIndexedSwapFairRate(O148,AllTriggers)</f>
        <v>4.6671240756651591E-2</v>
      </c>
      <c r="S148" s="190">
        <f t="shared" si="4"/>
        <v>3.6782646956207629E-3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obj_00310#0000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5.0350208511989548E-2</v>
      </c>
      <c r="R149" s="188">
        <f>_xll.qlOvernightIndexedSwapFairRate(O149,AllTriggers)</f>
        <v>4.6691132395242071E-2</v>
      </c>
      <c r="S149" s="190">
        <f t="shared" si="4"/>
        <v>3.659076116747477E-3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obj_00311#0000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5.0360039885135245E-2</v>
      </c>
      <c r="R150" s="188">
        <f>_xll.qlOvernightIndexedSwapFairRate(O150,AllTriggers)</f>
        <v>4.6719503675047271E-2</v>
      </c>
      <c r="S150" s="190">
        <f t="shared" si="4"/>
        <v>3.6405362100879746E-3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obj_00312#0000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5.0367940419503703E-2</v>
      </c>
      <c r="R151" s="188">
        <f>_xll.qlOvernightIndexedSwapFairRate(O151,AllTriggers)</f>
        <v>4.6744576925148648E-2</v>
      </c>
      <c r="S151" s="190">
        <f t="shared" si="4"/>
        <v>3.6233634943550544E-3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obj_00313#0000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5.0377975480782135E-2</v>
      </c>
      <c r="R152" s="188">
        <f>_xll.qlOvernightIndexedSwapFairRate(O152,AllTriggers)</f>
        <v>4.6771375573600282E-2</v>
      </c>
      <c r="S152" s="190">
        <f t="shared" si="4"/>
        <v>3.6065999071818525E-3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obj_00314#0000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5.0389517890999012E-2</v>
      </c>
      <c r="R153" s="188">
        <f>_xll.qlOvernightIndexedSwapFairRate(O153,AllTriggers)</f>
        <v>4.679822472252617E-2</v>
      </c>
      <c r="S153" s="190">
        <f t="shared" si="4"/>
        <v>3.5912931684728422E-3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obj_00315#0000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5.0399602604446481E-2</v>
      </c>
      <c r="R154" s="188">
        <f>_xll.qlOvernightIndexedSwapFairRate(O154,AllTriggers)</f>
        <v>4.6823361901938268E-2</v>
      </c>
      <c r="S154" s="190">
        <f t="shared" si="4"/>
        <v>3.5762407025082127E-3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obj_00316#0000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5.0417978898212923E-2</v>
      </c>
      <c r="R155" s="188">
        <f>_xll.qlOvernightIndexedSwapFairRate(O155,AllTriggers)</f>
        <v>4.6854544683592285E-2</v>
      </c>
      <c r="S155" s="190">
        <f t="shared" si="4"/>
        <v>3.563434214620638E-3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obj_00317#0000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5.0436050597798585E-2</v>
      </c>
      <c r="R156" s="188">
        <f>_xll.qlOvernightIndexedSwapFairRate(O156,AllTriggers)</f>
        <v>4.6885946888298398E-2</v>
      </c>
      <c r="S156" s="190">
        <f t="shared" si="4"/>
        <v>3.5501037095001867E-3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obj_00318#0000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5.045043826728076E-2</v>
      </c>
      <c r="R157" s="188">
        <f>_xll.qlOvernightIndexedSwapFairRate(O157,AllTriggers)</f>
        <v>4.6911805309126989E-2</v>
      </c>
      <c r="S157" s="190">
        <f t="shared" si="4"/>
        <v>3.5386329581537715E-3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obj_00319#0000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5.0472353229746372E-2</v>
      </c>
      <c r="R158" s="188">
        <f>_xll.qlOvernightIndexedSwapFairRate(O158,AllTriggers)</f>
        <v>4.6945078873147958E-2</v>
      </c>
      <c r="S158" s="190">
        <f t="shared" si="4"/>
        <v>3.5272743565984144E-3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obj_0031a#0000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5.0490921587639848E-2</v>
      </c>
      <c r="R159" s="188">
        <f>_xll.qlOvernightIndexedSwapFairRate(O159,AllTriggers)</f>
        <v>4.6973652604782146E-2</v>
      </c>
      <c r="S159" s="190">
        <f t="shared" si="4"/>
        <v>3.517268982857702E-3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obj_0031b#0000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5.05330047491169E-2</v>
      </c>
      <c r="R160" s="188">
        <f>_xll.qlOvernightIndexedSwapFairRate(O160,AllTriggers)</f>
        <v>4.7022530391308347E-2</v>
      </c>
      <c r="S160" s="190">
        <f t="shared" si="4"/>
        <v>3.5104743578085532E-3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obj_0031c#0000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5.0543305839643643E-2</v>
      </c>
      <c r="R161" s="188">
        <f>_xll.qlOvernightIndexedSwapFairRate(O161,AllTriggers)</f>
        <v>4.7041963756353326E-2</v>
      </c>
      <c r="S161" s="190">
        <f t="shared" si="4"/>
        <v>3.5013420832903167E-3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obj_0031d#0000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5.057404476170542E-2</v>
      </c>
      <c r="R162" s="188">
        <f>_xll.qlOvernightIndexedSwapFairRate(O162,AllTriggers)</f>
        <v>4.7079194059521809E-2</v>
      </c>
      <c r="S162" s="190">
        <f t="shared" si="4"/>
        <v>3.4948507021836106E-3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obj_0031e#0000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5.0606455305235248E-2</v>
      </c>
      <c r="R163" s="188">
        <f>_xll.qlOvernightIndexedSwapFairRate(O163,AllTriggers)</f>
        <v>4.7118273390576469E-2</v>
      </c>
      <c r="S163" s="190">
        <f t="shared" si="4"/>
        <v>3.4881819146587792E-3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obj_0031f#0000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5.0636843323414879E-2</v>
      </c>
      <c r="R164" s="188">
        <f>_xll.qlOvernightIndexedSwapFairRate(O164,AllTriggers)</f>
        <v>4.7153628336169345E-2</v>
      </c>
      <c r="S164" s="190">
        <f t="shared" si="4"/>
        <v>3.4832149872455337E-3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obj_00320#0000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5.0671107416636531E-2</v>
      </c>
      <c r="R165" s="188">
        <f>_xll.qlOvernightIndexedSwapFairRate(O165,AllTriggers)</f>
        <v>4.7192242592890184E-2</v>
      </c>
      <c r="S165" s="190">
        <f t="shared" si="4"/>
        <v>3.4788648237463471E-3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obj_00321#0000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5.0702021988349555E-2</v>
      </c>
      <c r="R166" s="188">
        <f>_xll.qlOvernightIndexedSwapFairRate(O166,AllTriggers)</f>
        <v>4.7226821231844747E-2</v>
      </c>
      <c r="S166" s="190">
        <f t="shared" si="4"/>
        <v>3.4752007565048079E-3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obj_00322#0000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5.0744146434842971E-2</v>
      </c>
      <c r="R167" s="188">
        <f>_xll.qlOvernightIndexedSwapFairRate(O167,AllTriggers)</f>
        <v>4.7270986467627417E-2</v>
      </c>
      <c r="S167" s="190">
        <f t="shared" si="4"/>
        <v>3.4731599672155541E-3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obj_00323#0000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5.0782803951531411E-2</v>
      </c>
      <c r="R168" s="188">
        <f>_xll.qlOvernightIndexedSwapFairRate(O168,AllTriggers)</f>
        <v>4.7311058831862977E-2</v>
      </c>
      <c r="S168" s="190">
        <f t="shared" si="4"/>
        <v>3.4717451196684332E-3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obj_00324#0000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5.0820383666223677E-2</v>
      </c>
      <c r="R169" s="188">
        <f>_xll.qlOvernightIndexedSwapFairRate(O169,AllTriggers)</f>
        <v>4.7349564428012629E-2</v>
      </c>
      <c r="S169" s="190">
        <f t="shared" si="4"/>
        <v>3.4708192382110481E-3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obj_00325#0000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5.0858410772664328E-2</v>
      </c>
      <c r="R170" s="188">
        <f>_xll.qlOvernightIndexedSwapFairRate(O170,AllTriggers)</f>
        <v>4.7387598670303177E-2</v>
      </c>
      <c r="S170" s="190">
        <f t="shared" si="4"/>
        <v>3.470812102361151E-3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obj_00326#0000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5.0908158782416037E-2</v>
      </c>
      <c r="R171" s="188">
        <f>_xll.qlOvernightIndexedSwapFairRate(O171,AllTriggers)</f>
        <v>4.7435489601063204E-2</v>
      </c>
      <c r="S171" s="190">
        <f t="shared" si="4"/>
        <v>3.4726691813528332E-3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obj_00327#0000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5.0953854085671671E-2</v>
      </c>
      <c r="R172" s="188">
        <f>_xll.qlOvernightIndexedSwapFairRate(O172,AllTriggers)</f>
        <v>4.7478671661873202E-2</v>
      </c>
      <c r="S172" s="190">
        <f t="shared" si="4"/>
        <v>3.4751824237984688E-3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obj_00328#0000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5.0997073887216943E-2</v>
      </c>
      <c r="R173" s="188">
        <f>_xll.qlOvernightIndexedSwapFairRate(O173,AllTriggers)</f>
        <v>4.751923307986259E-2</v>
      </c>
      <c r="S173" s="190">
        <f t="shared" si="4"/>
        <v>3.4778408073543529E-3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obj_00329#0000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5.1052395264243079E-2</v>
      </c>
      <c r="R174" s="188">
        <f>_xll.qlOvernightIndexedSwapFairRate(O174,AllTriggers)</f>
        <v>4.7569852629688457E-2</v>
      </c>
      <c r="S174" s="190">
        <f t="shared" si="4"/>
        <v>3.4825426345546223E-3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obj_0032a#0000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5.1103601576172879E-2</v>
      </c>
      <c r="R175" s="188">
        <f>_xll.qlOvernightIndexedSwapFairRate(O175,AllTriggers)</f>
        <v>4.7616044757506006E-2</v>
      </c>
      <c r="S175" s="190">
        <f t="shared" si="4"/>
        <v>3.4875568186668732E-3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obj_0032b#0000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5.1157974393632476E-2</v>
      </c>
      <c r="R176" s="188">
        <f>_xll.qlOvernightIndexedSwapFairRate(O176,AllTriggers)</f>
        <v>4.7664372445383636E-2</v>
      </c>
      <c r="S176" s="190">
        <f t="shared" si="4"/>
        <v>3.4936019482488395E-3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obj_0032c#0000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5.1210826078709554E-2</v>
      </c>
      <c r="R177" s="188">
        <f>_xll.qlOvernightIndexedSwapFairRate(O177,AllTriggers)</f>
        <v>4.7710858102274392E-2</v>
      </c>
      <c r="S177" s="190">
        <f t="shared" si="4"/>
        <v>3.4999679764351616E-3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obj_0032d#0000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5.1259682749431455E-2</v>
      </c>
      <c r="R178" s="188">
        <f>_xll.qlOvernightIndexedSwapFairRate(O178,AllTriggers)</f>
        <v>4.7753537121048691E-2</v>
      </c>
      <c r="S178" s="190">
        <f t="shared" si="4"/>
        <v>3.5061456283827647E-3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obj_0032e#0000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5.1311783259052619E-2</v>
      </c>
      <c r="R179" s="188">
        <f>_xll.qlOvernightIndexedSwapFairRate(O179,AllTriggers)</f>
        <v>4.7798936494201277E-2</v>
      </c>
      <c r="S179" s="190">
        <f t="shared" si="4"/>
        <v>3.512846764851342E-3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obj_0032f#0000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5.1361701421003408E-2</v>
      </c>
      <c r="R180" s="188">
        <f>_xll.qlOvernightIndexedSwapFairRate(O180,AllTriggers)</f>
        <v>4.784223867397621E-2</v>
      </c>
      <c r="S180" s="190">
        <f t="shared" si="4"/>
        <v>3.519462747027198E-3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obj_00330#0000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5.1397570511749799E-2</v>
      </c>
      <c r="R181" s="188">
        <f>_xll.qlOvernightIndexedSwapFairRate(O181,AllTriggers)</f>
        <v>4.7873111275003488E-2</v>
      </c>
      <c r="S181" s="190">
        <f t="shared" si="4"/>
        <v>3.5244592367463107E-3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obj_00331#0000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5.1442326336738682E-2</v>
      </c>
      <c r="R182" s="188">
        <f>_xll.qlOvernightIndexedSwapFairRate(O182,AllTriggers)</f>
        <v>4.7911592691245453E-2</v>
      </c>
      <c r="S182" s="190">
        <f t="shared" si="4"/>
        <v>3.5307336454932295E-3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obj_00332#0000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5.1489106906328637E-2</v>
      </c>
      <c r="R183" s="188">
        <f>_xll.qlOvernightIndexedSwapFairRate(O183,AllTriggers)</f>
        <v>4.7951772581368242E-2</v>
      </c>
      <c r="S183" s="190">
        <f t="shared" si="4"/>
        <v>3.537334324960395E-3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obj_00333#0000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5.1522826415776574E-2</v>
      </c>
      <c r="R184" s="188">
        <f>_xll.qlOvernightIndexedSwapFairRate(O184,AllTriggers)</f>
        <v>4.798044737325094E-2</v>
      </c>
      <c r="S184" s="190">
        <f t="shared" si="4"/>
        <v>3.5423790425256341E-3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obj_00334#0000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5.1554832568605893E-2</v>
      </c>
      <c r="R185" s="188">
        <f>_xll.qlOvernightIndexedSwapFairRate(O185,AllTriggers)</f>
        <v>4.800736730203875E-2</v>
      </c>
      <c r="S185" s="190">
        <f t="shared" si="4"/>
        <v>3.547465266567143E-3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obj_00335#0000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5.1590579263473713E-2</v>
      </c>
      <c r="R186" s="188">
        <f>_xll.qlOvernightIndexedSwapFairRate(O186,AllTriggers)</f>
        <v>4.8037485154031154E-2</v>
      </c>
      <c r="S186" s="190">
        <f t="shared" si="4"/>
        <v>3.5530941094425589E-3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obj_00336#0000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5.1622757902092718E-2</v>
      </c>
      <c r="R187" s="188">
        <f>_xll.qlOvernightIndexedSwapFairRate(O187,AllTriggers)</f>
        <v>4.8064216482805143E-2</v>
      </c>
      <c r="S187" s="190">
        <f t="shared" si="4"/>
        <v>3.5585414192875753E-3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obj_00337#0000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5.1650528639698504E-2</v>
      </c>
      <c r="R188" s="188">
        <f>_xll.qlOvernightIndexedSwapFairRate(O188,AllTriggers)</f>
        <v>4.8087031995870923E-2</v>
      </c>
      <c r="S188" s="190">
        <f t="shared" si="4"/>
        <v>3.5634966438275809E-3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obj_00338#0000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5.1672685154013361E-2</v>
      </c>
      <c r="R189" s="188">
        <f>_xll.qlOvernightIndexedSwapFairRate(O189,AllTriggers)</f>
        <v>4.8104753843311282E-2</v>
      </c>
      <c r="S189" s="190">
        <f t="shared" si="4"/>
        <v>3.5679313107020785E-3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obj_00339#0000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5.1698927284393174E-2</v>
      </c>
      <c r="R190" s="188">
        <f>_xll.qlOvernightIndexedSwapFairRate(O190,AllTriggers)</f>
        <v>4.8125990889004204E-2</v>
      </c>
      <c r="S190" s="190">
        <f t="shared" si="4"/>
        <v>3.5729363953889703E-3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obj_0033a#0000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5.1720804169531329E-2</v>
      </c>
      <c r="R191" s="188">
        <f>_xll.qlOvernightIndexedSwapFairRate(O191,AllTriggers)</f>
        <v>4.8143099333113441E-2</v>
      </c>
      <c r="S191" s="190">
        <f t="shared" si="4"/>
        <v>3.5777048364178873E-3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obj_0033b#0000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5.1730538104605546E-2</v>
      </c>
      <c r="R192" s="188">
        <f>_xll.qlOvernightIndexedSwapFairRate(O192,AllTriggers)</f>
        <v>4.814967363634981E-2</v>
      </c>
      <c r="S192" s="190">
        <f t="shared" si="4"/>
        <v>3.5808644682557358E-3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obj_0033c#0000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5.1751208946201138E-2</v>
      </c>
      <c r="R193" s="188">
        <f>_xll.qlOvernightIndexedSwapFairRate(O193,AllTriggers)</f>
        <v>4.8165403074982398E-2</v>
      </c>
      <c r="S193" s="190">
        <f t="shared" si="4"/>
        <v>3.5858058712187404E-3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obj_0033d#0000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5.1756836110213332E-2</v>
      </c>
      <c r="R194" s="188">
        <f>_xll.qlOvernightIndexedSwapFairRate(O194,AllTriggers)</f>
        <v>4.8168043051057249E-2</v>
      </c>
      <c r="S194" s="190">
        <f t="shared" si="4"/>
        <v>3.5887930591560827E-3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obj_0033e#0000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5.177825557510627E-2</v>
      </c>
      <c r="R195" s="188">
        <f>_xll.qlOvernightIndexedSwapFairRate(O195,AllTriggers)</f>
        <v>4.8184465989591946E-2</v>
      </c>
      <c r="S195" s="190">
        <f t="shared" ref="S195:S258" si="5">Q195-R195</f>
        <v>3.5937895855143245E-3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obj_0033f#0000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5.178346013154269E-2</v>
      </c>
      <c r="R196" s="188">
        <f>_xll.qlOvernightIndexedSwapFairRate(O196,AllTriggers)</f>
        <v>4.8186356884397881E-2</v>
      </c>
      <c r="S196" s="190">
        <f t="shared" si="5"/>
        <v>3.5971032471448089E-3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obj_00340#0000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5.1793318970809847E-2</v>
      </c>
      <c r="R197" s="188">
        <f>_xll.qlOvernightIndexedSwapFairRate(O197,AllTriggers)</f>
        <v>4.8192286763232811E-2</v>
      </c>
      <c r="S197" s="190">
        <f t="shared" si="5"/>
        <v>3.601032207577036E-3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obj_00341#0000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5.1797535750990845E-2</v>
      </c>
      <c r="R198" s="188">
        <f>_xll.qlOvernightIndexedSwapFairRate(O198,AllTriggers)</f>
        <v>4.8192798354588194E-2</v>
      </c>
      <c r="S198" s="190">
        <f t="shared" si="5"/>
        <v>3.6047373964026505E-3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obj_00342#0000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5.1798877727686349E-2</v>
      </c>
      <c r="R199" s="188">
        <f>_xll.qlOvernightIndexedSwapFairRate(O199,AllTriggers)</f>
        <v>4.8191027862240672E-2</v>
      </c>
      <c r="S199" s="190">
        <f t="shared" si="5"/>
        <v>3.6078498654456767E-3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obj_00343#0000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5.1797851164706754E-2</v>
      </c>
      <c r="R200" s="188">
        <f>_xll.qlOvernightIndexedSwapFairRate(O200,AllTriggers)</f>
        <v>4.8186843380586458E-2</v>
      </c>
      <c r="S200" s="190">
        <f t="shared" si="5"/>
        <v>3.6110077841202959E-3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obj_00344#0000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5.1790871103366623E-2</v>
      </c>
      <c r="R201" s="188">
        <f>_xll.qlOvernightIndexedSwapFairRate(O201,AllTriggers)</f>
        <v>4.8177455879871919E-2</v>
      </c>
      <c r="S201" s="190">
        <f t="shared" si="5"/>
        <v>3.6134152234947037E-3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obj_00345#0000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5.1788415232429927E-2</v>
      </c>
      <c r="R202" s="188">
        <f>_xll.qlOvernightIndexedSwapFairRate(O202,AllTriggers)</f>
        <v>4.8171679156841923E-2</v>
      </c>
      <c r="S202" s="190">
        <f t="shared" si="5"/>
        <v>3.6167360755880035E-3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obj_00346#0000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5.1780161982887318E-2</v>
      </c>
      <c r="R203" s="188">
        <f>_xll.qlOvernightIndexedSwapFairRate(O203,AllTriggers)</f>
        <v>4.8160845251570758E-2</v>
      </c>
      <c r="S203" s="190">
        <f t="shared" si="5"/>
        <v>3.6193167313165603E-3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obj_00347#0000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5.1765700146222088E-2</v>
      </c>
      <c r="R204" s="188">
        <f>_xll.qlOvernightIndexedSwapFairRate(O204,AllTriggers)</f>
        <v>4.8144369557048435E-2</v>
      </c>
      <c r="S204" s="190">
        <f t="shared" si="5"/>
        <v>3.6213305891736533E-3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obj_00348#0000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5.175264803163717E-2</v>
      </c>
      <c r="R205" s="188">
        <f>_xll.qlOvernightIndexedSwapFairRate(O205,AllTriggers)</f>
        <v>4.8129053522274798E-2</v>
      </c>
      <c r="S205" s="190">
        <f t="shared" si="5"/>
        <v>3.6235945093623725E-3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obj_00349#0000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5.1736677662026519E-2</v>
      </c>
      <c r="R206" s="188">
        <f>_xll.qlOvernightIndexedSwapFairRate(O206,AllTriggers)</f>
        <v>4.8110910847095463E-2</v>
      </c>
      <c r="S206" s="190">
        <f t="shared" si="5"/>
        <v>3.6257668149310557E-3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obj_0034a#0000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5.1723337606220408E-2</v>
      </c>
      <c r="R207" s="188">
        <f>_xll.qlOvernightIndexedSwapFairRate(O207,AllTriggers)</f>
        <v>4.8095268298106807E-2</v>
      </c>
      <c r="S207" s="190">
        <f t="shared" si="5"/>
        <v>3.6280693081136017E-3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obj_0034b#0000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5.1699895702393313E-2</v>
      </c>
      <c r="R208" s="188">
        <f>_xll.qlOvernightIndexedSwapFairRate(O208,AllTriggers)</f>
        <v>4.8070506633795536E-2</v>
      </c>
      <c r="S208" s="190">
        <f t="shared" si="5"/>
        <v>3.629389068597777E-3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obj_0034c#0000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5.1680638959087762E-2</v>
      </c>
      <c r="R209" s="188">
        <f>_xll.qlOvernightIndexedSwapFairRate(O209,AllTriggers)</f>
        <v>4.8049135421675673E-2</v>
      </c>
      <c r="S209" s="190">
        <f t="shared" si="5"/>
        <v>3.6315035374120883E-3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obj_0034d#0000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5.1655718142521546E-2</v>
      </c>
      <c r="R210" s="188">
        <f>_xll.qlOvernightIndexedSwapFairRate(O210,AllTriggers)</f>
        <v>4.8022733009690274E-2</v>
      </c>
      <c r="S210" s="190">
        <f t="shared" si="5"/>
        <v>3.6329851328312721E-3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obj_0034e#0000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5.1627496046050131E-2</v>
      </c>
      <c r="R211" s="188">
        <f>_xll.qlOvernightIndexedSwapFairRate(O211,AllTriggers)</f>
        <v>4.7993146216730315E-2</v>
      </c>
      <c r="S211" s="190">
        <f t="shared" si="5"/>
        <v>3.6343498293198162E-3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obj_0034f#0000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5.1597736600611517E-2</v>
      </c>
      <c r="R212" s="188">
        <f>_xll.qlOvernightIndexedSwapFairRate(O212,AllTriggers)</f>
        <v>4.7962224266940905E-2</v>
      </c>
      <c r="S212" s="190">
        <f t="shared" si="5"/>
        <v>3.6355123336706124E-3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obj_00350#0000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5.1561450752988305E-2</v>
      </c>
      <c r="R213" s="188">
        <f>_xll.qlOvernightIndexedSwapFairRate(O213,AllTriggers)</f>
        <v>4.7925365916734755E-2</v>
      </c>
      <c r="S213" s="190">
        <f t="shared" si="5"/>
        <v>3.6360848362535503E-3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obj_00351#0000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5.1531075262949512E-2</v>
      </c>
      <c r="R214" s="188">
        <f>_xll.qlOvernightIndexedSwapFairRate(O214,AllTriggers)</f>
        <v>4.7893708955567806E-2</v>
      </c>
      <c r="S214" s="190">
        <f t="shared" si="5"/>
        <v>3.6373663073817064E-3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obj_00352#0000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5.1491710979172434E-2</v>
      </c>
      <c r="R215" s="188">
        <f>_xll.qlOvernightIndexedSwapFairRate(O215,AllTriggers)</f>
        <v>4.7853613979757008E-2</v>
      </c>
      <c r="S215" s="190">
        <f t="shared" si="5"/>
        <v>3.6380969994154258E-3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obj_00353#0000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5.1447706749182302E-2</v>
      </c>
      <c r="R216" s="188">
        <f>_xll.qlOvernightIndexedSwapFairRate(O216,AllTriggers)</f>
        <v>4.7810009072843052E-2</v>
      </c>
      <c r="S216" s="190">
        <f t="shared" si="5"/>
        <v>3.6376976763392507E-3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obj_00354#0000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5.1409069822043046E-2</v>
      </c>
      <c r="R217" s="188">
        <f>_xll.qlOvernightIndexedSwapFairRate(O217,AllTriggers)</f>
        <v>4.7770071918414342E-2</v>
      </c>
      <c r="S217" s="190">
        <f t="shared" si="5"/>
        <v>3.6389979036287046E-3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obj_00355#0000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5.1356253641573257E-2</v>
      </c>
      <c r="R218" s="188">
        <f>_xll.qlOvernightIndexedSwapFairRate(O218,AllTriggers)</f>
        <v>4.7718396692169117E-2</v>
      </c>
      <c r="S218" s="190">
        <f t="shared" si="5"/>
        <v>3.6378569494041404E-3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obj_00356#0000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5.1322760607779558E-2</v>
      </c>
      <c r="R219" s="188">
        <f>_xll.qlOvernightIndexedSwapFairRate(O219,AllTriggers)</f>
        <v>4.7683506975972324E-2</v>
      </c>
      <c r="S219" s="190">
        <f t="shared" si="5"/>
        <v>3.6392536318072335E-3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obj_00357#0000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5.1267967862951791E-2</v>
      </c>
      <c r="R220" s="188">
        <f>_xll.qlOvernightIndexedSwapFairRate(O220,AllTriggers)</f>
        <v>4.7629262172118381E-2</v>
      </c>
      <c r="S220" s="190">
        <f t="shared" si="5"/>
        <v>3.6387056908334103E-3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obj_00358#0000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5.1221081033208354E-2</v>
      </c>
      <c r="R221" s="188">
        <f>_xll.qlOvernightIndexedSwapFairRate(O221,AllTriggers)</f>
        <v>4.758218214254175E-2</v>
      </c>
      <c r="S221" s="190">
        <f t="shared" si="5"/>
        <v>3.6388988906666045E-3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obj_00359#0000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5.1165669543791467E-2</v>
      </c>
      <c r="R222" s="188">
        <f>_xll.qlOvernightIndexedSwapFairRate(O222,AllTriggers)</f>
        <v>4.7527199139307905E-2</v>
      </c>
      <c r="S222" s="190">
        <f t="shared" si="5"/>
        <v>3.6384704044835625E-3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obj_0035a#0000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5.1111417980032874E-2</v>
      </c>
      <c r="R223" s="188">
        <f>_xll.qlOvernightIndexedSwapFairRate(O223,AllTriggers)</f>
        <v>4.7473501194640576E-2</v>
      </c>
      <c r="S223" s="190">
        <f t="shared" si="5"/>
        <v>3.6379167853922978E-3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obj_0035b#0000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5.1049166883480934E-2</v>
      </c>
      <c r="R224" s="188">
        <f>_xll.qlOvernightIndexedSwapFairRate(O224,AllTriggers)</f>
        <v>4.7412028872125665E-2</v>
      </c>
      <c r="S224" s="190">
        <f t="shared" si="5"/>
        <v>3.637138011355269E-3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obj_0035c#0000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5.0985706354830865E-2</v>
      </c>
      <c r="R225" s="188">
        <f>_xll.qlOvernightIndexedSwapFairRate(O225,AllTriggers)</f>
        <v>4.7349889538922253E-2</v>
      </c>
      <c r="S225" s="190">
        <f t="shared" si="5"/>
        <v>3.6358168159086116E-3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obj_0035d#0000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5.0922835233798515E-2</v>
      </c>
      <c r="R226" s="188">
        <f>_xll.qlOvernightIndexedSwapFairRate(O226,AllTriggers)</f>
        <v>4.7287677887299061E-2</v>
      </c>
      <c r="S226" s="190">
        <f t="shared" si="5"/>
        <v>3.6351573464994541E-3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obj_0035e#0000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5.0854360216622735E-2</v>
      </c>
      <c r="R227" s="188">
        <f>_xll.qlOvernightIndexedSwapFairRate(O227,AllTriggers)</f>
        <v>4.7221216289966783E-2</v>
      </c>
      <c r="S227" s="190">
        <f t="shared" si="5"/>
        <v>3.6331439266559518E-3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obj_0035f#0000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5.0790997447291555E-2</v>
      </c>
      <c r="R228" s="188">
        <f>_xll.qlOvernightIndexedSwapFairRate(O228,AllTriggers)</f>
        <v>4.7158747138325657E-2</v>
      </c>
      <c r="S228" s="190">
        <f t="shared" si="5"/>
        <v>3.6322503089658981E-3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obj_00360#0000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5.0713654236708504E-2</v>
      </c>
      <c r="R229" s="188">
        <f>_xll.qlOvernightIndexedSwapFairRate(O229,AllTriggers)</f>
        <v>4.7084161343070079E-2</v>
      </c>
      <c r="S229" s="190">
        <f t="shared" si="5"/>
        <v>3.6294928936384252E-3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obj_00361#0000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5.0655015609130008E-2</v>
      </c>
      <c r="R230" s="188">
        <f>_xll.qlOvernightIndexedSwapFairRate(O230,AllTriggers)</f>
        <v>4.7025424131510833E-2</v>
      </c>
      <c r="S230" s="190">
        <f t="shared" si="5"/>
        <v>3.6295914776191748E-3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obj_00362#0000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5.0587394416940379E-2</v>
      </c>
      <c r="R231" s="188">
        <f>_xll.qlOvernightIndexedSwapFairRate(O231,AllTriggers)</f>
        <v>4.6959439983454067E-2</v>
      </c>
      <c r="S231" s="190">
        <f t="shared" si="5"/>
        <v>3.627954433486312E-3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obj_00363#0000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5.0514658386599839E-2</v>
      </c>
      <c r="R232" s="188">
        <f>_xll.qlOvernightIndexedSwapFairRate(O232,AllTriggers)</f>
        <v>4.688785541801934E-2</v>
      </c>
      <c r="S232" s="190">
        <f t="shared" si="5"/>
        <v>3.6268029685804989E-3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obj_00364#0000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5.0430755034676353E-2</v>
      </c>
      <c r="R233" s="188">
        <f>_xll.qlOvernightIndexedSwapFairRate(O233,AllTriggers)</f>
        <v>4.6806881005694696E-2</v>
      </c>
      <c r="S233" s="190">
        <f t="shared" si="5"/>
        <v>3.6238740289816565E-3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obj_00365#0000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5.0348886193101239E-2</v>
      </c>
      <c r="R234" s="188">
        <f>_xll.qlOvernightIndexedSwapFairRate(O234,AllTriggers)</f>
        <v>4.6727288525956395E-2</v>
      </c>
      <c r="S234" s="190">
        <f t="shared" si="5"/>
        <v>3.6215976671448435E-3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obj_00366#0000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5.0262518872757823E-2</v>
      </c>
      <c r="R235" s="188">
        <f>_xll.qlOvernightIndexedSwapFairRate(O235,AllTriggers)</f>
        <v>4.6643463229729488E-2</v>
      </c>
      <c r="S235" s="190">
        <f t="shared" si="5"/>
        <v>3.6190556430283349E-3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obj_00367#0000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5.0176205570128071E-2</v>
      </c>
      <c r="R236" s="188">
        <f>_xll.qlOvernightIndexedSwapFairRate(O236,AllTriggers)</f>
        <v>4.6560239862934644E-2</v>
      </c>
      <c r="S236" s="190">
        <f t="shared" si="5"/>
        <v>3.6159657071934276E-3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obj_00368#0000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5.0089395704173333E-2</v>
      </c>
      <c r="R237" s="188">
        <f>_xll.qlOvernightIndexedSwapFairRate(O237,AllTriggers)</f>
        <v>4.6476238906907434E-2</v>
      </c>
      <c r="S237" s="190">
        <f t="shared" si="5"/>
        <v>3.6131567972658984E-3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obj_00369#0000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5.0011427541182076E-2</v>
      </c>
      <c r="R238" s="188">
        <f>_xll.qlOvernightIndexedSwapFairRate(O238,AllTriggers)</f>
        <v>4.6400850639772624E-2</v>
      </c>
      <c r="S238" s="190">
        <f t="shared" si="5"/>
        <v>3.6105769014094513E-3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obj_0036a#0000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4.9924220251378645E-2</v>
      </c>
      <c r="R239" s="188">
        <f>_xll.qlOvernightIndexedSwapFairRate(O239,AllTriggers)</f>
        <v>4.6318405739536279E-2</v>
      </c>
      <c r="S239" s="190">
        <f t="shared" si="5"/>
        <v>3.605814511842366E-3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obj_0036b#0000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4.9842513283350806E-2</v>
      </c>
      <c r="R240" s="188">
        <f>_xll.qlOvernightIndexedSwapFairRate(O240,AllTriggers)</f>
        <v>4.6241016908461503E-2</v>
      </c>
      <c r="S240" s="190">
        <f t="shared" si="5"/>
        <v>3.6014963748893028E-3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obj_0036c#0000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4.9763861785327365E-2</v>
      </c>
      <c r="R241" s="188">
        <f>_xll.qlOvernightIndexedSwapFairRate(O241,AllTriggers)</f>
        <v>4.616641927591774E-2</v>
      </c>
      <c r="S241" s="190">
        <f t="shared" si="5"/>
        <v>3.5974425094096249E-3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obj_0036d#0000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4.9696469673779303E-2</v>
      </c>
      <c r="R242" s="188">
        <f>_xll.qlOvernightIndexedSwapFairRate(O242,AllTriggers)</f>
        <v>4.6102818216647523E-2</v>
      </c>
      <c r="S242" s="190">
        <f t="shared" si="5"/>
        <v>3.5936514571317801E-3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obj_0036e#0000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4.9618574864123362E-2</v>
      </c>
      <c r="R243" s="188">
        <f>_xll.qlOvernightIndexedSwapFairRate(O243,AllTriggers)</f>
        <v>4.6030159204463975E-2</v>
      </c>
      <c r="S243" s="190">
        <f t="shared" si="5"/>
        <v>3.5884156596593872E-3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obj_0036f#0000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4.9543922752278743E-2</v>
      </c>
      <c r="R244" s="188">
        <f>_xll.qlOvernightIndexedSwapFairRate(O244,AllTriggers)</f>
        <v>4.5960546035652979E-2</v>
      </c>
      <c r="S244" s="190">
        <f t="shared" si="5"/>
        <v>3.5833767166257649E-3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obj_00370#0000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4.9470839640684668E-2</v>
      </c>
      <c r="R245" s="188">
        <f>_xll.qlOvernightIndexedSwapFairRate(O245,AllTriggers)</f>
        <v>4.5892999035026229E-2</v>
      </c>
      <c r="S245" s="190">
        <f t="shared" si="5"/>
        <v>3.5778406056584389E-3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obj_00371#0000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4.9396768500412656E-2</v>
      </c>
      <c r="R246" s="188">
        <f>_xll.qlOvernightIndexedSwapFairRate(O246,AllTriggers)</f>
        <v>4.5824974850605278E-2</v>
      </c>
      <c r="S246" s="190">
        <f t="shared" si="5"/>
        <v>3.5717936498073782E-3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obj_00372#0000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4.9326338705912909E-2</v>
      </c>
      <c r="R247" s="188">
        <f>_xll.qlOvernightIndexedSwapFairRate(O247,AllTriggers)</f>
        <v>4.5760724910745544E-2</v>
      </c>
      <c r="S247" s="190">
        <f t="shared" si="5"/>
        <v>3.5656137951673647E-3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obj_00373#0000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4.9252790154129776E-2</v>
      </c>
      <c r="R248" s="188">
        <f>_xll.qlOvernightIndexedSwapFairRate(O248,AllTriggers)</f>
        <v>4.5694198554517167E-2</v>
      </c>
      <c r="S248" s="190">
        <f t="shared" si="5"/>
        <v>3.5585915996126094E-3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obj_00374#0000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4.9189395536829252E-2</v>
      </c>
      <c r="R249" s="188">
        <f>_xll.qlOvernightIndexedSwapFairRate(O249,AllTriggers)</f>
        <v>4.5637091681545172E-2</v>
      </c>
      <c r="S249" s="190">
        <f t="shared" si="5"/>
        <v>3.5523038552840794E-3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obj_00375#0000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4.9118635658335581E-2</v>
      </c>
      <c r="R250" s="188">
        <f>_xll.qlOvernightIndexedSwapFairRate(O250,AllTriggers)</f>
        <v>4.5573932750126424E-2</v>
      </c>
      <c r="S250" s="190">
        <f t="shared" si="5"/>
        <v>3.5447029082091575E-3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obj_00376#0000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4.905333942462816E-2</v>
      </c>
      <c r="R251" s="188">
        <f>_xll.qlOvernightIndexedSwapFairRate(O251,AllTriggers)</f>
        <v>4.5516149072694329E-2</v>
      </c>
      <c r="S251" s="190">
        <f t="shared" si="5"/>
        <v>3.5371903519338319E-3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obj_00377#0000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4.8987655948785597E-2</v>
      </c>
      <c r="R252" s="188">
        <f>_xll.qlOvernightIndexedSwapFairRate(O252,AllTriggers)</f>
        <v>4.5458460560630951E-2</v>
      </c>
      <c r="S252" s="190">
        <f t="shared" si="5"/>
        <v>3.5291953881546462E-3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obj_00378#0000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4.8920627540585293E-2</v>
      </c>
      <c r="R253" s="188">
        <f>_xll.qlOvernightIndexedSwapFairRate(O253,AllTriggers)</f>
        <v>4.5400098176727077E-2</v>
      </c>
      <c r="S253" s="190">
        <f t="shared" si="5"/>
        <v>3.5205293638582158E-3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obj_00379#0000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4.8865634128728491E-2</v>
      </c>
      <c r="R254" s="188">
        <f>_xll.qlOvernightIndexedSwapFairRate(O254,AllTriggers)</f>
        <v>4.5352695197052768E-2</v>
      </c>
      <c r="S254" s="190">
        <f t="shared" si="5"/>
        <v>3.5129389316757229E-3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obj_0037a#0000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4.8803763084225842E-2</v>
      </c>
      <c r="R255" s="188">
        <f>_xll.qlOvernightIndexedSwapFairRate(O255,AllTriggers)</f>
        <v>4.5299827772313249E-2</v>
      </c>
      <c r="S255" s="190">
        <f t="shared" si="5"/>
        <v>3.5039353119125927E-3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obj_0037b#0000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4.8749338786775231E-2</v>
      </c>
      <c r="R256" s="188">
        <f>_xll.qlOvernightIndexedSwapFairRate(O256,AllTriggers)</f>
        <v>4.5253892858056075E-2</v>
      </c>
      <c r="S256" s="190">
        <f t="shared" si="5"/>
        <v>3.4954459287191569E-3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obj_0037c#0000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4.869017535469225E-2</v>
      </c>
      <c r="R257" s="188">
        <f>_xll.qlOvernightIndexedSwapFairRate(O257,AllTriggers)</f>
        <v>4.5204393735565652E-2</v>
      </c>
      <c r="S257" s="190">
        <f t="shared" si="5"/>
        <v>3.4857816191265975E-3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obj_0037d#0000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4.8635972421378432E-2</v>
      </c>
      <c r="R258" s="188">
        <f>_xll.qlOvernightIndexedSwapFairRate(O258,AllTriggers)</f>
        <v>4.5159557559975132E-2</v>
      </c>
      <c r="S258" s="190">
        <f t="shared" si="5"/>
        <v>3.4764148614033E-3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obj_0037e#0000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4.8577760601372269E-2</v>
      </c>
      <c r="R259" s="188">
        <f>_xll.qlOvernightIndexedSwapFairRate(O259,AllTriggers)</f>
        <v>4.5111991722419455E-2</v>
      </c>
      <c r="S259" s="190">
        <f t="shared" ref="S259:S322" si="6">Q259-R259</f>
        <v>3.4657688789528143E-3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obj_0037f#0000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4.8522050796617582E-2</v>
      </c>
      <c r="R260" s="188">
        <f>_xll.qlOvernightIndexedSwapFairRate(O260,AllTriggers)</f>
        <v>4.5066840059526395E-2</v>
      </c>
      <c r="S260" s="190">
        <f t="shared" si="6"/>
        <v>3.4552107370911869E-3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obj_00380#0000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4.8470734629516093E-2</v>
      </c>
      <c r="R261" s="188">
        <f>_xll.qlOvernightIndexedSwapFairRate(O261,AllTriggers)</f>
        <v>4.5026286398834402E-2</v>
      </c>
      <c r="S261" s="190">
        <f t="shared" si="6"/>
        <v>3.4444482306816918E-3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obj_00381#0000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4.8420049118549136E-2</v>
      </c>
      <c r="R262" s="188">
        <f>_xll.qlOvernightIndexedSwapFairRate(O262,AllTriggers)</f>
        <v>4.4986572125244671E-2</v>
      </c>
      <c r="S262" s="190">
        <f t="shared" si="6"/>
        <v>3.4334769933044643E-3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obj_00382#0000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4.8366680192278355E-2</v>
      </c>
      <c r="R263" s="188">
        <f>_xll.qlOvernightIndexedSwapFairRate(O263,AllTriggers)</f>
        <v>4.4945069976035534E-2</v>
      </c>
      <c r="S263" s="190">
        <f t="shared" si="6"/>
        <v>3.4216102162428208E-3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obj_00383#0000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4.8316200228790553E-2</v>
      </c>
      <c r="R264" s="188">
        <f>_xll.qlOvernightIndexedSwapFairRate(O264,AllTriggers)</f>
        <v>4.4906400583109018E-2</v>
      </c>
      <c r="S264" s="190">
        <f t="shared" si="6"/>
        <v>3.4097996456815341E-3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obj_00384#0000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4.8270400423531881E-2</v>
      </c>
      <c r="R265" s="188">
        <f>_xll.qlOvernightIndexedSwapFairRate(O265,AllTriggers)</f>
        <v>4.4872712596906304E-2</v>
      </c>
      <c r="S265" s="190">
        <f t="shared" si="6"/>
        <v>3.3976878266255769E-3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obj_00385#0000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4.8231799054692111E-2</v>
      </c>
      <c r="R266" s="188">
        <f>_xll.qlOvernightIndexedSwapFairRate(O266,AllTriggers)</f>
        <v>4.4844974097071534E-2</v>
      </c>
      <c r="S266" s="190">
        <f t="shared" si="6"/>
        <v>3.3868249576205767E-3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obj_00386#0000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4.8185118315387895E-2</v>
      </c>
      <c r="R267" s="188">
        <f>_xll.qlOvernightIndexedSwapFairRate(O267,AllTriggers)</f>
        <v>4.4811019898655241E-2</v>
      </c>
      <c r="S267" s="190">
        <f t="shared" si="6"/>
        <v>3.3740984167326543E-3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obj_00387#0000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4.8143331279984068E-2</v>
      </c>
      <c r="R268" s="188">
        <f>_xll.qlOvernightIndexedSwapFairRate(O268,AllTriggers)</f>
        <v>4.478233203160803E-2</v>
      </c>
      <c r="S268" s="190">
        <f t="shared" si="6"/>
        <v>3.3609992483760384E-3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obj_00388#0000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4.8101777092051531E-2</v>
      </c>
      <c r="R269" s="188">
        <f>_xll.qlOvernightIndexedSwapFairRate(O269,AllTriggers)</f>
        <v>4.4753965883634887E-2</v>
      </c>
      <c r="S269" s="190">
        <f t="shared" si="6"/>
        <v>3.3478112084166442E-3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obj_00389#0000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4.8060250538644669E-2</v>
      </c>
      <c r="R270" s="188">
        <f>_xll.qlOvernightIndexedSwapFairRate(O270,AllTriggers)</f>
        <v>4.4726384982861196E-2</v>
      </c>
      <c r="S270" s="190">
        <f t="shared" si="6"/>
        <v>3.3338655557834732E-3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obj_0038a#0000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4.8021346989102674E-2</v>
      </c>
      <c r="R271" s="188">
        <f>_xll.qlOvernightIndexedSwapFairRate(O271,AllTriggers)</f>
        <v>4.4701313101866404E-2</v>
      </c>
      <c r="S271" s="190">
        <f t="shared" si="6"/>
        <v>3.3200338872362706E-3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obj_0038b#0000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4.7982556496387968E-2</v>
      </c>
      <c r="R272" s="188">
        <f>_xll.qlOvernightIndexedSwapFairRate(O272,AllTriggers)</f>
        <v>4.4677132666938131E-2</v>
      </c>
      <c r="S272" s="190">
        <f t="shared" si="6"/>
        <v>3.305423829449837E-3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obj_0038c#0000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4.7947452526150604E-2</v>
      </c>
      <c r="R273" s="188">
        <f>_xll.qlOvernightIndexedSwapFairRate(O273,AllTriggers)</f>
        <v>4.46560321333812E-2</v>
      </c>
      <c r="S273" s="190">
        <f t="shared" si="6"/>
        <v>3.2914203927694036E-3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obj_0038d#0000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4.7899894721564258E-2</v>
      </c>
      <c r="R274" s="188">
        <f>_xll.qlOvernightIndexedSwapFairRate(O274,AllTriggers)</f>
        <v>4.4624747432829952E-2</v>
      </c>
      <c r="S274" s="190">
        <f t="shared" si="6"/>
        <v>3.2751472887343064E-3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obj_0038e#0000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4.7872499274150521E-2</v>
      </c>
      <c r="R275" s="188">
        <f>_xll.qlOvernightIndexedSwapFairRate(O275,AllTriggers)</f>
        <v>4.4611700769952023E-2</v>
      </c>
      <c r="S275" s="190">
        <f t="shared" si="6"/>
        <v>3.2607985041984977E-3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obj_0038f#0000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4.7840703860786121E-2</v>
      </c>
      <c r="R276" s="188">
        <f>_xll.qlOvernightIndexedSwapFairRate(O276,AllTriggers)</f>
        <v>4.4596204642667524E-2</v>
      </c>
      <c r="S276" s="190">
        <f t="shared" si="6"/>
        <v>3.2444992181185975E-3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obj_00390#0000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4.7815313163620768E-2</v>
      </c>
      <c r="R277" s="188">
        <f>_xll.qlOvernightIndexedSwapFairRate(O277,AllTriggers)</f>
        <v>4.4584920633390951E-2</v>
      </c>
      <c r="S277" s="190">
        <f t="shared" si="6"/>
        <v>3.230392530229817E-3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obj_00391#0000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4.7782882539666519E-2</v>
      </c>
      <c r="R278" s="188">
        <f>_xll.qlOvernightIndexedSwapFairRate(O278,AllTriggers)</f>
        <v>4.4568641817923166E-2</v>
      </c>
      <c r="S278" s="190">
        <f t="shared" si="6"/>
        <v>3.2142407217433527E-3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obj_00392#0000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4.7756171049425568E-2</v>
      </c>
      <c r="R279" s="188">
        <f>_xll.qlOvernightIndexedSwapFairRate(O279,AllTriggers)</f>
        <v>4.4558726251665522E-2</v>
      </c>
      <c r="S279" s="190">
        <f t="shared" si="6"/>
        <v>3.1974447977600462E-3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obj_00393#0000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4.7729046369226431E-2</v>
      </c>
      <c r="R280" s="188">
        <f>_xll.qlOvernightIndexedSwapFairRate(O280,AllTriggers)</f>
        <v>4.4548294250220236E-2</v>
      </c>
      <c r="S280" s="190">
        <f t="shared" si="6"/>
        <v>3.1807521190061958E-3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obj_00394#0000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4.7702414410823429E-2</v>
      </c>
      <c r="R281" s="188">
        <f>_xll.qlOvernightIndexedSwapFairRate(O281,AllTriggers)</f>
        <v>4.45392257520296E-2</v>
      </c>
      <c r="S281" s="190">
        <f t="shared" si="6"/>
        <v>3.1631886587938293E-3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obj_00395#0000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4.7677939645806272E-2</v>
      </c>
      <c r="R282" s="188">
        <f>_xll.qlOvernightIndexedSwapFairRate(O282,AllTriggers)</f>
        <v>4.4532087527147116E-2</v>
      </c>
      <c r="S282" s="190">
        <f t="shared" si="6"/>
        <v>3.1458521186591565E-3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obj_00396#0000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4.7651297023689226E-2</v>
      </c>
      <c r="R283" s="188">
        <f>_xll.qlOvernightIndexedSwapFairRate(O283,AllTriggers)</f>
        <v>4.4523738341425631E-2</v>
      </c>
      <c r="S283" s="190">
        <f t="shared" si="6"/>
        <v>3.1275586822635953E-3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obj_00397#0000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4.7632901762318207E-2</v>
      </c>
      <c r="R284" s="188">
        <f>_xll.qlOvernightIndexedSwapFairRate(O284,AllTriggers)</f>
        <v>4.4522673269190426E-2</v>
      </c>
      <c r="S284" s="190">
        <f t="shared" si="6"/>
        <v>3.1102284931277813E-3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obj_00398#0000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4.7611056716918863E-2</v>
      </c>
      <c r="R285" s="188">
        <f>_xll.qlOvernightIndexedSwapFairRate(O285,AllTriggers)</f>
        <v>4.4520306037205207E-2</v>
      </c>
      <c r="S285" s="190">
        <f t="shared" si="6"/>
        <v>3.0907506797136566E-3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obj_00399#0000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4.7586878138235762E-2</v>
      </c>
      <c r="R286" s="188">
        <f>_xll.qlOvernightIndexedSwapFairRate(O286,AllTriggers)</f>
        <v>4.4514231961627182E-2</v>
      </c>
      <c r="S286" s="190">
        <f t="shared" si="6"/>
        <v>3.0726461766085802E-3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obj_0039a#0000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4.7573455294046003E-2</v>
      </c>
      <c r="R287" s="188">
        <f>_xll.qlOvernightIndexedSwapFairRate(O287,AllTriggers)</f>
        <v>4.4520886726013557E-2</v>
      </c>
      <c r="S287" s="190">
        <f t="shared" si="6"/>
        <v>3.052568568032446E-3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obj_0039b#0000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4.754841197047862E-2</v>
      </c>
      <c r="R288" s="188">
        <f>_xll.qlOvernightIndexedSwapFairRate(O288,AllTriggers)</f>
        <v>4.4515193919511385E-2</v>
      </c>
      <c r="S288" s="190">
        <f t="shared" si="6"/>
        <v>3.0332180509672346E-3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obj_0039c#0000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4.7543124027324662E-2</v>
      </c>
      <c r="R289" s="188">
        <f>_xll.qlOvernightIndexedSwapFairRate(O289,AllTriggers)</f>
        <v>4.4527500232894826E-2</v>
      </c>
      <c r="S289" s="190">
        <f t="shared" si="6"/>
        <v>3.0156237944298364E-3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obj_0039d#0000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4.7525340948174608E-2</v>
      </c>
      <c r="R290" s="188">
        <f>_xll.qlOvernightIndexedSwapFairRate(O290,AllTriggers)</f>
        <v>4.4530894016592749E-2</v>
      </c>
      <c r="S290" s="190">
        <f t="shared" si="6"/>
        <v>2.9944469315818581E-3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obj_0039e#0000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4.7515950079120496E-2</v>
      </c>
      <c r="R291" s="188">
        <f>_xll.qlOvernightIndexedSwapFairRate(O291,AllTriggers)</f>
        <v>4.4541043338503096E-2</v>
      </c>
      <c r="S291" s="190">
        <f t="shared" si="6"/>
        <v>2.9749067406174001E-3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obj_0039f#0000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4.7503865032040397E-2</v>
      </c>
      <c r="R292" s="188">
        <f>_xll.qlOvernightIndexedSwapFairRate(O292,AllTriggers)</f>
        <v>4.45508087859703E-2</v>
      </c>
      <c r="S292" s="190">
        <f t="shared" si="6"/>
        <v>2.9530562460700974E-3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obj_003a0#0000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4.7494107474562917E-2</v>
      </c>
      <c r="R293" s="188">
        <f>_xll.qlOvernightIndexedSwapFairRate(O293,AllTriggers)</f>
        <v>4.4561195975225967E-2</v>
      </c>
      <c r="S293" s="190">
        <f t="shared" si="6"/>
        <v>2.9329114993369501E-3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obj_003a1#0000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4.7484660260681683E-2</v>
      </c>
      <c r="R294" s="188">
        <f>_xll.qlOvernightIndexedSwapFairRate(O294,AllTriggers)</f>
        <v>4.4573338639305411E-2</v>
      </c>
      <c r="S294" s="190">
        <f t="shared" si="6"/>
        <v>2.9113216213762713E-3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obj_003a2#0000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4.7473118249687224E-2</v>
      </c>
      <c r="R295" s="188">
        <f>_xll.qlOvernightIndexedSwapFairRate(O295,AllTriggers)</f>
        <v>4.4582575585976385E-2</v>
      </c>
      <c r="S295" s="190">
        <f t="shared" si="6"/>
        <v>2.8905426637108392E-3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obj_003a3#0000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4.746740017090708E-2</v>
      </c>
      <c r="R296" s="188">
        <f>_xll.qlOvernightIndexedSwapFairRate(O296,AllTriggers)</f>
        <v>4.4597979725507331E-2</v>
      </c>
      <c r="S296" s="190">
        <f t="shared" si="6"/>
        <v>2.8694204453997493E-3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obj_003a4#0000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4.7459162440541505E-2</v>
      </c>
      <c r="R297" s="188">
        <f>_xll.qlOvernightIndexedSwapFairRate(O297,AllTriggers)</f>
        <v>4.4609834003882763E-2</v>
      </c>
      <c r="S297" s="190">
        <f t="shared" si="6"/>
        <v>2.8493284366587421E-3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obj_003a5#0000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4.744786957290445E-2</v>
      </c>
      <c r="R298" s="188">
        <f>_xll.qlOvernightIndexedSwapFairRate(O298,AllTriggers)</f>
        <v>4.46189092110977E-2</v>
      </c>
      <c r="S298" s="190">
        <f t="shared" si="6"/>
        <v>2.8289603618067496E-3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obj_003a6#0000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4.7439929905822562E-2</v>
      </c>
      <c r="R299" s="188">
        <f>_xll.qlOvernightIndexedSwapFairRate(O299,AllTriggers)</f>
        <v>4.4630334751976822E-2</v>
      </c>
      <c r="S299" s="190">
        <f t="shared" si="6"/>
        <v>2.8095951538457398E-3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obj_003a7#0000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4.7431888634929149E-2</v>
      </c>
      <c r="R300" s="188">
        <f>_xll.qlOvernightIndexedSwapFairRate(O300,AllTriggers)</f>
        <v>4.4641906561393448E-2</v>
      </c>
      <c r="S300" s="190">
        <f t="shared" si="6"/>
        <v>2.7899820735357017E-3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obj_003a8#0000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4.742768481952632E-2</v>
      </c>
      <c r="R301" s="188">
        <f>_xll.qlOvernightIndexedSwapFairRate(O301,AllTriggers)</f>
        <v>4.4655131556197936E-2</v>
      </c>
      <c r="S301" s="190">
        <f t="shared" si="6"/>
        <v>2.7725532633283839E-3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obj_003a9#0000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4.7417234324154157E-2</v>
      </c>
      <c r="R302" s="188">
        <f>_xll.qlOvernightIndexedSwapFairRate(O302,AllTriggers)</f>
        <v>4.4662995026139338E-2</v>
      </c>
      <c r="S302" s="190">
        <f t="shared" si="6"/>
        <v>2.7542392980148198E-3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obj_003aa#0000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4.7412829977206958E-2</v>
      </c>
      <c r="R303" s="188">
        <f>_xll.qlOvernightIndexedSwapFairRate(O303,AllTriggers)</f>
        <v>4.4676508570283782E-2</v>
      </c>
      <c r="S303" s="190">
        <f t="shared" si="6"/>
        <v>2.7363214069231756E-3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obj_003ab#0000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4.740562354519131E-2</v>
      </c>
      <c r="R304" s="188">
        <f>_xll.qlOvernightIndexedSwapFairRate(O304,AllTriggers)</f>
        <v>4.4686879130706354E-2</v>
      </c>
      <c r="S304" s="190">
        <f t="shared" si="6"/>
        <v>2.7187444144849554E-3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obj_003ac#0000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4.7398339177933881E-2</v>
      </c>
      <c r="R305" s="188">
        <f>_xll.qlOvernightIndexedSwapFairRate(O305,AllTriggers)</f>
        <v>4.4697361891938465E-2</v>
      </c>
      <c r="S305" s="190">
        <f t="shared" si="6"/>
        <v>2.7009772859954151E-3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obj_003ad#0000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4.7391432147586489E-2</v>
      </c>
      <c r="R306" s="188">
        <f>_xll.qlOvernightIndexedSwapFairRate(O306,AllTriggers)</f>
        <v>4.4707301679724358E-2</v>
      </c>
      <c r="S306" s="190">
        <f t="shared" si="6"/>
        <v>2.6841304678621308E-3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obj_003ae#0000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4.7381500006865009E-2</v>
      </c>
      <c r="R307" s="188">
        <f>_xll.qlOvernightIndexedSwapFairRate(O307,AllTriggers)</f>
        <v>4.4714419716762953E-2</v>
      </c>
      <c r="S307" s="190">
        <f t="shared" si="6"/>
        <v>2.6670802901020557E-3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obj_003af#0000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4.7378060056559805E-2</v>
      </c>
      <c r="R308" s="188">
        <f>_xll.qlOvernightIndexedSwapFairRate(O308,AllTriggers)</f>
        <v>4.4726545343952567E-2</v>
      </c>
      <c r="S308" s="190">
        <f t="shared" si="6"/>
        <v>2.6515147126072378E-3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obj_003b0#0000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4.7371182952531336E-2</v>
      </c>
      <c r="R309" s="188">
        <f>_xll.qlOvernightIndexedSwapFairRate(O309,AllTriggers)</f>
        <v>4.4736442188169759E-2</v>
      </c>
      <c r="S309" s="190">
        <f t="shared" si="6"/>
        <v>2.6347407643615775E-3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obj_003b1#0000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4.7358951986423585E-2</v>
      </c>
      <c r="R310" s="188">
        <f>_xll.qlOvernightIndexedSwapFairRate(O310,AllTriggers)</f>
        <v>4.4739694265716778E-2</v>
      </c>
      <c r="S310" s="190">
        <f t="shared" si="6"/>
        <v>2.6192577207068066E-3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obj_003b2#0000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4.7352395283960035E-2</v>
      </c>
      <c r="R311" s="188">
        <f>_xll.qlOvernightIndexedSwapFairRate(O311,AllTriggers)</f>
        <v>4.4749130195738118E-2</v>
      </c>
      <c r="S311" s="190">
        <f t="shared" si="6"/>
        <v>2.6032650882219163E-3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obj_003b3#0000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4.7352508670427257E-2</v>
      </c>
      <c r="R312" s="188">
        <f>_xll.qlOvernightIndexedSwapFairRate(O312,AllTriggers)</f>
        <v>4.4763316568251069E-2</v>
      </c>
      <c r="S312" s="190">
        <f t="shared" si="6"/>
        <v>2.5891921021761882E-3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obj_003b4#0000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4.7347207951792529E-2</v>
      </c>
      <c r="R313" s="188">
        <f>_xll.qlOvernightIndexedSwapFairRate(O313,AllTriggers)</f>
        <v>4.4770944951115582E-2</v>
      </c>
      <c r="S313" s="190">
        <f t="shared" si="6"/>
        <v>2.5762630006769469E-3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obj_003b5#0000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4.7338329257470717E-2</v>
      </c>
      <c r="R314" s="188">
        <f>_xll.qlOvernightIndexedSwapFairRate(O314,AllTriggers)</f>
        <v>4.477654754479763E-2</v>
      </c>
      <c r="S314" s="190">
        <f t="shared" si="6"/>
        <v>2.5617817126730863E-3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obj_003b6#0000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4.733589834473826E-2</v>
      </c>
      <c r="R315" s="188">
        <f>_xll.qlOvernightIndexedSwapFairRate(O315,AllTriggers)</f>
        <v>4.4787220942650981E-2</v>
      </c>
      <c r="S315" s="190">
        <f t="shared" si="6"/>
        <v>2.5486774020872793E-3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obj_003b7#0000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4.733011900681041E-2</v>
      </c>
      <c r="R316" s="188">
        <f>_xll.qlOvernightIndexedSwapFairRate(O316,AllTriggers)</f>
        <v>4.4795538203121765E-2</v>
      </c>
      <c r="S316" s="190">
        <f t="shared" si="6"/>
        <v>2.534580803688645E-3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obj_003b8#0000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4.7324842000670969E-2</v>
      </c>
      <c r="R317" s="188">
        <f>_xll.qlOvernightIndexedSwapFairRate(O317,AllTriggers)</f>
        <v>4.4803132564922937E-2</v>
      </c>
      <c r="S317" s="190">
        <f t="shared" si="6"/>
        <v>2.5217094357480319E-3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obj_003b9#0000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4.7316574540949459E-2</v>
      </c>
      <c r="R318" s="188">
        <f>_xll.qlOvernightIndexedSwapFairRate(O318,AllTriggers)</f>
        <v>4.480785577780156E-2</v>
      </c>
      <c r="S318" s="190">
        <f t="shared" si="6"/>
        <v>2.5087187631478991E-3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obj_003ba#0000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4.731472993624905E-2</v>
      </c>
      <c r="R319" s="188">
        <f>_xll.qlOvernightIndexedSwapFairRate(O319,AllTriggers)</f>
        <v>4.4817685331362669E-2</v>
      </c>
      <c r="S319" s="190">
        <f t="shared" si="6"/>
        <v>2.4970446048863809E-3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obj_003bb#0000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4.7309587996210239E-2</v>
      </c>
      <c r="R320" s="188">
        <f>_xll.qlOvernightIndexedSwapFairRate(O320,AllTriggers)</f>
        <v>4.4825085383323436E-2</v>
      </c>
      <c r="S320" s="190">
        <f t="shared" si="6"/>
        <v>2.4845026128868034E-3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obj_003bc#0000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4.7299098644477296E-2</v>
      </c>
      <c r="R321" s="188">
        <f>_xll.qlOvernightIndexedSwapFairRate(O321,AllTriggers)</f>
        <v>4.4825832224928419E-2</v>
      </c>
      <c r="S321" s="190">
        <f t="shared" si="6"/>
        <v>2.4732664195488765E-3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obj_003bd#0000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4.7300235122381053E-2</v>
      </c>
      <c r="R322" s="188">
        <f>_xll.qlOvernightIndexedSwapFairRate(O322,AllTriggers)</f>
        <v>4.4838545684123488E-2</v>
      </c>
      <c r="S322" s="190">
        <f t="shared" si="6"/>
        <v>2.4616894382575652E-3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obj_003be#0000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4.7286905964575097E-2</v>
      </c>
      <c r="R323" s="188">
        <f>_xll.qlOvernightIndexedSwapFairRate(O323,AllTriggers)</f>
        <v>4.4836206096392245E-2</v>
      </c>
      <c r="S323" s="190">
        <f t="shared" ref="S323:S350" si="7">Q323-R323</f>
        <v>2.4506998681828526E-3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obj_003bf#0000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4.7292027779136242E-2</v>
      </c>
      <c r="R324" s="188">
        <f>_xll.qlOvernightIndexedSwapFairRate(O324,AllTriggers)</f>
        <v>4.4850357444358606E-2</v>
      </c>
      <c r="S324" s="190">
        <f t="shared" si="7"/>
        <v>2.4416703347776361E-3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obj_003c0#0000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4.7284682578564809E-2</v>
      </c>
      <c r="R325" s="188">
        <f>_xll.qlOvernightIndexedSwapFairRate(O325,AllTriggers)</f>
        <v>4.4853753743052428E-2</v>
      </c>
      <c r="S325" s="190">
        <f t="shared" si="7"/>
        <v>2.4309288355123804E-3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obj_003c1#0000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4.7283853102597417E-2</v>
      </c>
      <c r="R326" s="188">
        <f>_xll.qlOvernightIndexedSwapFairRate(O326,AllTriggers)</f>
        <v>4.4862122250701651E-2</v>
      </c>
      <c r="S326" s="190">
        <f t="shared" si="7"/>
        <v>2.4217308518957661E-3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obj_003c2#0000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4.7279813940660768E-2</v>
      </c>
      <c r="R327" s="188">
        <f>_xll.qlOvernightIndexedSwapFairRate(O327,AllTriggers)</f>
        <v>4.4867935341352229E-2</v>
      </c>
      <c r="S327" s="190">
        <f t="shared" si="7"/>
        <v>2.4118785993085395E-3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obj_003c3#0000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4.7276286833827771E-2</v>
      </c>
      <c r="R328" s="188">
        <f>_xll.qlOvernightIndexedSwapFairRate(O328,AllTriggers)</f>
        <v>4.4873011503091871E-2</v>
      </c>
      <c r="S328" s="190">
        <f t="shared" si="7"/>
        <v>2.4032753307359003E-3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obj_003c4#0000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4.7272676649289823E-2</v>
      </c>
      <c r="R329" s="188">
        <f>_xll.qlOvernightIndexedSwapFairRate(O329,AllTriggers)</f>
        <v>4.4878207240442662E-2</v>
      </c>
      <c r="S329" s="190">
        <f t="shared" si="7"/>
        <v>2.3944694088471608E-3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obj_003c5#0000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4.7266332027482601E-2</v>
      </c>
      <c r="R330" s="188">
        <f>_xll.qlOvernightIndexedSwapFairRate(O330,AllTriggers)</f>
        <v>4.488016371339406E-2</v>
      </c>
      <c r="S330" s="190">
        <f t="shared" si="7"/>
        <v>2.3861683140885409E-3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obj_003c6#0000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4.7266027814393728E-2</v>
      </c>
      <c r="R331" s="188">
        <f>_xll.qlOvernightIndexedSwapFairRate(O331,AllTriggers)</f>
        <v>4.4887776199586858E-2</v>
      </c>
      <c r="S331" s="190">
        <f t="shared" si="7"/>
        <v>2.37825161480687E-3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obj_003c7#0000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4.726297950612382E-2</v>
      </c>
      <c r="R332" s="188">
        <f>_xll.qlOvernightIndexedSwapFairRate(O332,AllTriggers)</f>
        <v>4.4892163317695653E-2</v>
      </c>
      <c r="S332" s="190">
        <f t="shared" si="7"/>
        <v>2.3708161884281667E-3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obj_003c8#0000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4.7247977108601423E-2</v>
      </c>
      <c r="R333" s="188">
        <f>_xll.qlOvernightIndexedSwapFairRate(O333,AllTriggers)</f>
        <v>4.4885059944777789E-2</v>
      </c>
      <c r="S333" s="190">
        <f t="shared" si="7"/>
        <v>2.3629171638236343E-3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obj_003c9#0000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4.7251228660010108E-2</v>
      </c>
      <c r="R334" s="188">
        <f>_xll.qlOvernightIndexedSwapFairRate(O334,AllTriggers)</f>
        <v>4.4894726555500419E-2</v>
      </c>
      <c r="S334" s="190">
        <f t="shared" si="7"/>
        <v>2.356502104509689E-3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obj_003ca#0000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4.7251548192346358E-2</v>
      </c>
      <c r="R335" s="188">
        <f>_xll.qlOvernightIndexedSwapFairRate(O335,AllTriggers)</f>
        <v>4.4901440707555335E-2</v>
      </c>
      <c r="S335" s="190">
        <f t="shared" si="7"/>
        <v>2.3501074847910239E-3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obj_003cb#0000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4.7252336388858472E-2</v>
      </c>
      <c r="R336" s="188">
        <f>_xll.qlOvernightIndexedSwapFairRate(O336,AllTriggers)</f>
        <v>4.4907480931325315E-2</v>
      </c>
      <c r="S336" s="190">
        <f t="shared" si="7"/>
        <v>2.3448554575331571E-3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obj_003cc#0000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4.7247008786105681E-2</v>
      </c>
      <c r="R337" s="188">
        <f>_xll.qlOvernightIndexedSwapFairRate(O337,AllTriggers)</f>
        <v>4.490797388956215E-2</v>
      </c>
      <c r="S337" s="190">
        <f t="shared" si="7"/>
        <v>2.3390348965435306E-3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obj_003cd#0000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4.7247783141817629E-2</v>
      </c>
      <c r="R338" s="188">
        <f>_xll.qlOvernightIndexedSwapFairRate(O338,AllTriggers)</f>
        <v>4.4914034011773164E-2</v>
      </c>
      <c r="S338" s="190">
        <f t="shared" si="7"/>
        <v>2.3337491300444643E-3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obj_003ce#0000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4.7245765992720928E-2</v>
      </c>
      <c r="R339" s="188">
        <f>_xll.qlOvernightIndexedSwapFairRate(O339,AllTriggers)</f>
        <v>4.4916937119557764E-2</v>
      </c>
      <c r="S339" s="190">
        <f t="shared" si="7"/>
        <v>2.3288288731631648E-3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obj_003cf#0000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4.7243838286149947E-2</v>
      </c>
      <c r="R340" s="188">
        <f>_xll.qlOvernightIndexedSwapFairRate(O340,AllTriggers)</f>
        <v>4.4919711503816621E-2</v>
      </c>
      <c r="S340" s="190">
        <f t="shared" si="7"/>
        <v>2.3241267823333259E-3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obj_003d0#0000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4.7242120503558867E-2</v>
      </c>
      <c r="R341" s="188">
        <f>_xll.qlOvernightIndexedSwapFairRate(O341,AllTriggers)</f>
        <v>4.4922183765094062E-2</v>
      </c>
      <c r="S341" s="190">
        <f t="shared" si="7"/>
        <v>2.3199367384648048E-3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obj_003d1#0000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4.7237479850489462E-2</v>
      </c>
      <c r="R342" s="188">
        <f>_xll.qlOvernightIndexedSwapFairRate(O342,AllTriggers)</f>
        <v>4.4921688136056626E-2</v>
      </c>
      <c r="S342" s="190">
        <f t="shared" si="7"/>
        <v>2.3157917144328369E-3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obj_003d2#0000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4.7239126859306022E-2</v>
      </c>
      <c r="R343" s="188">
        <f>_xll.qlOvernightIndexedSwapFairRate(O343,AllTriggers)</f>
        <v>4.4926492273915077E-2</v>
      </c>
      <c r="S343" s="190">
        <f t="shared" si="7"/>
        <v>2.312634585390945E-3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obj_003d3#0000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4.7237773742033688E-2</v>
      </c>
      <c r="R344" s="188">
        <f>_xll.qlOvernightIndexedSwapFairRate(O344,AllTriggers)</f>
        <v>4.4928439708202809E-2</v>
      </c>
      <c r="S344" s="190">
        <f t="shared" si="7"/>
        <v>2.3093340338308788E-3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obj_003d4#0000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4.7233659883611862E-2</v>
      </c>
      <c r="R345" s="188">
        <f>_xll.qlOvernightIndexedSwapFairRate(O345,AllTriggers)</f>
        <v>4.4927185935751686E-2</v>
      </c>
      <c r="S345" s="190">
        <f t="shared" si="7"/>
        <v>2.3064739478601756E-3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obj_003d5#0000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4.7235654050827768E-2</v>
      </c>
      <c r="R346" s="188">
        <f>_xll.qlOvernightIndexedSwapFairRate(O346,AllTriggers)</f>
        <v>4.4931490414753673E-2</v>
      </c>
      <c r="S346" s="190">
        <f t="shared" si="7"/>
        <v>2.3041636360740941E-3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obj_003d6#0000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4.7228768129684899E-2</v>
      </c>
      <c r="R347" s="188">
        <f>_xll.qlOvernightIndexedSwapFairRate(O347,AllTriggers)</f>
        <v>4.4927052361380504E-2</v>
      </c>
      <c r="S347" s="190">
        <f t="shared" si="7"/>
        <v>2.3017157683043951E-3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obj_003d7#0000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4.7240272672733091E-2</v>
      </c>
      <c r="R348" s="188">
        <f>_xll.qlOvernightIndexedSwapFairRate(O348,AllTriggers)</f>
        <v>4.4939194039868867E-2</v>
      </c>
      <c r="S348" s="190">
        <f t="shared" si="7"/>
        <v>2.3010786328642244E-3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obj_003d8#0000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4.7230613752273394E-2</v>
      </c>
      <c r="R349" s="188">
        <f>_xll.qlOvernightIndexedSwapFairRate(O349,AllTriggers)</f>
        <v>4.4931570019519342E-2</v>
      </c>
      <c r="S349" s="190">
        <f t="shared" si="7"/>
        <v>2.2990437327540525E-3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obj_003d9#0000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4.7233279066039684E-2</v>
      </c>
      <c r="R350" s="188">
        <f>_xll.qlOvernightIndexedSwapFairRate(O350,AllTriggers)</f>
        <v>4.493490855019272E-2</v>
      </c>
      <c r="S350" s="190">
        <f t="shared" si="7"/>
        <v>2.2983705158469633E-3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6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1.2544643915861735E-3</v>
      </c>
      <c r="X3" s="153"/>
      <c r="Y3" s="133">
        <f t="array" ref="Y3:Y5">_xll.ohFilter(N3:N7,P3:P7)</f>
        <v>5.0464899996220886E-4</v>
      </c>
      <c r="AA3" s="148">
        <f t="array" ref="AA3:AC5">MINVERSE(S3:U5)</f>
        <v>1121.0433796972256</v>
      </c>
      <c r="AB3" s="149">
        <v>-1182.9794780230393</v>
      </c>
      <c r="AC3" s="150">
        <v>62.62427719610038</v>
      </c>
      <c r="AF3" s="161">
        <f>SettlementDate</f>
        <v>41894</v>
      </c>
      <c r="AG3" s="175">
        <f>_xll.qlDayCounterYearFraction(DayCounterON,SettlementDate,AF3,,,Trigger)</f>
        <v>0</v>
      </c>
      <c r="AH3" s="162">
        <f t="shared" ref="AH3:AH66" si="0">$W$13</f>
        <v>2.0241415932550134E-3</v>
      </c>
      <c r="AI3" s="162">
        <f t="shared" ref="AI3:AI66" si="1">$W$10+$W$9*AG3</f>
        <v>2.0858337422573689E-3</v>
      </c>
      <c r="AJ3" s="163">
        <f t="shared" ref="AJ3:AJ66" si="2">($W$5+$W$4*AG3+$W$3*AG3^2)</f>
        <v>2.1009717462871949E-3</v>
      </c>
    </row>
    <row r="4" spans="1:36" x14ac:dyDescent="0.2">
      <c r="D4" s="206" t="s">
        <v>105</v>
      </c>
      <c r="E4" s="132">
        <f>SettlementDate</f>
        <v>41894</v>
      </c>
      <c r="F4" s="132">
        <f>_xll.qlInterestRateIndexMaturity($E$9,E4)</f>
        <v>41985</v>
      </c>
      <c r="G4" s="131" t="str">
        <f>_xll.qlMakeDatedOIS(,E4,F4,OvernightIndex,0,,,,EvaluationDate)</f>
        <v>obj_00264#0000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5.0464899996220886E-4</v>
      </c>
      <c r="P4" s="168" t="b">
        <f>IF(E14="FUT",FALSE,IF(E14="FIX+FUT",FALSE,TRUE))</f>
        <v>1</v>
      </c>
      <c r="R4" s="356"/>
      <c r="S4" s="148">
        <v>6.063906375985282E-3</v>
      </c>
      <c r="T4" s="149">
        <v>3.4494276599737285E-2</v>
      </c>
      <c r="U4" s="150">
        <v>0.24931506849315066</v>
      </c>
      <c r="V4" s="145" t="e">
        <f>#REF!</f>
        <v>#REF!</v>
      </c>
      <c r="W4" s="152">
        <v>-8.248343828563872E-4</v>
      </c>
      <c r="X4" s="145" t="e">
        <f>#REF!</f>
        <v>#REF!</v>
      </c>
      <c r="Y4" s="133">
        <v>5.0295880409913056E-4</v>
      </c>
      <c r="AA4" s="148">
        <v>-587.65196342119418</v>
      </c>
      <c r="AB4" s="149">
        <v>603.94200572058628</v>
      </c>
      <c r="AC4" s="150">
        <v>-16.47104276938531</v>
      </c>
      <c r="AF4" s="164">
        <f>_xll.qlCalendarAdvance(Calendar,AF3,"1d","mf",,Trigger)</f>
        <v>41897</v>
      </c>
      <c r="AG4" s="175">
        <f>_xll.qlDayCounterYearFraction(DayCounterON,SettlementDate,AF4,,,Trigger)</f>
        <v>8.21917808219178E-3</v>
      </c>
      <c r="AH4" s="165">
        <f t="shared" si="0"/>
        <v>2.0241415932550134E-3</v>
      </c>
      <c r="AI4" s="165">
        <f t="shared" si="1"/>
        <v>2.0817661280374336E-3</v>
      </c>
      <c r="AJ4" s="135">
        <f t="shared" si="2"/>
        <v>2.094277030808092E-3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obj_0026b#0000</v>
      </c>
      <c r="H5" s="132" t="b">
        <f>_xll.qlInstrumentSetPricingEngine(G5,OisEngine)</f>
        <v>1</v>
      </c>
      <c r="I5" s="133">
        <f>1-_xll.qlQuoteValue($D5,AllTriggers)/100</f>
        <v>2.6649999999999952E-2</v>
      </c>
      <c r="J5" s="134">
        <f>_xll.qlOvernightIndexedSwapFairRate(G5,_xll.ohTrigger(H5,InterestRatesTrigger))</f>
        <v>2.4632637763778165E-2</v>
      </c>
      <c r="K5" s="157">
        <f>I5*_xll.qlDayCounterYearFraction(DayCounter3M,E5,F5,,,Trigger)</f>
        <v>6.6442465753424537E-3</v>
      </c>
      <c r="L5" s="157">
        <f>J5*_xll.qlDayCounterYearFraction(DayCounterOIS,E5,F5,,,Trigger)</f>
        <v>6.1412877712433232E-3</v>
      </c>
      <c r="M5" s="168">
        <f>K5-L5</f>
        <v>5.0295880409913056E-4</v>
      </c>
      <c r="N5" s="168">
        <f>M5</f>
        <v>5.0295880409913056E-4</v>
      </c>
      <c r="P5" s="168" t="b">
        <v>1</v>
      </c>
      <c r="R5" s="356"/>
      <c r="S5" s="148">
        <v>3.804543246182044E-2</v>
      </c>
      <c r="T5" s="149">
        <v>9.5252392568962285E-2</v>
      </c>
      <c r="U5" s="150">
        <v>0.24657534246575347</v>
      </c>
      <c r="V5" s="147"/>
      <c r="W5" s="152">
        <v>2.1009717462871949E-3</v>
      </c>
      <c r="X5" s="145"/>
      <c r="Y5" s="133">
        <v>4.8720701969727324E-4</v>
      </c>
      <c r="AA5" s="148">
        <v>54.038961038961041</v>
      </c>
      <c r="AB5" s="149">
        <v>-50.77537379747325</v>
      </c>
      <c r="AC5" s="150">
        <v>0.75570623360678613</v>
      </c>
      <c r="AF5" s="164">
        <f>_xll.qlCalendarAdvance(Calendar,AF4,"1d","mf",,Trigger)</f>
        <v>41898</v>
      </c>
      <c r="AG5" s="175">
        <f>_xll.qlDayCounterYearFraction(DayCounterON,SettlementDate,AF5,,,Trigger)</f>
        <v>1.0958904109589041E-2</v>
      </c>
      <c r="AH5" s="165">
        <f t="shared" si="0"/>
        <v>2.0241415932550134E-3</v>
      </c>
      <c r="AI5" s="165">
        <f t="shared" si="1"/>
        <v>2.0804102566307882E-3</v>
      </c>
      <c r="AJ5" s="135">
        <f t="shared" si="2"/>
        <v>2.0920831235159061E-3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obj_00278#0000</v>
      </c>
      <c r="H6" s="132" t="b">
        <f>_xll.qlInstrumentSetPricingEngine(G6,OisEngine)</f>
        <v>1</v>
      </c>
      <c r="I6" s="133">
        <f>1-_xll.qlQuoteValue($D6,AllTriggers)/100</f>
        <v>2.6450000000000085E-2</v>
      </c>
      <c r="J6" s="134">
        <f>_xll.qlOvernightIndexedSwapFairRate(G6,_xll.ohTrigger(H6,InterestRatesTrigger))</f>
        <v>2.4474104864561141E-2</v>
      </c>
      <c r="K6" s="157">
        <f>I6*_xll.qlDayCounterYearFraction(DayCounter3M,E6,F6,,,Trigger)</f>
        <v>6.5219178082191985E-3</v>
      </c>
      <c r="L6" s="157">
        <f>J6*_xll.qlDayCounterYearFraction(DayCounterOIS,E6,F6,,,Trigger)</f>
        <v>6.0347107885219253E-3</v>
      </c>
      <c r="M6" s="168">
        <f>K6-L6</f>
        <v>4.8720701969727324E-4</v>
      </c>
      <c r="N6" s="168">
        <f>M6</f>
        <v>4.8720701969727324E-4</v>
      </c>
      <c r="P6" s="168" t="b">
        <v>1</v>
      </c>
      <c r="W6" s="154"/>
      <c r="X6" s="210"/>
      <c r="Y6" s="155"/>
      <c r="AF6" s="164">
        <f>_xll.qlCalendarAdvance(Calendar,AF5,"1d","mf",,Trigger)</f>
        <v>41899</v>
      </c>
      <c r="AG6" s="175">
        <f>_xll.qlDayCounterYearFraction(DayCounterON,SettlementDate,AF6,,,Trigger)</f>
        <v>1.3698630136986301E-2</v>
      </c>
      <c r="AH6" s="165">
        <f t="shared" si="0"/>
        <v>2.0241415932550134E-3</v>
      </c>
      <c r="AI6" s="165">
        <f t="shared" si="1"/>
        <v>2.0790543852241433E-3</v>
      </c>
      <c r="AJ6" s="135">
        <f t="shared" si="2"/>
        <v>2.0899080484908109E-3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obj_00279#0000</v>
      </c>
      <c r="H7" s="137" t="b">
        <f>_xll.qlInstrumentSetPricingEngine(G7,OisEngine)</f>
        <v>1</v>
      </c>
      <c r="I7" s="139">
        <f>1-_xll.qlQuoteValue($D7,AllTriggers)/100</f>
        <v>2.6750000000000163E-2</v>
      </c>
      <c r="J7" s="139">
        <f>_xll.qlOvernightIndexedSwapFairRate(G7,_xll.ohTrigger(H7,InterestRatesTrigger))</f>
        <v>2.4640632622002247E-2</v>
      </c>
      <c r="K7" s="158">
        <f>I7*_xll.qlDayCounterYearFraction(DayCounter3M,E7,F7,,,Trigger)</f>
        <v>6.7424657534246989E-3</v>
      </c>
      <c r="L7" s="158">
        <f>J7*_xll.qlDayCounterYearFraction(DayCounterOIS,E7,F7,,,Trigger)</f>
        <v>6.2107895923950874E-3</v>
      </c>
      <c r="M7" s="169">
        <f>K7-L7</f>
        <v>5.3167616102961154E-4</v>
      </c>
      <c r="N7" s="169">
        <f>M7</f>
        <v>5.3167616102961154E-4</v>
      </c>
      <c r="P7" s="169" t="b">
        <f>IF(E14="FUT",TRUE,FALSE)</f>
        <v>0</v>
      </c>
      <c r="W7" s="154"/>
      <c r="X7" s="210"/>
      <c r="Y7" s="155"/>
      <c r="AF7" s="164">
        <f>_xll.qlCalendarAdvance(Calendar,AF6,"1d","mf",,Trigger)</f>
        <v>41900</v>
      </c>
      <c r="AG7" s="175">
        <f>_xll.qlDayCounterYearFraction(DayCounterON,SettlementDate,AF7,,,Trigger)</f>
        <v>1.643835616438356E-2</v>
      </c>
      <c r="AH7" s="165">
        <f t="shared" si="0"/>
        <v>2.0241415932550134E-3</v>
      </c>
      <c r="AI7" s="165">
        <f t="shared" si="1"/>
        <v>2.0776985138174979E-3</v>
      </c>
      <c r="AJ7" s="135">
        <f t="shared" si="2"/>
        <v>2.087751805732807E-3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41901</v>
      </c>
      <c r="AG8" s="175">
        <f>_xll.qlDayCounterYearFraction(DayCounterON,SettlementDate,AF8,,,Trigger)</f>
        <v>1.9178082191780823E-2</v>
      </c>
      <c r="AH8" s="165">
        <f t="shared" si="0"/>
        <v>2.0241415932550134E-3</v>
      </c>
      <c r="AI8" s="165">
        <f t="shared" si="1"/>
        <v>2.0763426424108529E-3</v>
      </c>
      <c r="AJ8" s="135">
        <f t="shared" si="2"/>
        <v>2.085614395241893E-3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7" t="s">
        <v>29</v>
      </c>
      <c r="W9" s="152">
        <f t="array" ref="W9:W10">MMULT(AA9:AB10,Y9:Y10)</f>
        <v>-4.9489306342548334E-4</v>
      </c>
      <c r="X9" s="357" t="s">
        <v>30</v>
      </c>
      <c r="Y9" s="133">
        <f t="array" ref="Y9:Y10">_xll.ohFilter(N3:N7,P3:P7)</f>
        <v>5.0464899996220886E-4</v>
      </c>
      <c r="AA9" s="148">
        <f t="array" ref="AA9:AB10">MINVERSE(T9:U10)</f>
        <v>-292.80219780219755</v>
      </c>
      <c r="AB9" s="150">
        <v>292.80219780219761</v>
      </c>
      <c r="AF9" s="164">
        <f>_xll.qlCalendarAdvance(Calendar,AF8,"1d","mf",,Trigger)</f>
        <v>41904</v>
      </c>
      <c r="AG9" s="175">
        <f>_xll.qlDayCounterYearFraction(DayCounterON,SettlementDate,AF9,,,Trigger)</f>
        <v>2.7397260273972601E-2</v>
      </c>
      <c r="AH9" s="165">
        <f t="shared" si="0"/>
        <v>2.0241415932550134E-3</v>
      </c>
      <c r="AI9" s="165">
        <f t="shared" si="1"/>
        <v>2.0722750281909172E-3</v>
      </c>
      <c r="AJ9" s="135">
        <f t="shared" si="2"/>
        <v>2.0793151573716973E-3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3.4494276599737285E-2</v>
      </c>
      <c r="U10" s="150">
        <v>0.24931506849315066</v>
      </c>
      <c r="V10" s="357"/>
      <c r="W10" s="152">
        <v>2.0858337422573689E-3</v>
      </c>
      <c r="X10" s="357"/>
      <c r="Y10" s="133">
        <v>5.0295880409913056E-4</v>
      </c>
      <c r="AA10" s="148">
        <v>40.510989010988979</v>
      </c>
      <c r="AB10" s="150">
        <v>-36.499999999999972</v>
      </c>
      <c r="AF10" s="164">
        <f>_xll.qlCalendarAdvance(Calendar,AF9,"1d","mf",,Trigger)</f>
        <v>41905</v>
      </c>
      <c r="AG10" s="175">
        <f>_xll.qlDayCounterYearFraction(DayCounterON,SettlementDate,AF10,,,Trigger)</f>
        <v>3.0136986301369864E-2</v>
      </c>
      <c r="AH10" s="165">
        <f t="shared" si="0"/>
        <v>2.0241415932550134E-3</v>
      </c>
      <c r="AI10" s="165">
        <f t="shared" si="1"/>
        <v>2.0709191567842723E-3</v>
      </c>
      <c r="AJ10" s="135">
        <f t="shared" si="2"/>
        <v>2.0772530759491465E-3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41906</v>
      </c>
      <c r="AG11" s="175">
        <f>_xll.qlDayCounterYearFraction(DayCounterON,SettlementDate,AF11,,,Trigger)</f>
        <v>3.287671232876712E-2</v>
      </c>
      <c r="AH11" s="165">
        <f t="shared" si="0"/>
        <v>2.0241415932550134E-3</v>
      </c>
      <c r="AI11" s="165">
        <f t="shared" si="1"/>
        <v>2.0695632853776269E-3</v>
      </c>
      <c r="AJ11" s="135">
        <f t="shared" si="2"/>
        <v>2.0752098267936871E-3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1.3698630136986301E-2</v>
      </c>
      <c r="K12" s="214">
        <f>_xll.qlDayCounterYearFraction(DayCounterON,SettlementDate,F5,,,Trigger)</f>
        <v>0.26301369863013696</v>
      </c>
      <c r="L12" s="214">
        <f>K12-J12</f>
        <v>0.24931506849315066</v>
      </c>
      <c r="M12" s="214">
        <f>(K12^2-J12^2)/2</f>
        <v>3.4494276599737285E-2</v>
      </c>
      <c r="N12" s="215">
        <f>(K12^3-J12^3)/3</f>
        <v>6.063906375985282E-3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41907</v>
      </c>
      <c r="AG12" s="175">
        <f>_xll.qlDayCounterYearFraction(DayCounterON,SettlementDate,AF12,,,Trigger)</f>
        <v>3.5616438356164383E-2</v>
      </c>
      <c r="AH12" s="165">
        <f t="shared" si="0"/>
        <v>2.0241415932550134E-3</v>
      </c>
      <c r="AI12" s="165">
        <f t="shared" si="1"/>
        <v>2.0682074139709819E-3</v>
      </c>
      <c r="AJ12" s="135">
        <f t="shared" si="2"/>
        <v>2.0731854099053184E-3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obj_003eb#0018</v>
      </c>
      <c r="J13" s="213">
        <f>_xll.qlDayCounterYearFraction(DayCounterON,SettlementDate,E6,,,Trigger)</f>
        <v>0.26301369863013696</v>
      </c>
      <c r="K13" s="214">
        <f>_xll.qlDayCounterYearFraction(DayCounterON,SettlementDate,F6,,,Trigger)</f>
        <v>0.50958904109589043</v>
      </c>
      <c r="L13" s="214">
        <f>K13-J13</f>
        <v>0.24657534246575347</v>
      </c>
      <c r="M13" s="214">
        <f>(K13^2-J13^2)/2</f>
        <v>9.5252392568962285E-2</v>
      </c>
      <c r="N13" s="215">
        <f>(K13^3-J13^3)/3</f>
        <v>3.804543246182044E-2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2.0241415932550134E-3</v>
      </c>
      <c r="X13" s="202" t="s">
        <v>30</v>
      </c>
      <c r="Y13" s="133">
        <f>_xll.ohFilter(N3:N7,P3:P7)</f>
        <v>5.0464899996220886E-4</v>
      </c>
      <c r="AA13" s="151">
        <f>MINVERSE(U13)</f>
        <v>4.0109890109890109</v>
      </c>
      <c r="AF13" s="164">
        <f>_xll.qlCalendarAdvance(Calendar,AF12,"1d","mf",,Trigger)</f>
        <v>41908</v>
      </c>
      <c r="AG13" s="175">
        <f>_xll.qlDayCounterYearFraction(DayCounterON,SettlementDate,AF13,,,Trigger)</f>
        <v>3.8356164383561646E-2</v>
      </c>
      <c r="AH13" s="165">
        <f t="shared" si="0"/>
        <v>2.0241415932550134E-3</v>
      </c>
      <c r="AI13" s="165">
        <f t="shared" si="1"/>
        <v>2.0668515425643365E-3</v>
      </c>
      <c r="AJ13" s="135">
        <f t="shared" si="2"/>
        <v>2.0711798252840406E-3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0.51232876712328768</v>
      </c>
      <c r="K14" s="217">
        <f>_xll.qlDayCounterYearFraction(DayCounterON,SettlementDate,F7,,,Trigger)</f>
        <v>0.76438356164383559</v>
      </c>
      <c r="L14" s="217">
        <f>K14-J14</f>
        <v>0.25205479452054791</v>
      </c>
      <c r="M14" s="217">
        <f>(K14^2-J14^2)/2</f>
        <v>0.1609007318446237</v>
      </c>
      <c r="N14" s="218">
        <f>(K14^3-J14^3)/3</f>
        <v>0.10404642813381759</v>
      </c>
      <c r="P14" s="218" t="b">
        <f>P7</f>
        <v>0</v>
      </c>
      <c r="AF14" s="164">
        <f>_xll.qlCalendarAdvance(Calendar,AF13,"1d","mf",,Trigger)</f>
        <v>41911</v>
      </c>
      <c r="AG14" s="175">
        <f>_xll.qlDayCounterYearFraction(DayCounterON,SettlementDate,AF14,,,Trigger)</f>
        <v>4.6575342465753428E-2</v>
      </c>
      <c r="AH14" s="165">
        <f t="shared" si="0"/>
        <v>2.0241415932550134E-3</v>
      </c>
      <c r="AI14" s="165">
        <f t="shared" si="1"/>
        <v>2.0627839283444012E-3</v>
      </c>
      <c r="AJ14" s="135">
        <f t="shared" si="2"/>
        <v>2.0652760650227515E-3</v>
      </c>
    </row>
    <row r="15" spans="1:36" ht="14.25" customHeight="1" thickBot="1" x14ac:dyDescent="0.25">
      <c r="P15" s="146"/>
      <c r="AF15" s="164">
        <f>_xll.qlCalendarAdvance(Calendar,AF14,"1d","mf",,Trigger)</f>
        <v>41912</v>
      </c>
      <c r="AG15" s="175">
        <f>_xll.qlDayCounterYearFraction(DayCounterON,SettlementDate,AF15,,,Trigger)</f>
        <v>4.9315068493150684E-2</v>
      </c>
      <c r="AH15" s="165">
        <f t="shared" si="0"/>
        <v>2.0241415932550134E-3</v>
      </c>
      <c r="AI15" s="165">
        <f t="shared" si="1"/>
        <v>2.0614280569377559E-3</v>
      </c>
      <c r="AJ15" s="135">
        <f t="shared" si="2"/>
        <v>2.0633458094698369E-3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41913</v>
      </c>
      <c r="AG16" s="175">
        <f>_xll.qlDayCounterYearFraction(DayCounterON,SettlementDate,AF16,,,Trigger)</f>
        <v>5.2054794520547946E-2</v>
      </c>
      <c r="AH16" s="165">
        <f t="shared" si="0"/>
        <v>2.0241415932550134E-3</v>
      </c>
      <c r="AI16" s="165">
        <f t="shared" si="1"/>
        <v>2.0600721855311109E-3</v>
      </c>
      <c r="AJ16" s="135">
        <f t="shared" si="2"/>
        <v>2.0614343861840127E-3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41914</v>
      </c>
      <c r="AG17" s="175">
        <f>_xll.qlDayCounterYearFraction(DayCounterON,SettlementDate,AF17,,,Trigger)</f>
        <v>5.4794520547945202E-2</v>
      </c>
      <c r="AH17" s="165">
        <f t="shared" si="0"/>
        <v>2.0241415932550134E-3</v>
      </c>
      <c r="AI17" s="165">
        <f t="shared" si="1"/>
        <v>2.0587163141244655E-3</v>
      </c>
      <c r="AJ17" s="135">
        <f t="shared" si="2"/>
        <v>2.0595417951652798E-3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41898</v>
      </c>
      <c r="F18" s="172">
        <f>_xll.qlCalendarAdvance(Calendar,E18,D18,"Following",,Trigger)</f>
        <v>41899</v>
      </c>
      <c r="G18" s="173" t="str">
        <f>_xll.qlMakeDatedOIS(,E18,F18,OvernightIndex,0,,,,EvaluationDate)</f>
        <v>obj_00253#0000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2.4655368815214022E-2</v>
      </c>
      <c r="J18" s="214">
        <f>_xll.qlDayCounterYearFraction(DayCounterOIS,E18,F18,,,Trigger)</f>
        <v>2.7397260273972603E-3</v>
      </c>
      <c r="K18" s="214">
        <f>_xll.qlDayCounterYearFraction(DayCounter3M,E18,F18,,,Trigger)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2.6679510408469033E-2</v>
      </c>
      <c r="N18" s="165">
        <f>($I18*$J18+($W$10*L18+$W$9*L18^2/2))/$K18</f>
        <v>2.6740524621768066E-2</v>
      </c>
      <c r="O18" s="163">
        <f>($I18*$J18+($W$5*L18+$W$4*L18^2/2+$W$3*L18^3/3))/$K18</f>
        <v>2.6755213790098892E-2</v>
      </c>
      <c r="P18" s="146"/>
      <c r="AF18" s="164">
        <f>_xll.qlCalendarAdvance(Calendar,AF17,"1d","mf",,Trigger)</f>
        <v>41915</v>
      </c>
      <c r="AG18" s="175">
        <f>_xll.qlDayCounterYearFraction(DayCounterON,SettlementDate,AF18,,,Trigger)</f>
        <v>5.7534246575342465E-2</v>
      </c>
      <c r="AH18" s="165">
        <f t="shared" si="0"/>
        <v>2.0241415932550134E-3</v>
      </c>
      <c r="AI18" s="165">
        <f t="shared" si="1"/>
        <v>2.0573604427178206E-3</v>
      </c>
      <c r="AJ18" s="135">
        <f t="shared" si="2"/>
        <v>2.0576680364136372E-3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41898</v>
      </c>
      <c r="F19" s="174">
        <f>_xll.qlCalendarAdvance(Calendar,E19,D19,"Following",,Trigger)</f>
        <v>41905</v>
      </c>
      <c r="G19" s="175" t="str">
        <f>_xll.qlMakeDatedOIS(,E19,F19,OvernightIndex,0,,,,EvaluationDate)</f>
        <v>obj_00258#0000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2.4655979295611682E-2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2.6680120888866697E-2</v>
      </c>
      <c r="N19" s="165">
        <f t="shared" ref="N19:N24" si="3">($I19*$J19+($W$10*L19+$W$9*L19^2/2))/$K19</f>
        <v>2.6737067487945791E-2</v>
      </c>
      <c r="O19" s="135">
        <f t="shared" ref="O19:O24" si="4">($I19*$J19+($W$5*L19+$W$4*L19^2/2+$W$3*L19^3/3))/$K19</f>
        <v>2.6749195467952274E-2</v>
      </c>
      <c r="P19" s="146"/>
      <c r="AF19" s="164">
        <f>_xll.qlCalendarAdvance(Calendar,AF18,"1d","mf",,Trigger)</f>
        <v>41919</v>
      </c>
      <c r="AG19" s="175">
        <f>_xll.qlDayCounterYearFraction(DayCounterON,SettlementDate,AF19,,,Trigger)</f>
        <v>6.8493150684931503E-2</v>
      </c>
      <c r="AH19" s="165">
        <f t="shared" si="0"/>
        <v>2.0241415932550134E-3</v>
      </c>
      <c r="AI19" s="165">
        <f t="shared" si="1"/>
        <v>2.0519369570912399E-3</v>
      </c>
      <c r="AJ19" s="135">
        <f t="shared" si="2"/>
        <v>2.0503613240779764E-3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41898</v>
      </c>
      <c r="F20" s="174">
        <f>_xll.qlCalendarAdvance(Calendar,E20,D20,"Following",,Trigger)</f>
        <v>41912</v>
      </c>
      <c r="G20" s="175" t="str">
        <f>_xll.qlMakeDatedOIS(,E20,F20,OvernightIndex,0,,,,EvaluationDate)</f>
        <v>obj_00261#0000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2.4655087193122659E-2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2.6679228786377671E-2</v>
      </c>
      <c r="N20" s="165">
        <f t="shared" si="3"/>
        <v>2.6731429835533508E-2</v>
      </c>
      <c r="O20" s="135">
        <f t="shared" si="4"/>
        <v>2.6740855385212457E-2</v>
      </c>
      <c r="P20" s="146"/>
      <c r="AF20" s="164">
        <f>_xll.qlCalendarAdvance(Calendar,AF19,"1d","mf",,Trigger)</f>
        <v>41920</v>
      </c>
      <c r="AG20" s="175">
        <f>_xll.qlDayCounterYearFraction(DayCounterON,SettlementDate,AF20,,,Trigger)</f>
        <v>7.1232876712328766E-2</v>
      </c>
      <c r="AH20" s="165">
        <f t="shared" si="0"/>
        <v>2.0241415932550134E-3</v>
      </c>
      <c r="AI20" s="165">
        <f t="shared" si="1"/>
        <v>2.0505810856845949E-3</v>
      </c>
      <c r="AJ20" s="135">
        <f t="shared" si="2"/>
        <v>2.0485817266617879E-3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41898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obj_00262#0000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2.4654860905020115E-2</v>
      </c>
      <c r="J21" s="214">
        <f>_xll.qlDayCounterYearFraction(DayCounterOIS,E21,F21,,,Trigger)</f>
        <v>5.7534246575342465E-2</v>
      </c>
      <c r="K21" s="214">
        <f>_xll.qlDayCounterYearFraction(DayCounter3M,E21,F21,,,Trigger)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2.667900249827513E-2</v>
      </c>
      <c r="N21" s="165">
        <f t="shared" si="3"/>
        <v>2.672645799750771E-2</v>
      </c>
      <c r="O21" s="135">
        <f t="shared" si="4"/>
        <v>2.6733488710554944E-2</v>
      </c>
      <c r="P21" s="146"/>
      <c r="AF21" s="164">
        <f>_xll.qlCalendarAdvance(Calendar,AF20,"1d","mf",,Trigger)</f>
        <v>41921</v>
      </c>
      <c r="AG21" s="175">
        <f>_xll.qlDayCounterYearFraction(DayCounterON,SettlementDate,AF21,,,Trigger)</f>
        <v>7.3972602739726029E-2</v>
      </c>
      <c r="AH21" s="165">
        <f t="shared" si="0"/>
        <v>2.0241415932550134E-3</v>
      </c>
      <c r="AI21" s="165">
        <f t="shared" si="1"/>
        <v>2.0492252142779496E-3</v>
      </c>
      <c r="AJ21" s="135">
        <f t="shared" si="2"/>
        <v>2.0468209615126902E-3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41898</v>
      </c>
      <c r="F22" s="174">
        <f>_xll.qlCalendarAdvance(Calendar,E22,D22,"Following",,Trigger)</f>
        <v>41928</v>
      </c>
      <c r="G22" s="175" t="str">
        <f>_xll.qlMakeDatedOIS(,E22,F22,OvernightIndex,0,,,,EvaluationDate)</f>
        <v>obj_0025e#0000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2.4656119538279068E-2</v>
      </c>
      <c r="J22" s="214">
        <f>_xll.qlDayCounterYearFraction(DayCounterOIS,E22,F22,,,Trigger)</f>
        <v>8.2191780821917804E-2</v>
      </c>
      <c r="K22" s="214">
        <f>_xll.qlDayCounterYearFraction(DayCounter3M,E22,F22,,,Trigger)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2.6680261131534082E-2</v>
      </c>
      <c r="N22" s="165">
        <f t="shared" si="3"/>
        <v>2.672161520943676E-2</v>
      </c>
      <c r="O22" s="135">
        <f t="shared" si="4"/>
        <v>2.6726018821224825E-2</v>
      </c>
      <c r="P22" s="146"/>
      <c r="AF22" s="164">
        <f>_xll.qlCalendarAdvance(Calendar,AF21,"1d","mf",,Trigger)</f>
        <v>41922</v>
      </c>
      <c r="AG22" s="175">
        <f>_xll.qlDayCounterYearFraction(DayCounterON,SettlementDate,AF22,,,Trigger)</f>
        <v>7.6712328767123292E-2</v>
      </c>
      <c r="AH22" s="165">
        <f t="shared" si="0"/>
        <v>2.0241415932550134E-3</v>
      </c>
      <c r="AI22" s="165">
        <f t="shared" si="1"/>
        <v>2.0478693428713046E-3</v>
      </c>
      <c r="AJ22" s="135">
        <f t="shared" si="2"/>
        <v>2.0450790286306833E-3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41898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obj_0025b#0000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2.4655866115259033E-2</v>
      </c>
      <c r="J23" s="214">
        <f>_xll.qlDayCounterYearFraction(DayCounterOIS,E23,F23,,,Trigger)</f>
        <v>0.16986301369863013</v>
      </c>
      <c r="K23" s="214">
        <f>_xll.qlDayCounterYearFraction(DayCounter3M,E23,F23,,,Trigger)</f>
        <v>0.16986301369863013</v>
      </c>
      <c r="L23" s="214">
        <f>_xll.qlDayCounterYearFraction(DayCounterON,E23,F23,,,Trigger)</f>
        <v>0.16986301369863013</v>
      </c>
      <c r="M23" s="165">
        <f t="shared" si="5"/>
        <v>2.6680007708514052E-2</v>
      </c>
      <c r="N23" s="165">
        <f t="shared" si="3"/>
        <v>2.6699667843910403E-2</v>
      </c>
      <c r="O23" s="135">
        <f t="shared" si="4"/>
        <v>2.6698848640291952E-2</v>
      </c>
      <c r="P23" s="146"/>
      <c r="AF23" s="164">
        <f>_xll.qlCalendarAdvance(Calendar,AF22,"1d","mf",,Trigger)</f>
        <v>41925</v>
      </c>
      <c r="AG23" s="175">
        <f>_xll.qlDayCounterYearFraction(DayCounterON,SettlementDate,AF23,,,Trigger)</f>
        <v>8.4931506849315067E-2</v>
      </c>
      <c r="AH23" s="165">
        <f t="shared" si="0"/>
        <v>2.0241415932550134E-3</v>
      </c>
      <c r="AI23" s="165">
        <f t="shared" si="1"/>
        <v>2.0438017286513689E-3</v>
      </c>
      <c r="AJ23" s="135">
        <f t="shared" si="2"/>
        <v>2.0399662235872085E-3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41898</v>
      </c>
      <c r="F24" s="176">
        <f>_xll.qlCalendarAdvance(Calendar,E24,D24,"Following",,Trigger)</f>
        <v>41989</v>
      </c>
      <c r="G24" s="177" t="str">
        <f>_xll.qlMakeDatedOIS(,E24,F24,OvernightIndex,0,,,,EvaluationDate)</f>
        <v>obj_00260#0000</v>
      </c>
      <c r="H24" s="201" t="b">
        <f>_xll.qlInstrumentSetPricingEngine(G24,OisEngine)</f>
        <v>1</v>
      </c>
      <c r="I24" s="139">
        <f>_xll.qlOvernightIndexedSwapFairRate(G24,_xll.ohTrigger(InterestRatesTrigger))</f>
        <v>2.4635228342456329E-2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2.665936993571134E-2</v>
      </c>
      <c r="N24" s="167">
        <f t="shared" si="3"/>
        <v>2.6659369935711344E-2</v>
      </c>
      <c r="O24" s="140">
        <f t="shared" si="4"/>
        <v>2.665936993571134E-2</v>
      </c>
      <c r="P24" s="146"/>
      <c r="AF24" s="164">
        <f>_xll.qlCalendarAdvance(Calendar,AF23,"1d","mf",,Trigger)</f>
        <v>41926</v>
      </c>
      <c r="AG24" s="175">
        <f>_xll.qlDayCounterYearFraction(DayCounterON,SettlementDate,AF24,,,Trigger)</f>
        <v>8.7671232876712329E-2</v>
      </c>
      <c r="AH24" s="165">
        <f t="shared" si="0"/>
        <v>2.0241415932550134E-3</v>
      </c>
      <c r="AI24" s="165">
        <f t="shared" si="1"/>
        <v>2.0424458572447239E-3</v>
      </c>
      <c r="AJ24" s="135">
        <f t="shared" si="2"/>
        <v>2.0382996197735649E-3</v>
      </c>
    </row>
    <row r="25" spans="4:36" x14ac:dyDescent="0.2">
      <c r="P25" s="146"/>
      <c r="AF25" s="164">
        <f>_xll.qlCalendarAdvance(Calendar,AF24,"1d","mf",,Trigger)</f>
        <v>41927</v>
      </c>
      <c r="AG25" s="175">
        <f>_xll.qlDayCounterYearFraction(DayCounterON,SettlementDate,AF25,,,Trigger)</f>
        <v>9.0410958904109592E-2</v>
      </c>
      <c r="AH25" s="165">
        <f t="shared" si="0"/>
        <v>2.0241415932550134E-3</v>
      </c>
      <c r="AI25" s="165">
        <f t="shared" si="1"/>
        <v>2.0410899858380785E-3</v>
      </c>
      <c r="AJ25" s="135">
        <f t="shared" si="2"/>
        <v>2.0366518482270121E-3</v>
      </c>
    </row>
    <row r="26" spans="4:36" x14ac:dyDescent="0.2">
      <c r="P26" s="146"/>
      <c r="AF26" s="164">
        <f>_xll.qlCalendarAdvance(Calendar,AF25,"1d","mf",,Trigger)</f>
        <v>41928</v>
      </c>
      <c r="AG26" s="175">
        <f>_xll.qlDayCounterYearFraction(DayCounterON,SettlementDate,AF26,,,Trigger)</f>
        <v>9.3150684931506855E-2</v>
      </c>
      <c r="AH26" s="165">
        <f t="shared" si="0"/>
        <v>2.0241415932550134E-3</v>
      </c>
      <c r="AI26" s="165">
        <f t="shared" si="1"/>
        <v>2.0397341144314336E-3</v>
      </c>
      <c r="AJ26" s="135">
        <f t="shared" si="2"/>
        <v>2.0350229089475505E-3</v>
      </c>
    </row>
    <row r="27" spans="4:36" x14ac:dyDescent="0.2">
      <c r="P27" s="146"/>
      <c r="AF27" s="164">
        <f>_xll.qlCalendarAdvance(Calendar,AF26,"1d","mf",,Trigger)</f>
        <v>41929</v>
      </c>
      <c r="AG27" s="175">
        <f>_xll.qlDayCounterYearFraction(DayCounterON,SettlementDate,AF27,,,Trigger)</f>
        <v>9.5890410958904104E-2</v>
      </c>
      <c r="AH27" s="165">
        <f t="shared" si="0"/>
        <v>2.0241415932550134E-3</v>
      </c>
      <c r="AI27" s="165">
        <f t="shared" si="1"/>
        <v>2.0383782430247882E-3</v>
      </c>
      <c r="AJ27" s="135">
        <f t="shared" si="2"/>
        <v>2.0334128019351789E-3</v>
      </c>
    </row>
    <row r="28" spans="4:36" x14ac:dyDescent="0.2">
      <c r="AF28" s="164">
        <f>_xll.qlCalendarAdvance(Calendar,AF27,"1d","mf",,Trigger)</f>
        <v>41932</v>
      </c>
      <c r="AG28" s="175">
        <f>_xll.qlDayCounterYearFraction(DayCounterON,SettlementDate,AF28,,,Trigger)</f>
        <v>0.10410958904109589</v>
      </c>
      <c r="AH28" s="165">
        <f t="shared" si="0"/>
        <v>2.0241415932550134E-3</v>
      </c>
      <c r="AI28" s="165">
        <f t="shared" si="1"/>
        <v>2.0343106288048529E-3</v>
      </c>
      <c r="AJ28" s="135">
        <f t="shared" si="2"/>
        <v>2.0286954745006107E-3</v>
      </c>
    </row>
    <row r="29" spans="4:36" ht="12" thickBot="1" x14ac:dyDescent="0.25">
      <c r="AF29" s="164">
        <f>_xll.qlCalendarAdvance(Calendar,AF28,"1d","mf",,Trigger)</f>
        <v>41933</v>
      </c>
      <c r="AG29" s="175">
        <f>_xll.qlDayCounterYearFraction(DayCounterON,SettlementDate,AF29,,,Trigger)</f>
        <v>0.10684931506849316</v>
      </c>
      <c r="AH29" s="165">
        <f t="shared" si="0"/>
        <v>2.0241415932550134E-3</v>
      </c>
      <c r="AI29" s="165">
        <f t="shared" si="1"/>
        <v>2.0329547573982075E-3</v>
      </c>
      <c r="AJ29" s="135">
        <f t="shared" si="2"/>
        <v>2.0271606965566033E-3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41934</v>
      </c>
      <c r="AG30" s="175">
        <f>_xll.qlDayCounterYearFraction(DayCounterON,SettlementDate,AF30,,,Trigger)</f>
        <v>0.1095890410958904</v>
      </c>
      <c r="AH30" s="165">
        <f t="shared" si="0"/>
        <v>2.0241415932550134E-3</v>
      </c>
      <c r="AI30" s="165">
        <f t="shared" si="1"/>
        <v>2.0315988859915626E-3</v>
      </c>
      <c r="AJ30" s="135">
        <f t="shared" si="2"/>
        <v>2.0256447508796857E-3</v>
      </c>
    </row>
    <row r="31" spans="4:36" x14ac:dyDescent="0.2">
      <c r="D31" s="226" t="s">
        <v>68</v>
      </c>
      <c r="AF31" s="164">
        <f>_xll.qlCalendarAdvance(Calendar,AF30,"1d","mf",,Trigger)</f>
        <v>41935</v>
      </c>
      <c r="AG31" s="175">
        <f>_xll.qlDayCounterYearFraction(DayCounterON,SettlementDate,AF31,,,Trigger)</f>
        <v>0.11232876712328767</v>
      </c>
      <c r="AH31" s="165">
        <f t="shared" si="0"/>
        <v>2.0241415932550134E-3</v>
      </c>
      <c r="AI31" s="165">
        <f t="shared" si="1"/>
        <v>2.0302430145849172E-3</v>
      </c>
      <c r="AJ31" s="135">
        <f t="shared" si="2"/>
        <v>2.0241476374698599E-3</v>
      </c>
    </row>
    <row r="32" spans="4:36" x14ac:dyDescent="0.2">
      <c r="D32" s="165">
        <f t="shared" ref="D32:D38" si="6">IF($D$31="FLAT",M18,IF($D$31="linear",N18,O18))</f>
        <v>2.6755213790098892E-2</v>
      </c>
      <c r="AF32" s="164">
        <f>_xll.qlCalendarAdvance(Calendar,AF31,"1d","mf",,Trigger)</f>
        <v>41936</v>
      </c>
      <c r="AG32" s="175">
        <f>_xll.qlDayCounterYearFraction(DayCounterON,SettlementDate,AF32,,,Trigger)</f>
        <v>0.11506849315068493</v>
      </c>
      <c r="AH32" s="165">
        <f t="shared" si="0"/>
        <v>2.0241415932550134E-3</v>
      </c>
      <c r="AI32" s="165">
        <f t="shared" si="1"/>
        <v>2.0288871431782722E-3</v>
      </c>
      <c r="AJ32" s="135">
        <f t="shared" si="2"/>
        <v>2.0226693563271244E-3</v>
      </c>
    </row>
    <row r="33" spans="4:36" x14ac:dyDescent="0.2">
      <c r="D33" s="165">
        <f t="shared" si="6"/>
        <v>2.6749195467952274E-2</v>
      </c>
      <c r="AF33" s="164">
        <f>_xll.qlCalendarAdvance(Calendar,AF32,"1d","mf",,Trigger)</f>
        <v>41939</v>
      </c>
      <c r="AG33" s="175">
        <f>_xll.qlDayCounterYearFraction(DayCounterON,SettlementDate,AF33,,,Trigger)</f>
        <v>0.12328767123287671</v>
      </c>
      <c r="AH33" s="165">
        <f t="shared" si="0"/>
        <v>2.0241415932550134E-3</v>
      </c>
      <c r="AI33" s="165">
        <f t="shared" si="1"/>
        <v>2.0248195289583365E-3</v>
      </c>
      <c r="AJ33" s="135">
        <f t="shared" si="2"/>
        <v>2.0183475065014625E-3</v>
      </c>
    </row>
    <row r="34" spans="4:36" x14ac:dyDescent="0.2">
      <c r="D34" s="165">
        <f t="shared" si="6"/>
        <v>2.6740855385212457E-2</v>
      </c>
      <c r="AF34" s="164">
        <f>_xll.qlCalendarAdvance(Calendar,AF33,"1d","mf",,Trigger)</f>
        <v>41940</v>
      </c>
      <c r="AG34" s="175">
        <f>_xll.qlDayCounterYearFraction(DayCounterON,SettlementDate,AF34,,,Trigger)</f>
        <v>0.12602739726027398</v>
      </c>
      <c r="AH34" s="165">
        <f t="shared" si="0"/>
        <v>2.0241415932550134E-3</v>
      </c>
      <c r="AI34" s="165">
        <f t="shared" si="1"/>
        <v>2.0234636575516916E-3</v>
      </c>
      <c r="AJ34" s="135">
        <f t="shared" si="2"/>
        <v>2.0169445544270907E-3</v>
      </c>
    </row>
    <row r="35" spans="4:36" x14ac:dyDescent="0.2">
      <c r="D35" s="165">
        <f t="shared" si="6"/>
        <v>2.6733488710554944E-2</v>
      </c>
      <c r="AF35" s="164">
        <f>_xll.qlCalendarAdvance(Calendar,AF34,"1d","mf",,Trigger)</f>
        <v>41941</v>
      </c>
      <c r="AG35" s="175">
        <f>_xll.qlDayCounterYearFraction(DayCounterON,SettlementDate,AF35,,,Trigger)</f>
        <v>0.12876712328767123</v>
      </c>
      <c r="AH35" s="165">
        <f t="shared" si="0"/>
        <v>2.0241415932550134E-3</v>
      </c>
      <c r="AI35" s="165">
        <f t="shared" si="1"/>
        <v>2.0221077861450462E-3</v>
      </c>
      <c r="AJ35" s="135">
        <f t="shared" si="2"/>
        <v>2.0155604346198089E-3</v>
      </c>
    </row>
    <row r="36" spans="4:36" x14ac:dyDescent="0.2">
      <c r="D36" s="165">
        <f t="shared" si="6"/>
        <v>2.6726018821224825E-2</v>
      </c>
      <c r="AF36" s="164">
        <f>_xll.qlCalendarAdvance(Calendar,AF35,"1d","mf",,Trigger)</f>
        <v>41942</v>
      </c>
      <c r="AG36" s="175">
        <f>_xll.qlDayCounterYearFraction(DayCounterON,SettlementDate,AF36,,,Trigger)</f>
        <v>0.13150684931506848</v>
      </c>
      <c r="AH36" s="165">
        <f t="shared" si="0"/>
        <v>2.0241415932550134E-3</v>
      </c>
      <c r="AI36" s="165">
        <f t="shared" si="1"/>
        <v>2.0207519147384012E-3</v>
      </c>
      <c r="AJ36" s="135">
        <f t="shared" si="2"/>
        <v>2.0141951470796183E-3</v>
      </c>
    </row>
    <row r="37" spans="4:36" x14ac:dyDescent="0.2">
      <c r="D37" s="165">
        <f t="shared" si="6"/>
        <v>2.6698848640291952E-2</v>
      </c>
      <c r="AF37" s="164">
        <f>_xll.qlCalendarAdvance(Calendar,AF36,"1d","mf",,Trigger)</f>
        <v>41943</v>
      </c>
      <c r="AG37" s="175">
        <f>_xll.qlDayCounterYearFraction(DayCounterON,SettlementDate,AF37,,,Trigger)</f>
        <v>0.13424657534246576</v>
      </c>
      <c r="AH37" s="165">
        <f t="shared" si="0"/>
        <v>2.0241415932550134E-3</v>
      </c>
      <c r="AI37" s="165">
        <f t="shared" si="1"/>
        <v>2.0193960433317563E-3</v>
      </c>
      <c r="AJ37" s="135">
        <f t="shared" si="2"/>
        <v>2.012848691806519E-3</v>
      </c>
    </row>
    <row r="38" spans="4:36" x14ac:dyDescent="0.2">
      <c r="D38" s="227">
        <f t="shared" si="6"/>
        <v>2.665936993571134E-2</v>
      </c>
      <c r="AF38" s="164">
        <f>_xll.qlCalendarAdvance(Calendar,AF37,"1d","mf",,Trigger)</f>
        <v>41946</v>
      </c>
      <c r="AG38" s="175">
        <f>_xll.qlDayCounterYearFraction(DayCounterON,SettlementDate,AF38,,,Trigger)</f>
        <v>0.14246575342465753</v>
      </c>
      <c r="AH38" s="165">
        <f t="shared" si="0"/>
        <v>2.0241415932550134E-3</v>
      </c>
      <c r="AI38" s="165">
        <f t="shared" si="1"/>
        <v>2.0153284291118206E-3</v>
      </c>
      <c r="AJ38" s="135">
        <f t="shared" si="2"/>
        <v>2.0089223195897642E-3</v>
      </c>
    </row>
    <row r="39" spans="4:36" x14ac:dyDescent="0.2">
      <c r="AF39" s="164">
        <f>_xll.qlCalendarAdvance(Calendar,AF38,"1d","mf",,Trigger)</f>
        <v>41947</v>
      </c>
      <c r="AG39" s="175">
        <f>_xll.qlDayCounterYearFraction(DayCounterON,SettlementDate,AF39,,,Trigger)</f>
        <v>0.14520547945205478</v>
      </c>
      <c r="AH39" s="165">
        <f t="shared" si="0"/>
        <v>2.0241415932550134E-3</v>
      </c>
      <c r="AI39" s="165">
        <f t="shared" si="1"/>
        <v>2.0139725577051756E-3</v>
      </c>
      <c r="AJ39" s="135">
        <f t="shared" si="2"/>
        <v>2.0076511933850277E-3</v>
      </c>
    </row>
    <row r="40" spans="4:36" x14ac:dyDescent="0.2">
      <c r="AF40" s="164">
        <f>_xll.qlCalendarAdvance(Calendar,AF39,"1d","mf",,Trigger)</f>
        <v>41948</v>
      </c>
      <c r="AG40" s="175">
        <f>_xll.qlDayCounterYearFraction(DayCounterON,SettlementDate,AF40,,,Trigger)</f>
        <v>0.14794520547945206</v>
      </c>
      <c r="AH40" s="165">
        <f t="shared" si="0"/>
        <v>2.0241415932550134E-3</v>
      </c>
      <c r="AI40" s="165">
        <f t="shared" si="1"/>
        <v>2.0126166862985302E-3</v>
      </c>
      <c r="AJ40" s="135">
        <f t="shared" si="2"/>
        <v>2.0063988994473815E-3</v>
      </c>
    </row>
    <row r="41" spans="4:36" x14ac:dyDescent="0.2">
      <c r="AF41" s="164">
        <f>_xll.qlCalendarAdvance(Calendar,AF40,"1d","mf",,Trigger)</f>
        <v>41949</v>
      </c>
      <c r="AG41" s="175">
        <f>_xll.qlDayCounterYearFraction(DayCounterON,SettlementDate,AF41,,,Trigger)</f>
        <v>0.15068493150684931</v>
      </c>
      <c r="AH41" s="165">
        <f t="shared" si="0"/>
        <v>2.0241415932550134E-3</v>
      </c>
      <c r="AI41" s="165">
        <f t="shared" si="1"/>
        <v>2.0112608148918853E-3</v>
      </c>
      <c r="AJ41" s="135">
        <f t="shared" si="2"/>
        <v>2.0051654377768267E-3</v>
      </c>
    </row>
    <row r="42" spans="4:36" x14ac:dyDescent="0.2">
      <c r="AF42" s="164">
        <f>_xll.qlCalendarAdvance(Calendar,AF41,"1d","mf",,Trigger)</f>
        <v>41950</v>
      </c>
      <c r="AG42" s="175">
        <f>_xll.qlDayCounterYearFraction(DayCounterON,SettlementDate,AF42,,,Trigger)</f>
        <v>0.15342465753424658</v>
      </c>
      <c r="AH42" s="165">
        <f t="shared" si="0"/>
        <v>2.0241415932550134E-3</v>
      </c>
      <c r="AI42" s="165">
        <f t="shared" si="1"/>
        <v>2.0099049434852399E-3</v>
      </c>
      <c r="AJ42" s="135">
        <f t="shared" si="2"/>
        <v>2.0039508083733626E-3</v>
      </c>
    </row>
    <row r="43" spans="4:36" ht="11.25" customHeight="1" x14ac:dyDescent="0.2">
      <c r="N43" s="224"/>
      <c r="AF43" s="164">
        <f>_xll.qlCalendarAdvance(Calendar,AF42,"1d","mf",,Trigger)</f>
        <v>41953</v>
      </c>
      <c r="AG43" s="175">
        <f>_xll.qlDayCounterYearFraction(DayCounterON,SettlementDate,AF43,,,Trigger)</f>
        <v>0.16164383561643836</v>
      </c>
      <c r="AH43" s="165">
        <f t="shared" si="0"/>
        <v>2.0241415932550134E-3</v>
      </c>
      <c r="AI43" s="165">
        <f t="shared" si="1"/>
        <v>2.0058373292653046E-3</v>
      </c>
      <c r="AJ43" s="135">
        <f t="shared" si="2"/>
        <v>2.0004199137655145E-3</v>
      </c>
    </row>
    <row r="44" spans="4:36" x14ac:dyDescent="0.2">
      <c r="J44" s="146"/>
      <c r="K44" s="146"/>
      <c r="N44" s="224"/>
      <c r="AF44" s="164">
        <f>_xll.qlCalendarAdvance(Calendar,AF43,"1d","mf",,Trigger)</f>
        <v>41954</v>
      </c>
      <c r="AG44" s="175">
        <f>_xll.qlDayCounterYearFraction(DayCounterON,SettlementDate,AF44,,,Trigger)</f>
        <v>0.16438356164383561</v>
      </c>
      <c r="AH44" s="165">
        <f t="shared" si="0"/>
        <v>2.0241415932550134E-3</v>
      </c>
      <c r="AI44" s="165">
        <f t="shared" si="1"/>
        <v>2.0044814578586592E-3</v>
      </c>
      <c r="AJ44" s="135">
        <f t="shared" si="2"/>
        <v>1.9992806134304137E-3</v>
      </c>
    </row>
    <row r="45" spans="4:36" x14ac:dyDescent="0.2">
      <c r="N45" s="224"/>
      <c r="AF45" s="164">
        <f>_xll.qlCalendarAdvance(Calendar,AF44,"1d","mf",,Trigger)</f>
        <v>41955</v>
      </c>
      <c r="AG45" s="175">
        <f>_xll.qlDayCounterYearFraction(DayCounterON,SettlementDate,AF45,,,Trigger)</f>
        <v>0.16712328767123288</v>
      </c>
      <c r="AH45" s="165">
        <f t="shared" si="0"/>
        <v>2.0241415932550134E-3</v>
      </c>
      <c r="AI45" s="165">
        <f t="shared" si="1"/>
        <v>2.0031255864520143E-3</v>
      </c>
      <c r="AJ45" s="135">
        <f t="shared" si="2"/>
        <v>1.9981601453624037E-3</v>
      </c>
    </row>
    <row r="46" spans="4:36" x14ac:dyDescent="0.2">
      <c r="N46" s="224"/>
      <c r="AF46" s="164">
        <f>_xll.qlCalendarAdvance(Calendar,AF45,"1d","mf",,Trigger)</f>
        <v>41956</v>
      </c>
      <c r="AG46" s="175">
        <f>_xll.qlDayCounterYearFraction(DayCounterON,SettlementDate,AF46,,,Trigger)</f>
        <v>0.16986301369863013</v>
      </c>
      <c r="AH46" s="165">
        <f t="shared" si="0"/>
        <v>2.0241415932550134E-3</v>
      </c>
      <c r="AI46" s="165">
        <f t="shared" si="1"/>
        <v>2.0017697150453689E-3</v>
      </c>
      <c r="AJ46" s="135">
        <f t="shared" si="2"/>
        <v>1.9970585095614841E-3</v>
      </c>
    </row>
    <row r="47" spans="4:36" x14ac:dyDescent="0.2">
      <c r="N47" s="224"/>
      <c r="AF47" s="164">
        <f>_xll.qlCalendarAdvance(Calendar,AF46,"1d","mf",,Trigger)</f>
        <v>41957</v>
      </c>
      <c r="AG47" s="175">
        <f>_xll.qlDayCounterYearFraction(DayCounterON,SettlementDate,AF47,,,Trigger)</f>
        <v>0.17260273972602741</v>
      </c>
      <c r="AH47" s="165">
        <f t="shared" si="0"/>
        <v>2.0241415932550134E-3</v>
      </c>
      <c r="AI47" s="165">
        <f t="shared" si="1"/>
        <v>2.0004138436387239E-3</v>
      </c>
      <c r="AJ47" s="135">
        <f t="shared" si="2"/>
        <v>1.9959757060276557E-3</v>
      </c>
    </row>
    <row r="48" spans="4:36" x14ac:dyDescent="0.2">
      <c r="AF48" s="164">
        <f>_xll.qlCalendarAdvance(Calendar,AF47,"1d","mf",,Trigger)</f>
        <v>41960</v>
      </c>
      <c r="AG48" s="175">
        <f>_xll.qlDayCounterYearFraction(DayCounterON,SettlementDate,AF48,,,Trigger)</f>
        <v>0.18082191780821918</v>
      </c>
      <c r="AH48" s="165">
        <f t="shared" si="0"/>
        <v>2.0241415932550134E-3</v>
      </c>
      <c r="AI48" s="165">
        <f t="shared" si="1"/>
        <v>1.9963462294187882E-3</v>
      </c>
      <c r="AJ48" s="135">
        <f t="shared" si="2"/>
        <v>1.9928402890287151E-3</v>
      </c>
    </row>
    <row r="49" spans="10:36" x14ac:dyDescent="0.2">
      <c r="AF49" s="164">
        <f>_xll.qlCalendarAdvance(Calendar,AF48,"1d","mf",,Trigger)</f>
        <v>41961</v>
      </c>
      <c r="AG49" s="175">
        <f>_xll.qlDayCounterYearFraction(DayCounterON,SettlementDate,AF49,,,Trigger)</f>
        <v>0.18356164383561643</v>
      </c>
      <c r="AH49" s="165">
        <f t="shared" si="0"/>
        <v>2.0241415932550134E-3</v>
      </c>
      <c r="AI49" s="165">
        <f t="shared" si="1"/>
        <v>1.9949903580121432E-3</v>
      </c>
      <c r="AJ49" s="135">
        <f t="shared" si="2"/>
        <v>1.9918328145632496E-3</v>
      </c>
    </row>
    <row r="50" spans="10:36" x14ac:dyDescent="0.2">
      <c r="AF50" s="164">
        <f>_xll.qlCalendarAdvance(Calendar,AF49,"1d","mf",,Trigger)</f>
        <v>41962</v>
      </c>
      <c r="AG50" s="175">
        <f>_xll.qlDayCounterYearFraction(DayCounterON,SettlementDate,AF50,,,Trigger)</f>
        <v>0.18630136986301371</v>
      </c>
      <c r="AH50" s="165">
        <f t="shared" si="0"/>
        <v>2.0241415932550134E-3</v>
      </c>
      <c r="AI50" s="165">
        <f t="shared" si="1"/>
        <v>1.9936344866054979E-3</v>
      </c>
      <c r="AJ50" s="135">
        <f t="shared" si="2"/>
        <v>1.9908441723648748E-3</v>
      </c>
    </row>
    <row r="51" spans="10:36" x14ac:dyDescent="0.2">
      <c r="AF51" s="164">
        <f>_xll.qlCalendarAdvance(Calendar,AF50,"1d","mf",,Trigger)</f>
        <v>41963</v>
      </c>
      <c r="AG51" s="175">
        <f>_xll.qlDayCounterYearFraction(DayCounterON,SettlementDate,AF51,,,Trigger)</f>
        <v>0.18904109589041096</v>
      </c>
      <c r="AH51" s="165">
        <f t="shared" si="0"/>
        <v>2.0241415932550134E-3</v>
      </c>
      <c r="AI51" s="165">
        <f t="shared" si="1"/>
        <v>1.9922786151988529E-3</v>
      </c>
      <c r="AJ51" s="135">
        <f t="shared" si="2"/>
        <v>1.9898743624335914E-3</v>
      </c>
    </row>
    <row r="52" spans="10:36" x14ac:dyDescent="0.2">
      <c r="AF52" s="164">
        <f>_xll.qlCalendarAdvance(Calendar,AF51,"1d","mf",,Trigger)</f>
        <v>41964</v>
      </c>
      <c r="AG52" s="175">
        <f>_xll.qlDayCounterYearFraction(DayCounterON,SettlementDate,AF52,,,Trigger)</f>
        <v>0.19178082191780821</v>
      </c>
      <c r="AH52" s="165">
        <f t="shared" si="0"/>
        <v>2.0241415932550134E-3</v>
      </c>
      <c r="AI52" s="165">
        <f t="shared" si="1"/>
        <v>1.9909227437922075E-3</v>
      </c>
      <c r="AJ52" s="135">
        <f t="shared" si="2"/>
        <v>1.9889233847693983E-3</v>
      </c>
    </row>
    <row r="53" spans="10:36" x14ac:dyDescent="0.2">
      <c r="AF53" s="164">
        <f>_xll.qlCalendarAdvance(Calendar,AF52,"1d","mf",,Trigger)</f>
        <v>41967</v>
      </c>
      <c r="AG53" s="175">
        <f>_xll.qlDayCounterYearFraction(DayCounterON,SettlementDate,AF53,,,Trigger)</f>
        <v>0.2</v>
      </c>
      <c r="AH53" s="165">
        <f t="shared" si="0"/>
        <v>2.0241415932550134E-3</v>
      </c>
      <c r="AI53" s="165">
        <f t="shared" si="1"/>
        <v>1.9868551295722722E-3</v>
      </c>
      <c r="AJ53" s="135">
        <f t="shared" si="2"/>
        <v>1.9861834453793643E-3</v>
      </c>
    </row>
    <row r="54" spans="10:36" x14ac:dyDescent="0.2">
      <c r="AF54" s="164">
        <f>_xll.qlCalendarAdvance(Calendar,AF53,"1d","mf",,Trigger)</f>
        <v>41968</v>
      </c>
      <c r="AG54" s="175">
        <f>_xll.qlDayCounterYearFraction(DayCounterON,SettlementDate,AF54,,,Trigger)</f>
        <v>0.20273972602739726</v>
      </c>
      <c r="AH54" s="165">
        <f t="shared" si="0"/>
        <v>2.0241415932550134E-3</v>
      </c>
      <c r="AI54" s="165">
        <f t="shared" si="1"/>
        <v>1.9854992581656273E-3</v>
      </c>
      <c r="AJ54" s="135">
        <f t="shared" si="2"/>
        <v>1.9853077967835345E-3</v>
      </c>
    </row>
    <row r="55" spans="10:36" x14ac:dyDescent="0.2">
      <c r="AF55" s="164">
        <f>_xll.qlCalendarAdvance(Calendar,AF54,"1d","mf",,Trigger)</f>
        <v>41969</v>
      </c>
      <c r="AG55" s="175">
        <f>_xll.qlDayCounterYearFraction(DayCounterON,SettlementDate,AF55,,,Trigger)</f>
        <v>0.20547945205479451</v>
      </c>
      <c r="AH55" s="165">
        <f t="shared" si="0"/>
        <v>2.0241415932550134E-3</v>
      </c>
      <c r="AI55" s="165">
        <f t="shared" si="1"/>
        <v>1.9841433867589819E-3</v>
      </c>
      <c r="AJ55" s="135">
        <f t="shared" si="2"/>
        <v>1.9844509804547959E-3</v>
      </c>
    </row>
    <row r="56" spans="10:36" x14ac:dyDescent="0.2">
      <c r="AF56" s="164">
        <f>_xll.qlCalendarAdvance(Calendar,AF55,"1d","mf",,Trigger)</f>
        <v>41970</v>
      </c>
      <c r="AG56" s="175">
        <f>_xll.qlDayCounterYearFraction(DayCounterON,SettlementDate,AF56,,,Trigger)</f>
        <v>0.20821917808219179</v>
      </c>
      <c r="AH56" s="165">
        <f t="shared" si="0"/>
        <v>2.0241415932550134E-3</v>
      </c>
      <c r="AI56" s="165">
        <f t="shared" si="1"/>
        <v>1.9827875153523369E-3</v>
      </c>
      <c r="AJ56" s="135">
        <f t="shared" si="2"/>
        <v>1.9836129963931477E-3</v>
      </c>
    </row>
    <row r="57" spans="10:36" x14ac:dyDescent="0.2">
      <c r="AF57" s="164">
        <f>_xll.qlCalendarAdvance(Calendar,AF56,"1d","mf",,Trigger)</f>
        <v>41971</v>
      </c>
      <c r="AG57" s="175">
        <f>_xll.qlDayCounterYearFraction(DayCounterON,SettlementDate,AF57,,,Trigger)</f>
        <v>0.21095890410958903</v>
      </c>
      <c r="AH57" s="165">
        <f t="shared" si="0"/>
        <v>2.0241415932550134E-3</v>
      </c>
      <c r="AI57" s="165">
        <f t="shared" si="1"/>
        <v>1.9814316439456916E-3</v>
      </c>
      <c r="AJ57" s="135">
        <f t="shared" si="2"/>
        <v>1.9827938445985903E-3</v>
      </c>
    </row>
    <row r="58" spans="10:36" x14ac:dyDescent="0.2">
      <c r="AF58" s="164">
        <f>_xll.qlCalendarAdvance(Calendar,AF57,"1d","mf",,Trigger)</f>
        <v>41974</v>
      </c>
      <c r="AG58" s="175">
        <f>_xll.qlDayCounterYearFraction(DayCounterON,SettlementDate,AF58,,,Trigger)</f>
        <v>0.21917808219178081</v>
      </c>
      <c r="AH58" s="165">
        <f t="shared" si="0"/>
        <v>2.0241415932550134E-3</v>
      </c>
      <c r="AI58" s="165">
        <f t="shared" si="1"/>
        <v>1.9773640297257563E-3</v>
      </c>
      <c r="AJ58" s="135">
        <f t="shared" si="2"/>
        <v>1.9804493828174631E-3</v>
      </c>
    </row>
    <row r="59" spans="10:36" x14ac:dyDescent="0.2">
      <c r="AF59" s="164">
        <f>_xll.qlCalendarAdvance(Calendar,AF58,"1d","mf",,Trigger)</f>
        <v>41975</v>
      </c>
      <c r="AG59" s="175">
        <f>_xll.qlDayCounterYearFraction(DayCounterON,SettlementDate,AF59,,,Trigger)</f>
        <v>0.22191780821917809</v>
      </c>
      <c r="AH59" s="165">
        <f t="shared" si="0"/>
        <v>2.0241415932550134E-3</v>
      </c>
      <c r="AI59" s="165">
        <f t="shared" si="1"/>
        <v>1.9760081583191109E-3</v>
      </c>
      <c r="AJ59" s="135">
        <f t="shared" si="2"/>
        <v>1.9797055600912689E-3</v>
      </c>
    </row>
    <row r="60" spans="10:36" x14ac:dyDescent="0.2">
      <c r="AF60" s="164">
        <f>_xll.qlCalendarAdvance(Calendar,AF59,"1d","mf",,Trigger)</f>
        <v>41976</v>
      </c>
      <c r="AG60" s="175">
        <f>_xll.qlDayCounterYearFraction(DayCounterON,SettlementDate,AF60,,,Trigger)</f>
        <v>0.22465753424657534</v>
      </c>
      <c r="AH60" s="165">
        <f t="shared" si="0"/>
        <v>2.0241415932550134E-3</v>
      </c>
      <c r="AI60" s="165">
        <f t="shared" si="1"/>
        <v>1.9746522869124659E-3</v>
      </c>
      <c r="AJ60" s="135">
        <f t="shared" si="2"/>
        <v>1.9789805696321661E-3</v>
      </c>
    </row>
    <row r="61" spans="10:36" x14ac:dyDescent="0.2">
      <c r="AF61" s="164">
        <f>_xll.qlCalendarAdvance(Calendar,AF60,"1d","mf",,Trigger)</f>
        <v>41977</v>
      </c>
      <c r="AG61" s="175">
        <f>_xll.qlDayCounterYearFraction(DayCounterON,SettlementDate,AF61,,,Trigger)</f>
        <v>0.22739726027397261</v>
      </c>
      <c r="AH61" s="165">
        <f t="shared" si="0"/>
        <v>2.0241415932550134E-3</v>
      </c>
      <c r="AI61" s="165">
        <f t="shared" si="1"/>
        <v>1.9732964155058205E-3</v>
      </c>
      <c r="AJ61" s="135">
        <f t="shared" si="2"/>
        <v>1.9782744114401536E-3</v>
      </c>
    </row>
    <row r="62" spans="10:36" x14ac:dyDescent="0.2">
      <c r="AF62" s="164">
        <f>_xll.qlCalendarAdvance(Calendar,AF61,"1d","mf",,Trigger)</f>
        <v>41978</v>
      </c>
      <c r="AG62" s="175">
        <f>_xll.qlDayCounterYearFraction(DayCounterON,SettlementDate,AF62,,,Trigger)</f>
        <v>0.23013698630136986</v>
      </c>
      <c r="AH62" s="165">
        <f t="shared" si="0"/>
        <v>2.0241415932550134E-3</v>
      </c>
      <c r="AI62" s="165">
        <f t="shared" si="1"/>
        <v>1.9719405440991756E-3</v>
      </c>
      <c r="AJ62" s="135">
        <f t="shared" si="2"/>
        <v>1.9775870855152319E-3</v>
      </c>
    </row>
    <row r="63" spans="10:36" x14ac:dyDescent="0.2">
      <c r="J63" s="146"/>
      <c r="AF63" s="164">
        <f>_xll.qlCalendarAdvance(Calendar,AF62,"1d","mf",,Trigger)</f>
        <v>41981</v>
      </c>
      <c r="AG63" s="175">
        <f>_xll.qlDayCounterYearFraction(DayCounterON,SettlementDate,AF63,,,Trigger)</f>
        <v>0.23835616438356164</v>
      </c>
      <c r="AH63" s="165">
        <f t="shared" si="0"/>
        <v>2.0241415932550134E-3</v>
      </c>
      <c r="AI63" s="165">
        <f t="shared" si="1"/>
        <v>1.9678729298792399E-3</v>
      </c>
      <c r="AJ63" s="135">
        <f t="shared" si="2"/>
        <v>1.9756381013430117E-3</v>
      </c>
    </row>
    <row r="64" spans="10:36" x14ac:dyDescent="0.2">
      <c r="J64" s="146"/>
      <c r="AF64" s="164">
        <f>_xll.qlCalendarAdvance(Calendar,AF63,"1d","mf",,Trigger)</f>
        <v>41982</v>
      </c>
      <c r="AG64" s="175">
        <f>_xll.qlDayCounterYearFraction(DayCounterON,SettlementDate,AF64,,,Trigger)</f>
        <v>0.24109589041095891</v>
      </c>
      <c r="AH64" s="165">
        <f t="shared" si="0"/>
        <v>2.0241415932550134E-3</v>
      </c>
      <c r="AI64" s="165">
        <f t="shared" si="1"/>
        <v>1.9665170584725949E-3</v>
      </c>
      <c r="AJ64" s="135">
        <f t="shared" si="2"/>
        <v>1.9750261044864533E-3</v>
      </c>
    </row>
    <row r="65" spans="10:36" x14ac:dyDescent="0.2">
      <c r="J65" s="146"/>
      <c r="AF65" s="164">
        <f>_xll.qlCalendarAdvance(Calendar,AF64,"1d","mf",,Trigger)</f>
        <v>41983</v>
      </c>
      <c r="AG65" s="175">
        <f>_xll.qlDayCounterYearFraction(DayCounterON,SettlementDate,AF65,,,Trigger)</f>
        <v>0.24383561643835616</v>
      </c>
      <c r="AH65" s="165">
        <f t="shared" si="0"/>
        <v>2.0241415932550134E-3</v>
      </c>
      <c r="AI65" s="165">
        <f t="shared" si="1"/>
        <v>1.9651611870659495E-3</v>
      </c>
      <c r="AJ65" s="135">
        <f t="shared" si="2"/>
        <v>1.9744329398969853E-3</v>
      </c>
    </row>
    <row r="66" spans="10:36" x14ac:dyDescent="0.2">
      <c r="J66" s="146"/>
      <c r="AF66" s="164">
        <f>_xll.qlCalendarAdvance(Calendar,AF65,"1d","mf",,Trigger)</f>
        <v>41984</v>
      </c>
      <c r="AG66" s="175">
        <f>_xll.qlDayCounterYearFraction(DayCounterON,SettlementDate,AF66,,,Trigger)</f>
        <v>0.24657534246575341</v>
      </c>
      <c r="AH66" s="165">
        <f t="shared" si="0"/>
        <v>2.0241415932550134E-3</v>
      </c>
      <c r="AI66" s="165">
        <f t="shared" si="1"/>
        <v>1.9638053156593046E-3</v>
      </c>
      <c r="AJ66" s="135">
        <f t="shared" si="2"/>
        <v>1.9738586075746085E-3</v>
      </c>
    </row>
    <row r="67" spans="10:36" ht="12" thickBot="1" x14ac:dyDescent="0.25">
      <c r="J67" s="146"/>
      <c r="AF67" s="166">
        <f>_xll.qlCalendarAdvance(Calendar,AF66,"1d","mf",,Trigger)</f>
        <v>41985</v>
      </c>
      <c r="AG67" s="177">
        <f>_xll.qlDayCounterYearFraction(DayCounterON,SettlementDate,AF67,,,Trigger)</f>
        <v>0.24931506849315069</v>
      </c>
      <c r="AH67" s="167">
        <f t="shared" ref="AH67" si="7">$W$13</f>
        <v>2.0241415932550134E-3</v>
      </c>
      <c r="AI67" s="167">
        <f t="shared" ref="AI67" si="8">$W$10+$W$9*AG67</f>
        <v>1.9624494442526592E-3</v>
      </c>
      <c r="AJ67" s="140">
        <f t="shared" ref="AJ67" si="9">($W$5+$W$4*AG67+$W$3*AG67^2)</f>
        <v>1.9733031075193225E-3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_xll.ohFilter(N10:N14,P10:P14)</f>
        <v>4.1324953236833696E-2</v>
      </c>
      <c r="T3" s="149">
        <f t="array" ref="T3:T5">_xll.ohFilter(M10:M14,P10:P14)</f>
        <v>0.12428222931131544</v>
      </c>
      <c r="U3" s="150">
        <f t="array" ref="U3:U5">_xll.ohFilter(L10:L14,P10:P14)</f>
        <v>0.49041095890410957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1.1605120688733123E-3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41894</v>
      </c>
      <c r="AG3" s="175">
        <f>_xll.qlDayCounterYearFraction(DayCounterON,SettlementDate,AF3,,,Trigger)</f>
        <v>0</v>
      </c>
      <c r="AH3" s="162">
        <f t="shared" ref="AH3:AH34" si="0">$W$13</f>
        <v>2.3664072912779831E-3</v>
      </c>
      <c r="AI3" s="162">
        <f t="shared" ref="AI3:AI34" si="1">$W$10+$W$9*AG3</f>
        <v>2.2604977866914388E-3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41894</v>
      </c>
      <c r="F4" s="132">
        <f>_xll.qlInterestRateIndexMaturity($E$9,E4)</f>
        <v>42075</v>
      </c>
      <c r="G4" s="131" t="str">
        <f>_xll.qlMakeDatedOIS(,E4,F4,OvernightIndex,0,,,,EvaluationDate)</f>
        <v>obj_00268#0000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1.1582223775987318E-3</v>
      </c>
      <c r="P4" s="168" t="b">
        <v>0</v>
      </c>
      <c r="R4" s="356"/>
      <c r="S4" s="148">
        <v>0.30101021463500738</v>
      </c>
      <c r="T4" s="149">
        <v>0.38257083880653031</v>
      </c>
      <c r="U4" s="150">
        <v>0.50410958904109582</v>
      </c>
      <c r="V4" s="145" t="s">
        <v>191</v>
      </c>
      <c r="W4" s="152" t="e">
        <v>#N/A</v>
      </c>
      <c r="X4" s="145" t="s">
        <v>30</v>
      </c>
      <c r="Y4" s="133">
        <v>1.2994200061978607E-3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41897</v>
      </c>
      <c r="AG4" s="175">
        <f>_xll.qlDayCounterYearFraction(DayCounterON,SettlementDate,AF4,,,Trigger)</f>
        <v>8.21917808219178E-3</v>
      </c>
      <c r="AH4" s="165">
        <f t="shared" si="0"/>
        <v>2.3664072912779831E-3</v>
      </c>
      <c r="AI4" s="165">
        <f t="shared" si="1"/>
        <v>2.2639326895428943E-3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41897</v>
      </c>
      <c r="F5" s="132">
        <f>_xll.qlInterestRateIndexMaturity($E$9,E5)</f>
        <v>42076</v>
      </c>
      <c r="G5" s="131" t="str">
        <f>_xll.qlMakeDatedOIS(,E5,F5,OvernightIndex,0,,,,EvaluationDate)</f>
        <v>obj_00266#0000</v>
      </c>
      <c r="H5" s="132" t="b">
        <f>_xll.qlInstrumentSetPricingEngine(G5,OisEngine)</f>
        <v>1</v>
      </c>
      <c r="I5" s="133">
        <f>'6M Swaps'!R30</f>
        <v>2.6998225879628853E-2</v>
      </c>
      <c r="J5" s="134">
        <f>_xll.qlOvernightIndexedSwapFairRate(G5,_xll.ohTrigger(H5,InterestRatesTrigger))</f>
        <v>2.4631818588350871E-2</v>
      </c>
      <c r="K5" s="157">
        <f>I5*_xll.qlDayCounterYearFraction(DayCounter6M,E5,F5,,,Trigger)</f>
        <v>1.3240225842338534E-2</v>
      </c>
      <c r="L5" s="157">
        <f>J5*_xll.qlDayCounterYearFraction(DayCounterOIS,E5,F5,,,Trigger)</f>
        <v>1.2079713773465221E-2</v>
      </c>
      <c r="M5" s="168">
        <f>K5-L5</f>
        <v>1.1605120688733123E-3</v>
      </c>
      <c r="N5" s="168">
        <f>M5</f>
        <v>1.1605120688733123E-3</v>
      </c>
      <c r="P5" s="168" t="b">
        <f>IF(E14="FRA",TRUE,FALSE)</f>
        <v>1</v>
      </c>
      <c r="R5" s="356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41898</v>
      </c>
      <c r="AG5" s="175">
        <f>_xll.qlDayCounterYearFraction(DayCounterON,SettlementDate,AF5,,,Trigger)</f>
        <v>1.0958904109589041E-2</v>
      </c>
      <c r="AH5" s="165">
        <f t="shared" si="0"/>
        <v>2.3664072912779831E-3</v>
      </c>
      <c r="AI5" s="165">
        <f t="shared" si="1"/>
        <v>2.2650776571600459E-3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42079</v>
      </c>
      <c r="F6" s="132">
        <f>_xll.qlInterestRateIndexMaturity($E$9,E6)</f>
        <v>42263</v>
      </c>
      <c r="G6" s="131" t="str">
        <f>_xll.qlMakeDatedOIS(,E6,F6,OvernightIndex,0,,,,EvaluationDate)</f>
        <v>obj_00263#0000</v>
      </c>
      <c r="H6" s="132" t="b">
        <f>_xll.qlInstrumentSetPricingEngine(G6,OisEngine)</f>
        <v>1</v>
      </c>
      <c r="I6" s="133">
        <f>'6M Swaps'!R31</f>
        <v>2.7738263239999845E-2</v>
      </c>
      <c r="J6" s="134">
        <f>_xll.qlOvernightIndexedSwapFairRate(G6,_xll.ohTrigger(H6,InterestRatesTrigger))</f>
        <v>2.516060942335735E-2</v>
      </c>
      <c r="K6" s="157">
        <f>I6*_xll.qlDayCounterYearFraction(DayCounter6M,E6,F6,,,Trigger)</f>
        <v>1.398312448263006E-2</v>
      </c>
      <c r="L6" s="157">
        <f>J6*_xll.qlDayCounterYearFraction(DayCounterOIS,E6,F6,,,Trigger)</f>
        <v>1.26837044764322E-2</v>
      </c>
      <c r="M6" s="168">
        <f>K6-L6</f>
        <v>1.2994200061978607E-3</v>
      </c>
      <c r="N6" s="168">
        <f>M6</f>
        <v>1.2994200061978607E-3</v>
      </c>
      <c r="P6" s="168" t="b">
        <v>1</v>
      </c>
      <c r="W6" s="154"/>
      <c r="X6" s="210"/>
      <c r="Y6" s="155"/>
      <c r="AF6" s="164">
        <f>_xll.qlCalendarAdvance(Calendar,AF5,"1d","mf",,Trigger)</f>
        <v>41899</v>
      </c>
      <c r="AG6" s="175">
        <f>_xll.qlDayCounterYearFraction(DayCounterON,SettlementDate,AF6,,,Trigger)</f>
        <v>1.3698630136986301E-2</v>
      </c>
      <c r="AH6" s="165">
        <f t="shared" si="0"/>
        <v>2.3664072912779831E-3</v>
      </c>
      <c r="AI6" s="165">
        <f t="shared" si="1"/>
        <v>2.2662226247771979E-3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42262</v>
      </c>
      <c r="F7" s="137">
        <f>_xll.qlInterestRateIndexMaturity($E$9,E7)</f>
        <v>42444</v>
      </c>
      <c r="G7" s="136" t="str">
        <f>_xll.qlMakeDatedOIS(,E7,F7,OvernightIndex,0,,,,EvaluationDate)</f>
        <v>obj_00265#0000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41900</v>
      </c>
      <c r="AG7" s="175">
        <f>_xll.qlDayCounterYearFraction(DayCounterON,SettlementDate,AF7,,,Trigger)</f>
        <v>1.643835616438356E-2</v>
      </c>
      <c r="AH7" s="165">
        <f t="shared" si="0"/>
        <v>2.3664072912779831E-3</v>
      </c>
      <c r="AI7" s="165">
        <f t="shared" si="1"/>
        <v>2.2673675923943499E-3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41901</v>
      </c>
      <c r="AG8" s="175">
        <f>_xll.qlDayCounterYearFraction(DayCounterON,SettlementDate,AF8,,,Trigger)</f>
        <v>1.9178082191780823E-2</v>
      </c>
      <c r="AH8" s="165">
        <f t="shared" si="0"/>
        <v>2.3664072912779831E-3</v>
      </c>
      <c r="AI8" s="165">
        <f t="shared" si="1"/>
        <v>2.2685125600115015E-3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5" t="s">
        <v>69</v>
      </c>
      <c r="S9" s="212"/>
      <c r="T9" s="148">
        <f t="array" ref="T9:T10">_xll.ohFilter(M10:M14,P10:P14)</f>
        <v>0.12428222931131544</v>
      </c>
      <c r="U9" s="150">
        <f t="array" ref="U9:U10">_xll.ohFilter(L10:L14,P10:P14)</f>
        <v>0.49041095890410957</v>
      </c>
      <c r="V9" s="357" t="s">
        <v>29</v>
      </c>
      <c r="W9" s="152">
        <f t="array" ref="W9:W10">MMULT(AA9:AB10,Y9:Y10)</f>
        <v>4.1791318026041836E-4</v>
      </c>
      <c r="X9" s="357" t="s">
        <v>30</v>
      </c>
      <c r="Y9" s="133">
        <f t="array" ref="Y9:Y10">_xll.ohFilter(N3:N7,P3:P7)</f>
        <v>1.1605120688733123E-3</v>
      </c>
      <c r="AA9" s="148">
        <f t="array" ref="AA9:AB10">MINVERSE(T9:U10)</f>
        <v>-4.0340040271911084</v>
      </c>
      <c r="AB9" s="150">
        <v>3.9243843525391773</v>
      </c>
      <c r="AF9" s="164">
        <f>_xll.qlCalendarAdvance(Calendar,AF8,"1d","mf",,Trigger)</f>
        <v>41904</v>
      </c>
      <c r="AG9" s="175">
        <f>_xll.qlDayCounterYearFraction(DayCounterON,SettlementDate,AF9,,,Trigger)</f>
        <v>2.7397260273972601E-2</v>
      </c>
      <c r="AH9" s="165">
        <f t="shared" si="0"/>
        <v>2.3664072912779831E-3</v>
      </c>
      <c r="AI9" s="165">
        <f t="shared" si="1"/>
        <v>2.271947462862957E-3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5"/>
      <c r="S10" s="212"/>
      <c r="T10" s="148">
        <v>0.38257083880653031</v>
      </c>
      <c r="U10" s="150">
        <v>0.50410958904109582</v>
      </c>
      <c r="V10" s="357"/>
      <c r="W10" s="152">
        <v>2.2604977866914388E-3</v>
      </c>
      <c r="X10" s="357"/>
      <c r="Y10" s="133">
        <v>1.2994200061978607E-3</v>
      </c>
      <c r="AA10" s="148">
        <v>3.0614222343340747</v>
      </c>
      <c r="AB10" s="150">
        <v>-0.99453576057499682</v>
      </c>
      <c r="AF10" s="164">
        <f>_xll.qlCalendarAdvance(Calendar,AF9,"1d","mf",,Trigger)</f>
        <v>41905</v>
      </c>
      <c r="AG10" s="175">
        <f>_xll.qlDayCounterYearFraction(DayCounterON,SettlementDate,AF10,,,Trigger)</f>
        <v>3.0136986301369864E-2</v>
      </c>
      <c r="AH10" s="165">
        <f t="shared" si="0"/>
        <v>2.3664072912779831E-3</v>
      </c>
      <c r="AI10" s="165">
        <f t="shared" si="1"/>
        <v>2.273092430480109E-3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41906</v>
      </c>
      <c r="AG11" s="175">
        <f>_xll.qlDayCounterYearFraction(DayCounterON,SettlementDate,AF11,,,Trigger)</f>
        <v>3.287671232876712E-2</v>
      </c>
      <c r="AH11" s="165">
        <f t="shared" si="0"/>
        <v>2.3664072912779831E-3</v>
      </c>
      <c r="AI11" s="165">
        <f t="shared" si="1"/>
        <v>2.2742373980972606E-3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8.21917808219178E-3</v>
      </c>
      <c r="K12" s="214">
        <f>_xll.qlDayCounterYearFraction(DayCounterON,SettlementDate,F5,,,Trigger)</f>
        <v>0.49863013698630138</v>
      </c>
      <c r="L12" s="214">
        <f>K12-J12</f>
        <v>0.49041095890410957</v>
      </c>
      <c r="M12" s="214">
        <f>(K12^2-J12^2)/2</f>
        <v>0.12428222931131544</v>
      </c>
      <c r="N12" s="215">
        <f>(K12^3-J12^3)/3</f>
        <v>4.1324953236833696E-2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41907</v>
      </c>
      <c r="AG12" s="175">
        <f>_xll.qlDayCounterYearFraction(DayCounterON,SettlementDate,AF12,,,Trigger)</f>
        <v>3.5616438356164383E-2</v>
      </c>
      <c r="AH12" s="165">
        <f t="shared" si="0"/>
        <v>2.3664072912779831E-3</v>
      </c>
      <c r="AI12" s="165">
        <f t="shared" si="1"/>
        <v>2.2753823657144126E-3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obj_0056b#0003</v>
      </c>
      <c r="J13" s="213">
        <f>_xll.qlDayCounterYearFraction(DayCounterON,SettlementDate,E6,,,Trigger)</f>
        <v>0.50684931506849318</v>
      </c>
      <c r="K13" s="214">
        <f>_xll.qlDayCounterYearFraction(DayCounterON,SettlementDate,F6,,,Trigger)</f>
        <v>1.010958904109589</v>
      </c>
      <c r="L13" s="214">
        <f>K13-J13</f>
        <v>0.50410958904109582</v>
      </c>
      <c r="M13" s="214">
        <f>(K13^2-J13^2)/2</f>
        <v>0.38257083880653031</v>
      </c>
      <c r="N13" s="215">
        <f>(K13^3-J13^3)/3</f>
        <v>0.30101021463500738</v>
      </c>
      <c r="P13" s="215" t="b">
        <f>P6</f>
        <v>1</v>
      </c>
      <c r="R13" s="198" t="s">
        <v>70</v>
      </c>
      <c r="U13" s="151">
        <f t="array" ref="U13">_xll.ohFilter(L10:L14,P10:P14)</f>
        <v>0.49041095890410957</v>
      </c>
      <c r="V13" s="198" t="s">
        <v>29</v>
      </c>
      <c r="W13" s="152">
        <f>MMULT(AA13,Y13)</f>
        <v>2.3664072912779831E-3</v>
      </c>
      <c r="X13" s="198" t="s">
        <v>30</v>
      </c>
      <c r="Y13" s="133">
        <f>_xll.ohFilter(N3:N7,P3:P7)</f>
        <v>1.1605120688733123E-3</v>
      </c>
      <c r="AA13" s="151">
        <f>MINVERSE(U13)</f>
        <v>2.0391061452513966</v>
      </c>
      <c r="AF13" s="164">
        <f>_xll.qlCalendarAdvance(Calendar,AF12,"1d","mf",,Trigger)</f>
        <v>41908</v>
      </c>
      <c r="AG13" s="175">
        <f>_xll.qlDayCounterYearFraction(DayCounterON,SettlementDate,AF13,,,Trigger)</f>
        <v>3.8356164383561646E-2</v>
      </c>
      <c r="AH13" s="165">
        <f t="shared" si="0"/>
        <v>2.3664072912779831E-3</v>
      </c>
      <c r="AI13" s="165">
        <f t="shared" si="1"/>
        <v>2.2765273333315646E-3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1.0082191780821919</v>
      </c>
      <c r="K14" s="217">
        <f>_xll.qlDayCounterYearFraction(DayCounterON,SettlementDate,F7,,,Trigger)</f>
        <v>1.5068493150684932</v>
      </c>
      <c r="L14" s="217">
        <f>K14-J14</f>
        <v>0.49863013698630132</v>
      </c>
      <c r="M14" s="217">
        <f>(K14^2-J14^2)/2</f>
        <v>0.62704447363482818</v>
      </c>
      <c r="N14" s="218">
        <f>(K14^3-J14^3)/3</f>
        <v>0.79886118430128583</v>
      </c>
      <c r="P14" s="218"/>
      <c r="AF14" s="164">
        <f>_xll.qlCalendarAdvance(Calendar,AF13,"1d","mf",,Trigger)</f>
        <v>41911</v>
      </c>
      <c r="AG14" s="175">
        <f>_xll.qlDayCounterYearFraction(DayCounterON,SettlementDate,AF14,,,Trigger)</f>
        <v>4.6575342465753428E-2</v>
      </c>
      <c r="AH14" s="165">
        <f t="shared" si="0"/>
        <v>2.3664072912779831E-3</v>
      </c>
      <c r="AI14" s="165">
        <f t="shared" si="1"/>
        <v>2.2799622361830197E-3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41912</v>
      </c>
      <c r="AG15" s="175">
        <f>_xll.qlDayCounterYearFraction(DayCounterON,SettlementDate,AF15,,,Trigger)</f>
        <v>4.9315068493150684E-2</v>
      </c>
      <c r="AH15" s="165">
        <f t="shared" si="0"/>
        <v>2.3664072912779831E-3</v>
      </c>
      <c r="AI15" s="165">
        <f t="shared" si="1"/>
        <v>2.2811072038001717E-3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41913</v>
      </c>
      <c r="AG16" s="175">
        <f>_xll.qlDayCounterYearFraction(DayCounterON,SettlementDate,AF16,,,Trigger)</f>
        <v>5.2054794520547946E-2</v>
      </c>
      <c r="AH16" s="165">
        <f t="shared" si="0"/>
        <v>2.3664072912779831E-3</v>
      </c>
      <c r="AI16" s="165">
        <f t="shared" si="1"/>
        <v>2.2822521714173237E-3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41914</v>
      </c>
      <c r="AG17" s="175">
        <f>_xll.qlDayCounterYearFraction(DayCounterON,SettlementDate,AF17,,,Trigger)</f>
        <v>5.4794520547945202E-2</v>
      </c>
      <c r="AH17" s="165">
        <f t="shared" si="0"/>
        <v>2.3664072912779831E-3</v>
      </c>
      <c r="AI17" s="165">
        <f t="shared" si="1"/>
        <v>2.2833971390344753E-3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41898</v>
      </c>
      <c r="F18" s="172">
        <f>_xll.qlCalendarAdvance(Calendar,E18,D18,"Following",,Trigger)</f>
        <v>41899</v>
      </c>
      <c r="G18" s="173" t="str">
        <f>_xll.qlMakeDatedOIS(,E18,F18,OvernightIndex,0,,,,EvaluationDate)</f>
        <v>obj_00270#0000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2.4655368815214022E-2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>($I18*$J18+$W$13*L18)/$K18</f>
        <v>2.7021776106492004E-2</v>
      </c>
      <c r="N18" s="165">
        <f>($I18*$J18+($W$10*L18+$W$9*L18^2/2))/$K18</f>
        <v>2.6916439085714037E-2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41915</v>
      </c>
      <c r="AG18" s="175">
        <f>_xll.qlDayCounterYearFraction(DayCounterON,SettlementDate,AF18,,,Trigger)</f>
        <v>5.7534246575342465E-2</v>
      </c>
      <c r="AH18" s="165">
        <f t="shared" si="0"/>
        <v>2.3664072912779831E-3</v>
      </c>
      <c r="AI18" s="165">
        <f t="shared" si="1"/>
        <v>2.2845421066516273E-3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41898</v>
      </c>
      <c r="F19" s="174">
        <f>_xll.qlCalendarAdvance(Calendar,E19,D19,"Following",,Trigger)</f>
        <v>41905</v>
      </c>
      <c r="G19" s="175" t="str">
        <f>_xll.qlMakeDatedOIS(,E19,F19,OvernightIndex,0,,,,EvaluationDate)</f>
        <v>obj_00276#0000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2.4655979295611682E-2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2.7022386586889664E-2</v>
      </c>
      <c r="N19" s="165">
        <f t="shared" ref="N19:N27" si="3">($I19*$J19+($W$10*L19+$W$9*L19^2/2))/$K19</f>
        <v>2.6920484468963155E-2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41919</v>
      </c>
      <c r="AG19" s="175">
        <f>_xll.qlDayCounterYearFraction(DayCounterON,SettlementDate,AF19,,,Trigger)</f>
        <v>6.8493150684931503E-2</v>
      </c>
      <c r="AH19" s="165">
        <f t="shared" si="0"/>
        <v>2.3664072912779831E-3</v>
      </c>
      <c r="AI19" s="165">
        <f t="shared" si="1"/>
        <v>2.2891219771202344E-3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41898</v>
      </c>
      <c r="F20" s="174">
        <f>_xll.qlCalendarAdvance(Calendar,E20,D20,"Following",,Trigger)</f>
        <v>41912</v>
      </c>
      <c r="G20" s="175" t="str">
        <f>_xll.qlMakeDatedOIS(,E20,F20,OvernightIndex,0,,,,EvaluationDate)</f>
        <v>obj_0026c#0000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2.4655087193122659E-2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2.7021494484400641E-2</v>
      </c>
      <c r="N20" s="165">
        <f t="shared" si="3"/>
        <v>2.6923599753134159E-2</v>
      </c>
      <c r="O20" s="165" t="e">
        <f t="shared" si="4"/>
        <v>#N/A</v>
      </c>
      <c r="P20" s="146"/>
      <c r="AF20" s="164">
        <f>_xll.qlCalendarAdvance(Calendar,AF19,"1d","mf",,Trigger)</f>
        <v>41920</v>
      </c>
      <c r="AG20" s="175">
        <f>_xll.qlDayCounterYearFraction(DayCounterON,SettlementDate,AF20,,,Trigger)</f>
        <v>7.1232876712328766E-2</v>
      </c>
      <c r="AH20" s="165">
        <f t="shared" si="0"/>
        <v>2.3664072912779831E-3</v>
      </c>
      <c r="AI20" s="165">
        <f t="shared" si="1"/>
        <v>2.2902669447373864E-3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41898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obj_00271#0000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2.4654860905020115E-2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2.70212681962981E-2</v>
      </c>
      <c r="N21" s="165">
        <f t="shared" si="3"/>
        <v>2.6927380851691649E-2</v>
      </c>
      <c r="O21" s="165" t="e">
        <f t="shared" si="4"/>
        <v>#N/A</v>
      </c>
      <c r="P21" s="146"/>
      <c r="AF21" s="164">
        <f>_xll.qlCalendarAdvance(Calendar,AF20,"1d","mf",,Trigger)</f>
        <v>41921</v>
      </c>
      <c r="AG21" s="175">
        <f>_xll.qlDayCounterYearFraction(DayCounterON,SettlementDate,AF21,,,Trigger)</f>
        <v>7.3972602739726029E-2</v>
      </c>
      <c r="AH21" s="165">
        <f t="shared" si="0"/>
        <v>2.3664072912779831E-3</v>
      </c>
      <c r="AI21" s="165">
        <f t="shared" si="1"/>
        <v>2.2914119123545384E-3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41898</v>
      </c>
      <c r="F22" s="174">
        <f>_xll.qlCalendarAdvance(Calendar,E22,D22,"Following",,Trigger)</f>
        <v>41928</v>
      </c>
      <c r="G22" s="175" t="str">
        <f>_xll.qlMakeDatedOIS(,E22,F22,OvernightIndex,0,,,,EvaluationDate)</f>
        <v>obj_00275#0000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2.4656119538279068E-2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2.7022526829557053E-2</v>
      </c>
      <c r="N22" s="165">
        <f t="shared" si="3"/>
        <v>2.6933791839227783E-2</v>
      </c>
      <c r="O22" s="165" t="e">
        <f t="shared" si="4"/>
        <v>#N/A</v>
      </c>
      <c r="P22" s="146"/>
      <c r="AF22" s="164">
        <f>_xll.qlCalendarAdvance(Calendar,AF21,"1d","mf",,Trigger)</f>
        <v>41922</v>
      </c>
      <c r="AG22" s="175">
        <f>_xll.qlDayCounterYearFraction(DayCounterON,SettlementDate,AF22,,,Trigger)</f>
        <v>7.6712328767123292E-2</v>
      </c>
      <c r="AH22" s="165">
        <f t="shared" si="0"/>
        <v>2.3664072912779831E-3</v>
      </c>
      <c r="AI22" s="165">
        <f t="shared" si="1"/>
        <v>2.29255687997169E-3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41898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obj_00273#0000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2.4655866115259033E-2</v>
      </c>
      <c r="J23" s="214">
        <f>_xll.qlDayCounterYearFraction(DayCounterOIS,E23,F23,,,Trigger)</f>
        <v>0.16986301369863013</v>
      </c>
      <c r="K23" s="214">
        <f>_xll.qlDayCounterYearFraction(DayCounter6M,E23,F23,,,Trigger)</f>
        <v>0.16986301369863013</v>
      </c>
      <c r="L23" s="214">
        <f>_xll.qlDayCounterYearFraction(DayCounterON,E23,F23,,,Trigger)</f>
        <v>0.16986301369863013</v>
      </c>
      <c r="M23" s="165">
        <f t="shared" si="5"/>
        <v>2.7022273406537015E-2</v>
      </c>
      <c r="N23" s="165">
        <f t="shared" si="3"/>
        <v>2.6951857898082181E-2</v>
      </c>
      <c r="O23" s="165" t="e">
        <f t="shared" si="4"/>
        <v>#N/A</v>
      </c>
      <c r="P23" s="146"/>
      <c r="AF23" s="164">
        <f>_xll.qlCalendarAdvance(Calendar,AF22,"1d","mf",,Trigger)</f>
        <v>41925</v>
      </c>
      <c r="AG23" s="175">
        <f>_xll.qlDayCounterYearFraction(DayCounterON,SettlementDate,AF23,,,Trigger)</f>
        <v>8.4931506849315067E-2</v>
      </c>
      <c r="AH23" s="165">
        <f t="shared" si="0"/>
        <v>2.3664072912779831E-3</v>
      </c>
      <c r="AI23" s="165">
        <f t="shared" si="1"/>
        <v>2.2959917828231455E-3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41898</v>
      </c>
      <c r="F24" s="174">
        <f>_xll.qlCalendarAdvance(Calendar,E24,D24,"Following",,Trigger)</f>
        <v>41989</v>
      </c>
      <c r="G24" s="175" t="str">
        <f>_xll.qlMakeDatedOIS(,E24,F24,OvernightIndex,0,,,,EvaluationDate)</f>
        <v>obj_00274#0000</v>
      </c>
      <c r="H24" s="200" t="b">
        <f>_xll.qlInstrumentSetPricingEngine(G24,OisEngine)</f>
        <v>1</v>
      </c>
      <c r="I24" s="134">
        <f>_xll.qlOvernightIndexedSwapFairRate(G24,_xll.ohTrigger(InterestRatesTrigger))</f>
        <v>2.4635228342456329E-2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2.7001635633734311E-2</v>
      </c>
      <c r="N24" s="165">
        <f t="shared" si="3"/>
        <v>2.6947822155728177E-2</v>
      </c>
      <c r="O24" s="165" t="e">
        <f t="shared" si="4"/>
        <v>#N/A</v>
      </c>
      <c r="P24" s="146"/>
      <c r="AF24" s="164">
        <f>_xll.qlCalendarAdvance(Calendar,AF23,"1d","mf",,Trigger)</f>
        <v>41926</v>
      </c>
      <c r="AG24" s="175">
        <f>_xll.qlDayCounterYearFraction(DayCounterON,SettlementDate,AF24,,,Trigger)</f>
        <v>8.7671232876712329E-2</v>
      </c>
      <c r="AH24" s="165">
        <f t="shared" si="0"/>
        <v>2.3664072912779831E-3</v>
      </c>
      <c r="AI24" s="165">
        <f t="shared" si="1"/>
        <v>2.2971367504402975E-3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41898</v>
      </c>
      <c r="F25" s="174">
        <f>_xll.qlCalendarAdvance(Calendar,E25,D25,"Following",,Trigger)</f>
        <v>42020</v>
      </c>
      <c r="G25" s="175" t="str">
        <f>_xll.qlMakeDatedOIS(,E25,F25,OvernightIndex,0,,,,EvaluationDate)</f>
        <v>obj_00272#0000</v>
      </c>
      <c r="H25" s="200" t="b">
        <f>_xll.qlInstrumentSetPricingEngine(G25,OisEngine)</f>
        <v>1</v>
      </c>
      <c r="I25" s="134">
        <f>_xll.qlOvernightIndexedSwapFairRate(G25,_xll.ohTrigger(InterestRatesTrigger))</f>
        <v>2.4620810104988053E-2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2.6987217396266038E-2</v>
      </c>
      <c r="N25" s="165">
        <f t="shared" si="3"/>
        <v>2.6951150916325755E-2</v>
      </c>
      <c r="O25" s="165" t="e">
        <f t="shared" si="4"/>
        <v>#N/A</v>
      </c>
      <c r="P25" s="146"/>
      <c r="AF25" s="164">
        <f>_xll.qlCalendarAdvance(Calendar,AF24,"1d","mf",,Trigger)</f>
        <v>41927</v>
      </c>
      <c r="AG25" s="175">
        <f>_xll.qlDayCounterYearFraction(DayCounterON,SettlementDate,AF25,,,Trigger)</f>
        <v>9.0410958904109592E-2</v>
      </c>
      <c r="AH25" s="165">
        <f t="shared" si="0"/>
        <v>2.3664072912779831E-3</v>
      </c>
      <c r="AI25" s="165">
        <f t="shared" si="1"/>
        <v>2.2982817180574491E-3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41898</v>
      </c>
      <c r="F26" s="174">
        <f>_xll.qlCalendarAdvance(Calendar,E26,D26,"Following",,Trigger)</f>
        <v>42051</v>
      </c>
      <c r="G26" s="175" t="str">
        <f>_xll.qlMakeDatedOIS(,E26,F26,OvernightIndex,0,,,,EvaluationDate)</f>
        <v>obj_0026d#0000</v>
      </c>
      <c r="H26" s="200" t="b">
        <f>_xll.qlInstrumentSetPricingEngine(G26,OisEngine)</f>
        <v>1</v>
      </c>
      <c r="I26" s="134">
        <f>_xll.qlOvernightIndexedSwapFairRate(G26,_xll.ohTrigger(InterestRatesTrigger))</f>
        <v>2.4621110106936479E-2</v>
      </c>
      <c r="J26" s="214">
        <f>_xll.qlDayCounterYearFraction(DayCounterOIS,E26,F26,,,Trigger)</f>
        <v>0.41917808219178082</v>
      </c>
      <c r="K26" s="214">
        <f>_xll.qlDayCounterYearFraction(DayCounter6M,E26,F26,,,Trigger)</f>
        <v>0.41917808219178082</v>
      </c>
      <c r="L26" s="214">
        <f>_xll.qlDayCounterYearFraction(DayCounterON,E26,F26,,,Trigger)</f>
        <v>0.41917808219178082</v>
      </c>
      <c r="M26" s="165">
        <f t="shared" si="5"/>
        <v>2.698751739821446E-2</v>
      </c>
      <c r="N26" s="165">
        <f t="shared" si="3"/>
        <v>2.6969197916340032E-2</v>
      </c>
      <c r="O26" s="165" t="e">
        <f t="shared" si="4"/>
        <v>#N/A</v>
      </c>
      <c r="P26" s="146"/>
      <c r="AF26" s="164">
        <f>_xll.qlCalendarAdvance(Calendar,AF25,"1d","mf",,Trigger)</f>
        <v>41928</v>
      </c>
      <c r="AG26" s="175">
        <f>_xll.qlDayCounterYearFraction(DayCounterON,SettlementDate,AF26,,,Trigger)</f>
        <v>9.3150684931506855E-2</v>
      </c>
      <c r="AH26" s="165">
        <f t="shared" si="0"/>
        <v>2.3664072912779831E-3</v>
      </c>
      <c r="AI26" s="165">
        <f t="shared" si="1"/>
        <v>2.2994266856746011E-3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41898</v>
      </c>
      <c r="F27" s="176">
        <f>_xll.qlCalendarAdvance(Calendar,E27,D27,"Following",,Trigger)</f>
        <v>42079</v>
      </c>
      <c r="G27" s="177" t="str">
        <f>_xll.qlMakeDatedOIS(,E27,F27,OvernightIndex,0,,,,EvaluationDate)</f>
        <v>obj_0026e#0000</v>
      </c>
      <c r="H27" s="201" t="b">
        <f>_xll.qlInstrumentSetPricingEngine(G27,OisEngine)</f>
        <v>1</v>
      </c>
      <c r="I27" s="139">
        <f>_xll.qlOvernightIndexedSwapFairRate(G27,_xll.ohTrigger(InterestRatesTrigger))</f>
        <v>2.4631060546453937E-2</v>
      </c>
      <c r="J27" s="217">
        <f>_xll.qlDayCounterYearFraction(DayCounterOIS,E27,F27,,,Trigger)</f>
        <v>0.49589041095890413</v>
      </c>
      <c r="K27" s="217">
        <f>_xll.qlDayCounterYearFraction(DayCounter6M,E27,F27,,,Trigger)</f>
        <v>0.49589041095890413</v>
      </c>
      <c r="L27" s="217">
        <f>_xll.qlDayCounterYearFraction(DayCounterON,E27,F27,,,Trigger)</f>
        <v>0.49589041095890413</v>
      </c>
      <c r="M27" s="167">
        <f t="shared" si="5"/>
        <v>2.6997467837731923E-2</v>
      </c>
      <c r="N27" s="167">
        <f t="shared" si="3"/>
        <v>2.6995177902497617E-2</v>
      </c>
      <c r="O27" s="167" t="e">
        <f t="shared" si="4"/>
        <v>#N/A</v>
      </c>
      <c r="P27" s="146"/>
      <c r="AF27" s="164">
        <f>_xll.qlCalendarAdvance(Calendar,AF26,"1d","mf",,Trigger)</f>
        <v>41929</v>
      </c>
      <c r="AG27" s="175">
        <f>_xll.qlDayCounterYearFraction(DayCounterON,SettlementDate,AF27,,,Trigger)</f>
        <v>9.5890410958904104E-2</v>
      </c>
      <c r="AH27" s="165">
        <f t="shared" si="0"/>
        <v>2.3664072912779831E-3</v>
      </c>
      <c r="AI27" s="165">
        <f t="shared" si="1"/>
        <v>2.3005716532917527E-3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41932</v>
      </c>
      <c r="AG28" s="175">
        <f>_xll.qlDayCounterYearFraction(DayCounterON,SettlementDate,AF28,,,Trigger)</f>
        <v>0.10410958904109589</v>
      </c>
      <c r="AH28" s="165">
        <f t="shared" si="0"/>
        <v>2.3664072912779831E-3</v>
      </c>
      <c r="AI28" s="165">
        <f t="shared" si="1"/>
        <v>2.3040065561432082E-3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41933</v>
      </c>
      <c r="AG29" s="175">
        <f>_xll.qlDayCounterYearFraction(DayCounterON,SettlementDate,AF29,,,Trigger)</f>
        <v>0.10684931506849316</v>
      </c>
      <c r="AH29" s="165">
        <f t="shared" si="0"/>
        <v>2.3664072912779831E-3</v>
      </c>
      <c r="AI29" s="165">
        <f t="shared" si="1"/>
        <v>2.3051515237603602E-3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41934</v>
      </c>
      <c r="AG30" s="175">
        <f>_xll.qlDayCounterYearFraction(DayCounterON,SettlementDate,AF30,,,Trigger)</f>
        <v>0.1095890410958904</v>
      </c>
      <c r="AH30" s="165">
        <f t="shared" si="0"/>
        <v>2.3664072912779831E-3</v>
      </c>
      <c r="AI30" s="165">
        <f t="shared" si="1"/>
        <v>2.3062964913775118E-3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41935</v>
      </c>
      <c r="AG31" s="175">
        <f>_xll.qlDayCounterYearFraction(DayCounterON,SettlementDate,AF31,,,Trigger)</f>
        <v>0.11232876712328767</v>
      </c>
      <c r="AH31" s="165">
        <f t="shared" si="0"/>
        <v>2.3664072912779831E-3</v>
      </c>
      <c r="AI31" s="165">
        <f t="shared" si="1"/>
        <v>2.3074414589946638E-3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2.6916439085714037E-2</v>
      </c>
      <c r="AF32" s="164">
        <f>_xll.qlCalendarAdvance(Calendar,AF31,"1d","mf",,Trigger)</f>
        <v>41936</v>
      </c>
      <c r="AG32" s="175">
        <f>_xll.qlDayCounterYearFraction(DayCounterON,SettlementDate,AF32,,,Trigger)</f>
        <v>0.11506849315068493</v>
      </c>
      <c r="AH32" s="165">
        <f t="shared" si="0"/>
        <v>2.3664072912779831E-3</v>
      </c>
      <c r="AI32" s="165">
        <f t="shared" si="1"/>
        <v>2.3085864266118158E-3</v>
      </c>
      <c r="AJ32" s="135" t="e">
        <f t="shared" si="2"/>
        <v>#N/A</v>
      </c>
    </row>
    <row r="33" spans="4:36" x14ac:dyDescent="0.2">
      <c r="D33" s="165">
        <f t="shared" si="6"/>
        <v>2.6920484468963155E-2</v>
      </c>
      <c r="AF33" s="164">
        <f>_xll.qlCalendarAdvance(Calendar,AF32,"1d","mf",,Trigger)</f>
        <v>41939</v>
      </c>
      <c r="AG33" s="175">
        <f>_xll.qlDayCounterYearFraction(DayCounterON,SettlementDate,AF33,,,Trigger)</f>
        <v>0.12328767123287671</v>
      </c>
      <c r="AH33" s="165">
        <f t="shared" si="0"/>
        <v>2.3664072912779831E-3</v>
      </c>
      <c r="AI33" s="165">
        <f t="shared" si="1"/>
        <v>2.3120213294632709E-3</v>
      </c>
      <c r="AJ33" s="135" t="e">
        <f t="shared" si="2"/>
        <v>#N/A</v>
      </c>
    </row>
    <row r="34" spans="4:36" x14ac:dyDescent="0.2">
      <c r="D34" s="165">
        <f t="shared" si="6"/>
        <v>2.6923599753134159E-2</v>
      </c>
      <c r="AF34" s="164">
        <f>_xll.qlCalendarAdvance(Calendar,AF33,"1d","mf",,Trigger)</f>
        <v>41940</v>
      </c>
      <c r="AG34" s="175">
        <f>_xll.qlDayCounterYearFraction(DayCounterON,SettlementDate,AF34,,,Trigger)</f>
        <v>0.12602739726027398</v>
      </c>
      <c r="AH34" s="165">
        <f t="shared" si="0"/>
        <v>2.3664072912779831E-3</v>
      </c>
      <c r="AI34" s="165">
        <f t="shared" si="1"/>
        <v>2.3131662970804229E-3</v>
      </c>
      <c r="AJ34" s="135" t="e">
        <f t="shared" si="2"/>
        <v>#N/A</v>
      </c>
    </row>
    <row r="35" spans="4:36" x14ac:dyDescent="0.2">
      <c r="D35" s="165">
        <f t="shared" si="6"/>
        <v>2.6927380851691649E-2</v>
      </c>
      <c r="AF35" s="164">
        <f>_xll.qlCalendarAdvance(Calendar,AF34,"1d","mf",,Trigger)</f>
        <v>41941</v>
      </c>
      <c r="AG35" s="175">
        <f>_xll.qlDayCounterYearFraction(DayCounterON,SettlementDate,AF35,,,Trigger)</f>
        <v>0.12876712328767123</v>
      </c>
      <c r="AH35" s="165">
        <f t="shared" ref="AH35:AH66" si="7">$W$13</f>
        <v>2.3664072912779831E-3</v>
      </c>
      <c r="AI35" s="165">
        <f t="shared" ref="AI35:AI66" si="8">$W$10+$W$9*AG35</f>
        <v>2.3143112646975749E-3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2.6933791839227783E-2</v>
      </c>
      <c r="AF36" s="164">
        <f>_xll.qlCalendarAdvance(Calendar,AF35,"1d","mf",,Trigger)</f>
        <v>41942</v>
      </c>
      <c r="AG36" s="175">
        <f>_xll.qlDayCounterYearFraction(DayCounterON,SettlementDate,AF36,,,Trigger)</f>
        <v>0.13150684931506848</v>
      </c>
      <c r="AH36" s="165">
        <f t="shared" si="7"/>
        <v>2.3664072912779831E-3</v>
      </c>
      <c r="AI36" s="165">
        <f t="shared" si="8"/>
        <v>2.3154562323147265E-3</v>
      </c>
      <c r="AJ36" s="135" t="e">
        <f t="shared" si="9"/>
        <v>#N/A</v>
      </c>
    </row>
    <row r="37" spans="4:36" x14ac:dyDescent="0.2">
      <c r="D37" s="165">
        <f t="shared" si="6"/>
        <v>2.6951857898082181E-2</v>
      </c>
      <c r="AF37" s="164">
        <f>_xll.qlCalendarAdvance(Calendar,AF36,"1d","mf",,Trigger)</f>
        <v>41943</v>
      </c>
      <c r="AG37" s="175">
        <f>_xll.qlDayCounterYearFraction(DayCounterON,SettlementDate,AF37,,,Trigger)</f>
        <v>0.13424657534246576</v>
      </c>
      <c r="AH37" s="165">
        <f t="shared" si="7"/>
        <v>2.3664072912779831E-3</v>
      </c>
      <c r="AI37" s="165">
        <f t="shared" si="8"/>
        <v>2.3166011999318785E-3</v>
      </c>
      <c r="AJ37" s="135" t="e">
        <f t="shared" si="9"/>
        <v>#N/A</v>
      </c>
    </row>
    <row r="38" spans="4:36" x14ac:dyDescent="0.2">
      <c r="D38" s="165">
        <f t="shared" si="6"/>
        <v>2.6947822155728177E-2</v>
      </c>
      <c r="AF38" s="164">
        <f>_xll.qlCalendarAdvance(Calendar,AF37,"1d","mf",,Trigger)</f>
        <v>41946</v>
      </c>
      <c r="AG38" s="175">
        <f>_xll.qlDayCounterYearFraction(DayCounterON,SettlementDate,AF38,,,Trigger)</f>
        <v>0.14246575342465753</v>
      </c>
      <c r="AH38" s="165">
        <f t="shared" si="7"/>
        <v>2.3664072912779831E-3</v>
      </c>
      <c r="AI38" s="165">
        <f t="shared" si="8"/>
        <v>2.3200361027833341E-3</v>
      </c>
      <c r="AJ38" s="135" t="e">
        <f t="shared" si="9"/>
        <v>#N/A</v>
      </c>
    </row>
    <row r="39" spans="4:36" x14ac:dyDescent="0.2">
      <c r="D39" s="165">
        <f t="shared" si="6"/>
        <v>2.6951150916325755E-2</v>
      </c>
      <c r="AF39" s="164">
        <f>_xll.qlCalendarAdvance(Calendar,AF38,"1d","mf",,Trigger)</f>
        <v>41947</v>
      </c>
      <c r="AG39" s="175">
        <f>_xll.qlDayCounterYearFraction(DayCounterON,SettlementDate,AF39,,,Trigger)</f>
        <v>0.14520547945205478</v>
      </c>
      <c r="AH39" s="165">
        <f t="shared" si="7"/>
        <v>2.3664072912779831E-3</v>
      </c>
      <c r="AI39" s="165">
        <f t="shared" si="8"/>
        <v>2.3211810704004856E-3</v>
      </c>
      <c r="AJ39" s="135" t="e">
        <f t="shared" si="9"/>
        <v>#N/A</v>
      </c>
    </row>
    <row r="40" spans="4:36" x14ac:dyDescent="0.2">
      <c r="D40" s="165">
        <f t="shared" si="6"/>
        <v>2.6969197916340032E-2</v>
      </c>
      <c r="AF40" s="164">
        <f>_xll.qlCalendarAdvance(Calendar,AF39,"1d","mf",,Trigger)</f>
        <v>41948</v>
      </c>
      <c r="AG40" s="175">
        <f>_xll.qlDayCounterYearFraction(DayCounterON,SettlementDate,AF40,,,Trigger)</f>
        <v>0.14794520547945206</v>
      </c>
      <c r="AH40" s="165">
        <f t="shared" si="7"/>
        <v>2.3664072912779831E-3</v>
      </c>
      <c r="AI40" s="165">
        <f t="shared" si="8"/>
        <v>2.3223260380176376E-3</v>
      </c>
      <c r="AJ40" s="135" t="e">
        <f t="shared" si="9"/>
        <v>#N/A</v>
      </c>
    </row>
    <row r="41" spans="4:36" ht="12" thickBot="1" x14ac:dyDescent="0.25">
      <c r="D41" s="167">
        <f t="shared" si="6"/>
        <v>2.6995177902497617E-2</v>
      </c>
      <c r="AF41" s="164">
        <f>_xll.qlCalendarAdvance(Calendar,AF40,"1d","mf",,Trigger)</f>
        <v>41949</v>
      </c>
      <c r="AG41" s="175">
        <f>_xll.qlDayCounterYearFraction(DayCounterON,SettlementDate,AF41,,,Trigger)</f>
        <v>0.15068493150684931</v>
      </c>
      <c r="AH41" s="165">
        <f t="shared" si="7"/>
        <v>2.3664072912779831E-3</v>
      </c>
      <c r="AI41" s="165">
        <f t="shared" si="8"/>
        <v>2.3234710056347896E-3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41950</v>
      </c>
      <c r="AG42" s="175">
        <f>_xll.qlDayCounterYearFraction(DayCounterON,SettlementDate,AF42,,,Trigger)</f>
        <v>0.15342465753424658</v>
      </c>
      <c r="AH42" s="165">
        <f t="shared" si="7"/>
        <v>2.3664072912779831E-3</v>
      </c>
      <c r="AI42" s="165">
        <f t="shared" si="8"/>
        <v>2.3246159732519412E-3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41953</v>
      </c>
      <c r="AG43" s="175">
        <f>_xll.qlDayCounterYearFraction(DayCounterON,SettlementDate,AF43,,,Trigger)</f>
        <v>0.16164383561643836</v>
      </c>
      <c r="AH43" s="165">
        <f t="shared" si="7"/>
        <v>2.3664072912779831E-3</v>
      </c>
      <c r="AI43" s="165">
        <f t="shared" si="8"/>
        <v>2.3280508761033968E-3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41954</v>
      </c>
      <c r="AG44" s="175">
        <f>_xll.qlDayCounterYearFraction(DayCounterON,SettlementDate,AF44,,,Trigger)</f>
        <v>0.16438356164383561</v>
      </c>
      <c r="AH44" s="165">
        <f t="shared" si="7"/>
        <v>2.3664072912779831E-3</v>
      </c>
      <c r="AI44" s="165">
        <f t="shared" si="8"/>
        <v>2.3291958437205488E-3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41955</v>
      </c>
      <c r="AG45" s="175">
        <f>_xll.qlDayCounterYearFraction(DayCounterON,SettlementDate,AF45,,,Trigger)</f>
        <v>0.16712328767123288</v>
      </c>
      <c r="AH45" s="165">
        <f t="shared" si="7"/>
        <v>2.3664072912779831E-3</v>
      </c>
      <c r="AI45" s="165">
        <f t="shared" si="8"/>
        <v>2.3303408113377003E-3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41956</v>
      </c>
      <c r="AG46" s="175">
        <f>_xll.qlDayCounterYearFraction(DayCounterON,SettlementDate,AF46,,,Trigger)</f>
        <v>0.16986301369863013</v>
      </c>
      <c r="AH46" s="165">
        <f t="shared" si="7"/>
        <v>2.3664072912779831E-3</v>
      </c>
      <c r="AI46" s="165">
        <f t="shared" si="8"/>
        <v>2.3314857789548523E-3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41957</v>
      </c>
      <c r="AG47" s="175">
        <f>_xll.qlDayCounterYearFraction(DayCounterON,SettlementDate,AF47,,,Trigger)</f>
        <v>0.17260273972602741</v>
      </c>
      <c r="AH47" s="165">
        <f t="shared" si="7"/>
        <v>2.3664072912779831E-3</v>
      </c>
      <c r="AI47" s="165">
        <f t="shared" si="8"/>
        <v>2.3326307465720043E-3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41960</v>
      </c>
      <c r="AG48" s="175">
        <f>_xll.qlDayCounterYearFraction(DayCounterON,SettlementDate,AF48,,,Trigger)</f>
        <v>0.18082191780821918</v>
      </c>
      <c r="AH48" s="165">
        <f t="shared" si="7"/>
        <v>2.3664072912779831E-3</v>
      </c>
      <c r="AI48" s="165">
        <f t="shared" si="8"/>
        <v>2.3360656494234595E-3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41961</v>
      </c>
      <c r="AG49" s="175">
        <f>_xll.qlDayCounterYearFraction(DayCounterON,SettlementDate,AF49,,,Trigger)</f>
        <v>0.18356164383561643</v>
      </c>
      <c r="AH49" s="165">
        <f t="shared" si="7"/>
        <v>2.3664072912779831E-3</v>
      </c>
      <c r="AI49" s="165">
        <f t="shared" si="8"/>
        <v>2.3372106170406115E-3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41962</v>
      </c>
      <c r="AG50" s="175">
        <f>_xll.qlDayCounterYearFraction(DayCounterON,SettlementDate,AF50,,,Trigger)</f>
        <v>0.18630136986301371</v>
      </c>
      <c r="AH50" s="165">
        <f t="shared" si="7"/>
        <v>2.3664072912779831E-3</v>
      </c>
      <c r="AI50" s="165">
        <f t="shared" si="8"/>
        <v>2.3383555846577635E-3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41963</v>
      </c>
      <c r="AG51" s="175">
        <f>_xll.qlDayCounterYearFraction(DayCounterON,SettlementDate,AF51,,,Trigger)</f>
        <v>0.18904109589041096</v>
      </c>
      <c r="AH51" s="165">
        <f t="shared" si="7"/>
        <v>2.3664072912779831E-3</v>
      </c>
      <c r="AI51" s="165">
        <f t="shared" si="8"/>
        <v>2.339500552274915E-3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41964</v>
      </c>
      <c r="AG52" s="175">
        <f>_xll.qlDayCounterYearFraction(DayCounterON,SettlementDate,AF52,,,Trigger)</f>
        <v>0.19178082191780821</v>
      </c>
      <c r="AH52" s="165">
        <f t="shared" si="7"/>
        <v>2.3664072912779831E-3</v>
      </c>
      <c r="AI52" s="165">
        <f t="shared" si="8"/>
        <v>2.340645519892067E-3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41967</v>
      </c>
      <c r="AG53" s="175">
        <f>_xll.qlDayCounterYearFraction(DayCounterON,SettlementDate,AF53,,,Trigger)</f>
        <v>0.2</v>
      </c>
      <c r="AH53" s="165">
        <f t="shared" si="7"/>
        <v>2.3664072912779831E-3</v>
      </c>
      <c r="AI53" s="165">
        <f t="shared" si="8"/>
        <v>2.3440804227435226E-3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41968</v>
      </c>
      <c r="AG54" s="175">
        <f>_xll.qlDayCounterYearFraction(DayCounterON,SettlementDate,AF54,,,Trigger)</f>
        <v>0.20273972602739726</v>
      </c>
      <c r="AH54" s="165">
        <f t="shared" si="7"/>
        <v>2.3664072912779831E-3</v>
      </c>
      <c r="AI54" s="165">
        <f t="shared" si="8"/>
        <v>2.3452253903606742E-3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41969</v>
      </c>
      <c r="AG55" s="175">
        <f>_xll.qlDayCounterYearFraction(DayCounterON,SettlementDate,AF55,,,Trigger)</f>
        <v>0.20547945205479451</v>
      </c>
      <c r="AH55" s="165">
        <f t="shared" si="7"/>
        <v>2.3664072912779831E-3</v>
      </c>
      <c r="AI55" s="165">
        <f t="shared" si="8"/>
        <v>2.3463703579778262E-3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41970</v>
      </c>
      <c r="AG56" s="175">
        <f>_xll.qlDayCounterYearFraction(DayCounterON,SettlementDate,AF56,,,Trigger)</f>
        <v>0.20821917808219179</v>
      </c>
      <c r="AH56" s="165">
        <f t="shared" si="7"/>
        <v>2.3664072912779831E-3</v>
      </c>
      <c r="AI56" s="165">
        <f t="shared" si="8"/>
        <v>2.3475153255949777E-3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41971</v>
      </c>
      <c r="AG57" s="175">
        <f>_xll.qlDayCounterYearFraction(DayCounterON,SettlementDate,AF57,,,Trigger)</f>
        <v>0.21095890410958903</v>
      </c>
      <c r="AH57" s="165">
        <f t="shared" si="7"/>
        <v>2.3664072912779831E-3</v>
      </c>
      <c r="AI57" s="165">
        <f t="shared" si="8"/>
        <v>2.3486602932121297E-3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41974</v>
      </c>
      <c r="AG58" s="175">
        <f>_xll.qlDayCounterYearFraction(DayCounterON,SettlementDate,AF58,,,Trigger)</f>
        <v>0.21917808219178081</v>
      </c>
      <c r="AH58" s="165">
        <f t="shared" si="7"/>
        <v>2.3664072912779831E-3</v>
      </c>
      <c r="AI58" s="165">
        <f t="shared" si="8"/>
        <v>2.3520951960635853E-3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41975</v>
      </c>
      <c r="AG59" s="175">
        <f>_xll.qlDayCounterYearFraction(DayCounterON,SettlementDate,AF59,,,Trigger)</f>
        <v>0.22191780821917809</v>
      </c>
      <c r="AH59" s="165">
        <f t="shared" si="7"/>
        <v>2.3664072912779831E-3</v>
      </c>
      <c r="AI59" s="165">
        <f t="shared" si="8"/>
        <v>2.3532401636807369E-3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41976</v>
      </c>
      <c r="AG60" s="175">
        <f>_xll.qlDayCounterYearFraction(DayCounterON,SettlementDate,AF60,,,Trigger)</f>
        <v>0.22465753424657534</v>
      </c>
      <c r="AH60" s="165">
        <f t="shared" si="7"/>
        <v>2.3664072912779831E-3</v>
      </c>
      <c r="AI60" s="165">
        <f t="shared" si="8"/>
        <v>2.3543851312978889E-3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41977</v>
      </c>
      <c r="AG61" s="175">
        <f>_xll.qlDayCounterYearFraction(DayCounterON,SettlementDate,AF61,,,Trigger)</f>
        <v>0.22739726027397261</v>
      </c>
      <c r="AH61" s="165">
        <f t="shared" si="7"/>
        <v>2.3664072912779831E-3</v>
      </c>
      <c r="AI61" s="165">
        <f t="shared" si="8"/>
        <v>2.3555300989150409E-3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41978</v>
      </c>
      <c r="AG62" s="175">
        <f>_xll.qlDayCounterYearFraction(DayCounterON,SettlementDate,AF62,,,Trigger)</f>
        <v>0.23013698630136986</v>
      </c>
      <c r="AH62" s="165">
        <f t="shared" si="7"/>
        <v>2.3664072912779831E-3</v>
      </c>
      <c r="AI62" s="165">
        <f t="shared" si="8"/>
        <v>2.3566750665321924E-3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41981</v>
      </c>
      <c r="AG63" s="175">
        <f>_xll.qlDayCounterYearFraction(DayCounterON,SettlementDate,AF63,,,Trigger)</f>
        <v>0.23835616438356164</v>
      </c>
      <c r="AH63" s="165">
        <f t="shared" si="7"/>
        <v>2.3664072912779831E-3</v>
      </c>
      <c r="AI63" s="165">
        <f t="shared" si="8"/>
        <v>2.360109969383648E-3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41982</v>
      </c>
      <c r="AG64" s="175">
        <f>_xll.qlDayCounterYearFraction(DayCounterON,SettlementDate,AF64,,,Trigger)</f>
        <v>0.24109589041095891</v>
      </c>
      <c r="AH64" s="165">
        <f t="shared" si="7"/>
        <v>2.3664072912779831E-3</v>
      </c>
      <c r="AI64" s="165">
        <f t="shared" si="8"/>
        <v>2.3612549370008E-3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41983</v>
      </c>
      <c r="AG65" s="175">
        <f>_xll.qlDayCounterYearFraction(DayCounterON,SettlementDate,AF65,,,Trigger)</f>
        <v>0.24383561643835616</v>
      </c>
      <c r="AH65" s="165">
        <f t="shared" si="7"/>
        <v>2.3664072912779831E-3</v>
      </c>
      <c r="AI65" s="165">
        <f t="shared" si="8"/>
        <v>2.3623999046179516E-3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41984</v>
      </c>
      <c r="AG66" s="175">
        <f>_xll.qlDayCounterYearFraction(DayCounterON,SettlementDate,AF66,,,Trigger)</f>
        <v>0.24657534246575341</v>
      </c>
      <c r="AH66" s="165">
        <f t="shared" si="7"/>
        <v>2.3664072912779831E-3</v>
      </c>
      <c r="AI66" s="165">
        <f t="shared" si="8"/>
        <v>2.3635448722351036E-3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41985</v>
      </c>
      <c r="AG67" s="175">
        <f>_xll.qlDayCounterYearFraction(DayCounterON,SettlementDate,AF67,,,Trigger)</f>
        <v>0.24931506849315069</v>
      </c>
      <c r="AH67" s="165">
        <f t="shared" ref="AH67:AH98" si="10">$W$13</f>
        <v>2.3664072912779831E-3</v>
      </c>
      <c r="AI67" s="165">
        <f t="shared" ref="AI67:AI98" si="11">$W$10+$W$9*AG67</f>
        <v>2.3646898398522556E-3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41988</v>
      </c>
      <c r="AG68" s="175">
        <f>_xll.qlDayCounterYearFraction(DayCounterON,SettlementDate,AF68,,,Trigger)</f>
        <v>0.25753424657534246</v>
      </c>
      <c r="AH68" s="165">
        <f t="shared" si="10"/>
        <v>2.3664072912779831E-3</v>
      </c>
      <c r="AI68" s="165">
        <f t="shared" si="11"/>
        <v>2.3681247427037107E-3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41989</v>
      </c>
      <c r="AG69" s="175">
        <f>_xll.qlDayCounterYearFraction(DayCounterON,SettlementDate,AF69,,,Trigger)</f>
        <v>0.26027397260273971</v>
      </c>
      <c r="AH69" s="165">
        <f t="shared" si="10"/>
        <v>2.3664072912779831E-3</v>
      </c>
      <c r="AI69" s="165">
        <f t="shared" si="11"/>
        <v>2.3692697103208627E-3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41990</v>
      </c>
      <c r="AG70" s="175">
        <f>_xll.qlDayCounterYearFraction(DayCounterON,SettlementDate,AF70,,,Trigger)</f>
        <v>0.26301369863013696</v>
      </c>
      <c r="AH70" s="165">
        <f t="shared" si="10"/>
        <v>2.3664072912779831E-3</v>
      </c>
      <c r="AI70" s="165">
        <f t="shared" si="11"/>
        <v>2.3704146779380147E-3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41991</v>
      </c>
      <c r="AG71" s="175">
        <f>_xll.qlDayCounterYearFraction(DayCounterON,SettlementDate,AF71,,,Trigger)</f>
        <v>0.26575342465753427</v>
      </c>
      <c r="AH71" s="165">
        <f t="shared" si="10"/>
        <v>2.3664072912779831E-3</v>
      </c>
      <c r="AI71" s="165">
        <f t="shared" si="11"/>
        <v>2.3715596455551663E-3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41992</v>
      </c>
      <c r="AG72" s="175">
        <f>_xll.qlDayCounterYearFraction(DayCounterON,SettlementDate,AF72,,,Trigger)</f>
        <v>0.26849315068493151</v>
      </c>
      <c r="AH72" s="165">
        <f t="shared" si="10"/>
        <v>2.3664072912779831E-3</v>
      </c>
      <c r="AI72" s="165">
        <f t="shared" si="11"/>
        <v>2.3727046131723183E-3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41995</v>
      </c>
      <c r="AG73" s="175">
        <f>_xll.qlDayCounterYearFraction(DayCounterON,SettlementDate,AF73,,,Trigger)</f>
        <v>0.27671232876712326</v>
      </c>
      <c r="AH73" s="165">
        <f t="shared" si="10"/>
        <v>2.3664072912779831E-3</v>
      </c>
      <c r="AI73" s="165">
        <f t="shared" si="11"/>
        <v>2.3761395160237738E-3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41996</v>
      </c>
      <c r="AG74" s="175">
        <f>_xll.qlDayCounterYearFraction(DayCounterON,SettlementDate,AF74,,,Trigger)</f>
        <v>0.27945205479452057</v>
      </c>
      <c r="AH74" s="165">
        <f t="shared" si="10"/>
        <v>2.3664072912779831E-3</v>
      </c>
      <c r="AI74" s="165">
        <f t="shared" si="11"/>
        <v>2.3772844836409254E-3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41997</v>
      </c>
      <c r="AG75" s="175">
        <f>_xll.qlDayCounterYearFraction(DayCounterON,SettlementDate,AF75,,,Trigger)</f>
        <v>0.28219178082191781</v>
      </c>
      <c r="AH75" s="165">
        <f t="shared" si="10"/>
        <v>2.3664072912779831E-3</v>
      </c>
      <c r="AI75" s="165">
        <f t="shared" si="11"/>
        <v>2.3784294512580774E-3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42002</v>
      </c>
      <c r="AG76" s="175">
        <f>_xll.qlDayCounterYearFraction(DayCounterON,SettlementDate,AF76,,,Trigger)</f>
        <v>0.29589041095890412</v>
      </c>
      <c r="AH76" s="165">
        <f t="shared" si="10"/>
        <v>2.3664072912779831E-3</v>
      </c>
      <c r="AI76" s="165">
        <f t="shared" si="11"/>
        <v>2.3841542893438365E-3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42003</v>
      </c>
      <c r="AG77" s="175">
        <f>_xll.qlDayCounterYearFraction(DayCounterON,SettlementDate,AF77,,,Trigger)</f>
        <v>0.29863013698630136</v>
      </c>
      <c r="AH77" s="165">
        <f t="shared" si="10"/>
        <v>2.3664072912779831E-3</v>
      </c>
      <c r="AI77" s="165">
        <f t="shared" si="11"/>
        <v>2.3852992569609885E-3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42004</v>
      </c>
      <c r="AG78" s="175">
        <f>_xll.qlDayCounterYearFraction(DayCounterON,SettlementDate,AF78,,,Trigger)</f>
        <v>0.30136986301369861</v>
      </c>
      <c r="AH78" s="165">
        <f t="shared" si="10"/>
        <v>2.3664072912779831E-3</v>
      </c>
      <c r="AI78" s="165">
        <f t="shared" si="11"/>
        <v>2.3864442245781401E-3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42006</v>
      </c>
      <c r="AG79" s="175">
        <f>_xll.qlDayCounterYearFraction(DayCounterON,SettlementDate,AF79,,,Trigger)</f>
        <v>0.30684931506849317</v>
      </c>
      <c r="AH79" s="165">
        <f t="shared" si="10"/>
        <v>2.3664072912779831E-3</v>
      </c>
      <c r="AI79" s="165">
        <f t="shared" si="11"/>
        <v>2.3887341598124437E-3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42009</v>
      </c>
      <c r="AG80" s="175">
        <f>_xll.qlDayCounterYearFraction(DayCounterON,SettlementDate,AF80,,,Trigger)</f>
        <v>0.31506849315068491</v>
      </c>
      <c r="AH80" s="165">
        <f t="shared" si="10"/>
        <v>2.3664072912779831E-3</v>
      </c>
      <c r="AI80" s="165">
        <f t="shared" si="11"/>
        <v>2.3921690626638992E-3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42010</v>
      </c>
      <c r="AG81" s="175">
        <f>_xll.qlDayCounterYearFraction(DayCounterON,SettlementDate,AF81,,,Trigger)</f>
        <v>0.31780821917808222</v>
      </c>
      <c r="AH81" s="165">
        <f t="shared" si="10"/>
        <v>2.3664072912779831E-3</v>
      </c>
      <c r="AI81" s="165">
        <f t="shared" si="11"/>
        <v>2.3933140302810512E-3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42011</v>
      </c>
      <c r="AG82" s="175">
        <f>_xll.qlDayCounterYearFraction(DayCounterON,SettlementDate,AF82,,,Trigger)</f>
        <v>0.32054794520547947</v>
      </c>
      <c r="AH82" s="165">
        <f t="shared" si="10"/>
        <v>2.3664072912779831E-3</v>
      </c>
      <c r="AI82" s="165">
        <f t="shared" si="11"/>
        <v>2.3944589978982028E-3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42012</v>
      </c>
      <c r="AG83" s="175">
        <f>_xll.qlDayCounterYearFraction(DayCounterON,SettlementDate,AF83,,,Trigger)</f>
        <v>0.32328767123287672</v>
      </c>
      <c r="AH83" s="165">
        <f t="shared" si="10"/>
        <v>2.3664072912779831E-3</v>
      </c>
      <c r="AI83" s="165">
        <f t="shared" si="11"/>
        <v>2.3956039655153548E-3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42013</v>
      </c>
      <c r="AG84" s="175">
        <f>_xll.qlDayCounterYearFraction(DayCounterON,SettlementDate,AF84,,,Trigger)</f>
        <v>0.32602739726027397</v>
      </c>
      <c r="AH84" s="165">
        <f t="shared" si="10"/>
        <v>2.3664072912779831E-3</v>
      </c>
      <c r="AI84" s="165">
        <f t="shared" si="11"/>
        <v>2.3967489331325068E-3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42016</v>
      </c>
      <c r="AG85" s="175">
        <f>_xll.qlDayCounterYearFraction(DayCounterON,SettlementDate,AF85,,,Trigger)</f>
        <v>0.33424657534246577</v>
      </c>
      <c r="AH85" s="165">
        <f t="shared" si="10"/>
        <v>2.3664072912779831E-3</v>
      </c>
      <c r="AI85" s="165">
        <f t="shared" si="11"/>
        <v>2.4001838359839624E-3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42017</v>
      </c>
      <c r="AG86" s="175">
        <f>_xll.qlDayCounterYearFraction(DayCounterON,SettlementDate,AF86,,,Trigger)</f>
        <v>0.33698630136986302</v>
      </c>
      <c r="AH86" s="165">
        <f t="shared" si="10"/>
        <v>2.3664072912779831E-3</v>
      </c>
      <c r="AI86" s="165">
        <f t="shared" si="11"/>
        <v>2.4013288036011139E-3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42018</v>
      </c>
      <c r="AG87" s="175">
        <f>_xll.qlDayCounterYearFraction(DayCounterON,SettlementDate,AF87,,,Trigger)</f>
        <v>0.33972602739726027</v>
      </c>
      <c r="AH87" s="165">
        <f t="shared" si="10"/>
        <v>2.3664072912779831E-3</v>
      </c>
      <c r="AI87" s="165">
        <f t="shared" si="11"/>
        <v>2.4024737712182659E-3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42019</v>
      </c>
      <c r="AG88" s="175">
        <f>_xll.qlDayCounterYearFraction(DayCounterON,SettlementDate,AF88,,,Trigger)</f>
        <v>0.34246575342465752</v>
      </c>
      <c r="AH88" s="165">
        <f t="shared" si="10"/>
        <v>2.3664072912779831E-3</v>
      </c>
      <c r="AI88" s="165">
        <f t="shared" si="11"/>
        <v>2.4036187388354175E-3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42020</v>
      </c>
      <c r="AG89" s="175">
        <f>_xll.qlDayCounterYearFraction(DayCounterON,SettlementDate,AF89,,,Trigger)</f>
        <v>0.34520547945205482</v>
      </c>
      <c r="AH89" s="165">
        <f t="shared" si="10"/>
        <v>2.3664072912779831E-3</v>
      </c>
      <c r="AI89" s="165">
        <f t="shared" si="11"/>
        <v>2.4047637064525695E-3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42023</v>
      </c>
      <c r="AG90" s="175">
        <f>_xll.qlDayCounterYearFraction(DayCounterON,SettlementDate,AF90,,,Trigger)</f>
        <v>0.35342465753424657</v>
      </c>
      <c r="AH90" s="165">
        <f t="shared" si="10"/>
        <v>2.3664072912779831E-3</v>
      </c>
      <c r="AI90" s="165">
        <f t="shared" si="11"/>
        <v>2.4081986093040251E-3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42024</v>
      </c>
      <c r="AG91" s="175">
        <f>_xll.qlDayCounterYearFraction(DayCounterON,SettlementDate,AF91,,,Trigger)</f>
        <v>0.35616438356164382</v>
      </c>
      <c r="AH91" s="165">
        <f t="shared" si="10"/>
        <v>2.3664072912779831E-3</v>
      </c>
      <c r="AI91" s="165">
        <f t="shared" si="11"/>
        <v>2.4093435769211766E-3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42025</v>
      </c>
      <c r="AG92" s="175">
        <f>_xll.qlDayCounterYearFraction(DayCounterON,SettlementDate,AF92,,,Trigger)</f>
        <v>0.35890410958904112</v>
      </c>
      <c r="AH92" s="165">
        <f t="shared" si="10"/>
        <v>2.3664072912779831E-3</v>
      </c>
      <c r="AI92" s="165">
        <f t="shared" si="11"/>
        <v>2.4104885445383286E-3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42026</v>
      </c>
      <c r="AG93" s="175">
        <f>_xll.qlDayCounterYearFraction(DayCounterON,SettlementDate,AF93,,,Trigger)</f>
        <v>0.36164383561643837</v>
      </c>
      <c r="AH93" s="165">
        <f t="shared" si="10"/>
        <v>2.3664072912779831E-3</v>
      </c>
      <c r="AI93" s="165">
        <f t="shared" si="11"/>
        <v>2.4116335121554806E-3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42027</v>
      </c>
      <c r="AG94" s="175">
        <f>_xll.qlDayCounterYearFraction(DayCounterON,SettlementDate,AF94,,,Trigger)</f>
        <v>0.36438356164383562</v>
      </c>
      <c r="AH94" s="165">
        <f t="shared" si="10"/>
        <v>2.3664072912779831E-3</v>
      </c>
      <c r="AI94" s="165">
        <f t="shared" si="11"/>
        <v>2.4127784797726322E-3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42031</v>
      </c>
      <c r="AG95" s="175">
        <f>_xll.qlDayCounterYearFraction(DayCounterON,SettlementDate,AF95,,,Trigger)</f>
        <v>0.37534246575342467</v>
      </c>
      <c r="AH95" s="165">
        <f t="shared" si="10"/>
        <v>2.3664072912779831E-3</v>
      </c>
      <c r="AI95" s="165">
        <f t="shared" si="11"/>
        <v>2.4173583502412397E-3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42032</v>
      </c>
      <c r="AG96" s="175">
        <f>_xll.qlDayCounterYearFraction(DayCounterON,SettlementDate,AF96,,,Trigger)</f>
        <v>0.37808219178082192</v>
      </c>
      <c r="AH96" s="165">
        <f t="shared" si="10"/>
        <v>2.3664072912779831E-3</v>
      </c>
      <c r="AI96" s="165">
        <f t="shared" si="11"/>
        <v>2.4185033178583913E-3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42033</v>
      </c>
      <c r="AG97" s="175">
        <f>_xll.qlDayCounterYearFraction(DayCounterON,SettlementDate,AF97,,,Trigger)</f>
        <v>0.38082191780821917</v>
      </c>
      <c r="AH97" s="165">
        <f t="shared" si="10"/>
        <v>2.3664072912779831E-3</v>
      </c>
      <c r="AI97" s="165">
        <f t="shared" si="11"/>
        <v>2.4196482854755433E-3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42034</v>
      </c>
      <c r="AG98" s="175">
        <f>_xll.qlDayCounterYearFraction(DayCounterON,SettlementDate,AF98,,,Trigger)</f>
        <v>0.38356164383561642</v>
      </c>
      <c r="AH98" s="165">
        <f t="shared" si="10"/>
        <v>2.3664072912779831E-3</v>
      </c>
      <c r="AI98" s="165">
        <f t="shared" si="11"/>
        <v>2.4207932530926953E-3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42037</v>
      </c>
      <c r="AG99" s="175">
        <f>_xll.qlDayCounterYearFraction(DayCounterON,SettlementDate,AF99,,,Trigger)</f>
        <v>0.39178082191780822</v>
      </c>
      <c r="AH99" s="165">
        <f t="shared" ref="AH99:AH132" si="13">$W$13</f>
        <v>2.3664072912779831E-3</v>
      </c>
      <c r="AI99" s="165">
        <f t="shared" ref="AI99:AI132" si="14">$W$10+$W$9*AG99</f>
        <v>2.4242281559441504E-3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42038</v>
      </c>
      <c r="AG100" s="175">
        <f>_xll.qlDayCounterYearFraction(DayCounterON,SettlementDate,AF100,,,Trigger)</f>
        <v>0.39452054794520547</v>
      </c>
      <c r="AH100" s="165">
        <f t="shared" si="13"/>
        <v>2.3664072912779831E-3</v>
      </c>
      <c r="AI100" s="165">
        <f t="shared" si="14"/>
        <v>2.4253731235613024E-3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42039</v>
      </c>
      <c r="AG101" s="175">
        <f>_xll.qlDayCounterYearFraction(DayCounterON,SettlementDate,AF101,,,Trigger)</f>
        <v>0.39726027397260272</v>
      </c>
      <c r="AH101" s="165">
        <f t="shared" si="13"/>
        <v>2.3664072912779831E-3</v>
      </c>
      <c r="AI101" s="165">
        <f t="shared" si="14"/>
        <v>2.4265180911784544E-3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42040</v>
      </c>
      <c r="AG102" s="175">
        <f>_xll.qlDayCounterYearFraction(DayCounterON,SettlementDate,AF102,,,Trigger)</f>
        <v>0.4</v>
      </c>
      <c r="AH102" s="165">
        <f t="shared" si="13"/>
        <v>2.3664072912779831E-3</v>
      </c>
      <c r="AI102" s="165">
        <f t="shared" si="14"/>
        <v>2.427663058795606E-3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42041</v>
      </c>
      <c r="AG103" s="175">
        <f>_xll.qlDayCounterYearFraction(DayCounterON,SettlementDate,AF103,,,Trigger)</f>
        <v>0.40273972602739727</v>
      </c>
      <c r="AH103" s="165">
        <f t="shared" si="13"/>
        <v>2.3664072912779831E-3</v>
      </c>
      <c r="AI103" s="165">
        <f t="shared" si="14"/>
        <v>2.428808026412758E-3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42044</v>
      </c>
      <c r="AG104" s="175">
        <f>_xll.qlDayCounterYearFraction(DayCounterON,SettlementDate,AF104,,,Trigger)</f>
        <v>0.41095890410958902</v>
      </c>
      <c r="AH104" s="165">
        <f t="shared" si="13"/>
        <v>2.3664072912779831E-3</v>
      </c>
      <c r="AI104" s="165">
        <f t="shared" si="14"/>
        <v>2.4322429292642136E-3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42045</v>
      </c>
      <c r="AG105" s="175">
        <f>_xll.qlDayCounterYearFraction(DayCounterON,SettlementDate,AF105,,,Trigger)</f>
        <v>0.41369863013698632</v>
      </c>
      <c r="AH105" s="165">
        <f t="shared" si="13"/>
        <v>2.3664072912779831E-3</v>
      </c>
      <c r="AI105" s="165">
        <f t="shared" si="14"/>
        <v>2.4333878968813651E-3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42046</v>
      </c>
      <c r="AG106" s="175">
        <f>_xll.qlDayCounterYearFraction(DayCounterON,SettlementDate,AF106,,,Trigger)</f>
        <v>0.41643835616438357</v>
      </c>
      <c r="AH106" s="165">
        <f t="shared" si="13"/>
        <v>2.3664072912779831E-3</v>
      </c>
      <c r="AI106" s="165">
        <f t="shared" si="14"/>
        <v>2.4345328644985171E-3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42047</v>
      </c>
      <c r="AG107" s="175">
        <f>_xll.qlDayCounterYearFraction(DayCounterON,SettlementDate,AF107,,,Trigger)</f>
        <v>0.41917808219178082</v>
      </c>
      <c r="AH107" s="165">
        <f t="shared" si="13"/>
        <v>2.3664072912779831E-3</v>
      </c>
      <c r="AI107" s="165">
        <f t="shared" si="14"/>
        <v>2.4356778321156687E-3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42048</v>
      </c>
      <c r="AG108" s="175">
        <f>_xll.qlDayCounterYearFraction(DayCounterON,SettlementDate,AF108,,,Trigger)</f>
        <v>0.42191780821917807</v>
      </c>
      <c r="AH108" s="165">
        <f t="shared" si="13"/>
        <v>2.3664072912779831E-3</v>
      </c>
      <c r="AI108" s="165">
        <f t="shared" si="14"/>
        <v>2.4368227997328207E-3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42051</v>
      </c>
      <c r="AG109" s="175">
        <f>_xll.qlDayCounterYearFraction(DayCounterON,SettlementDate,AF109,,,Trigger)</f>
        <v>0.43013698630136987</v>
      </c>
      <c r="AH109" s="165">
        <f t="shared" si="13"/>
        <v>2.3664072912779831E-3</v>
      </c>
      <c r="AI109" s="165">
        <f t="shared" si="14"/>
        <v>2.4402577025842763E-3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42052</v>
      </c>
      <c r="AG110" s="175">
        <f>_xll.qlDayCounterYearFraction(DayCounterON,SettlementDate,AF110,,,Trigger)</f>
        <v>0.43287671232876712</v>
      </c>
      <c r="AH110" s="165">
        <f t="shared" si="13"/>
        <v>2.3664072912779831E-3</v>
      </c>
      <c r="AI110" s="165">
        <f t="shared" si="14"/>
        <v>2.4414026702014278E-3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42053</v>
      </c>
      <c r="AG111" s="175">
        <f>_xll.qlDayCounterYearFraction(DayCounterON,SettlementDate,AF111,,,Trigger)</f>
        <v>0.43561643835616437</v>
      </c>
      <c r="AH111" s="165">
        <f t="shared" si="13"/>
        <v>2.3664072912779831E-3</v>
      </c>
      <c r="AI111" s="165">
        <f t="shared" si="14"/>
        <v>2.4425476378185798E-3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42054</v>
      </c>
      <c r="AG112" s="175">
        <f>_xll.qlDayCounterYearFraction(DayCounterON,SettlementDate,AF112,,,Trigger)</f>
        <v>0.43835616438356162</v>
      </c>
      <c r="AH112" s="165">
        <f t="shared" si="13"/>
        <v>2.3664072912779831E-3</v>
      </c>
      <c r="AI112" s="165">
        <f t="shared" si="14"/>
        <v>2.4436926054357318E-3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42055</v>
      </c>
      <c r="AG113" s="175">
        <f>_xll.qlDayCounterYearFraction(DayCounterON,SettlementDate,AF113,,,Trigger)</f>
        <v>0.44109589041095892</v>
      </c>
      <c r="AH113" s="165">
        <f t="shared" si="13"/>
        <v>2.3664072912779831E-3</v>
      </c>
      <c r="AI113" s="165">
        <f t="shared" si="14"/>
        <v>2.4448375730528834E-3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42058</v>
      </c>
      <c r="AG114" s="175">
        <f>_xll.qlDayCounterYearFraction(DayCounterON,SettlementDate,AF114,,,Trigger)</f>
        <v>0.44931506849315067</v>
      </c>
      <c r="AH114" s="165">
        <f t="shared" si="13"/>
        <v>2.3664072912779831E-3</v>
      </c>
      <c r="AI114" s="165">
        <f t="shared" si="14"/>
        <v>2.448272475904339E-3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42059</v>
      </c>
      <c r="AG115" s="175">
        <f>_xll.qlDayCounterYearFraction(DayCounterON,SettlementDate,AF115,,,Trigger)</f>
        <v>0.45205479452054792</v>
      </c>
      <c r="AH115" s="165">
        <f t="shared" si="13"/>
        <v>2.3664072912779831E-3</v>
      </c>
      <c r="AI115" s="165">
        <f t="shared" si="14"/>
        <v>2.449417443521491E-3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42060</v>
      </c>
      <c r="AG116" s="175">
        <f>_xll.qlDayCounterYearFraction(DayCounterON,SettlementDate,AF116,,,Trigger)</f>
        <v>0.45479452054794522</v>
      </c>
      <c r="AH116" s="165">
        <f t="shared" si="13"/>
        <v>2.3664072912779831E-3</v>
      </c>
      <c r="AI116" s="165">
        <f t="shared" si="14"/>
        <v>2.4505624111386425E-3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42061</v>
      </c>
      <c r="AG117" s="175">
        <f>_xll.qlDayCounterYearFraction(DayCounterON,SettlementDate,AF117,,,Trigger)</f>
        <v>0.45753424657534247</v>
      </c>
      <c r="AH117" s="165">
        <f t="shared" si="13"/>
        <v>2.3664072912779831E-3</v>
      </c>
      <c r="AI117" s="165">
        <f t="shared" si="14"/>
        <v>2.4517073787557945E-3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42062</v>
      </c>
      <c r="AG118" s="175">
        <f>_xll.qlDayCounterYearFraction(DayCounterON,SettlementDate,AF118,,,Trigger)</f>
        <v>0.46027397260273972</v>
      </c>
      <c r="AH118" s="165">
        <f t="shared" si="13"/>
        <v>2.3664072912779831E-3</v>
      </c>
      <c r="AI118" s="165">
        <f t="shared" si="14"/>
        <v>2.4528523463729465E-3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42065</v>
      </c>
      <c r="AG119" s="175">
        <f>_xll.qlDayCounterYearFraction(DayCounterON,SettlementDate,AF119,,,Trigger)</f>
        <v>0.46849315068493153</v>
      </c>
      <c r="AH119" s="165">
        <f t="shared" si="13"/>
        <v>2.3664072912779831E-3</v>
      </c>
      <c r="AI119" s="165">
        <f t="shared" si="14"/>
        <v>2.4562872492244021E-3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42066</v>
      </c>
      <c r="AG120" s="175">
        <f>_xll.qlDayCounterYearFraction(DayCounterON,SettlementDate,AF120,,,Trigger)</f>
        <v>0.47123287671232877</v>
      </c>
      <c r="AH120" s="165">
        <f t="shared" si="13"/>
        <v>2.3664072912779831E-3</v>
      </c>
      <c r="AI120" s="165">
        <f t="shared" si="14"/>
        <v>2.4574322168415537E-3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42067</v>
      </c>
      <c r="AG121" s="175">
        <f>_xll.qlDayCounterYearFraction(DayCounterON,SettlementDate,AF121,,,Trigger)</f>
        <v>0.47397260273972602</v>
      </c>
      <c r="AH121" s="165">
        <f t="shared" si="13"/>
        <v>2.3664072912779831E-3</v>
      </c>
      <c r="AI121" s="165">
        <f t="shared" si="14"/>
        <v>2.4585771844587057E-3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42068</v>
      </c>
      <c r="AG122" s="175">
        <f>_xll.qlDayCounterYearFraction(DayCounterON,SettlementDate,AF122,,,Trigger)</f>
        <v>0.47671232876712327</v>
      </c>
      <c r="AH122" s="165">
        <f t="shared" si="13"/>
        <v>2.3664072912779831E-3</v>
      </c>
      <c r="AI122" s="165">
        <f t="shared" si="14"/>
        <v>2.4597221520758572E-3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42069</v>
      </c>
      <c r="AG123" s="175">
        <f>_xll.qlDayCounterYearFraction(DayCounterON,SettlementDate,AF123,,,Trigger)</f>
        <v>0.47945205479452052</v>
      </c>
      <c r="AH123" s="165">
        <f t="shared" si="13"/>
        <v>2.3664072912779831E-3</v>
      </c>
      <c r="AI123" s="165">
        <f t="shared" si="14"/>
        <v>2.4608671196930092E-3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42072</v>
      </c>
      <c r="AG124" s="175">
        <f>_xll.qlDayCounterYearFraction(DayCounterON,SettlementDate,AF124,,,Trigger)</f>
        <v>0.48767123287671232</v>
      </c>
      <c r="AH124" s="165">
        <f t="shared" si="13"/>
        <v>2.3664072912779831E-3</v>
      </c>
      <c r="AI124" s="165">
        <f t="shared" si="14"/>
        <v>2.4643020225444648E-3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42073</v>
      </c>
      <c r="AG125" s="175">
        <f>_xll.qlDayCounterYearFraction(DayCounterON,SettlementDate,AF125,,,Trigger)</f>
        <v>0.49041095890410957</v>
      </c>
      <c r="AH125" s="165">
        <f t="shared" si="13"/>
        <v>2.3664072912779831E-3</v>
      </c>
      <c r="AI125" s="165">
        <f t="shared" si="14"/>
        <v>2.4654469901616164E-3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42074</v>
      </c>
      <c r="AG126" s="175">
        <f>_xll.qlDayCounterYearFraction(DayCounterON,SettlementDate,AF126,,,Trigger)</f>
        <v>0.49315068493150682</v>
      </c>
      <c r="AH126" s="165">
        <f t="shared" si="13"/>
        <v>2.3664072912779831E-3</v>
      </c>
      <c r="AI126" s="165">
        <f t="shared" si="14"/>
        <v>2.4665919577787684E-3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42075</v>
      </c>
      <c r="AG127" s="175">
        <f>_xll.qlDayCounterYearFraction(DayCounterON,SettlementDate,AF127,,,Trigger)</f>
        <v>0.49589041095890413</v>
      </c>
      <c r="AH127" s="165">
        <f t="shared" si="13"/>
        <v>2.3664072912779831E-3</v>
      </c>
      <c r="AI127" s="165">
        <f t="shared" si="14"/>
        <v>2.4677369253959204E-3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42076</v>
      </c>
      <c r="AG128" s="175">
        <f>_xll.qlDayCounterYearFraction(DayCounterON,SettlementDate,AF128,,,Trigger)</f>
        <v>0.49863013698630138</v>
      </c>
      <c r="AH128" s="165">
        <f t="shared" si="13"/>
        <v>2.3664072912779831E-3</v>
      </c>
      <c r="AI128" s="165">
        <f t="shared" si="14"/>
        <v>2.4688818930130719E-3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42079</v>
      </c>
      <c r="AG129" s="175">
        <f>_xll.qlDayCounterYearFraction(DayCounterON,SettlementDate,AF129,,,Trigger)</f>
        <v>0.50684931506849318</v>
      </c>
      <c r="AH129" s="165">
        <f t="shared" si="13"/>
        <v>2.3664072912779831E-3</v>
      </c>
      <c r="AI129" s="165">
        <f t="shared" si="14"/>
        <v>2.4723167958645275E-3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42080</v>
      </c>
      <c r="AG130" s="175">
        <f>_xll.qlDayCounterYearFraction(DayCounterON,SettlementDate,AF130,,,Trigger)</f>
        <v>0.50958904109589043</v>
      </c>
      <c r="AH130" s="165">
        <f t="shared" si="13"/>
        <v>2.3664072912779831E-3</v>
      </c>
      <c r="AI130" s="165">
        <f t="shared" si="14"/>
        <v>2.4734617634816795E-3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42081</v>
      </c>
      <c r="AG131" s="175">
        <f>_xll.qlDayCounterYearFraction(DayCounterON,SettlementDate,AF131,,,Trigger)</f>
        <v>0.51232876712328768</v>
      </c>
      <c r="AH131" s="165">
        <f t="shared" si="13"/>
        <v>2.3664072912779831E-3</v>
      </c>
      <c r="AI131" s="165">
        <f t="shared" si="14"/>
        <v>2.4746067310988311E-3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42082</v>
      </c>
      <c r="AG132" s="177">
        <f>_xll.qlDayCounterYearFraction(DayCounterON,SettlementDate,AF132,,,Trigger)</f>
        <v>0.51506849315068493</v>
      </c>
      <c r="AH132" s="167">
        <f t="shared" si="13"/>
        <v>2.3664072912779831E-3</v>
      </c>
      <c r="AI132" s="167">
        <f t="shared" si="14"/>
        <v>2.4757516987159831E-3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D18" sqref="D18"/>
    </sheetView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5" t="s">
        <v>74</v>
      </c>
      <c r="AB2" s="355"/>
      <c r="AC2" s="355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6" t="s">
        <v>68</v>
      </c>
      <c r="S3" s="148">
        <f t="array" ref="S3:S5">_xll.ohFilter(N10:N14,P12:P16)</f>
        <v>5.6933724404503311E-3</v>
      </c>
      <c r="T3" s="149">
        <f t="array" ref="T3:T5">_xll.ohFilter(M10:M14,P12:P16)</f>
        <v>3.3128166635391254E-2</v>
      </c>
      <c r="U3" s="150">
        <f t="array" ref="U3:U5">_xll.ohFilter(L10:L14,P12:P16)</f>
        <v>0.24931506849315069</v>
      </c>
      <c r="V3" s="144"/>
      <c r="W3" s="152">
        <f t="array" ref="W3:W5">MMULT(AA3:AC5,Y3:Y5)</f>
        <v>2.2743796445164936E-2</v>
      </c>
      <c r="X3" s="153"/>
      <c r="Y3" s="133">
        <f t="array" ref="Y3:Y5">_xll.ohFilter(N3:N7,P3:P7)</f>
        <v>4.0777196778737229E-4</v>
      </c>
      <c r="AA3" s="148">
        <f t="array" ref="AA3:AC5">MINVERSE(S3:U5)</f>
        <v>32.1467079683772</v>
      </c>
      <c r="AB3" s="149">
        <v>-64.117750865888922</v>
      </c>
      <c r="AC3" s="150">
        <v>31.623531561669225</v>
      </c>
      <c r="AF3" s="161">
        <f>SettlementDate</f>
        <v>41894</v>
      </c>
      <c r="AG3" s="175">
        <f>_xll.qlDayCounterYearFraction(DayCounterON,SettlementDate,AF3,,,Trigger)</f>
        <v>0</v>
      </c>
      <c r="AH3" s="162">
        <f t="shared" ref="AH3:AH66" si="0">$W$13</f>
        <v>1.6355688817845152E-3</v>
      </c>
      <c r="AI3" s="162">
        <f t="shared" ref="AI3:AI66" si="1">$W$10+$W$9*AG3</f>
        <v>2.2609143811759573E-3</v>
      </c>
      <c r="AJ3" s="163">
        <f t="shared" ref="AJ3:AJ66" si="2">($W$5+$W$4*AG3+$W$3*AG3^2)</f>
        <v>3.2981350674986479E-3</v>
      </c>
    </row>
    <row r="4" spans="1:36" x14ac:dyDescent="0.2">
      <c r="D4" s="206" t="s">
        <v>120</v>
      </c>
      <c r="E4" s="132">
        <f>SettlementDate</f>
        <v>41894</v>
      </c>
      <c r="F4" s="132">
        <f>_xll.qlCalendarAdvance(Calendar,E4,"3M","mf",,Trigger)</f>
        <v>41985</v>
      </c>
      <c r="G4" s="131" t="str">
        <f>_xll.qlMakeDatedOIS(,E4,F4,OvernightIndex,0,,,,EvaluationDate)</f>
        <v>obj_00259#0000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4.2330741815030707E-4</v>
      </c>
      <c r="P4" s="168" t="b">
        <v>0</v>
      </c>
      <c r="R4" s="356"/>
      <c r="S4" s="148">
        <v>3.770900157748034E-2</v>
      </c>
      <c r="T4" s="149">
        <v>9.5286170013135676E-2</v>
      </c>
      <c r="U4" s="150">
        <v>0.24931506849315072</v>
      </c>
      <c r="V4" s="145" t="s">
        <v>29</v>
      </c>
      <c r="W4" s="152">
        <v>-1.6420821361018998E-2</v>
      </c>
      <c r="X4" s="145" t="s">
        <v>30</v>
      </c>
      <c r="Y4" s="133">
        <v>1.1524345032031761E-4</v>
      </c>
      <c r="AA4" s="148">
        <v>-32.645789279301766</v>
      </c>
      <c r="AB4" s="149">
        <v>49.113066168979039</v>
      </c>
      <c r="AC4" s="150">
        <v>-16.288284749572096</v>
      </c>
      <c r="AF4" s="164">
        <f>_xll.qlCalendarAdvance(Calendar,AF3,"1d","mf",,Trigger)</f>
        <v>41897</v>
      </c>
      <c r="AG4" s="175">
        <f>_xll.qlDayCounterYearFraction(DayCounterON,SettlementDate,AF4,,,Trigger)</f>
        <v>8.21917808219178E-3</v>
      </c>
      <c r="AH4" s="165">
        <f t="shared" si="0"/>
        <v>1.6355688817845152E-3</v>
      </c>
      <c r="AI4" s="165">
        <f t="shared" si="1"/>
        <v>2.2222332162651465E-3</v>
      </c>
      <c r="AJ4" s="135">
        <f t="shared" si="2"/>
        <v>3.1647058671060093E-3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41897</v>
      </c>
      <c r="F5" s="132">
        <f>_xll.qlCalendarAdvance(Calendar,E5,"3M","mf",,Trigger)</f>
        <v>41988</v>
      </c>
      <c r="G5" s="131" t="str">
        <f>_xll.qlMakeDatedOIS(,E5,F5,OvernightIndex,0,,,,EvaluationDate)</f>
        <v>obj_00269#0000</v>
      </c>
      <c r="H5" s="132" t="b">
        <f>_xll.qlInstrumentSetPricingEngine(G5,OisEngine)</f>
        <v>1</v>
      </c>
      <c r="I5" s="133">
        <f>'1M Swaps'!R30</f>
        <v>2.6273377102961168E-2</v>
      </c>
      <c r="J5" s="134">
        <f>_xll.qlOvernightIndexedSwapFairRate(G5,_xll.ohTrigger(H5,InterestRatesTrigger))</f>
        <v>2.4637808221176654E-2</v>
      </c>
      <c r="K5" s="157">
        <f>I5*_xll.qlDayCounterYearFraction(DayCounter6M,E5,F5,,,Trigger)</f>
        <v>6.5503488119711406E-3</v>
      </c>
      <c r="L5" s="157">
        <f>J5*_xll.qlDayCounterYearFraction(DayCounterOIS,E5,F5,,,Trigger)</f>
        <v>6.1425768441837683E-3</v>
      </c>
      <c r="M5" s="168">
        <f>K5-L5</f>
        <v>4.0777196778737229E-4</v>
      </c>
      <c r="N5" s="168">
        <f>M5</f>
        <v>4.0777196778737229E-4</v>
      </c>
      <c r="P5" s="168" t="b">
        <f>IF(E14="FRA",TRUE,FALSE)</f>
        <v>1</v>
      </c>
      <c r="R5" s="356"/>
      <c r="S5" s="148">
        <v>0.10229070023503684</v>
      </c>
      <c r="T5" s="149">
        <v>0.1595196096828673</v>
      </c>
      <c r="U5" s="150">
        <v>0.25205479452054791</v>
      </c>
      <c r="V5" s="147"/>
      <c r="W5" s="152">
        <v>3.2981350674986479E-3</v>
      </c>
      <c r="X5" s="145"/>
      <c r="Y5" s="133">
        <v>5.3834660693660719E-4</v>
      </c>
      <c r="AA5" s="148">
        <v>7.6147501932574526</v>
      </c>
      <c r="AB5" s="149">
        <v>-5.0617863249292192</v>
      </c>
      <c r="AC5" s="150">
        <v>1.4421770432840306</v>
      </c>
      <c r="AF5" s="164">
        <f>_xll.qlCalendarAdvance(Calendar,AF4,"1d","mf",,Trigger)</f>
        <v>41898</v>
      </c>
      <c r="AG5" s="175">
        <f>_xll.qlDayCounterYearFraction(DayCounterON,SettlementDate,AF5,,,Trigger)</f>
        <v>1.0958904109589041E-2</v>
      </c>
      <c r="AH5" s="165">
        <f t="shared" si="0"/>
        <v>1.6355688817845152E-3</v>
      </c>
      <c r="AI5" s="165">
        <f t="shared" si="1"/>
        <v>2.2093394946282093E-3</v>
      </c>
      <c r="AJ5" s="135">
        <f t="shared" si="2"/>
        <v>3.1209123356993229E-3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41988</v>
      </c>
      <c r="F6" s="132">
        <f>_xll.qlCalendarAdvance(Calendar,E6,"3M","mf",,Trigger)</f>
        <v>42079</v>
      </c>
      <c r="G6" s="131" t="str">
        <f>_xll.qlMakeDatedOIS(,E6,F6,OvernightIndex,0,,,,EvaluationDate)</f>
        <v>obj_0026a#0000</v>
      </c>
      <c r="H6" s="132" t="b">
        <f>_xll.qlInstrumentSetPricingEngine(G6,OisEngine)</f>
        <v>1</v>
      </c>
      <c r="I6" s="133">
        <f>'1M Swaps'!R31</f>
        <v>2.4937754596978227E-2</v>
      </c>
      <c r="J6" s="134">
        <f>_xll.qlOvernightIndexedSwapFairRate(G6,_xll.ohTrigger(H6,InterestRatesTrigger))</f>
        <v>2.4475514384154975E-2</v>
      </c>
      <c r="K6" s="157">
        <f>I6*_xll.qlDayCounterYearFraction(DayCounter6M,E6,F6,,,Trigger)</f>
        <v>6.2173579954110103E-3</v>
      </c>
      <c r="L6" s="157">
        <f>J6*_xll.qlDayCounterYearFraction(DayCounterOIS,E6,F6,,,Trigger)</f>
        <v>6.1021145450906927E-3</v>
      </c>
      <c r="M6" s="168">
        <f t="shared" ref="M6:M7" si="3">K6-L6</f>
        <v>1.1524345032031761E-4</v>
      </c>
      <c r="N6" s="168">
        <f t="shared" ref="N6:N7" si="4">M6</f>
        <v>1.1524345032031761E-4</v>
      </c>
      <c r="P6" s="168" t="b">
        <v>1</v>
      </c>
      <c r="W6" s="154"/>
      <c r="X6" s="210"/>
      <c r="Y6" s="155"/>
      <c r="AF6" s="164">
        <f>_xll.qlCalendarAdvance(Calendar,AF5,"1d","mf",,Trigger)</f>
        <v>41899</v>
      </c>
      <c r="AG6" s="175">
        <f>_xll.qlDayCounterYearFraction(DayCounterON,SettlementDate,AF6,,,Trigger)</f>
        <v>1.3698630136986301E-2</v>
      </c>
      <c r="AH6" s="165">
        <f t="shared" si="0"/>
        <v>1.6355688817845152E-3</v>
      </c>
      <c r="AI6" s="165">
        <f t="shared" si="1"/>
        <v>2.1964457729912725E-3</v>
      </c>
      <c r="AJ6" s="135">
        <f t="shared" si="2"/>
        <v>3.0774602386547333E-3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42079</v>
      </c>
      <c r="F7" s="137">
        <f>_xll.qlCalendarAdvance(Calendar,E7,"3M","mf",,Trigger)</f>
        <v>42171</v>
      </c>
      <c r="G7" s="136" t="str">
        <f>_xll.qlMakeDatedOIS(,E7,F7,OvernightIndex,0,,,,EvaluationDate)</f>
        <v>obj_00277#0000</v>
      </c>
      <c r="H7" s="137" t="b">
        <f>_xll.qlInstrumentSetPricingEngine(G7,OisEngine)</f>
        <v>1</v>
      </c>
      <c r="I7" s="138">
        <f>'1M Swaps'!R32</f>
        <v>2.676339660772253E-2</v>
      </c>
      <c r="J7" s="139">
        <f>_xll.qlOvernightIndexedSwapFairRate(G7,_xll.ohTrigger(H7,InterestRatesTrigger))</f>
        <v>2.4627564960637078E-2</v>
      </c>
      <c r="K7" s="158">
        <f>I7*_xll.qlDayCounterYearFraction(DayCounter6M,E7,F7,,,Trigger)</f>
        <v>6.7458424326314326E-3</v>
      </c>
      <c r="L7" s="158">
        <f>J7*_xll.qlDayCounterYearFraction(DayCounterOIS,E7,F7,,,Trigger)</f>
        <v>6.2074958256948254E-3</v>
      </c>
      <c r="M7" s="169">
        <f t="shared" si="3"/>
        <v>5.3834660693660719E-4</v>
      </c>
      <c r="N7" s="169">
        <f t="shared" si="4"/>
        <v>5.3834660693660719E-4</v>
      </c>
      <c r="P7" s="168" t="b">
        <v>1</v>
      </c>
      <c r="W7" s="154"/>
      <c r="X7" s="210"/>
      <c r="Y7" s="155"/>
      <c r="AF7" s="164">
        <f>_xll.qlCalendarAdvance(Calendar,AF6,"1d","mf",,Trigger)</f>
        <v>41900</v>
      </c>
      <c r="AG7" s="175">
        <f>_xll.qlDayCounterYearFraction(DayCounterON,SettlementDate,AF7,,,Trigger)</f>
        <v>1.643835616438356E-2</v>
      </c>
      <c r="AH7" s="165">
        <f t="shared" si="0"/>
        <v>1.6355688817845152E-3</v>
      </c>
      <c r="AI7" s="165">
        <f t="shared" si="1"/>
        <v>2.1835520513543353E-3</v>
      </c>
      <c r="AJ7" s="135">
        <f t="shared" si="2"/>
        <v>3.0343495759722399E-3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41901</v>
      </c>
      <c r="AG8" s="175">
        <f>_xll.qlDayCounterYearFraction(DayCounterON,SettlementDate,AF8,,,Trigger)</f>
        <v>1.9178082191780823E-2</v>
      </c>
      <c r="AH8" s="165">
        <f t="shared" si="0"/>
        <v>1.6355688817845152E-3</v>
      </c>
      <c r="AI8" s="165">
        <f t="shared" si="1"/>
        <v>2.1706583297173986E-3</v>
      </c>
      <c r="AJ8" s="135">
        <f t="shared" si="2"/>
        <v>2.9915803476518437E-3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5" t="s">
        <v>69</v>
      </c>
      <c r="S9" s="212"/>
      <c r="T9" s="148">
        <f t="array" ref="T9:T10">_xll.ohFilter(M10:M14,P12:P16)</f>
        <v>3.3128166635391254E-2</v>
      </c>
      <c r="U9" s="150">
        <f t="array" ref="U9:U10">_xll.ohFilter(L10:L14,P12:P16)</f>
        <v>0.24931506849315069</v>
      </c>
      <c r="V9" s="357" t="s">
        <v>29</v>
      </c>
      <c r="W9" s="152">
        <f t="array" ref="W9:W10">MMULT(AA9:AB10,Y9:Y10)</f>
        <v>-4.7062083974819899E-3</v>
      </c>
      <c r="X9" s="357" t="s">
        <v>30</v>
      </c>
      <c r="Y9" s="133">
        <f t="array" ref="Y9:Y10">_xll.ohFilter(N3:N7,P3:P7)</f>
        <v>4.0777196778737229E-4</v>
      </c>
      <c r="AA9" s="148">
        <f t="array" ref="AA9:AB10">MINVERSE(T9:U10)</f>
        <v>-16.088032846274604</v>
      </c>
      <c r="AB9" s="150">
        <v>16.088032846274604</v>
      </c>
      <c r="AF9" s="164">
        <f>_xll.qlCalendarAdvance(Calendar,AF8,"1d","mf",,Trigger)</f>
        <v>41904</v>
      </c>
      <c r="AG9" s="175">
        <f>_xll.qlDayCounterYearFraction(DayCounterON,SettlementDate,AF9,,,Trigger)</f>
        <v>2.7397260273972601E-2</v>
      </c>
      <c r="AH9" s="165">
        <f t="shared" si="0"/>
        <v>1.6355688817845152E-3</v>
      </c>
      <c r="AI9" s="165">
        <f t="shared" si="1"/>
        <v>2.1319771648065878E-3</v>
      </c>
      <c r="AJ9" s="135">
        <f t="shared" si="2"/>
        <v>2.8653212688632352E-3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5"/>
      <c r="S10" s="212"/>
      <c r="T10" s="148">
        <v>9.5286170013135676E-2</v>
      </c>
      <c r="U10" s="150">
        <v>0.24931506849315072</v>
      </c>
      <c r="V10" s="357"/>
      <c r="W10" s="152">
        <v>2.2609143811759573E-3</v>
      </c>
      <c r="X10" s="357"/>
      <c r="Y10" s="133">
        <v>1.1524345032031761E-4</v>
      </c>
      <c r="AA10" s="148">
        <v>6.1487139234391979</v>
      </c>
      <c r="AB10" s="150">
        <v>-2.1377249124501869</v>
      </c>
      <c r="AF10" s="164">
        <f>_xll.qlCalendarAdvance(Calendar,AF9,"1d","mf",,Trigger)</f>
        <v>41905</v>
      </c>
      <c r="AG10" s="175">
        <f>_xll.qlDayCounterYearFraction(DayCounterON,SettlementDate,AF10,,,Trigger)</f>
        <v>3.0136986301369864E-2</v>
      </c>
      <c r="AH10" s="165">
        <f t="shared" si="0"/>
        <v>1.6355688817845152E-3</v>
      </c>
      <c r="AI10" s="165">
        <f t="shared" si="1"/>
        <v>2.1190834431696506E-3</v>
      </c>
      <c r="AJ10" s="135">
        <f t="shared" si="2"/>
        <v>2.8239177779912261E-3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41906</v>
      </c>
      <c r="AG11" s="175">
        <f>_xll.qlDayCounterYearFraction(DayCounterON,SettlementDate,AF11,,,Trigger)</f>
        <v>3.287671232876712E-2</v>
      </c>
      <c r="AH11" s="165">
        <f t="shared" si="0"/>
        <v>1.6355688817845152E-3</v>
      </c>
      <c r="AI11" s="165">
        <f t="shared" si="1"/>
        <v>2.1061897215327138E-3</v>
      </c>
      <c r="AJ11" s="135">
        <f t="shared" si="2"/>
        <v>2.7828557214813129E-3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8.21917808219178E-3</v>
      </c>
      <c r="K12" s="214">
        <f>_xll.qlDayCounterYearFraction(DayCounterON,SettlementDate,F5,,,Trigger)</f>
        <v>0.25753424657534246</v>
      </c>
      <c r="L12" s="214">
        <f>K12-J12</f>
        <v>0.24931506849315069</v>
      </c>
      <c r="M12" s="214">
        <f>(K12^2-J12^2)/2</f>
        <v>3.3128166635391254E-2</v>
      </c>
      <c r="N12" s="215">
        <f>(K12^3-J12^3)/3</f>
        <v>5.6933724404503311E-3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41907</v>
      </c>
      <c r="AG12" s="175">
        <f>_xll.qlDayCounterYearFraction(DayCounterON,SettlementDate,AF12,,,Trigger)</f>
        <v>3.5616438356164383E-2</v>
      </c>
      <c r="AH12" s="165">
        <f t="shared" si="0"/>
        <v>1.6355688817845152E-3</v>
      </c>
      <c r="AI12" s="165">
        <f t="shared" si="1"/>
        <v>2.0932959998957766E-3</v>
      </c>
      <c r="AJ12" s="135">
        <f t="shared" si="2"/>
        <v>2.7421350993334969E-3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obj_0056c#0003</v>
      </c>
      <c r="J13" s="213">
        <f>_xll.qlDayCounterYearFraction(DayCounterON,SettlementDate,E6,,,Trigger)</f>
        <v>0.25753424657534246</v>
      </c>
      <c r="K13" s="214">
        <f>_xll.qlDayCounterYearFraction(DayCounterON,SettlementDate,F6,,,Trigger)</f>
        <v>0.50684931506849318</v>
      </c>
      <c r="L13" s="214">
        <f>K13-J13</f>
        <v>0.24931506849315072</v>
      </c>
      <c r="M13" s="214">
        <f>(K13^2-J13^2)/2</f>
        <v>9.5286170013135676E-2</v>
      </c>
      <c r="N13" s="215">
        <f>(K13^3-J13^3)/3</f>
        <v>3.770900157748034E-2</v>
      </c>
      <c r="P13" s="215" t="b">
        <f>P4</f>
        <v>0</v>
      </c>
      <c r="R13" s="228" t="s">
        <v>70</v>
      </c>
      <c r="U13" s="151">
        <f t="array" ref="U13">_xll.ohFilter(L10:L14,P12:P16)</f>
        <v>0.24931506849315069</v>
      </c>
      <c r="V13" s="228" t="s">
        <v>29</v>
      </c>
      <c r="W13" s="152">
        <f>MMULT(AA13,Y13)</f>
        <v>1.6355688817845152E-3</v>
      </c>
      <c r="X13" s="228" t="s">
        <v>30</v>
      </c>
      <c r="Y13" s="133">
        <f>_xll.ohFilter(N3:N7,P3:P7)</f>
        <v>4.0777196778737229E-4</v>
      </c>
      <c r="AA13" s="151">
        <f>MINVERSE(U13)</f>
        <v>4.0109890109890109</v>
      </c>
      <c r="AF13" s="164">
        <f>_xll.qlCalendarAdvance(Calendar,AF12,"1d","mf",,Trigger)</f>
        <v>41908</v>
      </c>
      <c r="AG13" s="175">
        <f>_xll.qlDayCounterYearFraction(DayCounterON,SettlementDate,AF13,,,Trigger)</f>
        <v>3.8356164383561646E-2</v>
      </c>
      <c r="AH13" s="165">
        <f t="shared" si="0"/>
        <v>1.6355688817845152E-3</v>
      </c>
      <c r="AI13" s="165">
        <f t="shared" si="1"/>
        <v>2.0804022782588399E-3</v>
      </c>
      <c r="AJ13" s="135">
        <f t="shared" si="2"/>
        <v>2.7017559115477771E-3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0.50684931506849318</v>
      </c>
      <c r="K14" s="217">
        <f>_xll.qlDayCounterYearFraction(DayCounterON,SettlementDate,F7,,,Trigger)</f>
        <v>0.75890410958904109</v>
      </c>
      <c r="L14" s="217">
        <f>K14-J14</f>
        <v>0.25205479452054791</v>
      </c>
      <c r="M14" s="217">
        <f>(K14^2-J14^2)/2</f>
        <v>0.1595196096828673</v>
      </c>
      <c r="N14" s="218">
        <f>(K14^3-J14^3)/3</f>
        <v>0.10229070023503684</v>
      </c>
      <c r="P14" s="215" t="b">
        <f>P5</f>
        <v>1</v>
      </c>
      <c r="AF14" s="164">
        <f>_xll.qlCalendarAdvance(Calendar,AF13,"1d","mf",,Trigger)</f>
        <v>41911</v>
      </c>
      <c r="AG14" s="175">
        <f>_xll.qlDayCounterYearFraction(DayCounterON,SettlementDate,AF14,,,Trigger)</f>
        <v>4.6575342465753428E-2</v>
      </c>
      <c r="AH14" s="165">
        <f t="shared" si="0"/>
        <v>1.6355688817845152E-3</v>
      </c>
      <c r="AI14" s="165">
        <f t="shared" si="1"/>
        <v>2.0417211133480291E-3</v>
      </c>
      <c r="AJ14" s="135">
        <f t="shared" si="2"/>
        <v>2.5826669543631987E-3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41912</v>
      </c>
      <c r="AG15" s="175">
        <f>_xll.qlDayCounterYearFraction(DayCounterON,SettlementDate,AF15,,,Trigger)</f>
        <v>4.9315068493150684E-2</v>
      </c>
      <c r="AH15" s="165">
        <f t="shared" si="0"/>
        <v>1.6355688817845152E-3</v>
      </c>
      <c r="AI15" s="165">
        <f t="shared" si="1"/>
        <v>2.0288273917110919E-3</v>
      </c>
      <c r="AJ15" s="135">
        <f t="shared" si="2"/>
        <v>2.5436535040258661E-3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41913</v>
      </c>
      <c r="AG16" s="175">
        <f>_xll.qlDayCounterYearFraction(DayCounterON,SettlementDate,AF16,,,Trigger)</f>
        <v>5.2054794520547946E-2</v>
      </c>
      <c r="AH16" s="165">
        <f t="shared" si="0"/>
        <v>1.6355688817845152E-3</v>
      </c>
      <c r="AI16" s="165">
        <f t="shared" si="1"/>
        <v>2.0159336700741552E-3</v>
      </c>
      <c r="AJ16" s="135">
        <f t="shared" si="2"/>
        <v>2.5049814880506297E-3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41914</v>
      </c>
      <c r="AG17" s="175">
        <f>_xll.qlDayCounterYearFraction(DayCounterON,SettlementDate,AF17,,,Trigger)</f>
        <v>5.4794520547945202E-2</v>
      </c>
      <c r="AH17" s="165">
        <f t="shared" si="0"/>
        <v>1.6355688817845152E-3</v>
      </c>
      <c r="AI17" s="165">
        <f t="shared" si="1"/>
        <v>2.0030399484372179E-3</v>
      </c>
      <c r="AJ17" s="135">
        <f t="shared" si="2"/>
        <v>2.4666509064374905E-3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41898</v>
      </c>
      <c r="F18" s="172">
        <f>_xll.qlCalendarAdvance(Calendar,E18,D18,"Following",,Trigger)</f>
        <v>41899</v>
      </c>
      <c r="G18" s="173" t="str">
        <f>_xll.qlMakeDatedOIS(,E18,F18,OvernightIndex,0,,,,EvaluationDate)</f>
        <v>obj_0025d#0000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2.4655368815214022E-2</v>
      </c>
      <c r="J18" s="214">
        <f>_xll.qlDayCounterYearFraction(DayCounterOIS,E18,F18,,,Trigger)</f>
        <v>2.7397260273972603E-3</v>
      </c>
      <c r="K18" s="214">
        <f>_xll.qlDayCounterYearFraction(DayCounter6M,E18,F18,,,Trigger)</f>
        <v>2.7397260273972603E-3</v>
      </c>
      <c r="L18" s="214">
        <f>_xll.qlDayCounterYearFraction(DayCounterON,E18,F18,,,Trigger)</f>
        <v>2.7397260273972603E-3</v>
      </c>
      <c r="M18" s="165">
        <f t="shared" ref="M18:M24" si="5">($I18*$J18+$W$13*L18)/$K18</f>
        <v>2.6290937696998532E-2</v>
      </c>
      <c r="N18" s="165">
        <f t="shared" ref="N18:N24" si="6">($I18*$J18+($W$10*L18+$W$9*L18^2/2))/$K18</f>
        <v>2.6909836335571508E-2</v>
      </c>
      <c r="O18" s="135">
        <f t="shared" ref="O18:O24" si="7">($I18*$J18+($W$5*L18+$W$4*L18^2/2+$W$3*L18^3/3))/$K18</f>
        <v>2.7931066512602673E-2</v>
      </c>
      <c r="P18" s="146"/>
      <c r="AF18" s="164">
        <f>_xll.qlCalendarAdvance(Calendar,AF17,"1d","mf",,Trigger)</f>
        <v>41915</v>
      </c>
      <c r="AG18" s="175">
        <f>_xll.qlDayCounterYearFraction(DayCounterON,SettlementDate,AF18,,,Trigger)</f>
        <v>5.7534246575342465E-2</v>
      </c>
      <c r="AH18" s="165">
        <f t="shared" si="0"/>
        <v>1.6355688817845152E-3</v>
      </c>
      <c r="AI18" s="165">
        <f t="shared" si="1"/>
        <v>1.9901462268002812E-3</v>
      </c>
      <c r="AJ18" s="135">
        <f t="shared" si="2"/>
        <v>2.4286617591864476E-3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41898</v>
      </c>
      <c r="F19" s="174">
        <f>_xll.qlCalendarAdvance(Calendar,E19,D19,"Following",,Trigger)</f>
        <v>41905</v>
      </c>
      <c r="G19" s="175" t="str">
        <f>_xll.qlMakeDatedOIS(,E19,F19,OvernightIndex,0,,,,EvaluationDate)</f>
        <v>obj_0025f#0000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2.4655979295611682E-2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2.62915481773962E-2</v>
      </c>
      <c r="N19" s="165">
        <f t="shared" si="6"/>
        <v>2.6871765651058362E-2</v>
      </c>
      <c r="O19" s="135">
        <f t="shared" si="7"/>
        <v>2.7799442812875032E-2</v>
      </c>
      <c r="P19" s="146"/>
      <c r="AF19" s="164">
        <f>_xll.qlCalendarAdvance(Calendar,AF18,"1d","mf",,Trigger)</f>
        <v>41919</v>
      </c>
      <c r="AG19" s="175">
        <f>_xll.qlDayCounterYearFraction(DayCounterON,SettlementDate,AF19,,,Trigger)</f>
        <v>6.8493150684931503E-2</v>
      </c>
      <c r="AH19" s="165">
        <f t="shared" si="0"/>
        <v>1.6355688817845152E-3</v>
      </c>
      <c r="AI19" s="165">
        <f t="shared" si="1"/>
        <v>1.9385713402525332E-3</v>
      </c>
      <c r="AJ19" s="135">
        <f t="shared" si="2"/>
        <v>2.2801195138032436E-3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41898</v>
      </c>
      <c r="F20" s="174">
        <f>_xll.qlCalendarAdvance(Calendar,E20,D20,"Following",,Trigger)</f>
        <v>41912</v>
      </c>
      <c r="G20" s="175" t="str">
        <f>_xll.qlMakeDatedOIS(,E20,F20,OvernightIndex,0,,,,EvaluationDate)</f>
        <v>obj_00255#0000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2.4655087193122659E-2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2.6290656074907177E-2</v>
      </c>
      <c r="N20" s="165">
        <f t="shared" si="6"/>
        <v>2.6825745522840054E-2</v>
      </c>
      <c r="O20" s="135">
        <f t="shared" si="7"/>
        <v>2.7649455921398291E-2</v>
      </c>
      <c r="P20" s="146"/>
      <c r="AF20" s="164">
        <f>_xll.qlCalendarAdvance(Calendar,AF19,"1d","mf",,Trigger)</f>
        <v>41920</v>
      </c>
      <c r="AG20" s="175">
        <f>_xll.qlDayCounterYearFraction(DayCounterON,SettlementDate,AF20,,,Trigger)</f>
        <v>7.1232876712328766E-2</v>
      </c>
      <c r="AH20" s="165">
        <f t="shared" si="0"/>
        <v>1.6355688817845152E-3</v>
      </c>
      <c r="AI20" s="165">
        <f t="shared" si="1"/>
        <v>1.9256776186155965E-3</v>
      </c>
      <c r="AJ20" s="135">
        <f t="shared" si="2"/>
        <v>2.2438375383626841E-3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41898</v>
      </c>
      <c r="F21" s="174">
        <f>_xll.qlCalendarAdvance(Calendar,E21,D21,"Following",,Trigger)</f>
        <v>41919</v>
      </c>
      <c r="G21" s="175" t="str">
        <f>_xll.qlMakeDatedOIS(,E21,F21,OvernightIndex,0,,,,EvaluationDate)</f>
        <v>obj_0025a#0000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2.4654860905020115E-2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2.6290429786804629E-2</v>
      </c>
      <c r="N21" s="165">
        <f t="shared" si="6"/>
        <v>2.6780391209008235E-2</v>
      </c>
      <c r="O21" s="135">
        <f t="shared" si="7"/>
        <v>2.7505711605555608E-2</v>
      </c>
      <c r="P21" s="146"/>
      <c r="AF21" s="164">
        <f>_xll.qlCalendarAdvance(Calendar,AF20,"1d","mf",,Trigger)</f>
        <v>41921</v>
      </c>
      <c r="AG21" s="175">
        <f>_xll.qlDayCounterYearFraction(DayCounterON,SettlementDate,AF21,,,Trigger)</f>
        <v>7.3972602739726029E-2</v>
      </c>
      <c r="AH21" s="165">
        <f t="shared" si="0"/>
        <v>1.6355688817845152E-3</v>
      </c>
      <c r="AI21" s="165">
        <f t="shared" si="1"/>
        <v>1.9127838969786592E-3</v>
      </c>
      <c r="AJ21" s="135">
        <f t="shared" si="2"/>
        <v>2.2078969972842213E-3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41898</v>
      </c>
      <c r="F22" s="174">
        <f>_xll.qlCalendarAdvance(Calendar,E22,D22,"Following",,Trigger)</f>
        <v>41928</v>
      </c>
      <c r="G22" s="175" t="str">
        <f>_xll.qlMakeDatedOIS(,E22,F22,OvernightIndex,0,,,,EvaluationDate)</f>
        <v>obj_0025c#0000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2.4656119538279068E-2</v>
      </c>
      <c r="J22" s="214">
        <f>_xll.qlDayCounterYearFraction(DayCounterOIS,E22,F22,,,Trigger)</f>
        <v>8.2191780821917804E-2</v>
      </c>
      <c r="K22" s="214">
        <f>_xll.qlDayCounterYearFraction(DayCounter6M,E22,F22,,,Trigger)</f>
        <v>8.2191780821917804E-2</v>
      </c>
      <c r="L22" s="214">
        <f>_xll.qlDayCounterYearFraction(DayCounterON,E22,F22,,,Trigger)</f>
        <v>8.2191780821917804E-2</v>
      </c>
      <c r="M22" s="165">
        <f t="shared" si="5"/>
        <v>2.6291688420063582E-2</v>
      </c>
      <c r="N22" s="165">
        <f t="shared" si="6"/>
        <v>2.6723628094900975E-2</v>
      </c>
      <c r="O22" s="135">
        <f t="shared" si="7"/>
        <v>2.7330641484981853E-2</v>
      </c>
      <c r="P22" s="146"/>
      <c r="AF22" s="164">
        <f>_xll.qlCalendarAdvance(Calendar,AF21,"1d","mf",,Trigger)</f>
        <v>41922</v>
      </c>
      <c r="AG22" s="175">
        <f>_xll.qlDayCounterYearFraction(DayCounterON,SettlementDate,AF22,,,Trigger)</f>
        <v>7.6712328767123292E-2</v>
      </c>
      <c r="AH22" s="165">
        <f t="shared" si="0"/>
        <v>1.6355688817845152E-3</v>
      </c>
      <c r="AI22" s="165">
        <f t="shared" si="1"/>
        <v>1.8998901753417225E-3</v>
      </c>
      <c r="AJ22" s="135">
        <f t="shared" si="2"/>
        <v>2.1722978905678553E-3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41898</v>
      </c>
      <c r="F23" s="174">
        <f>_xll.qlCalendarAdvance(Calendar,E23,D23,"Following",,Trigger)</f>
        <v>41960</v>
      </c>
      <c r="G23" s="175" t="str">
        <f>_xll.qlMakeDatedOIS(,E23,F23,OvernightIndex,0,,,,EvaluationDate)</f>
        <v>obj_00256#0000</v>
      </c>
      <c r="H23" s="200" t="b">
        <f>_xll.qlInstrumentSetPricingEngine(G23,OisEngine)</f>
        <v>1</v>
      </c>
      <c r="I23" s="134">
        <f>_xll.qlOvernightIndexedSwapFairRate(G23,_xll.ohTrigger(InterestRatesTrigger))</f>
        <v>2.4655866115259033E-2</v>
      </c>
      <c r="J23" s="214">
        <f>_xll.qlDayCounterYearFraction(DayCounterOIS,E23,F23,,,Trigger)</f>
        <v>0.16986301369863013</v>
      </c>
      <c r="K23" s="214">
        <f>_xll.qlDayCounterYearFraction(DayCounter6M,E23,F23,,,Trigger)</f>
        <v>0.16986301369863013</v>
      </c>
      <c r="L23" s="214">
        <f>_xll.qlDayCounterYearFraction(DayCounterON,E23,F23,,,Trigger)</f>
        <v>0.16986301369863013</v>
      </c>
      <c r="M23" s="165">
        <f t="shared" si="5"/>
        <v>2.6291434997043547E-2</v>
      </c>
      <c r="N23" s="165">
        <f t="shared" si="6"/>
        <v>2.6517075125689946E-2</v>
      </c>
      <c r="O23" s="135">
        <f t="shared" si="7"/>
        <v>2.6778101695512858E-2</v>
      </c>
      <c r="P23" s="146"/>
      <c r="AF23" s="164">
        <f>_xll.qlCalendarAdvance(Calendar,AF22,"1d","mf",,Trigger)</f>
        <v>41925</v>
      </c>
      <c r="AG23" s="175">
        <f>_xll.qlDayCounterYearFraction(DayCounterON,SettlementDate,AF23,,,Trigger)</f>
        <v>8.4931506849315067E-2</v>
      </c>
      <c r="AH23" s="165">
        <f t="shared" si="0"/>
        <v>1.6355688817845152E-3</v>
      </c>
      <c r="AI23" s="165">
        <f t="shared" si="1"/>
        <v>1.8612090104309115E-3</v>
      </c>
      <c r="AJ23" s="135">
        <f t="shared" si="2"/>
        <v>2.0675491765913372E-3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41898</v>
      </c>
      <c r="F24" s="176">
        <f>_xll.qlCalendarAdvance(Calendar,E24,D24,"Following",,Trigger)</f>
        <v>41989</v>
      </c>
      <c r="G24" s="177" t="str">
        <f>_xll.qlMakeDatedOIS(,E24,F24,OvernightIndex,0,,,,EvaluationDate)</f>
        <v>obj_00257#0000</v>
      </c>
      <c r="H24" s="201" t="b">
        <f>_xll.qlInstrumentSetPricingEngine(G24,OisEngine)</f>
        <v>1</v>
      </c>
      <c r="I24" s="139">
        <f>_xll.qlOvernightIndexedSwapFairRate(G24,_xll.ohTrigger(InterestRatesTrigger))</f>
        <v>2.4635228342456329E-2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2.6270797224240847E-2</v>
      </c>
      <c r="N24" s="167">
        <f t="shared" si="6"/>
        <v>2.6309478389151656E-2</v>
      </c>
      <c r="O24" s="140">
        <f t="shared" si="7"/>
        <v>2.6357620634207286E-2</v>
      </c>
      <c r="P24" s="146"/>
      <c r="AF24" s="164">
        <f>_xll.qlCalendarAdvance(Calendar,AF23,"1d","mf",,Trigger)</f>
        <v>41926</v>
      </c>
      <c r="AG24" s="175">
        <f>_xll.qlDayCounterYearFraction(DayCounterON,SettlementDate,AF24,,,Trigger)</f>
        <v>8.7671232876712329E-2</v>
      </c>
      <c r="AH24" s="165">
        <f t="shared" si="0"/>
        <v>1.6355688817845152E-3</v>
      </c>
      <c r="AI24" s="165">
        <f t="shared" si="1"/>
        <v>1.8483152887939745E-3</v>
      </c>
      <c r="AJ24" s="135">
        <f t="shared" si="2"/>
        <v>2.0333158073233583E-3</v>
      </c>
    </row>
    <row r="25" spans="4:36" x14ac:dyDescent="0.2">
      <c r="P25" s="146"/>
      <c r="AF25" s="164">
        <f>_xll.qlCalendarAdvance(Calendar,AF24,"1d","mf",,Trigger)</f>
        <v>41927</v>
      </c>
      <c r="AG25" s="175">
        <f>_xll.qlDayCounterYearFraction(DayCounterON,SettlementDate,AF25,,,Trigger)</f>
        <v>9.0410958904109592E-2</v>
      </c>
      <c r="AH25" s="165">
        <f t="shared" si="0"/>
        <v>1.6355688817845152E-3</v>
      </c>
      <c r="AI25" s="165">
        <f t="shared" si="1"/>
        <v>1.8354215671570375E-3</v>
      </c>
      <c r="AJ25" s="135">
        <f t="shared" si="2"/>
        <v>1.9994238724174752E-3</v>
      </c>
    </row>
    <row r="26" spans="4:36" x14ac:dyDescent="0.2">
      <c r="P26" s="146"/>
      <c r="AF26" s="164">
        <f>_xll.qlCalendarAdvance(Calendar,AF25,"1d","mf",,Trigger)</f>
        <v>41928</v>
      </c>
      <c r="AG26" s="175">
        <f>_xll.qlDayCounterYearFraction(DayCounterON,SettlementDate,AF26,,,Trigger)</f>
        <v>9.3150684931506855E-2</v>
      </c>
      <c r="AH26" s="165">
        <f t="shared" si="0"/>
        <v>1.6355688817845152E-3</v>
      </c>
      <c r="AI26" s="165">
        <f t="shared" si="1"/>
        <v>1.8225278455201005E-3</v>
      </c>
      <c r="AJ26" s="135">
        <f t="shared" si="2"/>
        <v>1.9658733718736893E-3</v>
      </c>
    </row>
    <row r="27" spans="4:36" x14ac:dyDescent="0.2">
      <c r="P27" s="146"/>
      <c r="AF27" s="164">
        <f>_xll.qlCalendarAdvance(Calendar,AF26,"1d","mf",,Trigger)</f>
        <v>41929</v>
      </c>
      <c r="AG27" s="175">
        <f>_xll.qlDayCounterYearFraction(DayCounterON,SettlementDate,AF27,,,Trigger)</f>
        <v>9.5890410958904104E-2</v>
      </c>
      <c r="AH27" s="165">
        <f t="shared" si="0"/>
        <v>1.6355688817845152E-3</v>
      </c>
      <c r="AI27" s="165">
        <f t="shared" si="1"/>
        <v>1.8096341238831638E-3</v>
      </c>
      <c r="AJ27" s="135">
        <f t="shared" si="2"/>
        <v>1.9326643056920001E-3</v>
      </c>
    </row>
    <row r="28" spans="4:36" x14ac:dyDescent="0.2">
      <c r="P28" s="146"/>
      <c r="AF28" s="164">
        <f>_xll.qlCalendarAdvance(Calendar,AF27,"1d","mf",,Trigger)</f>
        <v>41932</v>
      </c>
      <c r="AG28" s="175">
        <f>_xll.qlDayCounterYearFraction(DayCounterON,SettlementDate,AF28,,,Trigger)</f>
        <v>0.10410958904109589</v>
      </c>
      <c r="AH28" s="165">
        <f t="shared" si="0"/>
        <v>1.6355688817845152E-3</v>
      </c>
      <c r="AI28" s="165">
        <f t="shared" si="1"/>
        <v>1.7709529589723528E-3</v>
      </c>
      <c r="AJ28" s="135">
        <f t="shared" si="2"/>
        <v>1.8350857133195124E-3</v>
      </c>
    </row>
    <row r="29" spans="4:36" ht="12" thickBot="1" x14ac:dyDescent="0.25">
      <c r="P29" s="146"/>
      <c r="AF29" s="164">
        <f>_xll.qlCalendarAdvance(Calendar,AF28,"1d","mf",,Trigger)</f>
        <v>41933</v>
      </c>
      <c r="AG29" s="175">
        <f>_xll.qlDayCounterYearFraction(DayCounterON,SettlementDate,AF29,,,Trigger)</f>
        <v>0.10684931506849316</v>
      </c>
      <c r="AH29" s="165">
        <f t="shared" si="0"/>
        <v>1.6355688817845152E-3</v>
      </c>
      <c r="AI29" s="165">
        <f t="shared" si="1"/>
        <v>1.7580592373354158E-3</v>
      </c>
      <c r="AJ29" s="135">
        <f t="shared" si="2"/>
        <v>1.8032423845862097E-3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41934</v>
      </c>
      <c r="AG30" s="175">
        <f>_xll.qlDayCounterYearFraction(DayCounterON,SettlementDate,AF30,,,Trigger)</f>
        <v>0.1095890410958904</v>
      </c>
      <c r="AH30" s="165">
        <f t="shared" si="0"/>
        <v>1.6355688817845152E-3</v>
      </c>
      <c r="AI30" s="165">
        <f t="shared" si="1"/>
        <v>1.7451655156984791E-3</v>
      </c>
      <c r="AJ30" s="135">
        <f t="shared" si="2"/>
        <v>1.771740490215004E-3</v>
      </c>
    </row>
    <row r="31" spans="4:36" x14ac:dyDescent="0.2">
      <c r="D31" s="226" t="s">
        <v>68</v>
      </c>
      <c r="AF31" s="164">
        <f>_xll.qlCalendarAdvance(Calendar,AF30,"1d","mf",,Trigger)</f>
        <v>41935</v>
      </c>
      <c r="AG31" s="175">
        <f>_xll.qlDayCounterYearFraction(DayCounterON,SettlementDate,AF31,,,Trigger)</f>
        <v>0.11232876712328767</v>
      </c>
      <c r="AH31" s="165">
        <f t="shared" si="0"/>
        <v>1.6355688817845152E-3</v>
      </c>
      <c r="AI31" s="165">
        <f t="shared" si="1"/>
        <v>1.7322717940615419E-3</v>
      </c>
      <c r="AJ31" s="135">
        <f t="shared" si="2"/>
        <v>1.7405800302058949E-3</v>
      </c>
    </row>
    <row r="32" spans="4:36" x14ac:dyDescent="0.2">
      <c r="D32" s="165">
        <f t="shared" ref="D32:D38" si="8">IF($D$31="FLAT",M18,IF($D$31="linear",N18,O18))</f>
        <v>2.7931066512602673E-2</v>
      </c>
      <c r="AF32" s="164">
        <f>_xll.qlCalendarAdvance(Calendar,AF31,"1d","mf",,Trigger)</f>
        <v>41936</v>
      </c>
      <c r="AG32" s="175">
        <f>_xll.qlDayCounterYearFraction(DayCounterON,SettlementDate,AF32,,,Trigger)</f>
        <v>0.11506849315068493</v>
      </c>
      <c r="AH32" s="165">
        <f t="shared" si="0"/>
        <v>1.6355688817845152E-3</v>
      </c>
      <c r="AI32" s="165">
        <f t="shared" si="1"/>
        <v>1.7193780724246051E-3</v>
      </c>
      <c r="AJ32" s="135">
        <f t="shared" si="2"/>
        <v>1.7097610045588821E-3</v>
      </c>
    </row>
    <row r="33" spans="4:36" x14ac:dyDescent="0.2">
      <c r="D33" s="165">
        <f t="shared" si="8"/>
        <v>2.7799442812875032E-2</v>
      </c>
      <c r="AF33" s="164">
        <f>_xll.qlCalendarAdvance(Calendar,AF32,"1d","mf",,Trigger)</f>
        <v>41939</v>
      </c>
      <c r="AG33" s="175">
        <f>_xll.qlDayCounterYearFraction(DayCounterON,SettlementDate,AF33,,,Trigger)</f>
        <v>0.12328767123287671</v>
      </c>
      <c r="AH33" s="165">
        <f t="shared" si="0"/>
        <v>1.6355688817845152E-3</v>
      </c>
      <c r="AI33" s="165">
        <f t="shared" si="1"/>
        <v>1.6806969075137941E-3</v>
      </c>
      <c r="AJ33" s="135">
        <f t="shared" si="2"/>
        <v>1.6193525337904245E-3</v>
      </c>
    </row>
    <row r="34" spans="4:36" x14ac:dyDescent="0.2">
      <c r="D34" s="165">
        <f t="shared" si="8"/>
        <v>2.7649455921398291E-2</v>
      </c>
      <c r="AF34" s="164">
        <f>_xll.qlCalendarAdvance(Calendar,AF33,"1d","mf",,Trigger)</f>
        <v>41940</v>
      </c>
      <c r="AG34" s="175">
        <f>_xll.qlDayCounterYearFraction(DayCounterON,SettlementDate,AF34,,,Trigger)</f>
        <v>0.12602739726027398</v>
      </c>
      <c r="AH34" s="165">
        <f t="shared" si="0"/>
        <v>1.6355688817845152E-3</v>
      </c>
      <c r="AI34" s="165">
        <f t="shared" si="1"/>
        <v>1.6678031858768571E-3</v>
      </c>
      <c r="AJ34" s="135">
        <f t="shared" si="2"/>
        <v>1.5898992455917987E-3</v>
      </c>
    </row>
    <row r="35" spans="4:36" x14ac:dyDescent="0.2">
      <c r="D35" s="165">
        <f t="shared" si="8"/>
        <v>2.7505711605555608E-2</v>
      </c>
      <c r="AF35" s="164">
        <f>_xll.qlCalendarAdvance(Calendar,AF34,"1d","mf",,Trigger)</f>
        <v>41941</v>
      </c>
      <c r="AG35" s="175">
        <f>_xll.qlDayCounterYearFraction(DayCounterON,SettlementDate,AF35,,,Trigger)</f>
        <v>0.12876712328767123</v>
      </c>
      <c r="AH35" s="165">
        <f t="shared" si="0"/>
        <v>1.6355688817845152E-3</v>
      </c>
      <c r="AI35" s="165">
        <f t="shared" si="1"/>
        <v>1.6549094642399204E-3</v>
      </c>
      <c r="AJ35" s="135">
        <f t="shared" si="2"/>
        <v>1.5607873917552698E-3</v>
      </c>
    </row>
    <row r="36" spans="4:36" x14ac:dyDescent="0.2">
      <c r="D36" s="165">
        <f t="shared" si="8"/>
        <v>2.7330641484981853E-2</v>
      </c>
      <c r="AF36" s="164">
        <f>_xll.qlCalendarAdvance(Calendar,AF35,"1d","mf",,Trigger)</f>
        <v>41942</v>
      </c>
      <c r="AG36" s="175">
        <f>_xll.qlDayCounterYearFraction(DayCounterON,SettlementDate,AF36,,,Trigger)</f>
        <v>0.13150684931506848</v>
      </c>
      <c r="AH36" s="165">
        <f t="shared" si="0"/>
        <v>1.6355688817845152E-3</v>
      </c>
      <c r="AI36" s="165">
        <f t="shared" si="1"/>
        <v>1.6420157426029832E-3</v>
      </c>
      <c r="AJ36" s="135">
        <f t="shared" si="2"/>
        <v>1.5320169722808372E-3</v>
      </c>
    </row>
    <row r="37" spans="4:36" x14ac:dyDescent="0.2">
      <c r="D37" s="165">
        <f t="shared" si="8"/>
        <v>2.6778101695512858E-2</v>
      </c>
      <c r="AF37" s="164">
        <f>_xll.qlCalendarAdvance(Calendar,AF36,"1d","mf",,Trigger)</f>
        <v>41943</v>
      </c>
      <c r="AG37" s="175">
        <f>_xll.qlDayCounterYearFraction(DayCounterON,SettlementDate,AF37,,,Trigger)</f>
        <v>0.13424657534246576</v>
      </c>
      <c r="AH37" s="165">
        <f t="shared" si="0"/>
        <v>1.6355688817845152E-3</v>
      </c>
      <c r="AI37" s="165">
        <f t="shared" si="1"/>
        <v>1.6291220209660464E-3</v>
      </c>
      <c r="AJ37" s="135">
        <f t="shared" si="2"/>
        <v>1.5035879871685013E-3</v>
      </c>
    </row>
    <row r="38" spans="4:36" x14ac:dyDescent="0.2">
      <c r="D38" s="227">
        <f t="shared" si="8"/>
        <v>2.6357620634207286E-2</v>
      </c>
      <c r="AF38" s="164">
        <f>_xll.qlCalendarAdvance(Calendar,AF37,"1d","mf",,Trigger)</f>
        <v>41946</v>
      </c>
      <c r="AG38" s="175">
        <f>_xll.qlDayCounterYearFraction(DayCounterON,SettlementDate,AF38,,,Trigger)</f>
        <v>0.14246575342465753</v>
      </c>
      <c r="AH38" s="165">
        <f t="shared" si="0"/>
        <v>1.6355688817845152E-3</v>
      </c>
      <c r="AI38" s="165">
        <f t="shared" si="1"/>
        <v>1.5904408560552354E-3</v>
      </c>
      <c r="AJ38" s="135">
        <f t="shared" si="2"/>
        <v>1.4203496380040743E-3</v>
      </c>
    </row>
    <row r="39" spans="4:36" x14ac:dyDescent="0.2">
      <c r="AF39" s="164">
        <f>_xll.qlCalendarAdvance(Calendar,AF38,"1d","mf",,Trigger)</f>
        <v>41947</v>
      </c>
      <c r="AG39" s="175">
        <f>_xll.qlDayCounterYearFraction(DayCounterON,SettlementDate,AF39,,,Trigger)</f>
        <v>0.14520547945205478</v>
      </c>
      <c r="AH39" s="165">
        <f t="shared" si="0"/>
        <v>1.6355688817845152E-3</v>
      </c>
      <c r="AI39" s="165">
        <f t="shared" si="1"/>
        <v>1.5775471344182984E-3</v>
      </c>
      <c r="AJ39" s="135">
        <f t="shared" si="2"/>
        <v>1.3932863903401253E-3</v>
      </c>
    </row>
    <row r="40" spans="4:36" x14ac:dyDescent="0.2">
      <c r="AF40" s="164">
        <f>_xll.qlCalendarAdvance(Calendar,AF39,"1d","mf",,Trigger)</f>
        <v>41948</v>
      </c>
      <c r="AG40" s="175">
        <f>_xll.qlDayCounterYearFraction(DayCounterON,SettlementDate,AF40,,,Trigger)</f>
        <v>0.14794520547945206</v>
      </c>
      <c r="AH40" s="165">
        <f t="shared" si="0"/>
        <v>1.6355688817845152E-3</v>
      </c>
      <c r="AI40" s="165">
        <f t="shared" si="1"/>
        <v>1.5646534127813614E-3</v>
      </c>
      <c r="AJ40" s="135">
        <f t="shared" si="2"/>
        <v>1.3665645770382724E-3</v>
      </c>
    </row>
    <row r="41" spans="4:36" x14ac:dyDescent="0.2">
      <c r="AF41" s="164">
        <f>_xll.qlCalendarAdvance(Calendar,AF40,"1d","mf",,Trigger)</f>
        <v>41949</v>
      </c>
      <c r="AG41" s="175">
        <f>_xll.qlDayCounterYearFraction(DayCounterON,SettlementDate,AF41,,,Trigger)</f>
        <v>0.15068493150684931</v>
      </c>
      <c r="AH41" s="165">
        <f t="shared" si="0"/>
        <v>1.6355688817845152E-3</v>
      </c>
      <c r="AI41" s="165">
        <f t="shared" si="1"/>
        <v>1.5517596911444245E-3</v>
      </c>
      <c r="AJ41" s="135">
        <f t="shared" si="2"/>
        <v>1.3401841980985171E-3</v>
      </c>
    </row>
    <row r="42" spans="4:36" x14ac:dyDescent="0.2">
      <c r="AF42" s="164">
        <f>_xll.qlCalendarAdvance(Calendar,AF41,"1d","mf",,Trigger)</f>
        <v>41950</v>
      </c>
      <c r="AG42" s="175">
        <f>_xll.qlDayCounterYearFraction(DayCounterON,SettlementDate,AF42,,,Trigger)</f>
        <v>0.15342465753424658</v>
      </c>
      <c r="AH42" s="165">
        <f t="shared" si="0"/>
        <v>1.6355688817845152E-3</v>
      </c>
      <c r="AI42" s="165">
        <f t="shared" si="1"/>
        <v>1.5388659695074877E-3</v>
      </c>
      <c r="AJ42" s="135">
        <f t="shared" si="2"/>
        <v>1.3141452535208576E-3</v>
      </c>
    </row>
    <row r="43" spans="4:36" ht="11.25" customHeight="1" x14ac:dyDescent="0.2">
      <c r="AF43" s="164">
        <f>_xll.qlCalendarAdvance(Calendar,AF42,"1d","mf",,Trigger)</f>
        <v>41953</v>
      </c>
      <c r="AG43" s="175">
        <f>_xll.qlDayCounterYearFraction(DayCounterON,SettlementDate,AF43,,,Trigger)</f>
        <v>0.16164383561643836</v>
      </c>
      <c r="AH43" s="165">
        <f t="shared" si="0"/>
        <v>1.6355688817845152E-3</v>
      </c>
      <c r="AI43" s="165">
        <f t="shared" si="1"/>
        <v>1.5001848045966767E-3</v>
      </c>
      <c r="AJ43" s="135">
        <f t="shared" si="2"/>
        <v>1.2380770259604605E-3</v>
      </c>
    </row>
    <row r="44" spans="4:36" x14ac:dyDescent="0.2">
      <c r="AF44" s="164">
        <f>_xll.qlCalendarAdvance(Calendar,AF43,"1d","mf",,Trigger)</f>
        <v>41954</v>
      </c>
      <c r="AG44" s="175">
        <f>_xll.qlDayCounterYearFraction(DayCounterON,SettlementDate,AF44,,,Trigger)</f>
        <v>0.16438356164383561</v>
      </c>
      <c r="AH44" s="165">
        <f t="shared" si="0"/>
        <v>1.6355688817845152E-3</v>
      </c>
      <c r="AI44" s="165">
        <f t="shared" si="1"/>
        <v>1.4872910829597397E-3</v>
      </c>
      <c r="AJ44" s="135">
        <f t="shared" si="2"/>
        <v>1.2134038188311887E-3</v>
      </c>
    </row>
    <row r="45" spans="4:36" x14ac:dyDescent="0.2">
      <c r="N45" s="224"/>
      <c r="AF45" s="164">
        <f>_xll.qlCalendarAdvance(Calendar,AF44,"1d","mf",,Trigger)</f>
        <v>41955</v>
      </c>
      <c r="AG45" s="175">
        <f>_xll.qlDayCounterYearFraction(DayCounterON,SettlementDate,AF45,,,Trigger)</f>
        <v>0.16712328767123288</v>
      </c>
      <c r="AH45" s="165">
        <f t="shared" si="0"/>
        <v>1.6355688817845152E-3</v>
      </c>
      <c r="AI45" s="165">
        <f t="shared" si="1"/>
        <v>1.4743973613228027E-3</v>
      </c>
      <c r="AJ45" s="135">
        <f t="shared" si="2"/>
        <v>1.1890720460640131E-3</v>
      </c>
    </row>
    <row r="46" spans="4:36" x14ac:dyDescent="0.2">
      <c r="J46" s="146"/>
      <c r="K46" s="146"/>
      <c r="N46" s="224"/>
      <c r="AF46" s="164">
        <f>_xll.qlCalendarAdvance(Calendar,AF45,"1d","mf",,Trigger)</f>
        <v>41956</v>
      </c>
      <c r="AG46" s="175">
        <f>_xll.qlDayCounterYearFraction(DayCounterON,SettlementDate,AF46,,,Trigger)</f>
        <v>0.16986301369863013</v>
      </c>
      <c r="AH46" s="165">
        <f t="shared" si="0"/>
        <v>1.6355688817845152E-3</v>
      </c>
      <c r="AI46" s="165">
        <f t="shared" si="1"/>
        <v>1.4615036396858658E-3</v>
      </c>
      <c r="AJ46" s="135">
        <f t="shared" si="2"/>
        <v>1.1650817076589337E-3</v>
      </c>
    </row>
    <row r="47" spans="4:36" x14ac:dyDescent="0.2">
      <c r="N47" s="224"/>
      <c r="AF47" s="164">
        <f>_xll.qlCalendarAdvance(Calendar,AF46,"1d","mf",,Trigger)</f>
        <v>41957</v>
      </c>
      <c r="AG47" s="175">
        <f>_xll.qlDayCounterYearFraction(DayCounterON,SettlementDate,AF47,,,Trigger)</f>
        <v>0.17260273972602741</v>
      </c>
      <c r="AH47" s="165">
        <f t="shared" si="0"/>
        <v>1.6355688817845152E-3</v>
      </c>
      <c r="AI47" s="165">
        <f t="shared" si="1"/>
        <v>1.4486099180489288E-3</v>
      </c>
      <c r="AJ47" s="135">
        <f t="shared" si="2"/>
        <v>1.1414328036159515E-3</v>
      </c>
    </row>
    <row r="48" spans="4:36" x14ac:dyDescent="0.2">
      <c r="N48" s="224"/>
      <c r="AF48" s="164">
        <f>_xll.qlCalendarAdvance(Calendar,AF47,"1d","mf",,Trigger)</f>
        <v>41960</v>
      </c>
      <c r="AG48" s="175">
        <f>_xll.qlDayCounterYearFraction(DayCounterON,SettlementDate,AF48,,,Trigger)</f>
        <v>0.18082191780821918</v>
      </c>
      <c r="AH48" s="165">
        <f t="shared" si="0"/>
        <v>1.6355688817845152E-3</v>
      </c>
      <c r="AI48" s="165">
        <f t="shared" si="1"/>
        <v>1.4099287531381178E-3</v>
      </c>
      <c r="AJ48" s="135">
        <f t="shared" si="2"/>
        <v>1.0725346976595848E-3</v>
      </c>
    </row>
    <row r="49" spans="14:36" x14ac:dyDescent="0.2">
      <c r="N49" s="224"/>
      <c r="AF49" s="164">
        <f>_xll.qlCalendarAdvance(Calendar,AF48,"1d","mf",,Trigger)</f>
        <v>41961</v>
      </c>
      <c r="AG49" s="175">
        <f>_xll.qlDayCounterYearFraction(DayCounterON,SettlementDate,AF49,,,Trigger)</f>
        <v>0.18356164383561643</v>
      </c>
      <c r="AH49" s="165">
        <f t="shared" si="0"/>
        <v>1.6355688817845152E-3</v>
      </c>
      <c r="AI49" s="165">
        <f t="shared" si="1"/>
        <v>1.397035031501181E-3</v>
      </c>
      <c r="AJ49" s="135">
        <f t="shared" si="2"/>
        <v>1.0502515310649892E-3</v>
      </c>
    </row>
    <row r="50" spans="14:36" x14ac:dyDescent="0.2">
      <c r="AF50" s="164">
        <f>_xll.qlCalendarAdvance(Calendar,AF49,"1d","mf",,Trigger)</f>
        <v>41962</v>
      </c>
      <c r="AG50" s="175">
        <f>_xll.qlDayCounterYearFraction(DayCounterON,SettlementDate,AF50,,,Trigger)</f>
        <v>0.18630136986301371</v>
      </c>
      <c r="AH50" s="165">
        <f t="shared" si="0"/>
        <v>1.6355688817845152E-3</v>
      </c>
      <c r="AI50" s="165">
        <f t="shared" si="1"/>
        <v>1.384141309864244E-3</v>
      </c>
      <c r="AJ50" s="135">
        <f t="shared" si="2"/>
        <v>1.02830979883249E-3</v>
      </c>
    </row>
    <row r="51" spans="14:36" x14ac:dyDescent="0.2">
      <c r="AF51" s="164">
        <f>_xll.qlCalendarAdvance(Calendar,AF50,"1d","mf",,Trigger)</f>
        <v>41963</v>
      </c>
      <c r="AG51" s="175">
        <f>_xll.qlDayCounterYearFraction(DayCounterON,SettlementDate,AF51,,,Trigger)</f>
        <v>0.18904109589041096</v>
      </c>
      <c r="AH51" s="165">
        <f t="shared" si="0"/>
        <v>1.6355688817845152E-3</v>
      </c>
      <c r="AI51" s="165">
        <f t="shared" si="1"/>
        <v>1.3712475882273071E-3</v>
      </c>
      <c r="AJ51" s="135">
        <f t="shared" si="2"/>
        <v>1.0067095009620882E-3</v>
      </c>
    </row>
    <row r="52" spans="14:36" x14ac:dyDescent="0.2">
      <c r="AF52" s="164">
        <f>_xll.qlCalendarAdvance(Calendar,AF51,"1d","mf",,Trigger)</f>
        <v>41964</v>
      </c>
      <c r="AG52" s="175">
        <f>_xll.qlDayCounterYearFraction(DayCounterON,SettlementDate,AF52,,,Trigger)</f>
        <v>0.19178082191780821</v>
      </c>
      <c r="AH52" s="165">
        <f t="shared" si="0"/>
        <v>1.6355688817845152E-3</v>
      </c>
      <c r="AI52" s="165">
        <f t="shared" si="1"/>
        <v>1.3583538665903703E-3</v>
      </c>
      <c r="AJ52" s="135">
        <f t="shared" si="2"/>
        <v>9.8545063745378238E-4</v>
      </c>
    </row>
    <row r="53" spans="14:36" x14ac:dyDescent="0.2">
      <c r="AF53" s="164">
        <f>_xll.qlCalendarAdvance(Calendar,AF52,"1d","mf",,Trigger)</f>
        <v>41967</v>
      </c>
      <c r="AG53" s="175">
        <f>_xll.qlDayCounterYearFraction(DayCounterON,SettlementDate,AF53,,,Trigger)</f>
        <v>0.2</v>
      </c>
      <c r="AH53" s="165">
        <f t="shared" si="0"/>
        <v>1.6355688817845152E-3</v>
      </c>
      <c r="AI53" s="165">
        <f t="shared" si="1"/>
        <v>1.3196727016795591E-3</v>
      </c>
      <c r="AJ53" s="135">
        <f t="shared" si="2"/>
        <v>9.2372265310144573E-4</v>
      </c>
    </row>
    <row r="54" spans="14:36" x14ac:dyDescent="0.2">
      <c r="AF54" s="164">
        <f>_xll.qlCalendarAdvance(Calendar,AF53,"1d","mf",,Trigger)</f>
        <v>41968</v>
      </c>
      <c r="AG54" s="175">
        <f>_xll.qlDayCounterYearFraction(DayCounterON,SettlementDate,AF54,,,Trigger)</f>
        <v>0.20273972602739726</v>
      </c>
      <c r="AH54" s="165">
        <f t="shared" si="0"/>
        <v>1.6355688817845152E-3</v>
      </c>
      <c r="AI54" s="165">
        <f t="shared" si="1"/>
        <v>1.3067789800426223E-3</v>
      </c>
      <c r="AJ54" s="135">
        <f t="shared" si="2"/>
        <v>9.0382952704152705E-4</v>
      </c>
    </row>
    <row r="55" spans="14:36" x14ac:dyDescent="0.2">
      <c r="AF55" s="164">
        <f>_xll.qlCalendarAdvance(Calendar,AF54,"1d","mf",,Trigger)</f>
        <v>41969</v>
      </c>
      <c r="AG55" s="175">
        <f>_xll.qlDayCounterYearFraction(DayCounterON,SettlementDate,AF55,,,Trigger)</f>
        <v>0.20547945205479451</v>
      </c>
      <c r="AH55" s="165">
        <f t="shared" si="0"/>
        <v>1.6355688817845152E-3</v>
      </c>
      <c r="AI55" s="165">
        <f t="shared" si="1"/>
        <v>1.2938852584056856E-3</v>
      </c>
      <c r="AJ55" s="135">
        <f t="shared" si="2"/>
        <v>8.8427783534370463E-4</v>
      </c>
    </row>
    <row r="56" spans="14:36" x14ac:dyDescent="0.2">
      <c r="AF56" s="164">
        <f>_xll.qlCalendarAdvance(Calendar,AF55,"1d","mf",,Trigger)</f>
        <v>41970</v>
      </c>
      <c r="AG56" s="175">
        <f>_xll.qlDayCounterYearFraction(DayCounterON,SettlementDate,AF56,,,Trigger)</f>
        <v>0.20821917808219179</v>
      </c>
      <c r="AH56" s="165">
        <f t="shared" si="0"/>
        <v>1.6355688817845152E-3</v>
      </c>
      <c r="AI56" s="165">
        <f t="shared" si="1"/>
        <v>1.2809915367687484E-3</v>
      </c>
      <c r="AJ56" s="135">
        <f t="shared" si="2"/>
        <v>8.6506757800797912E-4</v>
      </c>
    </row>
    <row r="57" spans="14:36" x14ac:dyDescent="0.2">
      <c r="AF57" s="164">
        <f>_xll.qlCalendarAdvance(Calendar,AF56,"1d","mf",,Trigger)</f>
        <v>41971</v>
      </c>
      <c r="AG57" s="175">
        <f>_xll.qlDayCounterYearFraction(DayCounterON,SettlementDate,AF57,,,Trigger)</f>
        <v>0.21095890410958903</v>
      </c>
      <c r="AH57" s="165">
        <f t="shared" si="0"/>
        <v>1.6355688817845152E-3</v>
      </c>
      <c r="AI57" s="165">
        <f t="shared" si="1"/>
        <v>1.2680978151318114E-3</v>
      </c>
      <c r="AJ57" s="135">
        <f t="shared" si="2"/>
        <v>8.4619875503435063E-4</v>
      </c>
    </row>
    <row r="58" spans="14:36" x14ac:dyDescent="0.2">
      <c r="AF58" s="164">
        <f>_xll.qlCalendarAdvance(Calendar,AF57,"1d","mf",,Trigger)</f>
        <v>41974</v>
      </c>
      <c r="AG58" s="175">
        <f>_xll.qlDayCounterYearFraction(DayCounterON,SettlementDate,AF58,,,Trigger)</f>
        <v>0.21917808219178081</v>
      </c>
      <c r="AH58" s="165">
        <f t="shared" si="0"/>
        <v>1.6355688817845152E-3</v>
      </c>
      <c r="AI58" s="165">
        <f t="shared" si="1"/>
        <v>1.2294166502210006E-3</v>
      </c>
      <c r="AJ58" s="135">
        <f t="shared" si="2"/>
        <v>7.9164089228604424E-4</v>
      </c>
    </row>
    <row r="59" spans="14:36" x14ac:dyDescent="0.2">
      <c r="AF59" s="164">
        <f>_xll.qlCalendarAdvance(Calendar,AF58,"1d","mf",,Trigger)</f>
        <v>41975</v>
      </c>
      <c r="AG59" s="175">
        <f>_xll.qlDayCounterYearFraction(DayCounterON,SettlementDate,AF59,,,Trigger)</f>
        <v>0.22191780821917809</v>
      </c>
      <c r="AH59" s="165">
        <f t="shared" si="0"/>
        <v>1.6355688817845152E-3</v>
      </c>
      <c r="AI59" s="165">
        <f t="shared" si="1"/>
        <v>1.2165229285840636E-3</v>
      </c>
      <c r="AJ59" s="135">
        <f t="shared" si="2"/>
        <v>7.7413780676080187E-4</v>
      </c>
    </row>
    <row r="60" spans="14:36" x14ac:dyDescent="0.2">
      <c r="AF60" s="164">
        <f>_xll.qlCalendarAdvance(Calendar,AF59,"1d","mf",,Trigger)</f>
        <v>41976</v>
      </c>
      <c r="AG60" s="175">
        <f>_xll.qlDayCounterYearFraction(DayCounterON,SettlementDate,AF60,,,Trigger)</f>
        <v>0.22465753424657534</v>
      </c>
      <c r="AH60" s="165">
        <f t="shared" si="0"/>
        <v>1.6355688817845152E-3</v>
      </c>
      <c r="AI60" s="165">
        <f t="shared" si="1"/>
        <v>1.2036292069471266E-3</v>
      </c>
      <c r="AJ60" s="135">
        <f t="shared" si="2"/>
        <v>7.5697615559765664E-4</v>
      </c>
    </row>
    <row r="61" spans="14:36" x14ac:dyDescent="0.2">
      <c r="AF61" s="164">
        <f>_xll.qlCalendarAdvance(Calendar,AF60,"1d","mf",,Trigger)</f>
        <v>41977</v>
      </c>
      <c r="AG61" s="175">
        <f>_xll.qlDayCounterYearFraction(DayCounterON,SettlementDate,AF61,,,Trigger)</f>
        <v>0.22739726027397261</v>
      </c>
      <c r="AH61" s="165">
        <f t="shared" si="0"/>
        <v>1.6355688817845152E-3</v>
      </c>
      <c r="AI61" s="165">
        <f t="shared" si="1"/>
        <v>1.1907354853101897E-3</v>
      </c>
      <c r="AJ61" s="135">
        <f t="shared" si="2"/>
        <v>7.4015593879660788E-4</v>
      </c>
    </row>
    <row r="62" spans="14:36" x14ac:dyDescent="0.2">
      <c r="AF62" s="164">
        <f>_xll.qlCalendarAdvance(Calendar,AF61,"1d","mf",,Trigger)</f>
        <v>41978</v>
      </c>
      <c r="AG62" s="175">
        <f>_xll.qlDayCounterYearFraction(DayCounterON,SettlementDate,AF62,,,Trigger)</f>
        <v>0.23013698630136986</v>
      </c>
      <c r="AH62" s="165">
        <f t="shared" si="0"/>
        <v>1.6355688817845152E-3</v>
      </c>
      <c r="AI62" s="165">
        <f t="shared" si="1"/>
        <v>1.1778417636732527E-3</v>
      </c>
      <c r="AJ62" s="135">
        <f t="shared" si="2"/>
        <v>7.2367715635765582E-4</v>
      </c>
    </row>
    <row r="63" spans="14:36" x14ac:dyDescent="0.2">
      <c r="AF63" s="164">
        <f>_xll.qlCalendarAdvance(Calendar,AF62,"1d","mf",,Trigger)</f>
        <v>41981</v>
      </c>
      <c r="AG63" s="175">
        <f>_xll.qlDayCounterYearFraction(DayCounterON,SettlementDate,AF63,,,Trigger)</f>
        <v>0.23835616438356164</v>
      </c>
      <c r="AH63" s="165">
        <f t="shared" si="0"/>
        <v>1.6355688817845152E-3</v>
      </c>
      <c r="AI63" s="165">
        <f t="shared" si="1"/>
        <v>1.1391605987624419E-3</v>
      </c>
      <c r="AJ63" s="135">
        <f t="shared" si="2"/>
        <v>6.7628941521338001E-4</v>
      </c>
    </row>
    <row r="64" spans="14:36" x14ac:dyDescent="0.2">
      <c r="AF64" s="164">
        <f>_xll.qlCalendarAdvance(Calendar,AF63,"1d","mf",,Trigger)</f>
        <v>41982</v>
      </c>
      <c r="AG64" s="175">
        <f>_xll.qlDayCounterYearFraction(DayCounterON,SettlementDate,AF64,,,Trigger)</f>
        <v>0.24109589041095891</v>
      </c>
      <c r="AH64" s="165">
        <f t="shared" si="0"/>
        <v>1.6355688817845152E-3</v>
      </c>
      <c r="AI64" s="165">
        <f t="shared" si="1"/>
        <v>1.1262668771255049E-3</v>
      </c>
      <c r="AJ64" s="135">
        <f t="shared" si="2"/>
        <v>6.6117637022281429E-4</v>
      </c>
    </row>
    <row r="65" spans="10:36" x14ac:dyDescent="0.2">
      <c r="J65" s="146"/>
      <c r="AF65" s="164">
        <f>_xll.qlCalendarAdvance(Calendar,AF64,"1d","mf",,Trigger)</f>
        <v>41983</v>
      </c>
      <c r="AG65" s="175">
        <f>_xll.qlDayCounterYearFraction(DayCounterON,SettlementDate,AF65,,,Trigger)</f>
        <v>0.24383561643835616</v>
      </c>
      <c r="AH65" s="165">
        <f t="shared" si="0"/>
        <v>1.6355688817845152E-3</v>
      </c>
      <c r="AI65" s="165">
        <f t="shared" si="1"/>
        <v>1.113373155488568E-3</v>
      </c>
      <c r="AJ65" s="135">
        <f t="shared" si="2"/>
        <v>6.464047595943457E-4</v>
      </c>
    </row>
    <row r="66" spans="10:36" x14ac:dyDescent="0.2">
      <c r="J66" s="146"/>
      <c r="AF66" s="164">
        <f>_xll.qlCalendarAdvance(Calendar,AF65,"1d","mf",,Trigger)</f>
        <v>41984</v>
      </c>
      <c r="AG66" s="175">
        <f>_xll.qlDayCounterYearFraction(DayCounterON,SettlementDate,AF66,,,Trigger)</f>
        <v>0.24657534246575341</v>
      </c>
      <c r="AH66" s="165">
        <f t="shared" si="0"/>
        <v>1.6355688817845152E-3</v>
      </c>
      <c r="AI66" s="165">
        <f t="shared" si="1"/>
        <v>1.100479433851631E-3</v>
      </c>
      <c r="AJ66" s="135">
        <f t="shared" si="2"/>
        <v>6.3197458332797316E-4</v>
      </c>
    </row>
    <row r="67" spans="10:36" x14ac:dyDescent="0.2">
      <c r="J67" s="146"/>
      <c r="AF67" s="164">
        <f>_xll.qlCalendarAdvance(Calendar,AF66,"1d","mf",,Trigger)</f>
        <v>41985</v>
      </c>
      <c r="AG67" s="175">
        <f>_xll.qlDayCounterYearFraction(DayCounterON,SettlementDate,AF67,,,Trigger)</f>
        <v>0.24931506849315069</v>
      </c>
      <c r="AH67" s="165">
        <f t="shared" ref="AH67:AH69" si="9">$W$13</f>
        <v>1.6355688817845152E-3</v>
      </c>
      <c r="AI67" s="165">
        <f t="shared" ref="AI67:AI69" si="10">$W$10+$W$9*AG67</f>
        <v>1.087585712214694E-3</v>
      </c>
      <c r="AJ67" s="135">
        <f t="shared" ref="AJ67:AJ69" si="11">($W$5+$W$4*AG67+$W$3*AG67^2)</f>
        <v>6.1788584142369817E-4</v>
      </c>
    </row>
    <row r="68" spans="10:36" x14ac:dyDescent="0.2">
      <c r="J68" s="146"/>
      <c r="AF68" s="164">
        <f>_xll.qlCalendarAdvance(Calendar,AF67,"1d","mf",,Trigger)</f>
        <v>41988</v>
      </c>
      <c r="AG68" s="175">
        <f>_xll.qlDayCounterYearFraction(DayCounterON,SettlementDate,AF68,,,Trigger)</f>
        <v>0.25753424657534246</v>
      </c>
      <c r="AH68" s="165">
        <f t="shared" si="9"/>
        <v>1.6355688817845152E-3</v>
      </c>
      <c r="AI68" s="165">
        <f t="shared" si="10"/>
        <v>1.0489045473038832E-3</v>
      </c>
      <c r="AJ68" s="135">
        <f t="shared" si="11"/>
        <v>5.7766822188345252E-4</v>
      </c>
    </row>
    <row r="69" spans="10:36" ht="12" thickBot="1" x14ac:dyDescent="0.25">
      <c r="J69" s="146"/>
      <c r="AF69" s="166">
        <f>_xll.qlCalendarAdvance(Calendar,AF68,"1d","mf",,Trigger)</f>
        <v>41989</v>
      </c>
      <c r="AG69" s="177">
        <f>_xll.qlDayCounterYearFraction(DayCounterON,SettlementDate,AF69,,,Trigger)</f>
        <v>0.26027397260273971</v>
      </c>
      <c r="AH69" s="167">
        <f t="shared" si="9"/>
        <v>1.6355688817845152E-3</v>
      </c>
      <c r="AI69" s="167">
        <f t="shared" si="10"/>
        <v>1.0360108256669462E-3</v>
      </c>
      <c r="AJ69" s="140">
        <f t="shared" si="11"/>
        <v>5.6494521742756431E-4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7"/>
  <sheetViews>
    <sheetView workbookViewId="0">
      <selection activeCell="B2" sqref="B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IF(Serialize,_xll.ohObjectSave(D3:D26,SerializationPath&amp;C2,FileOverwrite,Serialize),"---")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_xll.ohTrigger(O3:O9)</f>
        <v>27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_xll.qlSimpleQuote(C3,,RateTickValue,Permanent,Trigger,ObjectOverwrite)</f>
        <v>AUDSND_SYNTH1M_Quote#0000</v>
      </c>
      <c r="E3" s="354" t="str">
        <f>_xll.ohRangeRetrieveError(D3)</f>
        <v/>
      </c>
      <c r="F3" s="40"/>
      <c r="H3" s="41"/>
      <c r="I3" s="71" t="str">
        <f>B3</f>
        <v>SND</v>
      </c>
      <c r="J3" s="72">
        <f>'1MSynthDepo'!D32</f>
        <v>2.7931066512602673E-2</v>
      </c>
      <c r="K3" s="44" t="s">
        <v>47</v>
      </c>
      <c r="L3" s="77">
        <v>1.0405862330434276E-2</v>
      </c>
      <c r="M3" s="42"/>
      <c r="N3" s="80">
        <f t="array" ref="N3:N26">QuoteLive</f>
        <v>2.7931066512602673E-2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9" si="1">Currency&amp;$B4&amp;"_SYNTH"&amp;Tenor1M&amp;QuoteSuffix</f>
        <v>AUDSWD_SYNTH1M_Quote</v>
      </c>
      <c r="D4" s="101" t="str">
        <f>_xll.qlSimpleQuote(C4,,RateTickValue,Permanent,Trigger,ObjectOverwrite)</f>
        <v>AUDSWD_SYNTH1M_Quote#0000</v>
      </c>
      <c r="E4" s="352" t="str">
        <f>_xll.ohRangeRetrieveError(D4)</f>
        <v/>
      </c>
      <c r="F4" s="40"/>
      <c r="H4" s="41"/>
      <c r="I4" s="71" t="str">
        <f t="shared" ref="I4:I26" si="2">B4</f>
        <v>SWD</v>
      </c>
      <c r="J4" s="72">
        <f>'1MSynthDepo'!D33</f>
        <v>2.7799442812875032E-2</v>
      </c>
      <c r="K4" s="44" t="s">
        <v>47</v>
      </c>
      <c r="L4" s="77">
        <v>1.0965679117003316E-2</v>
      </c>
      <c r="M4" s="42"/>
      <c r="N4" s="80">
        <v>2.7799442812875032E-2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_xll.qlSimpleQuote(C5,,RateTickValue,Permanent,Trigger,ObjectOverwrite)</f>
        <v>AUD2WD_SYNTH1M_Quote#0000</v>
      </c>
      <c r="E5" s="352" t="str">
        <f>_xll.ohRangeRetrieveError(D5)</f>
        <v/>
      </c>
      <c r="F5" s="40"/>
      <c r="H5" s="41"/>
      <c r="I5" s="71" t="str">
        <f t="shared" si="2"/>
        <v>2WD</v>
      </c>
      <c r="J5" s="72">
        <f>'1MSynthDepo'!D34</f>
        <v>2.7649455921398291E-2</v>
      </c>
      <c r="K5" s="44" t="s">
        <v>47</v>
      </c>
      <c r="L5" s="77">
        <v>1.1919109632675905E-2</v>
      </c>
      <c r="M5" s="42"/>
      <c r="N5" s="80">
        <v>2.7649455921398291E-2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_xll.qlSimpleQuote(C6,,RateTickValue,Permanent,Trigger,ObjectOverwrite)</f>
        <v>AUD3WD_SYNTH1M_Quote#0000</v>
      </c>
      <c r="E6" s="352" t="str">
        <f>_xll.ohRangeRetrieveError(D6)</f>
        <v/>
      </c>
      <c r="F6" s="40"/>
      <c r="H6" s="41"/>
      <c r="I6" s="73" t="str">
        <f t="shared" si="2"/>
        <v>3WD</v>
      </c>
      <c r="J6" s="74">
        <f>'1MSynthDepo'!D35</f>
        <v>2.7505711605555608E-2</v>
      </c>
      <c r="K6" s="44" t="s">
        <v>47</v>
      </c>
      <c r="L6" s="78">
        <v>1.2840437570788649E-2</v>
      </c>
      <c r="M6" s="42"/>
      <c r="N6" s="82">
        <v>2.7505711605555608E-2</v>
      </c>
      <c r="O6" s="83">
        <f>_xll.qlSimpleQuoteSetValue(D6,ROUND($N6,6),EvaluationDate)</f>
        <v>0</v>
      </c>
      <c r="P6" s="43"/>
    </row>
    <row r="7" spans="1:16" x14ac:dyDescent="0.2">
      <c r="A7" s="106"/>
      <c r="B7" s="100" t="s">
        <v>51</v>
      </c>
      <c r="C7" s="45" t="str">
        <f t="shared" si="1"/>
        <v>AUD1MD_SYNTH1M_Quote</v>
      </c>
      <c r="D7" s="101" t="str">
        <f>_xll.qlSimpleQuote(C7,,RateTickValue,Permanent,Trigger,ObjectOverwrite)</f>
        <v>AUD1MD_SYNTH1M_Quote#0000</v>
      </c>
      <c r="E7" s="352" t="str">
        <f>_xll.ohRangeRetrieveError(D7)</f>
        <v/>
      </c>
      <c r="F7" s="40"/>
      <c r="H7" s="41"/>
      <c r="I7" s="71" t="str">
        <f t="shared" si="2"/>
        <v>1MD</v>
      </c>
      <c r="J7" s="72">
        <f>'1MSynthDepo'!D36</f>
        <v>2.7330641484981853E-2</v>
      </c>
      <c r="K7" s="44"/>
      <c r="L7" s="77">
        <v>1.4101364083897583E-2</v>
      </c>
      <c r="M7" s="42"/>
      <c r="N7" s="80">
        <v>2.7330641484981853E-2</v>
      </c>
      <c r="O7" s="81">
        <f>_xll.qlSimpleQuoteSetValue(D7,ROUND($N7,6),EvaluationDate)</f>
        <v>0</v>
      </c>
      <c r="P7" s="43"/>
    </row>
    <row r="8" spans="1:16" x14ac:dyDescent="0.2">
      <c r="A8" s="106"/>
      <c r="B8" s="100" t="s">
        <v>52</v>
      </c>
      <c r="C8" s="45" t="str">
        <f t="shared" si="1"/>
        <v>AUD2MD_SYNTH1M_Quote</v>
      </c>
      <c r="D8" s="101" t="str">
        <f>_xll.qlSimpleQuote(C8,,RateTickValue,Permanent,Trigger,ObjectOverwrite)</f>
        <v>AUD2MD_SYNTH1M_Quote#0000</v>
      </c>
      <c r="E8" s="352" t="str">
        <f>_xll.ohRangeRetrieveError(D8)</f>
        <v/>
      </c>
      <c r="F8" s="40"/>
      <c r="H8" s="41"/>
      <c r="I8" s="71" t="str">
        <f t="shared" si="2"/>
        <v>2MD</v>
      </c>
      <c r="J8" s="72">
        <f>'1MSynthDepo'!D37</f>
        <v>2.6778101695512858E-2</v>
      </c>
      <c r="K8" s="44"/>
      <c r="L8" s="77">
        <v>1.7491048907350572E-2</v>
      </c>
      <c r="M8" s="42"/>
      <c r="N8" s="80">
        <v>2.6778101695512858E-2</v>
      </c>
      <c r="O8" s="81">
        <f>_xll.qlSimpleQuoteSetValue(D8,ROUND($N8,6),EvaluationDate)</f>
        <v>0</v>
      </c>
      <c r="P8" s="43"/>
    </row>
    <row r="9" spans="1:16" ht="12" thickBot="1" x14ac:dyDescent="0.25">
      <c r="A9" s="107"/>
      <c r="B9" s="105" t="s">
        <v>53</v>
      </c>
      <c r="C9" s="70" t="str">
        <f t="shared" si="1"/>
        <v>AUD3MD_SYNTH1M_Quote</v>
      </c>
      <c r="D9" s="104" t="str">
        <f>_xll.qlSimpleQuote(C9,,RateTickValue,Permanent,Trigger,ObjectOverwrite)</f>
        <v>AUD3MD_SYNTH1M_Quote#0000</v>
      </c>
      <c r="E9" s="352" t="str">
        <f>_xll.ohRangeRetrieveError(D9)</f>
        <v/>
      </c>
      <c r="F9" s="40"/>
      <c r="H9" s="89"/>
      <c r="I9" s="75" t="str">
        <f t="shared" si="2"/>
        <v>3MD</v>
      </c>
      <c r="J9" s="76">
        <f>'1MSynthDepo'!D38</f>
        <v>2.6357620634207286E-2</v>
      </c>
      <c r="K9" s="90" t="s">
        <v>47</v>
      </c>
      <c r="L9" s="79">
        <v>2.0283100739603384E-2</v>
      </c>
      <c r="M9" s="89"/>
      <c r="N9" s="84">
        <v>2.6357620634207286E-2</v>
      </c>
      <c r="O9" s="85">
        <f>_xll.qlSimpleQuoteSetValue(D9,ROUND($N9,6),EvaluationDate)</f>
        <v>0</v>
      </c>
      <c r="P9" s="89"/>
    </row>
    <row r="10" spans="1:16" ht="12" thickBot="1" x14ac:dyDescent="0.25">
      <c r="A10" s="141">
        <v>3</v>
      </c>
      <c r="B10" s="97" t="s">
        <v>46</v>
      </c>
      <c r="C10" s="98" t="str">
        <f t="shared" ref="C10:C16" si="3">Currency&amp;$B10&amp;"_SYNTH"&amp;Tenor3M&amp;QuoteSuffix</f>
        <v>AUDSND_SYNTH3M_Quote</v>
      </c>
      <c r="D10" s="99" t="str">
        <f>_xll.qlSimpleQuote(C10,,RateTickValue,Permanent,Trigger,ObjectOverwrite)</f>
        <v>AUDSND_SYNTH3M_Quote#0000</v>
      </c>
      <c r="E10" s="351" t="str">
        <f>_xll.ohRangeRetrieveError(D10)</f>
        <v/>
      </c>
      <c r="F10" s="47"/>
      <c r="H10" s="50"/>
      <c r="I10" s="91" t="str">
        <f t="shared" si="2"/>
        <v>SND</v>
      </c>
      <c r="J10" s="92">
        <f>'3MSynthDepo'!D32</f>
        <v>2.6755213790098892E-2</v>
      </c>
      <c r="K10" s="51"/>
      <c r="L10" s="93">
        <v>2.5975553639145887E-2</v>
      </c>
      <c r="M10" s="49"/>
      <c r="N10" s="94">
        <v>2.6755213790098892E-2</v>
      </c>
      <c r="O10" s="95">
        <f>_xll.qlSimpleQuoteSetValue(D10,ROUND($N10,6),EvaluationDate)</f>
        <v>0</v>
      </c>
      <c r="P10" s="114">
        <f>_xll.ohTrigger(O10:O16)</f>
        <v>27</v>
      </c>
    </row>
    <row r="11" spans="1:16" x14ac:dyDescent="0.2">
      <c r="A11" s="141" t="str">
        <f>_xll.qlPeriodEquivalent(Months3M&amp;"M")</f>
        <v>3M</v>
      </c>
      <c r="B11" s="100" t="s">
        <v>48</v>
      </c>
      <c r="C11" s="45" t="str">
        <f t="shared" si="3"/>
        <v>AUDSWD_SYNTH3M_Quote</v>
      </c>
      <c r="D11" s="101" t="str">
        <f>_xll.qlSimpleQuote(C11,,RateTickValue,Permanent,Trigger,ObjectOverwrite)</f>
        <v>AUDSWD_SYNTH3M_Quote#0000</v>
      </c>
      <c r="E11" s="352" t="str">
        <f>_xll.ohRangeRetrieveError(D11)</f>
        <v/>
      </c>
      <c r="F11" s="47"/>
      <c r="H11" s="50"/>
      <c r="I11" s="86" t="str">
        <f t="shared" si="2"/>
        <v>SWD</v>
      </c>
      <c r="J11" s="72">
        <f>'3MSynthDepo'!D33</f>
        <v>2.6749195467952274E-2</v>
      </c>
      <c r="K11" s="51"/>
      <c r="L11" s="77">
        <v>2.5986503257622456E-2</v>
      </c>
      <c r="M11" s="49"/>
      <c r="N11" s="80">
        <v>2.6749195467952274E-2</v>
      </c>
      <c r="O11" s="81">
        <f>_xll.qlSimpleQuoteSetValue(D11,ROUND($N11,6),EvaluationDate)</f>
        <v>0</v>
      </c>
      <c r="P11" s="43"/>
    </row>
    <row r="12" spans="1:16" x14ac:dyDescent="0.2">
      <c r="A12" s="46"/>
      <c r="B12" s="100" t="s">
        <v>49</v>
      </c>
      <c r="C12" s="45" t="str">
        <f t="shared" si="3"/>
        <v>AUD2WD_SYNTH3M_Quote</v>
      </c>
      <c r="D12" s="101" t="str">
        <f>_xll.qlSimpleQuote(C12,,RateTickValue,Permanent,Trigger,ObjectOverwrite)</f>
        <v>AUD2WD_SYNTH3M_Quote#0000</v>
      </c>
      <c r="E12" s="352" t="str">
        <f>_xll.ohRangeRetrieveError(D12)</f>
        <v/>
      </c>
      <c r="F12" s="47"/>
      <c r="H12" s="50"/>
      <c r="I12" s="86" t="str">
        <f t="shared" si="2"/>
        <v>2WD</v>
      </c>
      <c r="J12" s="72">
        <f>'3MSynthDepo'!D34</f>
        <v>2.6740855385212457E-2</v>
      </c>
      <c r="K12" s="51"/>
      <c r="L12" s="77">
        <v>2.6003996530783297E-2</v>
      </c>
      <c r="M12" s="49"/>
      <c r="N12" s="80">
        <v>2.6740855385212457E-2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50</v>
      </c>
      <c r="C13" s="45" t="str">
        <f t="shared" si="3"/>
        <v>AUD3WD_SYNTH3M_Quote</v>
      </c>
      <c r="D13" s="101" t="str">
        <f>_xll.qlSimpleQuote(C13,,RateTickValue,Permanent,Trigger,ObjectOverwrite)</f>
        <v>AUD3WD_SYNTH3M_Quote#0000</v>
      </c>
      <c r="E13" s="352" t="str">
        <f>_xll.ohRangeRetrieveError(D13)</f>
        <v/>
      </c>
      <c r="F13" s="47"/>
      <c r="H13" s="50"/>
      <c r="I13" s="87" t="str">
        <f t="shared" si="2"/>
        <v>3WD</v>
      </c>
      <c r="J13" s="74">
        <f>'3MSynthDepo'!D35</f>
        <v>2.6733488710554944E-2</v>
      </c>
      <c r="K13" s="51"/>
      <c r="L13" s="78">
        <v>2.6020671246666238E-2</v>
      </c>
      <c r="M13" s="49"/>
      <c r="N13" s="82">
        <v>2.6733488710554944E-2</v>
      </c>
      <c r="O13" s="83">
        <f>_xll.qlSimpleQuoteSetValue(D13,ROUND($N13,6),EvaluationDate)</f>
        <v>0</v>
      </c>
      <c r="P13" s="43"/>
    </row>
    <row r="14" spans="1:16" x14ac:dyDescent="0.2">
      <c r="A14" s="46"/>
      <c r="B14" s="100" t="s">
        <v>51</v>
      </c>
      <c r="C14" s="45" t="str">
        <f t="shared" si="3"/>
        <v>AUD1MD_SYNTH3M_Quote</v>
      </c>
      <c r="D14" s="102" t="str">
        <f>_xll.qlSimpleQuote(C14,,RateTickValue,Permanent,Trigger,ObjectOverwrite)</f>
        <v>AUD1MD_SYNTH3M_Quote#0000</v>
      </c>
      <c r="E14" s="352" t="str">
        <f>_xll.ohRangeRetrieveError(D14)</f>
        <v/>
      </c>
      <c r="F14" s="47"/>
      <c r="H14" s="50"/>
      <c r="I14" s="86" t="str">
        <f t="shared" si="2"/>
        <v>1MD</v>
      </c>
      <c r="J14" s="72">
        <f>'3MSynthDepo'!D36</f>
        <v>2.6726018821224825E-2</v>
      </c>
      <c r="K14" s="51"/>
      <c r="L14" s="77">
        <v>2.6043504212180855E-2</v>
      </c>
      <c r="M14" s="49"/>
      <c r="N14" s="80">
        <v>2.6726018821224825E-2</v>
      </c>
      <c r="O14" s="81">
        <f>_xll.qlSimpleQuoteSetValue(D14,ROUND($N14,6),EvaluationDate)</f>
        <v>0</v>
      </c>
      <c r="P14" s="43"/>
    </row>
    <row r="15" spans="1:16" x14ac:dyDescent="0.2">
      <c r="A15" s="46"/>
      <c r="B15" s="100" t="s">
        <v>52</v>
      </c>
      <c r="C15" s="45" t="str">
        <f t="shared" si="3"/>
        <v>AUD2MD_SYNTH3M_Quote</v>
      </c>
      <c r="D15" s="102" t="str">
        <f>_xll.qlSimpleQuote(C15,,RateTickValue,Permanent,Trigger,ObjectOverwrite)</f>
        <v>AUD2MD_SYNTH3M_Quote#0000</v>
      </c>
      <c r="E15" s="352" t="str">
        <f>_xll.ohRangeRetrieveError(D15)</f>
        <v/>
      </c>
      <c r="F15" s="47"/>
      <c r="H15" s="50"/>
      <c r="I15" s="86" t="str">
        <f t="shared" si="2"/>
        <v>2MD</v>
      </c>
      <c r="J15" s="72">
        <f>'3MSynthDepo'!D37</f>
        <v>2.6698848640291952E-2</v>
      </c>
      <c r="K15" s="51"/>
      <c r="L15" s="77">
        <v>2.6101978028956276E-2</v>
      </c>
      <c r="M15" s="49"/>
      <c r="N15" s="80">
        <v>2.6698848640291952E-2</v>
      </c>
      <c r="O15" s="81">
        <f>_xll.qlSimpleQuoteSetValue(D15,ROUND($N15,6),EvaluationDate)</f>
        <v>0</v>
      </c>
      <c r="P15" s="43"/>
    </row>
    <row r="16" spans="1:16" ht="12" thickBot="1" x14ac:dyDescent="0.25">
      <c r="A16" s="46"/>
      <c r="B16" s="103" t="s">
        <v>53</v>
      </c>
      <c r="C16" s="70" t="str">
        <f t="shared" si="3"/>
        <v>AUD3MD_SYNTH3M_Quote</v>
      </c>
      <c r="D16" s="104" t="str">
        <f>_xll.qlSimpleQuote(C16,,RateTickValue,Permanent,Trigger,ObjectOverwrite)</f>
        <v>AUD3MD_SYNTH3M_Quote#0000</v>
      </c>
      <c r="E16" s="353" t="str">
        <f>_xll.ohRangeRetrieveError(D16)</f>
        <v/>
      </c>
      <c r="F16" s="47"/>
      <c r="H16" s="50"/>
      <c r="I16" s="88" t="str">
        <f t="shared" si="2"/>
        <v>3MD</v>
      </c>
      <c r="J16" s="76">
        <f>'3MSynthDepo'!D38</f>
        <v>2.665936993571134E-2</v>
      </c>
      <c r="K16" s="51"/>
      <c r="L16" s="79">
        <v>2.6137423308689584E-2</v>
      </c>
      <c r="M16" s="49"/>
      <c r="N16" s="84">
        <v>2.665936993571134E-2</v>
      </c>
      <c r="O16" s="85">
        <f>_xll.qlSimpleQuoteSetValue(D16,ROUND($N16,6),EvaluationDate)</f>
        <v>0</v>
      </c>
      <c r="P16" s="43"/>
    </row>
    <row r="17" spans="1:16" ht="12" thickBot="1" x14ac:dyDescent="0.25">
      <c r="A17" s="141">
        <v>6</v>
      </c>
      <c r="B17" s="108" t="s">
        <v>46</v>
      </c>
      <c r="C17" s="98" t="str">
        <f t="shared" ref="C17:C26" si="4">Currency&amp;$B17&amp;"_SYNTH"&amp;Tenor6M&amp;QuoteSuffix</f>
        <v>AUDSND_SYNTH6M_Quote</v>
      </c>
      <c r="D17" s="99" t="str">
        <f>_xll.qlSimpleQuote(C17,,RateTickValue,Permanent,Trigger,ObjectOverwrite)</f>
        <v>AUDSND_SYNTH6M_Quote#0000</v>
      </c>
      <c r="E17" s="351" t="str">
        <f>_xll.ohRangeRetrieveError(D17)</f>
        <v/>
      </c>
      <c r="F17" s="47"/>
      <c r="H17" s="50"/>
      <c r="I17" s="91" t="str">
        <f t="shared" si="2"/>
        <v>SND</v>
      </c>
      <c r="J17" s="92">
        <f>'6MSynthDepo'!D32</f>
        <v>2.6916439085714037E-2</v>
      </c>
      <c r="K17" s="51"/>
      <c r="L17" s="93">
        <v>2.5900865171198613E-2</v>
      </c>
      <c r="M17" s="49"/>
      <c r="N17" s="94">
        <v>2.6916439085714037E-2</v>
      </c>
      <c r="O17" s="95">
        <f>_xll.qlSimpleQuoteSetValue(D17,ROUND($N17,6),EvaluationDate)</f>
        <v>0</v>
      </c>
      <c r="P17" s="115">
        <f>_xll.ohTrigger(O17:O26)</f>
        <v>27</v>
      </c>
    </row>
    <row r="18" spans="1:16" x14ac:dyDescent="0.2">
      <c r="A18" s="141" t="str">
        <f>_xll.qlPeriodEquivalent(Months6M&amp;"M")</f>
        <v>6M</v>
      </c>
      <c r="B18" s="109" t="s">
        <v>48</v>
      </c>
      <c r="C18" s="45" t="str">
        <f t="shared" si="4"/>
        <v>AUDSWD_SYNTH6M_Quote</v>
      </c>
      <c r="D18" s="101" t="str">
        <f>_xll.qlSimpleQuote(C18,,RateTickValue,Permanent,Trigger,ObjectOverwrite)</f>
        <v>AUDSWD_SYNTH6M_Quote#0000</v>
      </c>
      <c r="E18" s="352" t="str">
        <f>_xll.ohRangeRetrieveError(D18)</f>
        <v/>
      </c>
      <c r="F18" s="47"/>
      <c r="H18" s="50"/>
      <c r="I18" s="86" t="str">
        <f t="shared" si="2"/>
        <v>SWD</v>
      </c>
      <c r="J18" s="72">
        <f>'6MSynthDepo'!D33</f>
        <v>2.6920484468963155E-2</v>
      </c>
      <c r="K18" s="51"/>
      <c r="L18" s="77">
        <v>2.5909785781771593E-2</v>
      </c>
      <c r="M18" s="49"/>
      <c r="N18" s="80">
        <v>2.6920484468963155E-2</v>
      </c>
      <c r="O18" s="81">
        <f>_xll.qlSimpleQuoteSetValue(D18,ROUND($N18,6),EvaluationDate)</f>
        <v>0</v>
      </c>
      <c r="P18" s="52"/>
    </row>
    <row r="19" spans="1:16" x14ac:dyDescent="0.2">
      <c r="A19" s="111"/>
      <c r="B19" s="109" t="s">
        <v>49</v>
      </c>
      <c r="C19" s="45" t="str">
        <f t="shared" si="4"/>
        <v>AUD2WD_SYNTH6M_Quote</v>
      </c>
      <c r="D19" s="101" t="str">
        <f>_xll.qlSimpleQuote(C19,,RateTickValue,Permanent,Trigger,ObjectOverwrite)</f>
        <v>AUD2WD_SYNTH6M_Quote#0000</v>
      </c>
      <c r="E19" s="352" t="str">
        <f>_xll.ohRangeRetrieveError(D19)</f>
        <v/>
      </c>
      <c r="F19" s="47"/>
      <c r="H19" s="48"/>
      <c r="I19" s="86" t="str">
        <f t="shared" si="2"/>
        <v>2WD</v>
      </c>
      <c r="J19" s="72">
        <f>'6MSynthDepo'!D34</f>
        <v>2.6923599753134159E-2</v>
      </c>
      <c r="K19" s="51"/>
      <c r="L19" s="77">
        <v>2.5923860198961455E-2</v>
      </c>
      <c r="M19" s="49"/>
      <c r="N19" s="80">
        <v>2.6923599753134159E-2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50</v>
      </c>
      <c r="C20" s="45" t="str">
        <f t="shared" si="4"/>
        <v>AUD3WD_SYNTH6M_Quote</v>
      </c>
      <c r="D20" s="101" t="str">
        <f>_xll.qlSimpleQuote(C20,,RateTickValue,Permanent,Trigger,ObjectOverwrite)</f>
        <v>AUD3WD_SYNTH6M_Quote#0000</v>
      </c>
      <c r="E20" s="352" t="str">
        <f>_xll.ohRangeRetrieveError(D20)</f>
        <v/>
      </c>
      <c r="F20" s="47"/>
      <c r="H20" s="48"/>
      <c r="I20" s="86" t="str">
        <f t="shared" si="2"/>
        <v>3WD</v>
      </c>
      <c r="J20" s="72">
        <f>'6MSynthDepo'!D35</f>
        <v>2.6927380851691649E-2</v>
      </c>
      <c r="K20" s="51"/>
      <c r="L20" s="77">
        <v>2.5937283941604685E-2</v>
      </c>
      <c r="M20" s="49"/>
      <c r="N20" s="80">
        <v>2.6927380851691649E-2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51</v>
      </c>
      <c r="C21" s="45" t="str">
        <f t="shared" si="4"/>
        <v>AUD1MD_SYNTH6M_Quote</v>
      </c>
      <c r="D21" s="101" t="str">
        <f>_xll.qlSimpleQuote(C21,,RateTickValue,Permanent,Trigger,ObjectOverwrite)</f>
        <v>AUD1MD_SYNTH6M_Quote#0000</v>
      </c>
      <c r="E21" s="352" t="str">
        <f>_xll.ohRangeRetrieveError(D21)</f>
        <v/>
      </c>
      <c r="F21" s="47"/>
      <c r="H21" s="48"/>
      <c r="I21" s="86" t="str">
        <f t="shared" si="2"/>
        <v>1MD</v>
      </c>
      <c r="J21" s="72">
        <f>'6MSynthDepo'!D36</f>
        <v>2.6933791839227783E-2</v>
      </c>
      <c r="K21" s="51"/>
      <c r="L21" s="77">
        <v>2.59557638847801E-2</v>
      </c>
      <c r="M21" s="49"/>
      <c r="N21" s="80">
        <v>2.6933791839227783E-2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52</v>
      </c>
      <c r="C22" s="45" t="str">
        <f t="shared" si="4"/>
        <v>AUD2MD_SYNTH6M_Quote</v>
      </c>
      <c r="D22" s="101" t="str">
        <f>_xll.qlSimpleQuote(C22,,RateTickValue,Permanent,Trigger,ObjectOverwrite)</f>
        <v>AUD2MD_SYNTH6M_Quote#0000</v>
      </c>
      <c r="E22" s="352" t="str">
        <f>_xll.ohRangeRetrieveError(D22)</f>
        <v/>
      </c>
      <c r="F22" s="47"/>
      <c r="H22" s="48"/>
      <c r="I22" s="86" t="str">
        <f t="shared" si="2"/>
        <v>2MD</v>
      </c>
      <c r="J22" s="72">
        <f>'6MSynthDepo'!D37</f>
        <v>2.6951857898082181E-2</v>
      </c>
      <c r="K22" s="51"/>
      <c r="L22" s="77">
        <v>2.6003234341451513E-2</v>
      </c>
      <c r="M22" s="49"/>
      <c r="N22" s="80">
        <v>2.6951857898082181E-2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53</v>
      </c>
      <c r="C23" s="45" t="str">
        <f t="shared" si="4"/>
        <v>AUD3MD_SYNTH6M_Quote</v>
      </c>
      <c r="D23" s="101" t="str">
        <f>_xll.qlSimpleQuote(C23,,RateTickValue,Permanent,Trigger,ObjectOverwrite)</f>
        <v>AUD3MD_SYNTH6M_Quote#0000</v>
      </c>
      <c r="E23" s="352" t="str">
        <f>_xll.ohRangeRetrieveError(D23)</f>
        <v/>
      </c>
      <c r="F23" s="47"/>
      <c r="H23" s="48"/>
      <c r="I23" s="86" t="str">
        <f t="shared" si="2"/>
        <v>3MD</v>
      </c>
      <c r="J23" s="72">
        <f>'6MSynthDepo'!D38</f>
        <v>2.6947822155728177E-2</v>
      </c>
      <c r="K23" s="51"/>
      <c r="L23" s="77">
        <v>2.6030759821451213E-2</v>
      </c>
      <c r="M23" s="49"/>
      <c r="N23" s="80">
        <v>2.6947822155728177E-2</v>
      </c>
      <c r="O23" s="81">
        <f>_xll.qlSimpleQuoteSetValue(D23,ROUND($N23,6),EvaluationDate)</f>
        <v>0</v>
      </c>
      <c r="P23" s="52"/>
    </row>
    <row r="24" spans="1:16" x14ac:dyDescent="0.2">
      <c r="A24" s="112"/>
      <c r="B24" s="109" t="s">
        <v>54</v>
      </c>
      <c r="C24" s="45" t="str">
        <f t="shared" si="4"/>
        <v>AUD4MD_SYNTH6M_Quote</v>
      </c>
      <c r="D24" s="101" t="str">
        <f>_xll.qlSimpleQuote(C24,,RateTickValue,Permanent,Trigger,ObjectOverwrite)</f>
        <v>AUD4MD_SYNTH6M_Quote#0000</v>
      </c>
      <c r="E24" s="352" t="str">
        <f>_xll.ohRangeRetrieveError(D24)</f>
        <v/>
      </c>
      <c r="F24" s="47"/>
      <c r="H24" s="48"/>
      <c r="I24" s="86" t="str">
        <f t="shared" si="2"/>
        <v>4MD</v>
      </c>
      <c r="J24" s="72">
        <f>'6MSynthDepo'!D39</f>
        <v>2.6951150916325755E-2</v>
      </c>
      <c r="K24" s="51"/>
      <c r="L24" s="77">
        <v>2.6057594178047948E-2</v>
      </c>
      <c r="M24" s="49"/>
      <c r="N24" s="80">
        <v>2.6951150916325755E-2</v>
      </c>
      <c r="O24" s="81">
        <f>_xll.qlSimpleQuoteSetValue(D24,ROUND($N24,6),EvaluationDate)</f>
        <v>0</v>
      </c>
      <c r="P24" s="52"/>
    </row>
    <row r="25" spans="1:16" x14ac:dyDescent="0.2">
      <c r="A25" s="112"/>
      <c r="B25" s="109" t="s">
        <v>55</v>
      </c>
      <c r="C25" s="45" t="str">
        <f t="shared" si="4"/>
        <v>AUD5MD_SYNTH6M_Quote</v>
      </c>
      <c r="D25" s="101" t="str">
        <f>_xll.qlSimpleQuote(C25,,RateTickValue,Permanent,Trigger,ObjectOverwrite)</f>
        <v>AUD5MD_SYNTH6M_Quote#0000</v>
      </c>
      <c r="E25" s="352" t="str">
        <f>_xll.ohRangeRetrieveError(D25)</f>
        <v/>
      </c>
      <c r="F25" s="47"/>
      <c r="H25" s="48"/>
      <c r="I25" s="86" t="str">
        <f t="shared" si="2"/>
        <v>5MD</v>
      </c>
      <c r="J25" s="72">
        <f>'6MSynthDepo'!D40</f>
        <v>2.6969197916340032E-2</v>
      </c>
      <c r="K25" s="51"/>
      <c r="L25" s="77">
        <v>2.6117175301643539E-2</v>
      </c>
      <c r="M25" s="49"/>
      <c r="N25" s="80">
        <v>2.6969197916340032E-2</v>
      </c>
      <c r="O25" s="81">
        <f>_xll.qlSimpleQuoteSetValue(D25,ROUND($N25,6),EvaluationDate)</f>
        <v>0</v>
      </c>
      <c r="P25" s="52"/>
    </row>
    <row r="26" spans="1:16" ht="12" thickBot="1" x14ac:dyDescent="0.25">
      <c r="A26" s="112"/>
      <c r="B26" s="105" t="s">
        <v>56</v>
      </c>
      <c r="C26" s="70" t="str">
        <f t="shared" si="4"/>
        <v>AUD6MD_SYNTH6M_Quote</v>
      </c>
      <c r="D26" s="110" t="str">
        <f>_xll.qlSimpleQuote(C26,,RateTickValue,Permanent,Trigger,ObjectOverwrite)</f>
        <v>AUD6MD_SYNTH6M_Quote#0000</v>
      </c>
      <c r="E26" s="353" t="str">
        <f>_xll.ohRangeRetrieveError(D26)</f>
        <v/>
      </c>
      <c r="F26" s="47"/>
      <c r="H26" s="48"/>
      <c r="I26" s="88" t="str">
        <f t="shared" si="2"/>
        <v>6MD</v>
      </c>
      <c r="J26" s="76">
        <f>'6MSynthDepo'!D41</f>
        <v>2.6995177902497617E-2</v>
      </c>
      <c r="K26" s="51"/>
      <c r="L26" s="79">
        <v>2.61470620181086E-2</v>
      </c>
      <c r="M26" s="49"/>
      <c r="N26" s="84">
        <v>2.6995177902497617E-2</v>
      </c>
      <c r="O26" s="85">
        <f>_xll.qlSimpleQuoteSetValue(D26,ROUND($N26,6),EvaluationDate)</f>
        <v>0</v>
      </c>
      <c r="P26" s="52"/>
    </row>
    <row r="27" spans="1:16" ht="12" thickBot="1" x14ac:dyDescent="0.25">
      <c r="A27" s="56"/>
      <c r="B27" s="65"/>
      <c r="C27" s="66"/>
      <c r="D27" s="66"/>
      <c r="E27" s="66"/>
      <c r="F27" s="57"/>
      <c r="H27" s="53"/>
      <c r="I27" s="54"/>
      <c r="J27" s="54"/>
      <c r="K27" s="54"/>
      <c r="L27" s="54"/>
      <c r="M27" s="54"/>
      <c r="N27" s="54"/>
      <c r="O27" s="54"/>
      <c r="P27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M1" sqref="M1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obj_00225#0000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'1M BBSWSwapForBasisCalc'!K3</f>
        <v>AUDQM3AB3M_S1BR3BR_Quote#0000</v>
      </c>
      <c r="K3" s="272" t="str">
        <f>_xll.qlSwapRateHelper2(,$J3,$C3,Calendar,$F3,$G3,$H3,$K$1,$I3,B3,Discounting,Permanent,Trigger,ObjectOverwrite)</f>
        <v>obj_0024a#0000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2.665875028789268E-2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41897</v>
      </c>
      <c r="S3" s="287">
        <f>_xll.qlRateHelperLatestDate(K3,Trigger)</f>
        <v>41988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'1M BBSWSwapForBasisCalc'!K4</f>
        <v>AUDQM3AB6M_S1BR3BR_Quote#0000</v>
      </c>
      <c r="K4" s="272" t="str">
        <f>_xll.qlSwapRateHelper2(,$J4,$C4,Calendar,$F4,$G4,$H4,$K$1,$I4,B4,Discounting,Permanent,Trigger,ObjectOverwrite)</f>
        <v>obj_0024b#0000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2.6119589356448369E-2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41897</v>
      </c>
      <c r="S4" s="287">
        <f>_xll.qlRateHelperLatestDate(K4,Trigger)</f>
        <v>42079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'1M BBSWSwapForBasisCalc'!K5</f>
        <v>AUDQM3AB9M_S1BR3BR_Quote#0000</v>
      </c>
      <c r="K5" s="272" t="str">
        <f>_xll.qlSwapRateHelper2(,$J5,$C5,Calendar,$F5,$G5,$H5,$K$1,$I5,B5,Discounting,Permanent,Trigger,ObjectOverwrite)</f>
        <v>obj_00248#0000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2.6615578467856137E-2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41897</v>
      </c>
      <c r="S5" s="287">
        <f>_xll.qlRateHelperLatestDate(K5,Trigger)</f>
        <v>42170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obj_0024f#0000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2.6775000000000004E-2</v>
      </c>
      <c r="P6" s="286">
        <f>_xll.qlSwapRateHelperSpread(K6,AllTriggers)</f>
        <v>6.8749999999999996E-4</v>
      </c>
      <c r="Q6" s="285" t="b">
        <v>1</v>
      </c>
      <c r="R6" s="287">
        <f>_xll.qlRateHelperEarliestDate(K6,Trigger)</f>
        <v>41897</v>
      </c>
      <c r="S6" s="287">
        <f>_xll.qlRateHelperLatestDate(K6,Trigger)</f>
        <v>42262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obj_0024e#0000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2.8250000000000001E-2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41897</v>
      </c>
      <c r="S7" s="287">
        <f>_xll.qlRateHelperLatestDate(K7,Trigger)</f>
        <v>42628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obj_0024c#0000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0.03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41897</v>
      </c>
      <c r="S8" s="290">
        <f>_xll.qlRateHelperLatestDate(K8,Trigger)</f>
        <v>42993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2.665875028789268E-2</v>
      </c>
      <c r="P12" s="286">
        <f>_xll.qlSwapRateHelperSpread(L14,AllTriggers)</f>
        <v>3.8749999999999999E-4</v>
      </c>
      <c r="Q12" s="287">
        <f>_xll.qlRateHelperEarliestDate(L14,Trigger)</f>
        <v>41897</v>
      </c>
      <c r="R12" s="287">
        <f>_xll.qlRateHelperLatestDate(L14,Trigger)</f>
        <v>41988</v>
      </c>
      <c r="S12" s="315">
        <v>0.99327846139393761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2.6119589356448369E-2</v>
      </c>
      <c r="P13" s="286">
        <f>_xll.qlSwapRateHelperSpread(L15,AllTriggers)</f>
        <v>5.1250000000000004E-4</v>
      </c>
      <c r="Q13" s="287">
        <f>_xll.qlRateHelperEarliestDate(L15,Trigger)</f>
        <v>41897</v>
      </c>
      <c r="R13" s="287">
        <f>_xll.qlRateHelperLatestDate(L15,Trigger)</f>
        <v>42079</v>
      </c>
      <c r="S13" s="315">
        <v>0.9871410520811823</v>
      </c>
    </row>
    <row r="14" spans="1:19" x14ac:dyDescent="0.2">
      <c r="L14" s="312" t="str">
        <f t="array" ref="L14:L22">_xll.ohFilter(K3:K8,Q3:Q8)</f>
        <v>obj_0024a#0000</v>
      </c>
      <c r="N14" s="330" t="str">
        <v>AUDQM3AB9M_S1BR3BR_Quote</v>
      </c>
      <c r="O14" s="286">
        <f>_xll.qlRateHelperQuoteValue(L16,AllTriggers)</f>
        <v>2.6615578467856137E-2</v>
      </c>
      <c r="P14" s="286">
        <f>_xll.qlSwapRateHelperSpread(L16,AllTriggers)</f>
        <v>6.2500000000000001E-4</v>
      </c>
      <c r="Q14" s="287">
        <f>_xll.qlRateHelperEarliestDate(L16,Trigger)</f>
        <v>41897</v>
      </c>
      <c r="R14" s="287">
        <f>_xll.qlRateHelperLatestDate(L16,Trigger)</f>
        <v>42170</v>
      </c>
      <c r="S14" s="315">
        <v>0.98059720244354531</v>
      </c>
    </row>
    <row r="15" spans="1:19" x14ac:dyDescent="0.2">
      <c r="I15" s="279"/>
      <c r="J15" s="279"/>
      <c r="L15" s="313" t="str">
        <v>obj_0024b#0000</v>
      </c>
      <c r="N15" s="330" t="str">
        <v>AUDQM3AB1Y_Quote</v>
      </c>
      <c r="O15" s="286">
        <f>_xll.qlRateHelperQuoteValue(L17,AllTriggers)</f>
        <v>2.6775000000000004E-2</v>
      </c>
      <c r="P15" s="286">
        <f>_xll.qlSwapRateHelperSpread(L17,AllTriggers)</f>
        <v>6.8749999999999996E-4</v>
      </c>
      <c r="Q15" s="287">
        <f>_xll.qlRateHelperEarliestDate(L17,Trigger)</f>
        <v>41897</v>
      </c>
      <c r="R15" s="287">
        <f>_xll.qlRateHelperLatestDate(L17,Trigger)</f>
        <v>42262</v>
      </c>
      <c r="S15" s="315">
        <v>0.97412066254051033</v>
      </c>
    </row>
    <row r="16" spans="1:19" x14ac:dyDescent="0.2">
      <c r="L16" s="313" t="str">
        <v>obj_00248#0000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str">
        <v>obj_0024f#0000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obj_003e4#0002</v>
      </c>
      <c r="P24" s="332" t="str">
        <f>Currency&amp;"QM1M"&amp;N24</f>
        <v>AUDQM1M3M</v>
      </c>
      <c r="Q24" s="332">
        <f>EvaluationDate</f>
        <v>41894</v>
      </c>
      <c r="R24" s="322">
        <f>_xll.qlIndexFixing(O24,$Q$24,TRUE,Trigger)</f>
        <v>2.6273377102961171E-2</v>
      </c>
      <c r="S24" s="333" t="str">
        <f>Currency&amp;"0x3"&amp;"F"</f>
        <v>AUD0x3F</v>
      </c>
      <c r="T24" s="332">
        <f>_xll.qlCalendarAdvance(Calendar,SettlementDate,"1D","F",,Trigger)</f>
        <v>41897</v>
      </c>
      <c r="U24" s="332">
        <f>_xll.qlInterestRateIndexMaturity(N27,T24,Trigger)</f>
        <v>41988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>
        <f>R24</f>
        <v>2.6273377102961171E-2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obj_003e5#0002</v>
      </c>
      <c r="P25" s="336" t="str">
        <f>Currency&amp;"QM1M"&amp;N25</f>
        <v>AUDQM1M6M</v>
      </c>
      <c r="Q25" s="336">
        <f>EvaluationDate</f>
        <v>41894</v>
      </c>
      <c r="R25" s="286">
        <f>_xll.qlIndexFixing(O25,$Q$24,TRUE,Trigger)</f>
        <v>2.5607625308585496E-2</v>
      </c>
      <c r="S25" s="337" t="str">
        <f>Currency&amp;"3x6"&amp;"F"</f>
        <v>AUD3x6F</v>
      </c>
      <c r="T25" s="336">
        <f>U24</f>
        <v>41988</v>
      </c>
      <c r="U25" s="336">
        <f>_xll.qlInterestRateIndexMaturity(N27,T25,Trigger)</f>
        <v>42079</v>
      </c>
      <c r="V25" s="338">
        <f>_xll.qlDayCounterYearFraction("actual/365 (fixed)",T25,U25,,,Trigger)</f>
        <v>0.24931506849315069</v>
      </c>
      <c r="W25" s="338">
        <f>_xll.qlDayCounterYearFraction("Actual/365 (fixed)",$T$24,U25,,,Trigger)</f>
        <v>0.49863013698630138</v>
      </c>
      <c r="X25" s="339">
        <f>((1+R25*W25)/(1+X24*W24)-1)/V25</f>
        <v>2.477955876091879E-2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obj_003e3#0002</v>
      </c>
      <c r="P26" s="340" t="str">
        <f>Currency&amp;"QM1M"&amp;N26</f>
        <v>AUDQM1M9M</v>
      </c>
      <c r="Q26" s="340">
        <f>EvaluationDate</f>
        <v>41894</v>
      </c>
      <c r="R26" s="323">
        <f>_xll.qlIndexFixing(O26,$Q$24,TRUE,Trigger)</f>
        <v>2.5991579322648405E-2</v>
      </c>
      <c r="S26" s="341" t="str">
        <f>Currency&amp;"6x9"&amp;"F"</f>
        <v>AUD6x9F</v>
      </c>
      <c r="T26" s="340">
        <f>U25</f>
        <v>42079</v>
      </c>
      <c r="U26" s="340">
        <f>_xll.qlInterestRateIndexMaturity(N27,T26,Trigger)</f>
        <v>42171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0.75068493150684934</v>
      </c>
      <c r="X26" s="343">
        <f>((1+R26*W26)/(1+R25*W25)-1)/V26</f>
        <v>2.6413868866429442E-2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obj_003e2#0002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41897</v>
      </c>
      <c r="Q30" s="332">
        <f>_xll.qlInterestRateIndexMaturity($N$27,P30,Trigger)</f>
        <v>41988</v>
      </c>
      <c r="R30" s="335">
        <f>_xll.qlIndexFixing($N$27,P30,TRUE,AllTriggers)</f>
        <v>2.6273377102961168E-2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41988</v>
      </c>
      <c r="Q31" s="336">
        <f>_xll.qlInterestRateIndexMaturity($N$27,P31,Trigger)</f>
        <v>42079</v>
      </c>
      <c r="R31" s="339">
        <f>_xll.qlIndexFixing($N$27,P31,TRUE,AllTriggers)</f>
        <v>2.4937754596978227E-2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42079</v>
      </c>
      <c r="Q32" s="340">
        <f>_xll.qlInterestRateIndexMaturity($N$27,P32,Trigger)</f>
        <v>42171</v>
      </c>
      <c r="R32" s="343">
        <f>_xll.qlIndexFixing($N$27,P32,TRUE,AllTriggers)</f>
        <v>2.676339660772253E-2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4" sqref="K4"/>
    </sheetView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Q5" sqref="Q5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obj_00223#0000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67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>
        <v>0</v>
      </c>
      <c r="J3" s="271" t="str">
        <f>'6M BBSWSwapForBasisCalc'!K3</f>
        <v>AUDQM3AB6M_S3BR6BR_Quote#0000</v>
      </c>
      <c r="K3" s="272" t="str">
        <f>_xll.qlSwapRateHelper2(,$J3,$C3,Calendar,$F3,$G3,$H3,$K$1,$I3,B3,Discounting,Permanent,Trigger,ObjectOverwrite)</f>
        <v>obj_00251#0000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2.6914966233059705E-2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41897</v>
      </c>
      <c r="S3" s="287">
        <f>_xll.qlRateHelperLatestDate(K3,Trigger)</f>
        <v>42079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>
        <v>0</v>
      </c>
      <c r="J4" s="271" t="str">
        <f>'6M BBSWSwapForBasisCalc'!K4</f>
        <v>AUDQM3AB1Y_S3BR6BR_Quote#0000</v>
      </c>
      <c r="K4" s="272" t="str">
        <f>_xll.qlSwapRateHelper2(,$J4,$C4,Calendar,$F4,$G4,$H4,$K$1,$I4,B4,Discounting,Permanent,Trigger,ObjectOverwrite)</f>
        <v>obj_00224#0000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2.727208974789359E-2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41897</v>
      </c>
      <c r="S4" s="287">
        <f>_xll.qlRateHelperLatestDate(K4,Trigger)</f>
        <v>42262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>
        <v>0</v>
      </c>
      <c r="J5" s="271" t="str">
        <f>'6M BBSWSwapForBasisCalc'!K5</f>
        <v>AUDQM3AB2Y_S3BR6BR_Quote#0000</v>
      </c>
      <c r="K5" s="272" t="str">
        <f>_xll.qlSwapRateHelper2(,$J5,$C5,Calendar,$F5,$G5,$H5,$K$1,$I5,B5,Discounting,Permanent,Trigger,ObjectOverwrite)</f>
        <v>obj_00252#0000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2.8881709753867685E-2</v>
      </c>
      <c r="P5" s="286">
        <f>_xll.qlSwapRateHelperSpread(K5,AllTriggers)</f>
        <v>0</v>
      </c>
      <c r="Q5" s="285" t="b">
        <v>1</v>
      </c>
      <c r="R5" s="287">
        <f>_xll.qlRateHelperEarliestDate(K5,Trigger)</f>
        <v>41897</v>
      </c>
      <c r="S5" s="287">
        <f>_xll.qlRateHelperLatestDate(K5,Trigger)</f>
        <v>42628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157</v>
      </c>
      <c r="G6" s="275" t="s">
        <v>158</v>
      </c>
      <c r="H6" s="275" t="s">
        <v>73</v>
      </c>
      <c r="I6" s="276">
        <v>0</v>
      </c>
      <c r="J6" s="277" t="str">
        <f>'6M BBSWSwapForBasisCalc'!K6</f>
        <v>AUDQM3AB3Y_S3BR6BR_Quote#0000</v>
      </c>
      <c r="K6" s="278" t="str">
        <f>_xll.qlSwapRateHelper2(,$J6,$C6,Calendar,$F6,$G6,$H6,$K$1,$I6,B6,Discounting,Permanent,Trigger,ObjectOverwrite)</f>
        <v>obj_00250#0000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3.0717682184416412E-2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41897</v>
      </c>
      <c r="S6" s="290">
        <f>_xll.qlRateHelperLatestDate(K6,Trigger)</f>
        <v>42993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2.6914966233059705E-2</v>
      </c>
      <c r="P12" s="286">
        <f>_xll.qlSwapRateHelperSpread(L14,AllTriggers)</f>
        <v>0</v>
      </c>
      <c r="Q12" s="287">
        <f>_xll.qlRateHelperEarliestDate(L14,Trigger)</f>
        <v>41897</v>
      </c>
      <c r="R12" s="287">
        <f>_xll.qlRateHelperLatestDate(L14,Trigger)</f>
        <v>42079</v>
      </c>
      <c r="S12" s="315">
        <v>0.9864992215913907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2.727208974789359E-2</v>
      </c>
      <c r="P13" s="286">
        <f>_xll.qlSwapRateHelperSpread(L15,AllTriggers)</f>
        <v>0</v>
      </c>
      <c r="Q13" s="287">
        <f>_xll.qlRateHelperEarliestDate(L15,Trigger)</f>
        <v>41897</v>
      </c>
      <c r="R13" s="287">
        <f>_xll.qlRateHelperLatestDate(L15,Trigger)</f>
        <v>42262</v>
      </c>
      <c r="S13" s="315">
        <v>0.97297615378945101</v>
      </c>
    </row>
    <row r="14" spans="1:19" x14ac:dyDescent="0.2">
      <c r="L14" s="312" t="str">
        <f t="array" ref="L14:L22">_xll.ohFilter(K3:K8,Q3:Q8)</f>
        <v>obj_00251#0000</v>
      </c>
      <c r="N14" s="330" t="str">
        <v>AUDQM3AB2Y_S3BR6BR_Quote</v>
      </c>
      <c r="O14" s="286">
        <f>_xll.qlRateHelperQuoteValue(L16,AllTriggers)</f>
        <v>2.8881709753867685E-2</v>
      </c>
      <c r="P14" s="286">
        <f>_xll.qlSwapRateHelperSpread(L16,AllTriggers)</f>
        <v>0</v>
      </c>
      <c r="Q14" s="287">
        <f>_xll.qlRateHelperEarliestDate(L16,Trigger)</f>
        <v>41897</v>
      </c>
      <c r="R14" s="287">
        <f>_xll.qlRateHelperLatestDate(L16,Trigger)</f>
        <v>42628</v>
      </c>
      <c r="S14" s="315">
        <v>0.94375986076870366</v>
      </c>
    </row>
    <row r="15" spans="1:19" x14ac:dyDescent="0.2">
      <c r="I15" s="279"/>
      <c r="J15" s="279"/>
      <c r="L15" s="313" t="str">
        <v>obj_00224#0000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obj_00252#0000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obj_003e8#0002</v>
      </c>
      <c r="P24" s="332" t="str">
        <f>Currency&amp;"QM1M"&amp;N24</f>
        <v>AUDQM1M6M</v>
      </c>
      <c r="Q24" s="332">
        <f>EvaluationDate</f>
        <v>41894</v>
      </c>
      <c r="R24" s="322">
        <f>_xll.qlIndexFixing(O24,$Q$24,TRUE,Trigger)</f>
        <v>2.6998225879628853E-2</v>
      </c>
      <c r="S24" s="333" t="str">
        <f>Currency&amp;"0x3"&amp;"F"</f>
        <v>AUD0x3F</v>
      </c>
      <c r="T24" s="332">
        <f>_xll.qlCalendarAdvance(Calendar,SettlementDate,"1D","F",,Trigger)</f>
        <v>41897</v>
      </c>
      <c r="U24" s="332">
        <f>_xll.qlInterestRateIndexMaturity(N27,T24,Trigger)</f>
        <v>42079</v>
      </c>
      <c r="V24" s="334">
        <f>_xll.qlDayCounterYearFraction("actual/365 (fixed)",T24,U24,,,Trigger)</f>
        <v>0.49863013698630138</v>
      </c>
      <c r="W24" s="334">
        <f>_xll.qlDayCounterYearFraction("Actual/365 (fixed)",$T$24,U24,,,Trigger)</f>
        <v>0.49863013698630138</v>
      </c>
      <c r="X24" s="335">
        <f>R24</f>
        <v>2.6998225879628853E-2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obj_003e9#0002</v>
      </c>
      <c r="P25" s="336" t="str">
        <f>Currency&amp;"QM1M"&amp;N25</f>
        <v>AUDQM1M1Y</v>
      </c>
      <c r="Q25" s="336">
        <f>EvaluationDate</f>
        <v>41894</v>
      </c>
      <c r="R25" s="286">
        <f>_xll.qlIndexFixing(O25,$Q$24,TRUE,Trigger)</f>
        <v>2.7358495051743537E-2</v>
      </c>
      <c r="S25" s="337" t="str">
        <f>Currency&amp;"3x6"&amp;"F"</f>
        <v>AUD3x6F</v>
      </c>
      <c r="T25" s="336">
        <f>U24</f>
        <v>42079</v>
      </c>
      <c r="U25" s="336">
        <f>_xll.qlInterestRateIndexMaturity(N27,T25,Trigger)</f>
        <v>42263</v>
      </c>
      <c r="V25" s="338">
        <f>_xll.qlDayCounterYearFraction("actual/365 (fixed)",T25,U25,,,Trigger)</f>
        <v>0.50410958904109593</v>
      </c>
      <c r="W25" s="338">
        <f>_xll.qlDayCounterYearFraction("Actual/365 (fixed)",$T$24,U25,,,Trigger)</f>
        <v>1.0027397260273974</v>
      </c>
      <c r="X25" s="339">
        <f>((1+R25*V24)*(1+R25*V25)/(1+X24*V24)-1)/V25</f>
        <v>2.7714964131073518E-2</v>
      </c>
    </row>
    <row r="26" spans="9:24" ht="12" hidden="1" thickBot="1" x14ac:dyDescent="0.25">
      <c r="N26" s="346" t="s">
        <v>188</v>
      </c>
      <c r="O26" s="340" t="str">
        <f>_xll.qlSwapIndex(,"BBSW",N26,1,Currency,Calendar,"6M","mf","actual/365 (fixed)",'6M Swaps'!$N$27,Discounting,,Trigger,ObjectOverwrite)</f>
        <v>obj_003e7#0002</v>
      </c>
      <c r="P26" s="340" t="str">
        <f>Currency&amp;"QM1M"&amp;N26</f>
        <v>AUDQM1M18M</v>
      </c>
      <c r="Q26" s="340">
        <f>EvaluationDate</f>
        <v>41894</v>
      </c>
      <c r="R26" s="323">
        <f>_xll.qlIndexFixing(O26,$Q$24,TRUE,Trigger)</f>
        <v>2.8434830312527738E-2</v>
      </c>
      <c r="S26" s="341" t="str">
        <f>Currency&amp;"6x9"&amp;"F"</f>
        <v>AUD6x9F</v>
      </c>
      <c r="T26" s="340">
        <f>U25</f>
        <v>42263</v>
      </c>
      <c r="U26" s="340">
        <f>_xll.qlInterestRateIndexMaturity(N27,T26,Trigger)</f>
        <v>42445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1.5013698630136987</v>
      </c>
      <c r="X26" s="343">
        <f>((1+R26*V26)*(1+R26*V25)*(1+R26*V24)/((1+R25*V25)*(1+R24*V24))-1)/V26</f>
        <v>3.0961797871243407E-2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obj_003e6#0002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41897</v>
      </c>
      <c r="Q30" s="332">
        <f>_xll.qlInterestRateIndexMaturity($N$27,P30,Trigger)</f>
        <v>42079</v>
      </c>
      <c r="R30" s="335">
        <f>_xll.qlIndexFixing($N$27,P30,TRUE,AllTriggers)</f>
        <v>2.6998225879628853E-2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42079</v>
      </c>
      <c r="Q31" s="340">
        <f>_xll.qlInterestRateIndexMaturity($N$27,P31,Trigger)</f>
        <v>42263</v>
      </c>
      <c r="R31" s="343">
        <f>_xll.qlIndexFixing($N$27,P31,TRUE,AllTriggers)</f>
        <v>2.7738263239999845E-2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190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2014-09-12T07:18:16Z</dcterms:modified>
</cp:coreProperties>
</file>