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codeName="ThisWorkbook" defaultThemeVersion="124226"/>
  <bookViews>
    <workbookView xWindow="0" yWindow="135" windowWidth="21075" windowHeight="10290" tabRatio="726"/>
  </bookViews>
  <sheets>
    <sheet name="General Settings" sheetId="6" r:id="rId1"/>
    <sheet name="RateHelpers" sheetId="4" r:id="rId2"/>
    <sheet name="Selected" sheetId="5" r:id="rId3"/>
    <sheet name="STD_Deposits" sheetId="11" r:id="rId4"/>
    <sheet name="STD_FRAs" sheetId="7" r:id="rId5"/>
    <sheet name="STD_Futures" sheetId="9" r:id="rId6"/>
    <sheet name="STD_Swaps" sheetId="13" r:id="rId7"/>
  </sheets>
  <definedNames>
    <definedName name="Accuracy">'General Settings'!$D$19</definedName>
    <definedName name="BondBasisDayCounter">'General Settings'!$M$13</definedName>
    <definedName name="Calendar" localSheetId="6">'General Settings'!$M$15</definedName>
    <definedName name="Calendar">'General Settings'!$D$18</definedName>
    <definedName name="Calendar2">'General Settings'!$M$15</definedName>
    <definedName name="Conventions" localSheetId="6">STD_Swaps!$P$6:$R$10</definedName>
    <definedName name="Currency">'General Settings'!$D$4</definedName>
    <definedName name="DepoInclusionCriteria">Selected!$B$5</definedName>
    <definedName name="DiscountingCurve" localSheetId="6">STD_Swaps!$L$2</definedName>
    <definedName name="FamilyName">'General Settings'!$M$11</definedName>
    <definedName name="FileOverwrite">'General Settings'!$M$6</definedName>
    <definedName name="FrontFuturesRollingDays">Selected!$B$4</definedName>
    <definedName name="GENERAL_SETTINGS">'General Settings'!$K$9</definedName>
    <definedName name="IborType">'General Settings'!$D$7</definedName>
    <definedName name="IndexTenor">'General Settings'!$D$6</definedName>
    <definedName name="InterpolatorID">'General Settings'!$D$21</definedName>
    <definedName name="MinDistance">RateHelpers!$J$2:$J$171</definedName>
    <definedName name="MoneyMarketDayCounter">'General Settings'!$M$14</definedName>
    <definedName name="Months">'General Settings'!$D$5</definedName>
    <definedName name="NDays">'General Settings'!$D$17</definedName>
    <definedName name="nIMMFutures">Selected!$B$2</definedName>
    <definedName name="nSerialFutures">Selected!$B$3</definedName>
    <definedName name="ObjectOverwrite">'General Settings'!$D$12</definedName>
    <definedName name="Permanent">'General Settings'!$D$10</definedName>
    <definedName name="QuoteSuffix">'General Settings'!$M$12</definedName>
    <definedName name="RateHelperPrefix">'General Settings'!$D$9</definedName>
    <definedName name="RateHelpers">RateHelpers!$E$2:$E$171</definedName>
    <definedName name="RateHelpersIncluded">RateHelpers!$H$2:$H$171</definedName>
    <definedName name="RateHelpersPriority">RateHelpers!$I$2:$I$171</definedName>
    <definedName name="RateHelpersSelected">Selected!$A$7</definedName>
    <definedName name="SerializationPath">'General Settings'!$M$5</definedName>
    <definedName name="Serialize">'General Settings'!$M$4</definedName>
    <definedName name="SwapFixedFreq">'General Settings'!$D$8</definedName>
    <definedName name="TraitsID">'General Settings'!$D$20</definedName>
    <definedName name="Trigger">'General Settings'!$D$11</definedName>
    <definedName name="YieldCurve">'General Settings'!$D$14</definedName>
  </definedNames>
  <calcPr calcId="145621"/>
</workbook>
</file>

<file path=xl/calcChain.xml><?xml version="1.0" encoding="utf-8"?>
<calcChain xmlns="http://schemas.openxmlformats.org/spreadsheetml/2006/main">
  <c r="C26" i="6" l="1"/>
  <c r="K2" i="13" l="1"/>
  <c r="K3" i="13" s="1"/>
  <c r="L2" i="13"/>
  <c r="D6" i="13" a="1"/>
  <c r="D6" i="13" s="1"/>
  <c r="H6" i="13" s="1"/>
  <c r="E6" i="13" a="1"/>
  <c r="E30" i="13" s="1"/>
  <c r="E1" i="11"/>
  <c r="E2" i="11" s="1"/>
  <c r="D3" i="11"/>
  <c r="C4" i="11"/>
  <c r="D4" i="11"/>
  <c r="C5" i="11"/>
  <c r="D5" i="11"/>
  <c r="C6" i="11"/>
  <c r="D6" i="11"/>
  <c r="C7" i="11"/>
  <c r="D7" i="11"/>
  <c r="C8" i="11"/>
  <c r="D8" i="11"/>
  <c r="C9" i="11"/>
  <c r="D9" i="11"/>
  <c r="H1" i="9"/>
  <c r="H2" i="9" s="1"/>
  <c r="E3" i="9"/>
  <c r="E4" i="9"/>
  <c r="E5" i="9"/>
  <c r="E6" i="9"/>
  <c r="E7" i="9"/>
  <c r="E8" i="9"/>
  <c r="E9" i="9"/>
  <c r="E10" i="9"/>
  <c r="E11" i="9"/>
  <c r="E12" i="9"/>
  <c r="E13" i="9"/>
  <c r="E14" i="9"/>
  <c r="E15" i="9"/>
  <c r="E16" i="9"/>
  <c r="E17" i="9"/>
  <c r="E18" i="9"/>
  <c r="E19" i="9"/>
  <c r="E20" i="9"/>
  <c r="E21" i="9"/>
  <c r="E22" i="9"/>
  <c r="E23" i="9"/>
  <c r="E24" i="9"/>
  <c r="E25" i="9"/>
  <c r="E26" i="9"/>
  <c r="E27" i="9"/>
  <c r="E28" i="9"/>
  <c r="E29" i="9"/>
  <c r="E30" i="9"/>
  <c r="E31" i="9"/>
  <c r="E32" i="9"/>
  <c r="E33" i="9"/>
  <c r="E34" i="9"/>
  <c r="E35" i="9"/>
  <c r="E36" i="9"/>
  <c r="E37" i="9"/>
  <c r="E38" i="9"/>
  <c r="E39" i="9"/>
  <c r="E40" i="9"/>
  <c r="E41" i="9"/>
  <c r="E42" i="9"/>
  <c r="E43" i="9"/>
  <c r="E44" i="9"/>
  <c r="E45" i="9"/>
  <c r="E46" i="9"/>
  <c r="E47" i="9"/>
  <c r="E48" i="9"/>
  <c r="E49" i="9"/>
  <c r="E50" i="9"/>
  <c r="E51" i="9"/>
  <c r="E52" i="9"/>
  <c r="E53" i="9"/>
  <c r="E54" i="9"/>
  <c r="E55" i="9"/>
  <c r="E56" i="9"/>
  <c r="E57" i="9"/>
  <c r="E58" i="9"/>
  <c r="E59" i="9"/>
  <c r="E60" i="9"/>
  <c r="E61" i="9"/>
  <c r="E62" i="9"/>
  <c r="E63" i="9"/>
  <c r="E64" i="9"/>
  <c r="E65" i="9"/>
  <c r="E66" i="9"/>
  <c r="E67" i="9"/>
  <c r="E68" i="9"/>
  <c r="E69" i="9"/>
  <c r="E70" i="9"/>
  <c r="E71" i="9"/>
  <c r="E72" i="9"/>
  <c r="E73" i="9"/>
  <c r="E74" i="9"/>
  <c r="E75" i="9"/>
  <c r="E76" i="9"/>
  <c r="E77" i="9"/>
  <c r="E78" i="9"/>
  <c r="E79" i="9"/>
  <c r="E80" i="9"/>
  <c r="E81" i="9"/>
  <c r="E82" i="9"/>
  <c r="E83" i="9"/>
  <c r="E84" i="9"/>
  <c r="E85" i="9"/>
  <c r="E86" i="9"/>
  <c r="E87" i="9"/>
  <c r="E88" i="9"/>
  <c r="E89" i="9"/>
  <c r="E90" i="9"/>
  <c r="E91" i="9"/>
  <c r="E92" i="9"/>
  <c r="E93" i="9"/>
  <c r="E94" i="9"/>
  <c r="E95" i="9"/>
  <c r="E96" i="9"/>
  <c r="E97" i="9"/>
  <c r="E98" i="9"/>
  <c r="E99" i="9"/>
  <c r="E100" i="9"/>
  <c r="E101" i="9"/>
  <c r="E102" i="9"/>
  <c r="E103" i="9"/>
  <c r="E104" i="9"/>
  <c r="E105" i="9"/>
  <c r="E106" i="9"/>
  <c r="E107" i="9"/>
  <c r="E108" i="9"/>
  <c r="E109" i="9"/>
  <c r="E110" i="9"/>
  <c r="E111" i="9"/>
  <c r="E112" i="9"/>
  <c r="E113" i="9"/>
  <c r="E114" i="9"/>
  <c r="E115" i="9"/>
  <c r="E116" i="9"/>
  <c r="E117" i="9"/>
  <c r="E118" i="9"/>
  <c r="E119" i="9"/>
  <c r="E120" i="9"/>
  <c r="E121" i="9"/>
  <c r="E122" i="9"/>
  <c r="G1" i="7"/>
  <c r="G2" i="7" s="1"/>
  <c r="F3" i="7"/>
  <c r="F4" i="7"/>
  <c r="D3" i="9" a="1"/>
  <c r="E35" i="13" l="1"/>
  <c r="D24" i="13"/>
  <c r="F24" i="13" s="1"/>
  <c r="D23" i="13"/>
  <c r="F23" i="13" s="1"/>
  <c r="D26" i="13"/>
  <c r="F26" i="13" s="1"/>
  <c r="G4" i="7"/>
  <c r="E5" i="11"/>
  <c r="E17" i="13"/>
  <c r="E9" i="13"/>
  <c r="E6" i="11"/>
  <c r="D35" i="13"/>
  <c r="F35" i="13" s="1"/>
  <c r="E33" i="13"/>
  <c r="D20" i="13"/>
  <c r="F20" i="13" s="1"/>
  <c r="D14" i="13"/>
  <c r="F14" i="13" s="1"/>
  <c r="D12" i="13"/>
  <c r="F12" i="13" s="1"/>
  <c r="D40" i="13"/>
  <c r="F40" i="13" s="1"/>
  <c r="D38" i="13"/>
  <c r="F38" i="13" s="1"/>
  <c r="E29" i="13"/>
  <c r="D29" i="13"/>
  <c r="F29" i="13" s="1"/>
  <c r="E37" i="13"/>
  <c r="D37" i="13"/>
  <c r="H37" i="13" s="1"/>
  <c r="D28" i="13"/>
  <c r="F28" i="13" s="1"/>
  <c r="E19" i="13"/>
  <c r="E11" i="13"/>
  <c r="E7" i="11"/>
  <c r="D36" i="13"/>
  <c r="F36" i="13" s="1"/>
  <c r="E27" i="13"/>
  <c r="D19" i="13"/>
  <c r="F19" i="13" s="1"/>
  <c r="D11" i="13"/>
  <c r="F11" i="13" s="1"/>
  <c r="E3" i="11"/>
  <c r="D27" i="13"/>
  <c r="F27" i="13" s="1"/>
  <c r="D18" i="13"/>
  <c r="F18" i="13" s="1"/>
  <c r="D10" i="13"/>
  <c r="F10" i="13" s="1"/>
  <c r="D34" i="13"/>
  <c r="F34" i="13" s="1"/>
  <c r="E25" i="13"/>
  <c r="D17" i="13"/>
  <c r="F17" i="13" s="1"/>
  <c r="D9" i="13"/>
  <c r="F9" i="13" s="1"/>
  <c r="E9" i="11"/>
  <c r="D42" i="13"/>
  <c r="F42" i="13" s="1"/>
  <c r="D25" i="13"/>
  <c r="F25" i="13" s="1"/>
  <c r="D16" i="13"/>
  <c r="F16" i="13" s="1"/>
  <c r="D8" i="13"/>
  <c r="F8" i="13" s="1"/>
  <c r="E8" i="11"/>
  <c r="E41" i="13"/>
  <c r="D33" i="13"/>
  <c r="F33" i="13" s="1"/>
  <c r="E15" i="13"/>
  <c r="E7" i="13"/>
  <c r="D41" i="13"/>
  <c r="F41" i="13" s="1"/>
  <c r="D32" i="13"/>
  <c r="F32" i="13" s="1"/>
  <c r="E23" i="13"/>
  <c r="D15" i="13"/>
  <c r="F15" i="13" s="1"/>
  <c r="D7" i="13"/>
  <c r="F7" i="13" s="1"/>
  <c r="E31" i="13"/>
  <c r="E39" i="13"/>
  <c r="D30" i="13"/>
  <c r="F30" i="13" s="1"/>
  <c r="E21" i="13"/>
  <c r="E13" i="13"/>
  <c r="D31" i="13"/>
  <c r="H31" i="13" s="1"/>
  <c r="D22" i="13"/>
  <c r="F22" i="13" s="1"/>
  <c r="D39" i="13"/>
  <c r="F39" i="13" s="1"/>
  <c r="D21" i="13"/>
  <c r="F21" i="13" s="1"/>
  <c r="D13" i="13"/>
  <c r="F13" i="13" s="1"/>
  <c r="F6" i="13"/>
  <c r="H24" i="13"/>
  <c r="E32" i="13"/>
  <c r="E26" i="13"/>
  <c r="E24" i="13"/>
  <c r="J24" i="13" s="1"/>
  <c r="E22" i="13"/>
  <c r="E20" i="13"/>
  <c r="E18" i="13"/>
  <c r="E16" i="13"/>
  <c r="E14" i="13"/>
  <c r="E12" i="13"/>
  <c r="E10" i="13"/>
  <c r="E8" i="13"/>
  <c r="E6" i="13"/>
  <c r="K4" i="13" s="1"/>
  <c r="E42" i="13"/>
  <c r="E40" i="13"/>
  <c r="E36" i="13"/>
  <c r="E28" i="13"/>
  <c r="E38" i="13"/>
  <c r="E34" i="13"/>
  <c r="E4" i="11"/>
  <c r="D12" i="9"/>
  <c r="D28" i="9"/>
  <c r="D44" i="9"/>
  <c r="D60" i="9"/>
  <c r="D76" i="9"/>
  <c r="D92" i="9"/>
  <c r="D108" i="9"/>
  <c r="D67" i="9"/>
  <c r="D99" i="9"/>
  <c r="D33" i="9"/>
  <c r="D65" i="9"/>
  <c r="D97" i="9"/>
  <c r="D56" i="9"/>
  <c r="D72" i="9"/>
  <c r="D104" i="9"/>
  <c r="D3" i="9"/>
  <c r="D19" i="9"/>
  <c r="D35" i="9"/>
  <c r="D51" i="9"/>
  <c r="D83" i="9"/>
  <c r="D115" i="9"/>
  <c r="D49" i="9"/>
  <c r="D81" i="9"/>
  <c r="D120" i="9"/>
  <c r="D79" i="9"/>
  <c r="D111" i="9"/>
  <c r="D11" i="9"/>
  <c r="D10" i="9"/>
  <c r="D26" i="9"/>
  <c r="D42" i="9"/>
  <c r="D58" i="9"/>
  <c r="D74" i="9"/>
  <c r="D90" i="9"/>
  <c r="D106" i="9"/>
  <c r="D122" i="9"/>
  <c r="D113" i="9"/>
  <c r="D40" i="9"/>
  <c r="D95" i="9"/>
  <c r="D36" i="9"/>
  <c r="D68" i="9"/>
  <c r="D84" i="9"/>
  <c r="D27" i="9"/>
  <c r="D17" i="9"/>
  <c r="D88" i="9"/>
  <c r="D118" i="9"/>
  <c r="D20" i="9"/>
  <c r="D8" i="9"/>
  <c r="D24" i="9"/>
  <c r="D100" i="9"/>
  <c r="D15" i="9"/>
  <c r="D31" i="9"/>
  <c r="D47" i="9"/>
  <c r="D63" i="9"/>
  <c r="D52" i="9"/>
  <c r="D6" i="9"/>
  <c r="D22" i="9"/>
  <c r="D38" i="9"/>
  <c r="D54" i="9"/>
  <c r="D70" i="9"/>
  <c r="D86" i="9"/>
  <c r="D102" i="9"/>
  <c r="D13" i="9"/>
  <c r="D29" i="9"/>
  <c r="D45" i="9"/>
  <c r="D61" i="9"/>
  <c r="D77" i="9"/>
  <c r="D93" i="9"/>
  <c r="D109" i="9"/>
  <c r="D4" i="9"/>
  <c r="D116" i="9"/>
  <c r="D62" i="9"/>
  <c r="D71" i="9"/>
  <c r="D80" i="9"/>
  <c r="D89" i="9"/>
  <c r="D98" i="9"/>
  <c r="D107" i="9"/>
  <c r="D18" i="9"/>
  <c r="D9" i="9"/>
  <c r="D32" i="9"/>
  <c r="D41" i="9"/>
  <c r="D50" i="9"/>
  <c r="D59" i="9"/>
  <c r="D85" i="9"/>
  <c r="D94" i="9"/>
  <c r="D103" i="9"/>
  <c r="D112" i="9"/>
  <c r="D121" i="9"/>
  <c r="D117" i="9"/>
  <c r="D43" i="9"/>
  <c r="D21" i="9"/>
  <c r="D23" i="9"/>
  <c r="D14" i="9"/>
  <c r="D37" i="9"/>
  <c r="D34" i="9"/>
  <c r="D110" i="9"/>
  <c r="D119" i="9"/>
  <c r="D46" i="9"/>
  <c r="D55" i="9"/>
  <c r="D64" i="9"/>
  <c r="D73" i="9"/>
  <c r="D82" i="9"/>
  <c r="D91" i="9"/>
  <c r="D5" i="9"/>
  <c r="D25" i="9"/>
  <c r="D69" i="9"/>
  <c r="D16" i="9"/>
  <c r="D39" i="9"/>
  <c r="D48" i="9"/>
  <c r="D75" i="9"/>
  <c r="D7" i="9"/>
  <c r="D53" i="9"/>
  <c r="D78" i="9"/>
  <c r="D87" i="9"/>
  <c r="D96" i="9"/>
  <c r="D105" i="9"/>
  <c r="D114" i="9"/>
  <c r="D30" i="9"/>
  <c r="D57" i="9"/>
  <c r="D66" i="9"/>
  <c r="D101" i="9"/>
  <c r="G3" i="7"/>
  <c r="H2" i="7"/>
  <c r="F3" i="11"/>
  <c r="F5" i="11"/>
  <c r="F8" i="11"/>
  <c r="F6" i="11"/>
  <c r="F7" i="11"/>
  <c r="F9" i="11"/>
  <c r="H4" i="7"/>
  <c r="I4" i="7"/>
  <c r="L4" i="13"/>
  <c r="F4" i="11"/>
  <c r="H3" i="7"/>
  <c r="I3" i="7" s="1"/>
  <c r="H23" i="13" l="1"/>
  <c r="J23" i="13"/>
  <c r="J26" i="13"/>
  <c r="H26" i="13"/>
  <c r="H36" i="13"/>
  <c r="K35" i="13"/>
  <c r="H8" i="13"/>
  <c r="H20" i="13"/>
  <c r="H17" i="13"/>
  <c r="J37" i="13"/>
  <c r="H30" i="13"/>
  <c r="J8" i="13"/>
  <c r="K24" i="13"/>
  <c r="K19" i="13"/>
  <c r="H19" i="13"/>
  <c r="K20" i="13"/>
  <c r="K16" i="13"/>
  <c r="K18" i="13"/>
  <c r="H21" i="13"/>
  <c r="K31" i="13"/>
  <c r="H16" i="13"/>
  <c r="H29" i="13"/>
  <c r="H18" i="13"/>
  <c r="J35" i="13"/>
  <c r="J12" i="13"/>
  <c r="K14" i="13"/>
  <c r="K41" i="13"/>
  <c r="J20" i="13"/>
  <c r="H35" i="13"/>
  <c r="J21" i="13"/>
  <c r="K29" i="13"/>
  <c r="K30" i="13"/>
  <c r="J29" i="13"/>
  <c r="K25" i="13"/>
  <c r="J11" i="13"/>
  <c r="K36" i="13"/>
  <c r="H10" i="13"/>
  <c r="H25" i="13"/>
  <c r="K11" i="13"/>
  <c r="J19" i="13"/>
  <c r="H12" i="13"/>
  <c r="J39" i="13"/>
  <c r="H11" i="13"/>
  <c r="H14" i="13"/>
  <c r="H39" i="13"/>
  <c r="J25" i="13"/>
  <c r="K37" i="13"/>
  <c r="H38" i="13"/>
  <c r="F31" i="13"/>
  <c r="J9" i="13"/>
  <c r="H40" i="13"/>
  <c r="K13" i="13"/>
  <c r="H9" i="13"/>
  <c r="J14" i="13"/>
  <c r="J13" i="13"/>
  <c r="J34" i="13"/>
  <c r="J16" i="13"/>
  <c r="H13" i="13"/>
  <c r="J41" i="13"/>
  <c r="J38" i="13"/>
  <c r="K32" i="13"/>
  <c r="J18" i="13"/>
  <c r="K39" i="13"/>
  <c r="H41" i="13"/>
  <c r="K21" i="13"/>
  <c r="J40" i="13"/>
  <c r="K33" i="13"/>
  <c r="H33" i="13"/>
  <c r="K38" i="13"/>
  <c r="H22" i="13"/>
  <c r="K40" i="13"/>
  <c r="J28" i="13"/>
  <c r="J31" i="13"/>
  <c r="J30" i="13"/>
  <c r="J33" i="13"/>
  <c r="K23" i="13"/>
  <c r="H28" i="13"/>
  <c r="J32" i="13"/>
  <c r="K15" i="13"/>
  <c r="K8" i="13"/>
  <c r="K27" i="13"/>
  <c r="J15" i="13"/>
  <c r="K22" i="13"/>
  <c r="H32" i="13"/>
  <c r="K10" i="13"/>
  <c r="J27" i="13"/>
  <c r="H15" i="13"/>
  <c r="K17" i="13"/>
  <c r="H34" i="13"/>
  <c r="K12" i="13"/>
  <c r="F37" i="13"/>
  <c r="H27" i="13"/>
  <c r="K9" i="13"/>
  <c r="J17" i="13"/>
  <c r="J10" i="13"/>
  <c r="K7" i="13"/>
  <c r="J42" i="13"/>
  <c r="K26" i="13"/>
  <c r="J7" i="13"/>
  <c r="H42" i="13"/>
  <c r="K28" i="13"/>
  <c r="H7" i="13"/>
  <c r="K42" i="13"/>
  <c r="K6" i="13"/>
  <c r="J6" i="13"/>
  <c r="J22" i="13"/>
  <c r="J36" i="13"/>
  <c r="K34" i="13"/>
  <c r="F45" i="9"/>
  <c r="G45" i="9"/>
  <c r="H45" i="9"/>
  <c r="F53" i="9"/>
  <c r="H53" i="9"/>
  <c r="G53" i="9"/>
  <c r="F8" i="9"/>
  <c r="G8" i="9"/>
  <c r="H8" i="9"/>
  <c r="G34" i="9"/>
  <c r="F34" i="9"/>
  <c r="H34" i="9"/>
  <c r="F20" i="9"/>
  <c r="H20" i="9"/>
  <c r="G20" i="9"/>
  <c r="F37" i="9"/>
  <c r="H37" i="9"/>
  <c r="G37" i="9"/>
  <c r="F102" i="9"/>
  <c r="G102" i="9"/>
  <c r="H102" i="9"/>
  <c r="G97" i="9"/>
  <c r="F97" i="9"/>
  <c r="H97" i="9"/>
  <c r="G23" i="9"/>
  <c r="H23" i="9"/>
  <c r="F23" i="9"/>
  <c r="F54" i="9"/>
  <c r="G54" i="9"/>
  <c r="H54" i="9"/>
  <c r="F33" i="9"/>
  <c r="G33" i="9"/>
  <c r="H33" i="9"/>
  <c r="G43" i="9"/>
  <c r="F43" i="9"/>
  <c r="H43" i="9"/>
  <c r="H80" i="9"/>
  <c r="F80" i="9"/>
  <c r="G80" i="9"/>
  <c r="F99" i="9"/>
  <c r="G99" i="9"/>
  <c r="H99" i="9"/>
  <c r="H25" i="9"/>
  <c r="F25" i="9"/>
  <c r="G25" i="9"/>
  <c r="F117" i="9"/>
  <c r="G117" i="9"/>
  <c r="H117" i="9"/>
  <c r="F120" i="9"/>
  <c r="G120" i="9"/>
  <c r="H120" i="9"/>
  <c r="G67" i="9"/>
  <c r="H67" i="9"/>
  <c r="F67" i="9"/>
  <c r="G119" i="9"/>
  <c r="H119" i="9"/>
  <c r="F119" i="9"/>
  <c r="F26" i="9"/>
  <c r="G26" i="9"/>
  <c r="H26" i="9"/>
  <c r="F98" i="9"/>
  <c r="H98" i="9"/>
  <c r="G98" i="9"/>
  <c r="F21" i="9"/>
  <c r="G21" i="9"/>
  <c r="H21" i="9"/>
  <c r="H69" i="9"/>
  <c r="F69" i="9"/>
  <c r="G69" i="9"/>
  <c r="G79" i="9"/>
  <c r="F79" i="9"/>
  <c r="H79" i="9"/>
  <c r="F101" i="9"/>
  <c r="H101" i="9"/>
  <c r="G101" i="9"/>
  <c r="G71" i="9"/>
  <c r="H71" i="9"/>
  <c r="F71" i="9"/>
  <c r="H66" i="9"/>
  <c r="F66" i="9"/>
  <c r="G66" i="9"/>
  <c r="F5" i="9"/>
  <c r="G5" i="9"/>
  <c r="H5" i="9"/>
  <c r="F121" i="9"/>
  <c r="G121" i="9"/>
  <c r="H121" i="9"/>
  <c r="F62" i="9"/>
  <c r="G62" i="9"/>
  <c r="H62" i="9"/>
  <c r="G6" i="9"/>
  <c r="F6" i="9"/>
  <c r="H6" i="9"/>
  <c r="F36" i="9"/>
  <c r="G36" i="9"/>
  <c r="H36" i="9"/>
  <c r="F81" i="9"/>
  <c r="G81" i="9"/>
  <c r="H81" i="9"/>
  <c r="H108" i="9"/>
  <c r="F108" i="9"/>
  <c r="G108" i="9"/>
  <c r="F3" i="9"/>
  <c r="G3" i="9"/>
  <c r="H3" i="9"/>
  <c r="F65" i="9"/>
  <c r="G65" i="9"/>
  <c r="H65" i="9"/>
  <c r="H16" i="9"/>
  <c r="G16" i="9"/>
  <c r="F16" i="9"/>
  <c r="F38" i="9"/>
  <c r="G38" i="9"/>
  <c r="H38" i="9"/>
  <c r="G68" i="9"/>
  <c r="F68" i="9"/>
  <c r="H68" i="9"/>
  <c r="H57" i="9"/>
  <c r="G57" i="9"/>
  <c r="F57" i="9"/>
  <c r="F91" i="9"/>
  <c r="G91" i="9"/>
  <c r="H91" i="9"/>
  <c r="H112" i="9"/>
  <c r="G112" i="9"/>
  <c r="F112" i="9"/>
  <c r="F116" i="9"/>
  <c r="G116" i="9"/>
  <c r="H116" i="9"/>
  <c r="G52" i="9"/>
  <c r="H52" i="9"/>
  <c r="F52" i="9"/>
  <c r="F95" i="9"/>
  <c r="G95" i="9"/>
  <c r="H95" i="9"/>
  <c r="F49" i="9"/>
  <c r="G49" i="9"/>
  <c r="H49" i="9"/>
  <c r="G92" i="9"/>
  <c r="H92" i="9"/>
  <c r="F92" i="9"/>
  <c r="H72" i="9"/>
  <c r="F72" i="9"/>
  <c r="G72" i="9"/>
  <c r="F11" i="9"/>
  <c r="H11" i="9"/>
  <c r="G11" i="9"/>
  <c r="H84" i="9"/>
  <c r="G84" i="9"/>
  <c r="F84" i="9"/>
  <c r="G22" i="9"/>
  <c r="F22" i="9"/>
  <c r="H22" i="9"/>
  <c r="F30" i="9"/>
  <c r="G30" i="9"/>
  <c r="H30" i="9"/>
  <c r="F82" i="9"/>
  <c r="G82" i="9"/>
  <c r="H82" i="9"/>
  <c r="G103" i="9"/>
  <c r="H103" i="9"/>
  <c r="F103" i="9"/>
  <c r="F4" i="9"/>
  <c r="G4" i="9"/>
  <c r="H4" i="9"/>
  <c r="G63" i="9"/>
  <c r="F63" i="9"/>
  <c r="H63" i="9"/>
  <c r="H40" i="9"/>
  <c r="F40" i="9"/>
  <c r="G40" i="9"/>
  <c r="F115" i="9"/>
  <c r="G115" i="9"/>
  <c r="H115" i="9"/>
  <c r="H76" i="9"/>
  <c r="G76" i="9"/>
  <c r="F76" i="9"/>
  <c r="F41" i="9"/>
  <c r="G41" i="9"/>
  <c r="H41" i="9"/>
  <c r="F88" i="9"/>
  <c r="H88" i="9"/>
  <c r="G88" i="9"/>
  <c r="F78" i="9"/>
  <c r="G78" i="9"/>
  <c r="H78" i="9"/>
  <c r="F74" i="9"/>
  <c r="G74" i="9"/>
  <c r="H74" i="9"/>
  <c r="F110" i="9"/>
  <c r="G110" i="9"/>
  <c r="H110" i="9"/>
  <c r="G29" i="9"/>
  <c r="F29" i="9"/>
  <c r="H29" i="9"/>
  <c r="F13" i="9"/>
  <c r="G13" i="9"/>
  <c r="H13" i="9"/>
  <c r="F118" i="9"/>
  <c r="G118" i="9"/>
  <c r="H118" i="9"/>
  <c r="F86" i="9"/>
  <c r="H86" i="9"/>
  <c r="G86" i="9"/>
  <c r="G39" i="9"/>
  <c r="H39" i="9"/>
  <c r="F39" i="9"/>
  <c r="F17" i="9"/>
  <c r="G17" i="9"/>
  <c r="H17" i="9"/>
  <c r="F89" i="9"/>
  <c r="G89" i="9"/>
  <c r="H89" i="9"/>
  <c r="F73" i="9"/>
  <c r="G73" i="9"/>
  <c r="H73" i="9"/>
  <c r="G60" i="9"/>
  <c r="H60" i="9"/>
  <c r="F60" i="9"/>
  <c r="H105" i="9"/>
  <c r="F105" i="9"/>
  <c r="G105" i="9"/>
  <c r="H64" i="9"/>
  <c r="F64" i="9"/>
  <c r="G64" i="9"/>
  <c r="F85" i="9"/>
  <c r="H85" i="9"/>
  <c r="G85" i="9"/>
  <c r="G93" i="9"/>
  <c r="H93" i="9"/>
  <c r="F93" i="9"/>
  <c r="G31" i="9"/>
  <c r="F31" i="9"/>
  <c r="H31" i="9"/>
  <c r="H122" i="9"/>
  <c r="F122" i="9"/>
  <c r="G122" i="9"/>
  <c r="F51" i="9"/>
  <c r="G51" i="9"/>
  <c r="H51" i="9"/>
  <c r="G44" i="9"/>
  <c r="F44" i="9"/>
  <c r="H44" i="9"/>
  <c r="G58" i="9"/>
  <c r="F58" i="9"/>
  <c r="H58" i="9"/>
  <c r="F42" i="9"/>
  <c r="G42" i="9"/>
  <c r="H42" i="9"/>
  <c r="H75" i="9"/>
  <c r="F75" i="9"/>
  <c r="G75" i="9"/>
  <c r="F18" i="9"/>
  <c r="G18" i="9"/>
  <c r="H18" i="9"/>
  <c r="H48" i="9"/>
  <c r="G48" i="9"/>
  <c r="F48" i="9"/>
  <c r="F10" i="9"/>
  <c r="G10" i="9"/>
  <c r="H10" i="9"/>
  <c r="G111" i="9"/>
  <c r="F111" i="9"/>
  <c r="H111" i="9"/>
  <c r="F109" i="9"/>
  <c r="G109" i="9"/>
  <c r="H109" i="9"/>
  <c r="G83" i="9"/>
  <c r="F83" i="9"/>
  <c r="H83" i="9"/>
  <c r="H96" i="9"/>
  <c r="G96" i="9"/>
  <c r="F96" i="9"/>
  <c r="G55" i="9"/>
  <c r="H55" i="9"/>
  <c r="F55" i="9"/>
  <c r="F59" i="9"/>
  <c r="G59" i="9"/>
  <c r="H59" i="9"/>
  <c r="F77" i="9"/>
  <c r="H77" i="9"/>
  <c r="G77" i="9"/>
  <c r="G15" i="9"/>
  <c r="F15" i="9"/>
  <c r="H15" i="9"/>
  <c r="H106" i="9"/>
  <c r="G106" i="9"/>
  <c r="F106" i="9"/>
  <c r="F35" i="9"/>
  <c r="G35" i="9"/>
  <c r="H35" i="9"/>
  <c r="F28" i="9"/>
  <c r="G28" i="9"/>
  <c r="H28" i="9"/>
  <c r="H24" i="9"/>
  <c r="F24" i="9"/>
  <c r="G24" i="9"/>
  <c r="H32" i="9"/>
  <c r="F32" i="9"/>
  <c r="G32" i="9"/>
  <c r="F104" i="9"/>
  <c r="G104" i="9"/>
  <c r="H104" i="9"/>
  <c r="G7" i="9"/>
  <c r="H7" i="9"/>
  <c r="F7" i="9"/>
  <c r="F9" i="9"/>
  <c r="G9" i="9"/>
  <c r="H9" i="9"/>
  <c r="H56" i="9"/>
  <c r="F56" i="9"/>
  <c r="G56" i="9"/>
  <c r="F14" i="9"/>
  <c r="G14" i="9"/>
  <c r="H14" i="9"/>
  <c r="F107" i="9"/>
  <c r="G107" i="9"/>
  <c r="H107" i="9"/>
  <c r="F70" i="9"/>
  <c r="H70" i="9"/>
  <c r="G70" i="9"/>
  <c r="F27" i="9"/>
  <c r="G27" i="9"/>
  <c r="H27" i="9"/>
  <c r="G114" i="9"/>
  <c r="H114" i="9"/>
  <c r="F114" i="9"/>
  <c r="F94" i="9"/>
  <c r="G94" i="9"/>
  <c r="H94" i="9"/>
  <c r="F47" i="9"/>
  <c r="G47" i="9"/>
  <c r="H47" i="9"/>
  <c r="G113" i="9"/>
  <c r="F113" i="9"/>
  <c r="H113" i="9"/>
  <c r="G87" i="9"/>
  <c r="H87" i="9"/>
  <c r="F87" i="9"/>
  <c r="F46" i="9"/>
  <c r="G46" i="9"/>
  <c r="H46" i="9"/>
  <c r="F50" i="9"/>
  <c r="G50" i="9"/>
  <c r="H50" i="9"/>
  <c r="F61" i="9"/>
  <c r="G61" i="9"/>
  <c r="H61" i="9"/>
  <c r="F100" i="9"/>
  <c r="G100" i="9"/>
  <c r="H100" i="9"/>
  <c r="F90" i="9"/>
  <c r="G90" i="9"/>
  <c r="H90" i="9"/>
  <c r="F19" i="9"/>
  <c r="G19" i="9"/>
  <c r="H19" i="9"/>
  <c r="F12" i="9"/>
  <c r="G12" i="9"/>
  <c r="H12" i="9"/>
  <c r="I2" i="9"/>
  <c r="F2" i="11"/>
  <c r="L3" i="13"/>
  <c r="L22" i="13"/>
  <c r="L17" i="13"/>
  <c r="I79" i="9"/>
  <c r="I54" i="9"/>
  <c r="I59" i="9"/>
  <c r="I65" i="9"/>
  <c r="I4" i="9"/>
  <c r="I98" i="9"/>
  <c r="I48" i="9"/>
  <c r="I49" i="9"/>
  <c r="J59" i="9"/>
  <c r="I27" i="9"/>
  <c r="I23" i="9"/>
  <c r="J23" i="9" s="1"/>
  <c r="L13" i="13"/>
  <c r="I106" i="9"/>
  <c r="I105" i="9"/>
  <c r="I110" i="9"/>
  <c r="I47" i="9"/>
  <c r="G8" i="11"/>
  <c r="I62" i="9"/>
  <c r="L27" i="13"/>
  <c r="L12" i="13"/>
  <c r="I61" i="9"/>
  <c r="I22" i="9"/>
  <c r="L38" i="13"/>
  <c r="I57" i="9"/>
  <c r="I96" i="9"/>
  <c r="I115" i="9"/>
  <c r="I10" i="9"/>
  <c r="M4" i="13"/>
  <c r="I75" i="9"/>
  <c r="I113" i="9"/>
  <c r="I77" i="9"/>
  <c r="G4" i="11"/>
  <c r="I88" i="9"/>
  <c r="L19" i="13"/>
  <c r="I12" i="9"/>
  <c r="I83" i="9"/>
  <c r="I41" i="9"/>
  <c r="J41" i="9"/>
  <c r="L20" i="13"/>
  <c r="I36" i="9"/>
  <c r="J47" i="9"/>
  <c r="L40" i="13"/>
  <c r="L6" i="13"/>
  <c r="I18" i="9"/>
  <c r="I95" i="9"/>
  <c r="I51" i="9"/>
  <c r="I44" i="9"/>
  <c r="J44" i="9" s="1"/>
  <c r="I104" i="9"/>
  <c r="I50" i="9"/>
  <c r="I20" i="9"/>
  <c r="I38" i="9"/>
  <c r="J95" i="9"/>
  <c r="L24" i="13"/>
  <c r="G7" i="11"/>
  <c r="I82" i="9"/>
  <c r="L16" i="13"/>
  <c r="I78" i="9"/>
  <c r="I14" i="9"/>
  <c r="I5" i="9"/>
  <c r="L21" i="13"/>
  <c r="I103" i="9"/>
  <c r="I9" i="9"/>
  <c r="I122" i="9"/>
  <c r="I119" i="9"/>
  <c r="L34" i="13"/>
  <c r="I69" i="9"/>
  <c r="I109" i="9"/>
  <c r="L10" i="13"/>
  <c r="I117" i="9"/>
  <c r="I118" i="9"/>
  <c r="I85" i="9"/>
  <c r="I42" i="9"/>
  <c r="J20" i="9"/>
  <c r="I53" i="9"/>
  <c r="I70" i="9"/>
  <c r="I101" i="9"/>
  <c r="I92" i="9"/>
  <c r="J92" i="9" s="1"/>
  <c r="I32" i="9"/>
  <c r="L39" i="13"/>
  <c r="I11" i="9"/>
  <c r="I68" i="9"/>
  <c r="J68" i="9" s="1"/>
  <c r="L33" i="13"/>
  <c r="I60" i="9"/>
  <c r="I120" i="9"/>
  <c r="L31" i="13"/>
  <c r="L14" i="13"/>
  <c r="I72" i="9"/>
  <c r="I31" i="9"/>
  <c r="I28" i="9"/>
  <c r="I81" i="9"/>
  <c r="I56" i="9"/>
  <c r="J56" i="9" s="1"/>
  <c r="I26" i="9"/>
  <c r="G6" i="11"/>
  <c r="I52" i="9"/>
  <c r="J65" i="9"/>
  <c r="L36" i="13"/>
  <c r="I25" i="9"/>
  <c r="I89" i="9"/>
  <c r="J89" i="9" s="1"/>
  <c r="G9" i="11"/>
  <c r="I35" i="9"/>
  <c r="L29" i="13"/>
  <c r="I111" i="9"/>
  <c r="I63" i="9"/>
  <c r="I2" i="7"/>
  <c r="L35" i="13"/>
  <c r="I19" i="9"/>
  <c r="I121" i="9"/>
  <c r="J83" i="9"/>
  <c r="L9" i="13"/>
  <c r="I114" i="9"/>
  <c r="I33" i="9"/>
  <c r="I46" i="9"/>
  <c r="L32" i="13"/>
  <c r="I67" i="9"/>
  <c r="I17" i="9"/>
  <c r="I15" i="9"/>
  <c r="J104" i="9"/>
  <c r="L15" i="13"/>
  <c r="I102" i="9"/>
  <c r="I80" i="9"/>
  <c r="J80" i="9" s="1"/>
  <c r="J32" i="9"/>
  <c r="I39" i="9"/>
  <c r="I43" i="9"/>
  <c r="J62" i="9"/>
  <c r="I76" i="9"/>
  <c r="I84" i="9"/>
  <c r="I21" i="9"/>
  <c r="I86" i="9"/>
  <c r="J86" i="9" s="1"/>
  <c r="L37" i="13"/>
  <c r="I99" i="9"/>
  <c r="I58" i="9"/>
  <c r="I90" i="9"/>
  <c r="I29" i="9"/>
  <c r="J29" i="9" s="1"/>
  <c r="I116" i="9"/>
  <c r="J77" i="9"/>
  <c r="I107" i="9"/>
  <c r="I93" i="9"/>
  <c r="L25" i="13"/>
  <c r="J50" i="9"/>
  <c r="L30" i="13"/>
  <c r="I6" i="9"/>
  <c r="I40" i="9"/>
  <c r="L23" i="13"/>
  <c r="L7" i="13"/>
  <c r="L41" i="13"/>
  <c r="I94" i="9"/>
  <c r="I45" i="9"/>
  <c r="I64" i="9"/>
  <c r="I71" i="9"/>
  <c r="I91" i="9"/>
  <c r="I8" i="9"/>
  <c r="I100" i="9"/>
  <c r="I3" i="9"/>
  <c r="J38" i="9"/>
  <c r="J98" i="9"/>
  <c r="L8" i="13"/>
  <c r="L28" i="13"/>
  <c r="I13" i="9"/>
  <c r="I108" i="9"/>
  <c r="I7" i="9"/>
  <c r="G5" i="11"/>
  <c r="I24" i="9"/>
  <c r="I30" i="9"/>
  <c r="G3" i="11"/>
  <c r="I97" i="9"/>
  <c r="J35" i="9"/>
  <c r="J71" i="9"/>
  <c r="J26" i="9"/>
  <c r="L18" i="13"/>
  <c r="L11" i="13"/>
  <c r="I34" i="9"/>
  <c r="I87" i="9"/>
  <c r="L42" i="13"/>
  <c r="I112" i="9"/>
  <c r="J101" i="9"/>
  <c r="L26" i="13"/>
  <c r="I55" i="9"/>
  <c r="I74" i="9"/>
  <c r="J74" i="9" s="1"/>
  <c r="I73" i="9"/>
  <c r="I16" i="9"/>
  <c r="J17" i="9"/>
  <c r="I66" i="9"/>
  <c r="I37" i="9"/>
  <c r="J53" i="9"/>
  <c r="J87" i="9"/>
  <c r="J116" i="9"/>
  <c r="J93" i="9"/>
  <c r="J63" i="9"/>
  <c r="J113" i="9"/>
  <c r="J84" i="9"/>
  <c r="J75" i="9"/>
  <c r="J118" i="9"/>
  <c r="J120" i="9"/>
  <c r="J69" i="9"/>
  <c r="J112" i="9"/>
  <c r="J122" i="9"/>
  <c r="J114" i="9"/>
  <c r="J45" i="9"/>
  <c r="J21" i="9"/>
  <c r="J48" i="9"/>
  <c r="J54" i="9"/>
  <c r="J115" i="9"/>
  <c r="J51" i="9"/>
  <c r="J27" i="9"/>
  <c r="J106" i="9"/>
  <c r="J108" i="9"/>
  <c r="J90" i="9"/>
  <c r="J36" i="9"/>
  <c r="J81" i="9"/>
  <c r="J110" i="9"/>
  <c r="J117" i="9"/>
  <c r="J57" i="9"/>
  <c r="J18" i="9"/>
  <c r="J39" i="9"/>
  <c r="J33" i="9"/>
  <c r="J119" i="9"/>
  <c r="J24" i="9"/>
  <c r="J109" i="9"/>
  <c r="J42" i="9"/>
  <c r="J78" i="9"/>
  <c r="J121" i="9"/>
  <c r="J15" i="9"/>
  <c r="J72" i="9"/>
  <c r="J102" i="9"/>
  <c r="J30" i="9"/>
  <c r="J99" i="9"/>
  <c r="J66" i="9"/>
  <c r="J60" i="9"/>
  <c r="J96" i="9"/>
  <c r="J111" i="9"/>
  <c r="J105" i="9"/>
  <c r="J107" i="9"/>
  <c r="D7" i="6" l="1"/>
  <c r="C105" i="4" s="1"/>
  <c r="D8" i="6"/>
  <c r="B100" i="4" s="1"/>
  <c r="D9" i="6"/>
  <c r="E13" i="4" s="1"/>
  <c r="D16" i="6"/>
  <c r="D19" i="6"/>
  <c r="D20" i="4"/>
  <c r="D21" i="4"/>
  <c r="D22" i="4"/>
  <c r="D23" i="4"/>
  <c r="D24" i="4"/>
  <c r="D25" i="4"/>
  <c r="D26" i="4"/>
  <c r="D27" i="4"/>
  <c r="D28" i="4"/>
  <c r="D29" i="4"/>
  <c r="D30" i="4"/>
  <c r="D31" i="4"/>
  <c r="D32" i="4"/>
  <c r="D33" i="4"/>
  <c r="D34" i="4"/>
  <c r="D35" i="4"/>
  <c r="D36" i="4"/>
  <c r="D37" i="4"/>
  <c r="C38" i="4"/>
  <c r="C39" i="4"/>
  <c r="C40" i="4"/>
  <c r="C41" i="4"/>
  <c r="C42" i="4"/>
  <c r="C43" i="4"/>
  <c r="C44" i="4"/>
  <c r="C45" i="4"/>
  <c r="C46" i="4"/>
  <c r="C47" i="4"/>
  <c r="C48" i="4"/>
  <c r="C49" i="4"/>
  <c r="C50" i="4"/>
  <c r="C51" i="4"/>
  <c r="C52" i="4"/>
  <c r="C53" i="4"/>
  <c r="C54" i="4"/>
  <c r="C55" i="4"/>
  <c r="C56" i="4"/>
  <c r="C57" i="4"/>
  <c r="C58" i="4"/>
  <c r="C59" i="4"/>
  <c r="C60" i="4"/>
  <c r="C61" i="4"/>
  <c r="C62" i="4"/>
  <c r="C63" i="4"/>
  <c r="C64" i="4"/>
  <c r="C65" i="4"/>
  <c r="C66" i="4"/>
  <c r="C67" i="4"/>
  <c r="C68" i="4"/>
  <c r="C69" i="4"/>
  <c r="C70" i="4"/>
  <c r="C71" i="4"/>
  <c r="C72" i="4"/>
  <c r="C73" i="4"/>
  <c r="C74" i="4"/>
  <c r="C75" i="4"/>
  <c r="C76" i="4"/>
  <c r="C77" i="4"/>
  <c r="C78" i="4"/>
  <c r="C79" i="4"/>
  <c r="C101" i="4"/>
  <c r="M27" i="13"/>
  <c r="M36" i="13"/>
  <c r="M41" i="13"/>
  <c r="M33" i="13"/>
  <c r="M11" i="13"/>
  <c r="M40" i="13"/>
  <c r="M21" i="13"/>
  <c r="M6" i="13"/>
  <c r="M8" i="13"/>
  <c r="M17" i="13"/>
  <c r="M22" i="13"/>
  <c r="M24" i="13"/>
  <c r="M35" i="13"/>
  <c r="M30" i="13"/>
  <c r="J13" i="9"/>
  <c r="J4" i="9"/>
  <c r="G2" i="11"/>
  <c r="M38" i="13"/>
  <c r="J14" i="9"/>
  <c r="J2" i="9"/>
  <c r="M16" i="13"/>
  <c r="M15" i="13"/>
  <c r="M14" i="13"/>
  <c r="M12" i="13"/>
  <c r="J5" i="9"/>
  <c r="J8" i="9"/>
  <c r="M28" i="13"/>
  <c r="M9" i="13"/>
  <c r="J10" i="9"/>
  <c r="M42" i="13"/>
  <c r="M18" i="13"/>
  <c r="B1" i="6"/>
  <c r="L13" i="4"/>
  <c r="K13" i="4"/>
  <c r="M29" i="13"/>
  <c r="F13" i="4"/>
  <c r="M34" i="13"/>
  <c r="M25" i="13"/>
  <c r="M3" i="13"/>
  <c r="M39" i="13"/>
  <c r="J12" i="9"/>
  <c r="M37" i="13"/>
  <c r="M31" i="13"/>
  <c r="M20" i="13"/>
  <c r="J11" i="9"/>
  <c r="M23" i="13"/>
  <c r="M13" i="13"/>
  <c r="M10" i="13"/>
  <c r="D38" i="4" a="1"/>
  <c r="M19" i="13"/>
  <c r="J3" i="9"/>
  <c r="M26" i="13"/>
  <c r="M7" i="13"/>
  <c r="J7" i="9"/>
  <c r="J9" i="9"/>
  <c r="J6" i="9"/>
  <c r="M32" i="13"/>
  <c r="J25" i="9"/>
  <c r="J103" i="9"/>
  <c r="J22" i="9"/>
  <c r="J37" i="9"/>
  <c r="J43" i="9"/>
  <c r="J55" i="9"/>
  <c r="J52" i="9"/>
  <c r="J34" i="9"/>
  <c r="J19" i="9"/>
  <c r="J28" i="9"/>
  <c r="J100" i="9"/>
  <c r="J67" i="9"/>
  <c r="J91" i="9"/>
  <c r="J58" i="9"/>
  <c r="J97" i="9"/>
  <c r="J64" i="9"/>
  <c r="J73" i="9"/>
  <c r="J70" i="9"/>
  <c r="J79" i="9"/>
  <c r="J85" i="9"/>
  <c r="J31" i="9"/>
  <c r="J76" i="9"/>
  <c r="J46" i="9"/>
  <c r="J40" i="9"/>
  <c r="J16" i="9"/>
  <c r="J49" i="9"/>
  <c r="J94" i="9"/>
  <c r="J82" i="9"/>
  <c r="J88" i="9"/>
  <c r="J61" i="9"/>
  <c r="C107" i="4" l="1"/>
  <c r="C157" i="4"/>
  <c r="C151" i="4"/>
  <c r="C111" i="4"/>
  <c r="C110" i="4"/>
  <c r="C100" i="4"/>
  <c r="E100" i="4" s="1"/>
  <c r="C99" i="4"/>
  <c r="C150" i="4"/>
  <c r="B150" i="4"/>
  <c r="C144" i="4"/>
  <c r="C133" i="4"/>
  <c r="B133" i="4"/>
  <c r="B130" i="4"/>
  <c r="C143" i="4"/>
  <c r="B141" i="4"/>
  <c r="C140" i="4"/>
  <c r="C129" i="4"/>
  <c r="C168" i="4"/>
  <c r="B162" i="4"/>
  <c r="C119" i="4"/>
  <c r="B122" i="4"/>
  <c r="B165" i="4"/>
  <c r="C121" i="4"/>
  <c r="C161" i="4"/>
  <c r="C118" i="4"/>
  <c r="B154" i="4"/>
  <c r="B112" i="4"/>
  <c r="E84" i="4"/>
  <c r="C167" i="4"/>
  <c r="C146" i="4"/>
  <c r="C125" i="4"/>
  <c r="B107" i="4"/>
  <c r="E107" i="4" s="1"/>
  <c r="C166" i="4"/>
  <c r="B146" i="4"/>
  <c r="B125" i="4"/>
  <c r="C106" i="4"/>
  <c r="B166" i="4"/>
  <c r="C145" i="4"/>
  <c r="C124" i="4"/>
  <c r="B103" i="4"/>
  <c r="C165" i="4"/>
  <c r="B145" i="4"/>
  <c r="C123" i="4"/>
  <c r="C102" i="4"/>
  <c r="B157" i="4"/>
  <c r="E157" i="4" s="1"/>
  <c r="C117" i="4"/>
  <c r="C156" i="4"/>
  <c r="C135" i="4"/>
  <c r="C113" i="4"/>
  <c r="B155" i="4"/>
  <c r="C134" i="4"/>
  <c r="B113" i="4"/>
  <c r="C136" i="4"/>
  <c r="C154" i="4"/>
  <c r="B134" i="4"/>
  <c r="C112" i="4"/>
  <c r="B99" i="4"/>
  <c r="C164" i="4"/>
  <c r="C153" i="4"/>
  <c r="C142" i="4"/>
  <c r="C132" i="4"/>
  <c r="B121" i="4"/>
  <c r="C109" i="4"/>
  <c r="C98" i="4"/>
  <c r="E21" i="4"/>
  <c r="B163" i="4"/>
  <c r="B153" i="4"/>
  <c r="B142" i="4"/>
  <c r="C131" i="4"/>
  <c r="C120" i="4"/>
  <c r="B109" i="4"/>
  <c r="E89" i="4"/>
  <c r="C162" i="4"/>
  <c r="C152" i="4"/>
  <c r="C141" i="4"/>
  <c r="C130" i="4"/>
  <c r="B120" i="4"/>
  <c r="C108" i="4"/>
  <c r="E87" i="4"/>
  <c r="E35" i="4"/>
  <c r="E83" i="4"/>
  <c r="B161" i="4"/>
  <c r="C170" i="4"/>
  <c r="C149" i="4"/>
  <c r="B117" i="4"/>
  <c r="B170" i="4"/>
  <c r="C159" i="4"/>
  <c r="B149" i="4"/>
  <c r="B138" i="4"/>
  <c r="C127" i="4"/>
  <c r="C116" i="4"/>
  <c r="C104" i="4"/>
  <c r="C160" i="4"/>
  <c r="C138" i="4"/>
  <c r="C128" i="4"/>
  <c r="B105" i="4"/>
  <c r="E105" i="4" s="1"/>
  <c r="C169" i="4"/>
  <c r="C158" i="4"/>
  <c r="C148" i="4"/>
  <c r="C137" i="4"/>
  <c r="C126" i="4"/>
  <c r="C115" i="4"/>
  <c r="B104" i="4"/>
  <c r="B171" i="4"/>
  <c r="B139" i="4"/>
  <c r="B129" i="4"/>
  <c r="E82" i="4"/>
  <c r="B169" i="4"/>
  <c r="B158" i="4"/>
  <c r="B147" i="4"/>
  <c r="B137" i="4"/>
  <c r="B126" i="4"/>
  <c r="C114" i="4"/>
  <c r="C103" i="4"/>
  <c r="B115" i="4"/>
  <c r="B98" i="4"/>
  <c r="B164" i="4"/>
  <c r="B156" i="4"/>
  <c r="B148" i="4"/>
  <c r="B140" i="4"/>
  <c r="B123" i="4"/>
  <c r="B106" i="4"/>
  <c r="E95" i="4"/>
  <c r="C171" i="4"/>
  <c r="C163" i="4"/>
  <c r="C155" i="4"/>
  <c r="C147" i="4"/>
  <c r="C139" i="4"/>
  <c r="B131" i="4"/>
  <c r="C122" i="4"/>
  <c r="B114" i="4"/>
  <c r="E92" i="4"/>
  <c r="B168" i="4"/>
  <c r="E168" i="4" s="1"/>
  <c r="B160" i="4"/>
  <c r="B152" i="4"/>
  <c r="B144" i="4"/>
  <c r="B136" i="4"/>
  <c r="B119" i="4"/>
  <c r="B102" i="4"/>
  <c r="E80" i="4"/>
  <c r="B127" i="4"/>
  <c r="B110" i="4"/>
  <c r="E110" i="4" s="1"/>
  <c r="B128" i="4"/>
  <c r="B111" i="4"/>
  <c r="E111" i="4" s="1"/>
  <c r="B167" i="4"/>
  <c r="B159" i="4"/>
  <c r="B151" i="4"/>
  <c r="E151" i="4" s="1"/>
  <c r="B143" i="4"/>
  <c r="B135" i="4"/>
  <c r="B118" i="4"/>
  <c r="B101" i="4"/>
  <c r="E101" i="4" s="1"/>
  <c r="E86" i="4"/>
  <c r="E19" i="4"/>
  <c r="E36" i="4"/>
  <c r="E34" i="4"/>
  <c r="E15" i="4"/>
  <c r="E32" i="4"/>
  <c r="E30" i="4"/>
  <c r="E16" i="4"/>
  <c r="E12" i="4"/>
  <c r="E10" i="4"/>
  <c r="E31" i="4"/>
  <c r="E11" i="4"/>
  <c r="E29" i="4"/>
  <c r="E7" i="4"/>
  <c r="E94" i="4"/>
  <c r="E93" i="4"/>
  <c r="E24" i="4"/>
  <c r="B132" i="4"/>
  <c r="B124" i="4"/>
  <c r="B116" i="4"/>
  <c r="E116" i="4" s="1"/>
  <c r="B108" i="4"/>
  <c r="E96" i="4"/>
  <c r="E9" i="4"/>
  <c r="E26" i="4"/>
  <c r="E6" i="4"/>
  <c r="E25" i="4"/>
  <c r="E88" i="4"/>
  <c r="E22" i="4"/>
  <c r="E5" i="4"/>
  <c r="E3" i="4"/>
  <c r="E85" i="4"/>
  <c r="E37" i="4"/>
  <c r="E23" i="4"/>
  <c r="E8" i="4"/>
  <c r="E97" i="4"/>
  <c r="E81" i="4"/>
  <c r="E33" i="4"/>
  <c r="E20" i="4"/>
  <c r="E4" i="4"/>
  <c r="E18" i="4"/>
  <c r="E2" i="4"/>
  <c r="E17" i="4"/>
  <c r="E91" i="4"/>
  <c r="E28" i="4"/>
  <c r="E14" i="4"/>
  <c r="E90" i="4"/>
  <c r="E27" i="4"/>
  <c r="D42" i="4"/>
  <c r="E42" i="4" s="1"/>
  <c r="D50" i="4"/>
  <c r="E50" i="4" s="1"/>
  <c r="D58" i="4"/>
  <c r="E58" i="4" s="1"/>
  <c r="D66" i="4"/>
  <c r="E66" i="4" s="1"/>
  <c r="D74" i="4"/>
  <c r="E74" i="4" s="1"/>
  <c r="D41" i="4"/>
  <c r="E41" i="4" s="1"/>
  <c r="D49" i="4"/>
  <c r="E49" i="4" s="1"/>
  <c r="D57" i="4"/>
  <c r="E57" i="4" s="1"/>
  <c r="D65" i="4"/>
  <c r="E65" i="4" s="1"/>
  <c r="D73" i="4"/>
  <c r="E73" i="4" s="1"/>
  <c r="D38" i="4"/>
  <c r="E38" i="4" s="1"/>
  <c r="D46" i="4"/>
  <c r="E46" i="4" s="1"/>
  <c r="D54" i="4"/>
  <c r="E54" i="4" s="1"/>
  <c r="D62" i="4"/>
  <c r="E62" i="4" s="1"/>
  <c r="D70" i="4"/>
  <c r="E70" i="4" s="1"/>
  <c r="D78" i="4"/>
  <c r="E78" i="4" s="1"/>
  <c r="D45" i="4"/>
  <c r="E45" i="4" s="1"/>
  <c r="D55" i="4"/>
  <c r="E55" i="4" s="1"/>
  <c r="D60" i="4"/>
  <c r="E60" i="4" s="1"/>
  <c r="D75" i="4"/>
  <c r="E75" i="4" s="1"/>
  <c r="D72" i="4"/>
  <c r="E72" i="4" s="1"/>
  <c r="D77" i="4"/>
  <c r="E77" i="4" s="1"/>
  <c r="D39" i="4"/>
  <c r="E39" i="4" s="1"/>
  <c r="D43" i="4"/>
  <c r="E43" i="4" s="1"/>
  <c r="D47" i="4"/>
  <c r="E47" i="4" s="1"/>
  <c r="D64" i="4"/>
  <c r="E64" i="4" s="1"/>
  <c r="D69" i="4"/>
  <c r="E69" i="4" s="1"/>
  <c r="D59" i="4"/>
  <c r="E59" i="4" s="1"/>
  <c r="D71" i="4"/>
  <c r="E71" i="4" s="1"/>
  <c r="D76" i="4"/>
  <c r="E76" i="4" s="1"/>
  <c r="D52" i="4"/>
  <c r="E52" i="4" s="1"/>
  <c r="D40" i="4"/>
  <c r="E40" i="4" s="1"/>
  <c r="D63" i="4"/>
  <c r="E63" i="4" s="1"/>
  <c r="D61" i="4"/>
  <c r="E61" i="4" s="1"/>
  <c r="D44" i="4"/>
  <c r="E44" i="4" s="1"/>
  <c r="D53" i="4"/>
  <c r="E53" i="4" s="1"/>
  <c r="D56" i="4"/>
  <c r="E56" i="4" s="1"/>
  <c r="D67" i="4"/>
  <c r="E67" i="4" s="1"/>
  <c r="D48" i="4"/>
  <c r="E48" i="4" s="1"/>
  <c r="D51" i="4"/>
  <c r="E51" i="4" s="1"/>
  <c r="D68" i="4"/>
  <c r="E68" i="4" s="1"/>
  <c r="D79" i="4"/>
  <c r="E79" i="4" s="1"/>
  <c r="K84" i="4"/>
  <c r="K80" i="4"/>
  <c r="K93" i="4"/>
  <c r="K18" i="4"/>
  <c r="K34" i="4"/>
  <c r="G81" i="4"/>
  <c r="L62" i="4"/>
  <c r="L46" i="4"/>
  <c r="F80" i="4"/>
  <c r="F82" i="4"/>
  <c r="L32" i="4"/>
  <c r="F32" i="4"/>
  <c r="F48" i="4"/>
  <c r="L111" i="4"/>
  <c r="F62" i="4"/>
  <c r="L39" i="4"/>
  <c r="L87" i="4"/>
  <c r="K46" i="4"/>
  <c r="G67" i="4"/>
  <c r="F40" i="4"/>
  <c r="K4" i="4"/>
  <c r="K77" i="4"/>
  <c r="F67" i="4"/>
  <c r="K28" i="4"/>
  <c r="L110" i="4"/>
  <c r="G111" i="4"/>
  <c r="G93" i="4"/>
  <c r="L92" i="4"/>
  <c r="L96" i="4"/>
  <c r="F90" i="4"/>
  <c r="F42" i="4"/>
  <c r="L54" i="4"/>
  <c r="F60" i="4"/>
  <c r="K50" i="4"/>
  <c r="L42" i="4"/>
  <c r="K85" i="4"/>
  <c r="F46" i="4"/>
  <c r="L157" i="4"/>
  <c r="L64" i="4"/>
  <c r="F11" i="4"/>
  <c r="K79" i="4"/>
  <c r="F6" i="4"/>
  <c r="F61" i="4"/>
  <c r="L36" i="4"/>
  <c r="F111" i="4"/>
  <c r="F26" i="4"/>
  <c r="F38" i="4"/>
  <c r="L75" i="4"/>
  <c r="F53" i="4"/>
  <c r="L73" i="4"/>
  <c r="L47" i="4"/>
  <c r="K89" i="4"/>
  <c r="K36" i="4"/>
  <c r="G63" i="4"/>
  <c r="L105" i="4"/>
  <c r="F75" i="4"/>
  <c r="G75" i="4"/>
  <c r="L116" i="4"/>
  <c r="F93" i="4"/>
  <c r="F37" i="4"/>
  <c r="F157" i="4"/>
  <c r="G76" i="4"/>
  <c r="K62" i="4"/>
  <c r="K72" i="4"/>
  <c r="G60" i="4"/>
  <c r="L7" i="4"/>
  <c r="K12" i="4"/>
  <c r="K74" i="4"/>
  <c r="F45" i="4"/>
  <c r="G47" i="4"/>
  <c r="F52" i="4"/>
  <c r="K86" i="4"/>
  <c r="L95" i="4"/>
  <c r="L22" i="4"/>
  <c r="G86" i="4"/>
  <c r="K10" i="4"/>
  <c r="K44" i="4"/>
  <c r="F43" i="4"/>
  <c r="F21" i="4"/>
  <c r="F36" i="4"/>
  <c r="K20" i="4"/>
  <c r="K67" i="4"/>
  <c r="K41" i="4"/>
  <c r="F58" i="4"/>
  <c r="F20" i="4"/>
  <c r="K40" i="4"/>
  <c r="L68" i="4"/>
  <c r="K9" i="4"/>
  <c r="F24" i="4"/>
  <c r="L76" i="4"/>
  <c r="K73" i="4"/>
  <c r="G116" i="4"/>
  <c r="G42" i="4"/>
  <c r="G78" i="4"/>
  <c r="G73" i="4"/>
  <c r="G100" i="4"/>
  <c r="L48" i="4"/>
  <c r="F87" i="4"/>
  <c r="F54" i="4"/>
  <c r="G51" i="4"/>
  <c r="G71" i="4"/>
  <c r="L20" i="4"/>
  <c r="L24" i="4"/>
  <c r="L81" i="4"/>
  <c r="F66" i="4"/>
  <c r="K14" i="4"/>
  <c r="L21" i="4"/>
  <c r="L40" i="4"/>
  <c r="L84" i="4"/>
  <c r="F23" i="4"/>
  <c r="F56" i="4"/>
  <c r="F72" i="4"/>
  <c r="F105" i="4"/>
  <c r="K30" i="4"/>
  <c r="G89" i="4"/>
  <c r="G74" i="4"/>
  <c r="K100" i="4"/>
  <c r="L37" i="4"/>
  <c r="L91" i="4"/>
  <c r="K23" i="4"/>
  <c r="L57" i="4"/>
  <c r="L61" i="4"/>
  <c r="F51" i="4"/>
  <c r="K7" i="4"/>
  <c r="G157" i="4"/>
  <c r="F73" i="4"/>
  <c r="G46" i="4"/>
  <c r="L82" i="4"/>
  <c r="G97" i="4"/>
  <c r="F83" i="4"/>
  <c r="F85" i="4"/>
  <c r="G92" i="4"/>
  <c r="F41" i="4"/>
  <c r="F92" i="4"/>
  <c r="K70" i="4"/>
  <c r="G83" i="4"/>
  <c r="L44" i="4"/>
  <c r="F12" i="4"/>
  <c r="K101" i="4"/>
  <c r="K22" i="4"/>
  <c r="L58" i="4"/>
  <c r="G88" i="4"/>
  <c r="F86" i="4"/>
  <c r="G79" i="4"/>
  <c r="L5" i="4"/>
  <c r="F34" i="4"/>
  <c r="L10" i="4"/>
  <c r="K33" i="4"/>
  <c r="G38" i="4"/>
  <c r="F168" i="4"/>
  <c r="K53" i="4"/>
  <c r="G49" i="4"/>
  <c r="G48" i="4"/>
  <c r="K78" i="4"/>
  <c r="F30" i="4"/>
  <c r="K71" i="4"/>
  <c r="L15" i="4"/>
  <c r="K75" i="4"/>
  <c r="K58" i="4"/>
  <c r="L71" i="4"/>
  <c r="L168" i="4"/>
  <c r="L9" i="4"/>
  <c r="L19" i="4"/>
  <c r="G66" i="4"/>
  <c r="K105" i="4"/>
  <c r="L107" i="4"/>
  <c r="K39" i="4"/>
  <c r="F19" i="4"/>
  <c r="K66" i="4"/>
  <c r="K65" i="4"/>
  <c r="L90" i="4"/>
  <c r="F5" i="4"/>
  <c r="G87" i="4"/>
  <c r="K97" i="4"/>
  <c r="L83" i="4"/>
  <c r="F97" i="4"/>
  <c r="L53" i="4"/>
  <c r="L63" i="4"/>
  <c r="K24" i="4"/>
  <c r="G96" i="4"/>
  <c r="G84" i="4"/>
  <c r="K15" i="4"/>
  <c r="K81" i="4"/>
  <c r="F71" i="4"/>
  <c r="L78" i="4"/>
  <c r="F9" i="4"/>
  <c r="F68" i="4"/>
  <c r="F27" i="4"/>
  <c r="F96" i="4"/>
  <c r="K27" i="4"/>
  <c r="L85" i="4"/>
  <c r="K16" i="4"/>
  <c r="L79" i="4"/>
  <c r="K94" i="4"/>
  <c r="K25" i="4"/>
  <c r="F50" i="4"/>
  <c r="L86" i="4"/>
  <c r="F3" i="4"/>
  <c r="G101" i="4"/>
  <c r="L101" i="4"/>
  <c r="L17" i="4"/>
  <c r="F95" i="4"/>
  <c r="F88" i="4"/>
  <c r="L100" i="4"/>
  <c r="F84" i="4"/>
  <c r="F76" i="4"/>
  <c r="F18" i="4"/>
  <c r="F14" i="4"/>
  <c r="L26" i="4"/>
  <c r="K82" i="4"/>
  <c r="K68" i="4"/>
  <c r="G90" i="4"/>
  <c r="L74" i="4"/>
  <c r="F33" i="4"/>
  <c r="L33" i="4"/>
  <c r="G61" i="4"/>
  <c r="L25" i="4"/>
  <c r="F59" i="4"/>
  <c r="F63" i="4"/>
  <c r="F57" i="4"/>
  <c r="L29" i="4"/>
  <c r="F151" i="4"/>
  <c r="G82" i="4"/>
  <c r="F29" i="4"/>
  <c r="K95" i="4"/>
  <c r="K83" i="4"/>
  <c r="K64" i="4"/>
  <c r="L67" i="4"/>
  <c r="G91" i="4"/>
  <c r="F91" i="4"/>
  <c r="G40" i="4"/>
  <c r="F47" i="4"/>
  <c r="L30" i="4"/>
  <c r="F77" i="4"/>
  <c r="F39" i="4"/>
  <c r="L6" i="4"/>
  <c r="K38" i="4"/>
  <c r="K116" i="4"/>
  <c r="K6" i="4"/>
  <c r="K11" i="4"/>
  <c r="G94" i="4"/>
  <c r="G85" i="4"/>
  <c r="F15" i="4"/>
  <c r="F110" i="4"/>
  <c r="K49" i="4"/>
  <c r="G110" i="4"/>
  <c r="K56" i="4"/>
  <c r="F69" i="4"/>
  <c r="L8" i="4"/>
  <c r="L55" i="4"/>
  <c r="G151" i="4"/>
  <c r="L56" i="4"/>
  <c r="F70" i="4"/>
  <c r="K2" i="4"/>
  <c r="G41" i="4"/>
  <c r="L27" i="4"/>
  <c r="K55" i="4"/>
  <c r="L18" i="4"/>
  <c r="K3" i="4"/>
  <c r="G56" i="4"/>
  <c r="L72" i="4"/>
  <c r="L151" i="4"/>
  <c r="K107" i="4"/>
  <c r="L77" i="4"/>
  <c r="L4" i="4"/>
  <c r="L94" i="4"/>
  <c r="G72" i="4"/>
  <c r="L51" i="4"/>
  <c r="K43" i="4"/>
  <c r="G55" i="4"/>
  <c r="G105" i="4"/>
  <c r="K110" i="4"/>
  <c r="L89" i="4"/>
  <c r="L12" i="4"/>
  <c r="K5" i="4"/>
  <c r="K87" i="4"/>
  <c r="L3" i="4"/>
  <c r="G43" i="4"/>
  <c r="K63" i="4"/>
  <c r="K96" i="4"/>
  <c r="G168" i="4"/>
  <c r="K59" i="4"/>
  <c r="F55" i="4"/>
  <c r="K8" i="4"/>
  <c r="F25" i="4"/>
  <c r="F31" i="4"/>
  <c r="F7" i="4"/>
  <c r="K29" i="4"/>
  <c r="K92" i="4"/>
  <c r="L49" i="4"/>
  <c r="F22" i="4"/>
  <c r="K51" i="4"/>
  <c r="K91" i="4"/>
  <c r="L59" i="4"/>
  <c r="K61" i="4"/>
  <c r="L35" i="4"/>
  <c r="L97" i="4"/>
  <c r="L34" i="4"/>
  <c r="K47" i="4"/>
  <c r="G70" i="4"/>
  <c r="L60" i="4"/>
  <c r="G59" i="4"/>
  <c r="K45" i="4"/>
  <c r="K60" i="4"/>
  <c r="L52" i="4"/>
  <c r="K35" i="4"/>
  <c r="K168" i="4"/>
  <c r="G45" i="4"/>
  <c r="L69" i="4"/>
  <c r="G69" i="4"/>
  <c r="F28" i="4"/>
  <c r="F74" i="4"/>
  <c r="F100" i="4"/>
  <c r="F35" i="4"/>
  <c r="K48" i="4"/>
  <c r="F81" i="4"/>
  <c r="G77" i="4"/>
  <c r="L50" i="4"/>
  <c r="G39" i="4"/>
  <c r="L2" i="4"/>
  <c r="K76" i="4"/>
  <c r="K21" i="4"/>
  <c r="K37" i="4"/>
  <c r="G64" i="4"/>
  <c r="L88" i="4"/>
  <c r="F44" i="4"/>
  <c r="L38" i="4"/>
  <c r="L66" i="4"/>
  <c r="G52" i="4"/>
  <c r="L31" i="4"/>
  <c r="K52" i="4"/>
  <c r="G107" i="4"/>
  <c r="K111" i="4"/>
  <c r="K157" i="4"/>
  <c r="G62" i="4"/>
  <c r="K151" i="4"/>
  <c r="K26" i="4"/>
  <c r="K19" i="4"/>
  <c r="L43" i="4"/>
  <c r="K31" i="4"/>
  <c r="K69" i="4"/>
  <c r="G50" i="4"/>
  <c r="K17" i="4"/>
  <c r="K42" i="4"/>
  <c r="G95" i="4"/>
  <c r="F116" i="4"/>
  <c r="K57" i="4"/>
  <c r="F8" i="4"/>
  <c r="L65" i="4"/>
  <c r="F107" i="4"/>
  <c r="K88" i="4"/>
  <c r="F94" i="4"/>
  <c r="G80" i="4"/>
  <c r="G57" i="4"/>
  <c r="G68" i="4"/>
  <c r="F17" i="4"/>
  <c r="G54" i="4"/>
  <c r="G58" i="4"/>
  <c r="L45" i="4"/>
  <c r="F16" i="4"/>
  <c r="K32" i="4"/>
  <c r="K54" i="4"/>
  <c r="F101" i="4"/>
  <c r="L80" i="4"/>
  <c r="L70" i="4"/>
  <c r="L16" i="4"/>
  <c r="L28" i="4"/>
  <c r="L41" i="4"/>
  <c r="F64" i="4"/>
  <c r="G53" i="4"/>
  <c r="L11" i="4"/>
  <c r="L23" i="4"/>
  <c r="G44" i="4"/>
  <c r="K90" i="4"/>
  <c r="F10" i="4"/>
  <c r="F65" i="4"/>
  <c r="F2" i="4"/>
  <c r="F49" i="4"/>
  <c r="L14" i="4"/>
  <c r="F78" i="4"/>
  <c r="L93" i="4"/>
  <c r="G65" i="4"/>
  <c r="F89" i="4"/>
  <c r="F4" i="4"/>
  <c r="F79" i="4"/>
  <c r="E170" i="4" l="1"/>
  <c r="E133" i="4"/>
  <c r="E148" i="4"/>
  <c r="E134" i="4"/>
  <c r="E152" i="4"/>
  <c r="E150" i="4"/>
  <c r="E118" i="4"/>
  <c r="E154" i="4"/>
  <c r="E128" i="4"/>
  <c r="E141" i="4"/>
  <c r="E99" i="4"/>
  <c r="E144" i="4"/>
  <c r="E166" i="4"/>
  <c r="E114" i="4"/>
  <c r="E143" i="4"/>
  <c r="E113" i="4"/>
  <c r="E147" i="4"/>
  <c r="E130" i="4"/>
  <c r="E119" i="4"/>
  <c r="E129" i="4"/>
  <c r="E169" i="4"/>
  <c r="E140" i="4"/>
  <c r="E149" i="4"/>
  <c r="E112" i="4"/>
  <c r="E121" i="4"/>
  <c r="E146" i="4"/>
  <c r="E132" i="4"/>
  <c r="E136" i="4"/>
  <c r="E138" i="4"/>
  <c r="E162" i="4"/>
  <c r="E165" i="4"/>
  <c r="E126" i="4"/>
  <c r="E109" i="4"/>
  <c r="E156" i="4"/>
  <c r="E135" i="4"/>
  <c r="E117" i="4"/>
  <c r="E153" i="4"/>
  <c r="E125" i="4"/>
  <c r="E160" i="4"/>
  <c r="E122" i="4"/>
  <c r="E158" i="4"/>
  <c r="E161" i="4"/>
  <c r="E167" i="4"/>
  <c r="E137" i="4"/>
  <c r="E142" i="4"/>
  <c r="E124" i="4"/>
  <c r="E106" i="4"/>
  <c r="E127" i="4"/>
  <c r="E145" i="4"/>
  <c r="E164" i="4"/>
  <c r="E98" i="4"/>
  <c r="E104" i="4"/>
  <c r="E115" i="4"/>
  <c r="E123" i="4"/>
  <c r="E103" i="4"/>
  <c r="E102" i="4"/>
  <c r="E155" i="4"/>
  <c r="E108" i="4"/>
  <c r="E163" i="4"/>
  <c r="E120" i="4"/>
  <c r="E159" i="4"/>
  <c r="E131" i="4"/>
  <c r="E139" i="4"/>
  <c r="E171" i="4"/>
  <c r="F170" i="4"/>
  <c r="L152" i="4"/>
  <c r="K128" i="4"/>
  <c r="K166" i="4"/>
  <c r="K147" i="4"/>
  <c r="F129" i="4"/>
  <c r="G121" i="4"/>
  <c r="L138" i="4"/>
  <c r="K109" i="4"/>
  <c r="G153" i="4"/>
  <c r="L158" i="4"/>
  <c r="F137" i="4"/>
  <c r="G127" i="4"/>
  <c r="G104" i="4"/>
  <c r="G131" i="4"/>
  <c r="K131" i="4"/>
  <c r="G103" i="4"/>
  <c r="K98" i="4"/>
  <c r="G128" i="4"/>
  <c r="L129" i="4"/>
  <c r="L109" i="4"/>
  <c r="L137" i="4"/>
  <c r="K171" i="4"/>
  <c r="L150" i="4"/>
  <c r="L169" i="4"/>
  <c r="K162" i="4"/>
  <c r="G161" i="4"/>
  <c r="L171" i="4"/>
  <c r="F139" i="4"/>
  <c r="G133" i="4"/>
  <c r="G114" i="4"/>
  <c r="K146" i="4"/>
  <c r="F125" i="4"/>
  <c r="L163" i="4"/>
  <c r="G98" i="4"/>
  <c r="L133" i="4"/>
  <c r="L114" i="4"/>
  <c r="F146" i="4"/>
  <c r="G125" i="4"/>
  <c r="K103" i="4"/>
  <c r="G108" i="4"/>
  <c r="F124" i="4"/>
  <c r="K164" i="4"/>
  <c r="G143" i="4"/>
  <c r="K165" i="4"/>
  <c r="G124" i="4"/>
  <c r="F108" i="4"/>
  <c r="F99" i="4"/>
  <c r="F132" i="4"/>
  <c r="K167" i="4"/>
  <c r="F123" i="4"/>
  <c r="K134" i="4"/>
  <c r="G113" i="4"/>
  <c r="L136" i="4"/>
  <c r="F145" i="4"/>
  <c r="F131" i="4"/>
  <c r="L134" i="4"/>
  <c r="K144" i="4"/>
  <c r="K136" i="4"/>
  <c r="F122" i="4"/>
  <c r="G164" i="4"/>
  <c r="G144" i="4"/>
  <c r="F126" i="4"/>
  <c r="K106" i="4"/>
  <c r="K119" i="4"/>
  <c r="K117" i="4"/>
  <c r="K115" i="4"/>
  <c r="K170" i="4"/>
  <c r="K152" i="4"/>
  <c r="L128" i="4"/>
  <c r="G166" i="4"/>
  <c r="F147" i="4"/>
  <c r="G129" i="4"/>
  <c r="K121" i="4"/>
  <c r="K138" i="4"/>
  <c r="G109" i="4"/>
  <c r="F153" i="4"/>
  <c r="K158" i="4"/>
  <c r="K137" i="4"/>
  <c r="F127" i="4"/>
  <c r="K120" i="4"/>
  <c r="L98" i="4"/>
  <c r="G152" i="4"/>
  <c r="L166" i="4"/>
  <c r="L121" i="4"/>
  <c r="K153" i="4"/>
  <c r="K127" i="4"/>
  <c r="G123" i="4"/>
  <c r="K133" i="4"/>
  <c r="K114" i="4"/>
  <c r="K140" i="4"/>
  <c r="K156" i="4"/>
  <c r="L142" i="4"/>
  <c r="K108" i="4"/>
  <c r="L141" i="4"/>
  <c r="G140" i="4"/>
  <c r="F156" i="4"/>
  <c r="G142" i="4"/>
  <c r="L164" i="4"/>
  <c r="F150" i="4"/>
  <c r="G169" i="4"/>
  <c r="G162" i="4"/>
  <c r="L161" i="4"/>
  <c r="G120" i="4"/>
  <c r="L160" i="4"/>
  <c r="L159" i="4"/>
  <c r="F118" i="4"/>
  <c r="F149" i="4"/>
  <c r="G160" i="4"/>
  <c r="K104" i="4"/>
  <c r="L118" i="4"/>
  <c r="G149" i="4"/>
  <c r="F160" i="4"/>
  <c r="L120" i="4"/>
  <c r="F119" i="4"/>
  <c r="G117" i="4"/>
  <c r="F171" i="4"/>
  <c r="K113" i="4"/>
  <c r="L126" i="4"/>
  <c r="L145" i="4"/>
  <c r="F164" i="4"/>
  <c r="G134" i="4"/>
  <c r="F113" i="4"/>
  <c r="G136" i="4"/>
  <c r="K145" i="4"/>
  <c r="K139" i="4"/>
  <c r="F134" i="4"/>
  <c r="L113" i="4"/>
  <c r="G126" i="4"/>
  <c r="G145" i="4"/>
  <c r="G115" i="4"/>
  <c r="G170" i="4"/>
  <c r="F152" i="4"/>
  <c r="F128" i="4"/>
  <c r="F166" i="4"/>
  <c r="G147" i="4"/>
  <c r="K129" i="4"/>
  <c r="F121" i="4"/>
  <c r="G138" i="4"/>
  <c r="F109" i="4"/>
  <c r="L153" i="4"/>
  <c r="F158" i="4"/>
  <c r="G137" i="4"/>
  <c r="L127" i="4"/>
  <c r="F159" i="4"/>
  <c r="F102" i="4"/>
  <c r="L108" i="4"/>
  <c r="L170" i="4"/>
  <c r="L147" i="4"/>
  <c r="F138" i="4"/>
  <c r="G158" i="4"/>
  <c r="G159" i="4"/>
  <c r="G141" i="4"/>
  <c r="G146" i="4"/>
  <c r="L125" i="4"/>
  <c r="L102" i="4"/>
  <c r="G150" i="4"/>
  <c r="F169" i="4"/>
  <c r="F162" i="4"/>
  <c r="K161" i="4"/>
  <c r="G163" i="4"/>
  <c r="K141" i="4"/>
  <c r="L140" i="4"/>
  <c r="L156" i="4"/>
  <c r="K142" i="4"/>
  <c r="G155" i="4"/>
  <c r="F167" i="4"/>
  <c r="F98" i="4"/>
  <c r="G130" i="4"/>
  <c r="G135" i="4"/>
  <c r="K163" i="4"/>
  <c r="F143" i="4"/>
  <c r="K135" i="4"/>
  <c r="L103" i="4"/>
  <c r="F144" i="4"/>
  <c r="K126" i="4"/>
  <c r="G106" i="4"/>
  <c r="L119" i="4"/>
  <c r="L117" i="4"/>
  <c r="F106" i="4"/>
  <c r="K123" i="4"/>
  <c r="G154" i="4"/>
  <c r="K112" i="4"/>
  <c r="G122" i="4"/>
  <c r="F155" i="4"/>
  <c r="K154" i="4"/>
  <c r="F136" i="4"/>
  <c r="L106" i="4"/>
  <c r="F163" i="4"/>
  <c r="F133" i="4"/>
  <c r="K150" i="4"/>
  <c r="F141" i="4"/>
  <c r="F114" i="4"/>
  <c r="K169" i="4"/>
  <c r="F140" i="4"/>
  <c r="L146" i="4"/>
  <c r="L162" i="4"/>
  <c r="G156" i="4"/>
  <c r="K125" i="4"/>
  <c r="F161" i="4"/>
  <c r="F142" i="4"/>
  <c r="G171" i="4"/>
  <c r="F104" i="4"/>
  <c r="L115" i="4"/>
  <c r="L123" i="4"/>
  <c r="F148" i="4"/>
  <c r="G118" i="4"/>
  <c r="G99" i="4"/>
  <c r="L143" i="4"/>
  <c r="K130" i="4"/>
  <c r="L149" i="4"/>
  <c r="L132" i="4"/>
  <c r="L165" i="4"/>
  <c r="F135" i="4"/>
  <c r="K160" i="4"/>
  <c r="L167" i="4"/>
  <c r="L124" i="4"/>
  <c r="D2" i="5" a="1"/>
  <c r="F120" i="4"/>
  <c r="L131" i="4"/>
  <c r="L139" i="4"/>
  <c r="G148" i="4"/>
  <c r="K118" i="4"/>
  <c r="K99" i="4"/>
  <c r="K143" i="4"/>
  <c r="F130" i="4"/>
  <c r="K149" i="4"/>
  <c r="G132" i="4"/>
  <c r="G165" i="4"/>
  <c r="L135" i="4"/>
  <c r="G102" i="4"/>
  <c r="K148" i="4"/>
  <c r="L99" i="4"/>
  <c r="K132" i="4"/>
  <c r="G167" i="4"/>
  <c r="K155" i="4"/>
  <c r="L148" i="4"/>
  <c r="L130" i="4"/>
  <c r="F165" i="4"/>
  <c r="K124" i="4"/>
  <c r="F115" i="4"/>
  <c r="F154" i="4"/>
  <c r="F112" i="4"/>
  <c r="L122" i="4"/>
  <c r="K159" i="4"/>
  <c r="G139" i="4"/>
  <c r="L154" i="4"/>
  <c r="G112" i="4"/>
  <c r="L104" i="4"/>
  <c r="G119" i="4"/>
  <c r="F117" i="4"/>
  <c r="F103" i="4"/>
  <c r="L155" i="4"/>
  <c r="L144" i="4"/>
  <c r="L112" i="4"/>
  <c r="K122" i="4"/>
  <c r="K102" i="4"/>
  <c r="N133" i="4" l="1"/>
  <c r="N111" i="4"/>
  <c r="N113" i="4"/>
  <c r="N114" i="4"/>
  <c r="N107" i="4"/>
  <c r="N129" i="4"/>
  <c r="N110" i="4"/>
  <c r="N112" i="4"/>
  <c r="N121" i="4"/>
  <c r="N125" i="4"/>
  <c r="N116" i="4"/>
  <c r="N117" i="4"/>
  <c r="N119" i="4"/>
  <c r="N109" i="4"/>
  <c r="N128" i="4"/>
  <c r="N101" i="4"/>
  <c r="N99" i="4"/>
  <c r="N132" i="4"/>
  <c r="N106" i="4"/>
  <c r="N124" i="4"/>
  <c r="N105" i="4"/>
  <c r="N100" i="4"/>
  <c r="N130" i="4"/>
  <c r="N103" i="4"/>
  <c r="N123" i="4"/>
  <c r="N115" i="4"/>
  <c r="N120" i="4"/>
  <c r="N126" i="4"/>
  <c r="N108" i="4"/>
  <c r="N118" i="4"/>
  <c r="N104" i="4"/>
  <c r="N98" i="4"/>
  <c r="N127" i="4"/>
  <c r="N134" i="4"/>
  <c r="N102" i="4"/>
  <c r="N131" i="4"/>
  <c r="N122" i="4"/>
  <c r="D5" i="5"/>
  <c r="D7" i="5"/>
  <c r="D79" i="5"/>
  <c r="D86" i="5"/>
  <c r="D74" i="5"/>
  <c r="D122" i="5"/>
  <c r="D100" i="5"/>
  <c r="D103" i="5"/>
  <c r="D13" i="5"/>
  <c r="D108" i="5"/>
  <c r="D110" i="5"/>
  <c r="D22" i="5"/>
  <c r="D61" i="5"/>
  <c r="D54" i="5"/>
  <c r="D17" i="5"/>
  <c r="D10" i="5"/>
  <c r="D21" i="5"/>
  <c r="D71" i="5"/>
  <c r="D12" i="5"/>
  <c r="D102" i="5"/>
  <c r="D90" i="5"/>
  <c r="D55" i="5"/>
  <c r="D43" i="5"/>
  <c r="D97" i="5"/>
  <c r="D92" i="5"/>
  <c r="D120" i="5"/>
  <c r="D60" i="5"/>
  <c r="D109" i="5"/>
  <c r="D45" i="5"/>
  <c r="D30" i="5"/>
  <c r="D89" i="5"/>
  <c r="D125" i="5"/>
  <c r="D58" i="5"/>
  <c r="D118" i="5"/>
  <c r="D37" i="5"/>
  <c r="D2" i="5"/>
  <c r="D28" i="5"/>
  <c r="D3" i="5"/>
  <c r="D16" i="5"/>
  <c r="D4" i="5"/>
  <c r="D84" i="5"/>
  <c r="D81" i="5"/>
  <c r="D121" i="5"/>
  <c r="D36" i="5"/>
  <c r="D6" i="5"/>
  <c r="D104" i="5"/>
  <c r="D124" i="5"/>
  <c r="D15" i="5"/>
  <c r="D11" i="5"/>
  <c r="D31" i="5"/>
  <c r="D14" i="5"/>
  <c r="D47" i="5"/>
  <c r="D53" i="5"/>
  <c r="D18" i="5"/>
  <c r="D44" i="5"/>
  <c r="D19" i="5"/>
  <c r="D32" i="5"/>
  <c r="D23" i="5"/>
  <c r="D126" i="5"/>
  <c r="D62" i="5"/>
  <c r="D59" i="5"/>
  <c r="D69" i="5"/>
  <c r="D34" i="5"/>
  <c r="D76" i="5"/>
  <c r="D35" i="5"/>
  <c r="D48" i="5"/>
  <c r="D72" i="5"/>
  <c r="D49" i="5"/>
  <c r="D116" i="5"/>
  <c r="D26" i="5"/>
  <c r="D85" i="5"/>
  <c r="D50" i="5"/>
  <c r="D9" i="5"/>
  <c r="D51" i="5"/>
  <c r="D64" i="5"/>
  <c r="D107" i="5"/>
  <c r="D40" i="5"/>
  <c r="D56" i="5"/>
  <c r="D20" i="5"/>
  <c r="D123" i="5"/>
  <c r="D101" i="5"/>
  <c r="D66" i="5"/>
  <c r="D25" i="5"/>
  <c r="D67" i="5"/>
  <c r="D80" i="5"/>
  <c r="D91" i="5"/>
  <c r="D65" i="5"/>
  <c r="D68" i="5"/>
  <c r="D93" i="5"/>
  <c r="D42" i="5"/>
  <c r="D117" i="5"/>
  <c r="D82" i="5"/>
  <c r="D41" i="5"/>
  <c r="D83" i="5"/>
  <c r="D96" i="5"/>
  <c r="D119" i="5"/>
  <c r="D78" i="5"/>
  <c r="D94" i="5"/>
  <c r="D63" i="5"/>
  <c r="D98" i="5"/>
  <c r="D57" i="5"/>
  <c r="D99" i="5"/>
  <c r="D112" i="5"/>
  <c r="D27" i="5"/>
  <c r="D75" i="5"/>
  <c r="D87" i="5"/>
  <c r="D95" i="5"/>
  <c r="D114" i="5"/>
  <c r="D73" i="5"/>
  <c r="D115" i="5"/>
  <c r="D77" i="5"/>
  <c r="D113" i="5"/>
  <c r="D24" i="5"/>
  <c r="D8" i="5"/>
  <c r="D111" i="5"/>
  <c r="D29" i="5"/>
  <c r="D88" i="5"/>
  <c r="D39" i="5"/>
  <c r="D52" i="5"/>
  <c r="D38" i="5"/>
  <c r="D105" i="5"/>
  <c r="D70" i="5"/>
  <c r="D106" i="5"/>
  <c r="D33" i="5"/>
  <c r="D46" i="5"/>
  <c r="H85" i="5"/>
  <c r="H99" i="5"/>
  <c r="H96" i="5"/>
  <c r="G116" i="5"/>
  <c r="E92" i="5"/>
  <c r="E58" i="5"/>
  <c r="F66" i="5"/>
  <c r="F16" i="5"/>
  <c r="H38" i="5"/>
  <c r="G96" i="5"/>
  <c r="G9" i="5"/>
  <c r="E48" i="5"/>
  <c r="G71" i="5"/>
  <c r="G6" i="5"/>
  <c r="G5" i="5"/>
  <c r="G73" i="5"/>
  <c r="F46" i="5"/>
  <c r="E27" i="5"/>
  <c r="E103" i="5"/>
  <c r="F122" i="5"/>
  <c r="F40" i="5"/>
  <c r="H120" i="5"/>
  <c r="F54" i="5"/>
  <c r="G25" i="5"/>
  <c r="H39" i="5"/>
  <c r="H24" i="5"/>
  <c r="G117" i="5"/>
  <c r="F18" i="5"/>
  <c r="E74" i="5"/>
  <c r="F36" i="5"/>
  <c r="F90" i="5"/>
  <c r="H8" i="5"/>
  <c r="G66" i="5"/>
  <c r="G10" i="5"/>
  <c r="E76" i="5"/>
  <c r="E71" i="5"/>
  <c r="F4" i="5"/>
  <c r="G101" i="5"/>
  <c r="F101" i="5"/>
  <c r="E4" i="5"/>
  <c r="E39" i="5"/>
  <c r="F120" i="5"/>
  <c r="H81" i="5"/>
  <c r="F113" i="5"/>
  <c r="H59" i="5"/>
  <c r="E38" i="5"/>
  <c r="H30" i="5"/>
  <c r="G14" i="5"/>
  <c r="H63" i="5"/>
  <c r="F17" i="5"/>
  <c r="E29" i="5"/>
  <c r="H95" i="5"/>
  <c r="H89" i="5"/>
  <c r="F49" i="5"/>
  <c r="F77" i="5"/>
  <c r="F75" i="5"/>
  <c r="G58" i="5"/>
  <c r="G97" i="5"/>
  <c r="E95" i="5"/>
  <c r="G78" i="5"/>
  <c r="H71" i="5"/>
  <c r="F22" i="5"/>
  <c r="G100" i="5"/>
  <c r="H31" i="5"/>
  <c r="F71" i="5"/>
  <c r="F8" i="5"/>
  <c r="F60" i="5"/>
  <c r="G102" i="5"/>
  <c r="G26" i="5"/>
  <c r="F96" i="5"/>
  <c r="F99" i="5"/>
  <c r="G105" i="5"/>
  <c r="H54" i="5"/>
  <c r="E47" i="5"/>
  <c r="F91" i="5"/>
  <c r="F29" i="5"/>
  <c r="E72" i="5"/>
  <c r="G62" i="5"/>
  <c r="E41" i="5"/>
  <c r="H112" i="5"/>
  <c r="H50" i="5"/>
  <c r="E91" i="5"/>
  <c r="H44" i="5"/>
  <c r="F15" i="5"/>
  <c r="F19" i="5"/>
  <c r="H93" i="5"/>
  <c r="G106" i="5"/>
  <c r="H17" i="5"/>
  <c r="E65" i="5"/>
  <c r="E90" i="5"/>
  <c r="F44" i="5"/>
  <c r="H7" i="5"/>
  <c r="H94" i="5"/>
  <c r="G68" i="5"/>
  <c r="G74" i="5"/>
  <c r="G2" i="5"/>
  <c r="G57" i="5"/>
  <c r="E19" i="5"/>
  <c r="E13" i="5"/>
  <c r="H64" i="5"/>
  <c r="H126" i="5"/>
  <c r="F31" i="5"/>
  <c r="G20" i="5"/>
  <c r="F62" i="5"/>
  <c r="F63" i="5"/>
  <c r="F119" i="5"/>
  <c r="F30" i="5"/>
  <c r="H37" i="5"/>
  <c r="F88" i="5"/>
  <c r="G29" i="5"/>
  <c r="H26" i="5"/>
  <c r="F79" i="5"/>
  <c r="G115" i="5"/>
  <c r="F32" i="5"/>
  <c r="H48" i="5"/>
  <c r="G88" i="5"/>
  <c r="E14" i="5"/>
  <c r="G61" i="5"/>
  <c r="E77" i="5"/>
  <c r="H65" i="5"/>
  <c r="G124" i="5"/>
  <c r="F9" i="5"/>
  <c r="H75" i="5"/>
  <c r="H10" i="5"/>
  <c r="G49" i="5"/>
  <c r="F83" i="5"/>
  <c r="H14" i="5"/>
  <c r="E85" i="5"/>
  <c r="F80" i="5"/>
  <c r="F114" i="5"/>
  <c r="H55" i="5"/>
  <c r="E126" i="5"/>
  <c r="G114" i="5"/>
  <c r="G103" i="5"/>
  <c r="F10" i="5"/>
  <c r="H4" i="5"/>
  <c r="G94" i="5"/>
  <c r="F81" i="5"/>
  <c r="G69" i="5"/>
  <c r="H72" i="5"/>
  <c r="H20" i="5"/>
  <c r="H22" i="5"/>
  <c r="H21" i="5"/>
  <c r="G55" i="5"/>
  <c r="H36" i="5"/>
  <c r="E46" i="5"/>
  <c r="F89" i="5"/>
  <c r="G18" i="5"/>
  <c r="E89" i="5"/>
  <c r="G42" i="5"/>
  <c r="G111" i="5"/>
  <c r="H12" i="5"/>
  <c r="H84" i="5"/>
  <c r="E9" i="5"/>
  <c r="F67" i="5"/>
  <c r="F55" i="5"/>
  <c r="G17" i="5"/>
  <c r="G22" i="5"/>
  <c r="F123" i="5"/>
  <c r="E123" i="5"/>
  <c r="E31" i="5"/>
  <c r="F35" i="5"/>
  <c r="G54" i="5"/>
  <c r="E10" i="5"/>
  <c r="H87" i="5"/>
  <c r="E109" i="5"/>
  <c r="F14" i="5"/>
  <c r="H67" i="5"/>
  <c r="F34" i="5"/>
  <c r="F21" i="5"/>
  <c r="H43" i="5"/>
  <c r="H5" i="5"/>
  <c r="G93" i="5"/>
  <c r="H2" i="5"/>
  <c r="G12" i="5"/>
  <c r="F47" i="5"/>
  <c r="G13" i="5"/>
  <c r="E8" i="5"/>
  <c r="G86" i="5"/>
  <c r="H58" i="5"/>
  <c r="H53" i="5"/>
  <c r="H70" i="5"/>
  <c r="E118" i="5"/>
  <c r="E7" i="5"/>
  <c r="G112" i="5"/>
  <c r="E66" i="5"/>
  <c r="H86" i="5"/>
  <c r="H41" i="5"/>
  <c r="G77" i="5"/>
  <c r="F125" i="5"/>
  <c r="E122" i="5"/>
  <c r="F70" i="5"/>
  <c r="G24" i="5"/>
  <c r="F23" i="5"/>
  <c r="G23" i="5"/>
  <c r="F87" i="5"/>
  <c r="H60" i="5"/>
  <c r="H76" i="5"/>
  <c r="G63" i="5"/>
  <c r="G109" i="5"/>
  <c r="F65" i="5"/>
  <c r="E69" i="5"/>
  <c r="E30" i="5"/>
  <c r="H33" i="5"/>
  <c r="F24" i="5"/>
  <c r="G37" i="5"/>
  <c r="F28" i="5"/>
  <c r="G98" i="5"/>
  <c r="H3" i="5"/>
  <c r="F27" i="5"/>
  <c r="E78" i="5"/>
  <c r="G11" i="5"/>
  <c r="G39" i="5"/>
  <c r="F7" i="5"/>
  <c r="G47" i="5"/>
  <c r="E86" i="5"/>
  <c r="G91" i="5"/>
  <c r="F58" i="5"/>
  <c r="H103" i="5"/>
  <c r="F50" i="5"/>
  <c r="H15" i="5"/>
  <c r="E107" i="5"/>
  <c r="G45" i="5"/>
  <c r="F59" i="5"/>
  <c r="F45" i="5"/>
  <c r="H16" i="5"/>
  <c r="F57" i="5"/>
  <c r="H111" i="5"/>
  <c r="G59" i="5"/>
  <c r="G30" i="5"/>
  <c r="B6" i="5"/>
  <c r="F78" i="5"/>
  <c r="G75" i="5"/>
  <c r="F38" i="5"/>
  <c r="E52" i="5"/>
  <c r="E44" i="5"/>
  <c r="G15" i="5"/>
  <c r="G64" i="5"/>
  <c r="E12" i="5"/>
  <c r="E114" i="5"/>
  <c r="G95" i="5"/>
  <c r="F107" i="5"/>
  <c r="G85" i="5"/>
  <c r="E22" i="5"/>
  <c r="E51" i="5"/>
  <c r="E36" i="5"/>
  <c r="E28" i="5"/>
  <c r="E120" i="5"/>
  <c r="H90" i="5"/>
  <c r="E55" i="5"/>
  <c r="G34" i="5"/>
  <c r="E20" i="5"/>
  <c r="G80" i="5"/>
  <c r="H97" i="5"/>
  <c r="G4" i="5"/>
  <c r="H123" i="5"/>
  <c r="F48" i="5"/>
  <c r="H46" i="5"/>
  <c r="G113" i="5"/>
  <c r="G28" i="5"/>
  <c r="H108" i="5"/>
  <c r="F92" i="5"/>
  <c r="F84" i="5"/>
  <c r="H91" i="5"/>
  <c r="G125" i="5"/>
  <c r="E84" i="5"/>
  <c r="F115" i="5"/>
  <c r="F93" i="5"/>
  <c r="E24" i="5"/>
  <c r="E101" i="5"/>
  <c r="H27" i="5"/>
  <c r="F103" i="5"/>
  <c r="F121" i="5"/>
  <c r="H13" i="5"/>
  <c r="E57" i="5"/>
  <c r="E54" i="5"/>
  <c r="H77" i="5"/>
  <c r="E16" i="5"/>
  <c r="G99" i="5"/>
  <c r="G27" i="5"/>
  <c r="E56" i="5"/>
  <c r="H79" i="5"/>
  <c r="F43" i="5"/>
  <c r="G104" i="5"/>
  <c r="G16" i="5"/>
  <c r="E25" i="5"/>
  <c r="F20" i="5"/>
  <c r="G41" i="5"/>
  <c r="G120" i="5"/>
  <c r="E119" i="5"/>
  <c r="F117" i="5"/>
  <c r="E99" i="5"/>
  <c r="E32" i="5"/>
  <c r="E105" i="5"/>
  <c r="E75" i="5"/>
  <c r="G81" i="5"/>
  <c r="H117" i="5"/>
  <c r="H107" i="5"/>
  <c r="H61" i="5"/>
  <c r="E34" i="5"/>
  <c r="G121" i="5"/>
  <c r="F118" i="5"/>
  <c r="H56" i="5"/>
  <c r="E110" i="5"/>
  <c r="F105" i="5"/>
  <c r="H47" i="5"/>
  <c r="H69" i="5"/>
  <c r="G79" i="5"/>
  <c r="F42" i="5"/>
  <c r="F25" i="5"/>
  <c r="E121" i="5"/>
  <c r="E102" i="5"/>
  <c r="G36" i="5"/>
  <c r="G33" i="5"/>
  <c r="F112" i="5"/>
  <c r="E67" i="5"/>
  <c r="F64" i="5"/>
  <c r="F108" i="5"/>
  <c r="F85" i="5"/>
  <c r="F98" i="5"/>
  <c r="E117" i="5"/>
  <c r="E26" i="5"/>
  <c r="F74" i="5"/>
  <c r="E108" i="5"/>
  <c r="E60" i="5"/>
  <c r="E97" i="5"/>
  <c r="E100" i="5"/>
  <c r="F69" i="5"/>
  <c r="E3" i="5"/>
  <c r="G52" i="5"/>
  <c r="H73" i="5"/>
  <c r="H83" i="5"/>
  <c r="E35" i="5"/>
  <c r="E59" i="5"/>
  <c r="G72" i="5"/>
  <c r="H82" i="5"/>
  <c r="E40" i="5"/>
  <c r="H68" i="5"/>
  <c r="E6" i="5"/>
  <c r="H11" i="5"/>
  <c r="H102" i="5"/>
  <c r="H52" i="5"/>
  <c r="G21" i="5"/>
  <c r="E88" i="5"/>
  <c r="E82" i="5"/>
  <c r="F61" i="5"/>
  <c r="E42" i="5"/>
  <c r="F106" i="5"/>
  <c r="F116" i="5"/>
  <c r="G65" i="5"/>
  <c r="G89" i="5"/>
  <c r="E116" i="5"/>
  <c r="F3" i="5"/>
  <c r="E11" i="5"/>
  <c r="E45" i="5"/>
  <c r="G118" i="5"/>
  <c r="G107" i="5"/>
  <c r="G108" i="5"/>
  <c r="G48" i="5"/>
  <c r="H66" i="5"/>
  <c r="G119" i="5"/>
  <c r="G32" i="5"/>
  <c r="G76" i="5"/>
  <c r="G38" i="5"/>
  <c r="H57" i="5"/>
  <c r="E115" i="5"/>
  <c r="E5" i="5"/>
  <c r="E81" i="5"/>
  <c r="F100" i="5"/>
  <c r="F110" i="5"/>
  <c r="A7" i="5"/>
  <c r="F104" i="5"/>
  <c r="G3" i="5"/>
  <c r="H51" i="5"/>
  <c r="H78" i="5"/>
  <c r="H118" i="5"/>
  <c r="E63" i="5"/>
  <c r="H25" i="5"/>
  <c r="F72" i="5"/>
  <c r="H114" i="5"/>
  <c r="H45" i="5"/>
  <c r="F56" i="5"/>
  <c r="H106" i="5"/>
  <c r="G83" i="5"/>
  <c r="E21" i="5"/>
  <c r="F94" i="5"/>
  <c r="G82" i="5"/>
  <c r="E79" i="5"/>
  <c r="F12" i="5"/>
  <c r="F68" i="5"/>
  <c r="E106" i="5"/>
  <c r="H100" i="5"/>
  <c r="G67" i="5"/>
  <c r="F51" i="5"/>
  <c r="F82" i="5"/>
  <c r="E61" i="5"/>
  <c r="F53" i="5"/>
  <c r="E43" i="5"/>
  <c r="F6" i="5"/>
  <c r="E37" i="5"/>
  <c r="F126" i="5"/>
  <c r="E124" i="5"/>
  <c r="H40" i="5"/>
  <c r="H74" i="5"/>
  <c r="F73" i="5"/>
  <c r="F97" i="5"/>
  <c r="H105" i="5"/>
  <c r="G19" i="5"/>
  <c r="E111" i="5"/>
  <c r="F95" i="5"/>
  <c r="G84" i="5"/>
  <c r="G87" i="5"/>
  <c r="F11" i="5"/>
  <c r="G92" i="5"/>
  <c r="G43" i="5"/>
  <c r="H119" i="5"/>
  <c r="E70" i="5"/>
  <c r="F111" i="5"/>
  <c r="F26" i="5"/>
  <c r="G126" i="5"/>
  <c r="H116" i="5"/>
  <c r="F2" i="5"/>
  <c r="E50" i="5"/>
  <c r="E33" i="5"/>
  <c r="G51" i="5"/>
  <c r="E98" i="5"/>
  <c r="H80" i="5"/>
  <c r="H124" i="5"/>
  <c r="H34" i="5"/>
  <c r="E53" i="5"/>
  <c r="F33" i="5"/>
  <c r="H6" i="5"/>
  <c r="G122" i="5"/>
  <c r="E104" i="5"/>
  <c r="G50" i="5"/>
  <c r="E17" i="5"/>
  <c r="F76" i="5"/>
  <c r="E112" i="5"/>
  <c r="G40" i="5"/>
  <c r="H49" i="5"/>
  <c r="G46" i="5"/>
  <c r="G70" i="5"/>
  <c r="H32" i="5"/>
  <c r="H115" i="5"/>
  <c r="G35" i="5"/>
  <c r="E80" i="5"/>
  <c r="E83" i="5"/>
  <c r="H113" i="5"/>
  <c r="F37" i="5"/>
  <c r="F39" i="5"/>
  <c r="H62" i="5"/>
  <c r="H28" i="5"/>
  <c r="F86" i="5"/>
  <c r="E93" i="5"/>
  <c r="E94" i="5"/>
  <c r="H109" i="5"/>
  <c r="E62" i="5"/>
  <c r="E18" i="5"/>
  <c r="H125" i="5"/>
  <c r="E125" i="5"/>
  <c r="E113" i="5"/>
  <c r="H104" i="5"/>
  <c r="D14" i="6"/>
  <c r="H9" i="5"/>
  <c r="G60" i="5"/>
  <c r="H92" i="5"/>
  <c r="H19" i="5"/>
  <c r="G31" i="5"/>
  <c r="F5" i="5"/>
  <c r="E15" i="5"/>
  <c r="G123" i="5"/>
  <c r="H42" i="5"/>
  <c r="F124" i="5"/>
  <c r="E64" i="5"/>
  <c r="F13" i="5"/>
  <c r="G8" i="5"/>
  <c r="H35" i="5"/>
  <c r="E96" i="5"/>
  <c r="F41" i="5"/>
  <c r="G7" i="5"/>
  <c r="H29" i="5"/>
  <c r="E49" i="5"/>
  <c r="H101" i="5"/>
  <c r="H88" i="5"/>
  <c r="F52" i="5"/>
  <c r="E68" i="5"/>
  <c r="H23" i="5"/>
  <c r="E23" i="5"/>
  <c r="E2" i="5"/>
  <c r="E87" i="5"/>
  <c r="E73" i="5"/>
  <c r="G110" i="5"/>
  <c r="H98" i="5"/>
  <c r="F109" i="5"/>
  <c r="H110" i="5"/>
  <c r="H122" i="5"/>
  <c r="G53" i="5"/>
  <c r="G90" i="5"/>
  <c r="F102" i="5"/>
  <c r="H18" i="5"/>
  <c r="H121" i="5"/>
  <c r="G56" i="5"/>
  <c r="G44" i="5"/>
  <c r="I1" i="5" a="1"/>
  <c r="D15" i="6"/>
  <c r="C23" i="6"/>
  <c r="D26" i="6"/>
  <c r="I38" i="5" l="1"/>
  <c r="I92" i="5"/>
  <c r="I61" i="5"/>
  <c r="I30" i="5"/>
  <c r="I119" i="5"/>
  <c r="I115" i="5"/>
  <c r="I36" i="5"/>
  <c r="I98" i="5"/>
  <c r="I106" i="5"/>
  <c r="I80" i="5"/>
  <c r="I21" i="5"/>
  <c r="I13" i="5"/>
  <c r="I58" i="5"/>
  <c r="I103" i="5"/>
  <c r="I59" i="5"/>
  <c r="I64" i="5"/>
  <c r="I120" i="5"/>
  <c r="I69" i="5"/>
  <c r="I28" i="5"/>
  <c r="I85" i="5"/>
  <c r="I112" i="5"/>
  <c r="I68" i="5"/>
  <c r="I104" i="5"/>
  <c r="I113" i="5"/>
  <c r="I123" i="5"/>
  <c r="I22" i="5"/>
  <c r="I54" i="5"/>
  <c r="I55" i="5"/>
  <c r="I89" i="5"/>
  <c r="I82" i="5"/>
  <c r="I20" i="5"/>
  <c r="I79" i="5"/>
  <c r="I5" i="5"/>
  <c r="I97" i="5"/>
  <c r="I93" i="5"/>
  <c r="I8" i="5"/>
  <c r="I63" i="5"/>
  <c r="I67" i="5"/>
  <c r="I71" i="5"/>
  <c r="I6" i="5"/>
  <c r="I1" i="5"/>
  <c r="I11" i="5"/>
  <c r="I18" i="5"/>
  <c r="I62" i="5"/>
  <c r="I41" i="5"/>
  <c r="I39" i="5"/>
  <c r="I66" i="5"/>
  <c r="I124" i="5"/>
  <c r="I47" i="5"/>
  <c r="I7" i="5"/>
  <c r="I73" i="5"/>
  <c r="I105" i="5"/>
  <c r="I107" i="5"/>
  <c r="I81" i="5"/>
  <c r="I48" i="5"/>
  <c r="I94" i="5"/>
  <c r="I51" i="5"/>
  <c r="I86" i="5"/>
  <c r="I50" i="5"/>
  <c r="I88" i="5"/>
  <c r="I90" i="5"/>
  <c r="I102" i="5"/>
  <c r="I83" i="5"/>
  <c r="I117" i="5"/>
  <c r="I43" i="5"/>
  <c r="I29" i="5"/>
  <c r="I45" i="5"/>
  <c r="I87" i="5"/>
  <c r="I25" i="5"/>
  <c r="I76" i="5"/>
  <c r="I95" i="5"/>
  <c r="I72" i="5"/>
  <c r="I40" i="5"/>
  <c r="I99" i="5"/>
  <c r="I77" i="5"/>
  <c r="I19" i="5"/>
  <c r="I70" i="5"/>
  <c r="I118" i="5"/>
  <c r="I14" i="5"/>
  <c r="I31" i="5"/>
  <c r="I23" i="5"/>
  <c r="I110" i="5"/>
  <c r="I26" i="5"/>
  <c r="I27" i="5"/>
  <c r="I65" i="5"/>
  <c r="I9" i="5"/>
  <c r="I122" i="5"/>
  <c r="I121" i="5"/>
  <c r="I108" i="5"/>
  <c r="I114" i="5"/>
  <c r="I100" i="5"/>
  <c r="I34" i="5"/>
  <c r="I60" i="5"/>
  <c r="I3" i="5"/>
  <c r="I10" i="5"/>
  <c r="I96" i="5"/>
  <c r="I84" i="5"/>
  <c r="I15" i="5"/>
  <c r="I78" i="5"/>
  <c r="I33" i="5"/>
  <c r="I32" i="5"/>
  <c r="I2" i="5"/>
  <c r="I4" i="5"/>
  <c r="I12" i="5"/>
  <c r="I101" i="5"/>
  <c r="I75" i="5"/>
  <c r="I49" i="5"/>
  <c r="I111" i="5"/>
  <c r="I53" i="5"/>
  <c r="I16" i="5"/>
  <c r="I57" i="5"/>
  <c r="I44" i="5"/>
  <c r="I126" i="5"/>
  <c r="I37" i="5"/>
  <c r="I35" i="5"/>
  <c r="I125" i="5"/>
  <c r="I91" i="5"/>
  <c r="I56" i="5"/>
  <c r="I74" i="5"/>
  <c r="I17" i="5"/>
  <c r="I109" i="5"/>
  <c r="I24" i="5"/>
  <c r="I46" i="5"/>
  <c r="I42" i="5"/>
  <c r="I52" i="5"/>
  <c r="I116" i="5"/>
  <c r="C24" i="6"/>
  <c r="D25" i="6"/>
  <c r="B7" i="5"/>
  <c r="J10" i="5" l="1"/>
  <c r="J8" i="5"/>
  <c r="J9" i="5"/>
  <c r="J4" i="5"/>
  <c r="J7" i="5"/>
  <c r="J5" i="5"/>
  <c r="J13" i="5"/>
  <c r="J11" i="5"/>
  <c r="J12" i="5"/>
  <c r="J6" i="5"/>
  <c r="D24" i="6" l="1"/>
  <c r="D23" i="6"/>
</calcChain>
</file>

<file path=xl/comments1.xml><?xml version="1.0" encoding="utf-8"?>
<comments xmlns="http://schemas.openxmlformats.org/spreadsheetml/2006/main">
  <authors>
    <author>Ferdinando Ametrano</author>
  </authors>
  <commentList>
    <comment ref="D10" authorId="0">
      <text>
        <r>
          <rPr>
            <sz val="8"/>
            <color indexed="81"/>
            <rFont val="Tahoma"/>
            <family val="2"/>
          </rPr>
          <t>TRUE if the object must be permanent (i.e. resistant to garbage collection). Default is FALSE.</t>
        </r>
      </text>
    </comment>
    <comment ref="D16" authorId="0">
      <text>
        <r>
          <rPr>
            <sz val="8"/>
            <color indexed="81"/>
            <rFont val="Tahoma"/>
            <family val="2"/>
          </rPr>
          <t>id of the object to be created. If missing a unique id will be automatically assigned.</t>
        </r>
      </text>
    </comment>
    <comment ref="D17" authorId="0">
      <text>
        <r>
          <rPr>
            <sz val="8"/>
            <color indexed="81"/>
            <rFont val="Tahoma"/>
            <family val="2"/>
          </rPr>
          <t>number of days to advance from EvaluationDate (usually zero or two): it fixes the date at which the discount factor = 1.0. If omitted, default = 0 is used.</t>
        </r>
      </text>
    </comment>
    <comment ref="D20" authorId="0">
      <text>
        <r>
          <rPr>
            <sz val="8"/>
            <color indexed="81"/>
            <rFont val="Tahoma"/>
            <family val="2"/>
          </rPr>
          <t>Discount, ZeroRate, or ForwardRate. If omitted, default = Discount is used.</t>
        </r>
      </text>
    </comment>
    <comment ref="D21" authorId="0">
      <text>
        <r>
          <rPr>
            <sz val="8"/>
            <color indexed="81"/>
            <rFont val="Tahoma"/>
            <family val="2"/>
          </rPr>
          <t>Linear, LogLinear, or Cubic. If omitted, default = LogLinear is used.</t>
        </r>
      </text>
    </comment>
  </commentList>
</comments>
</file>

<file path=xl/comments2.xml><?xml version="1.0" encoding="utf-8"?>
<comments xmlns="http://schemas.openxmlformats.org/spreadsheetml/2006/main">
  <authors>
    <author>ametrf1a</author>
  </authors>
  <commentList>
    <comment ref="I1" authorId="0">
      <text>
        <r>
          <rPr>
            <b/>
            <sz val="8"/>
            <color indexed="81"/>
            <rFont val="Tahoma"/>
            <family val="2"/>
          </rPr>
          <t>Any number: higher number for higher priority</t>
        </r>
      </text>
    </comment>
  </commentList>
</comments>
</file>

<file path=xl/comments3.xml><?xml version="1.0" encoding="utf-8"?>
<comments xmlns="http://schemas.openxmlformats.org/spreadsheetml/2006/main">
  <authors>
    <author>Ferdinando Ametrano</author>
  </authors>
  <commentList>
    <comment ref="B2" authorId="0">
      <text>
        <r>
          <rPr>
            <sz val="8"/>
            <color indexed="81"/>
            <rFont val="Tahoma"/>
            <family val="2"/>
          </rPr>
          <t>max number of Futures to be included</t>
        </r>
      </text>
    </comment>
    <comment ref="B3" authorId="0">
      <text>
        <r>
          <rPr>
            <sz val="8"/>
            <color indexed="81"/>
            <rFont val="Tahoma"/>
            <family val="2"/>
          </rPr>
          <t>max number of Futures to be included</t>
        </r>
      </text>
    </comment>
    <comment ref="B4" authorId="0">
      <text>
        <r>
          <rPr>
            <sz val="8"/>
            <color indexed="81"/>
            <rFont val="Tahoma"/>
            <family val="2"/>
          </rPr>
          <t>discard the front Futures the given number of days before its expiry (e.g zero implies the use of the front Futures during its expiry day)</t>
        </r>
      </text>
    </comment>
    <comment ref="B5" authorId="0">
      <text>
        <r>
          <rPr>
            <sz val="8"/>
            <color indexed="81"/>
            <rFont val="Tahoma"/>
            <family val="2"/>
          </rPr>
          <t>Depo inclusion criteria. If missing, default=AllDepos is used</t>
        </r>
      </text>
    </comment>
  </commentList>
</comments>
</file>

<file path=xl/sharedStrings.xml><?xml version="1.0" encoding="utf-8"?>
<sst xmlns="http://schemas.openxmlformats.org/spreadsheetml/2006/main" count="394" uniqueCount="191">
  <si>
    <t>60Y</t>
  </si>
  <si>
    <t>50Y</t>
  </si>
  <si>
    <t>40Y</t>
  </si>
  <si>
    <t>35Y</t>
  </si>
  <si>
    <t>30Y</t>
  </si>
  <si>
    <t>29Y</t>
  </si>
  <si>
    <t>28Y</t>
  </si>
  <si>
    <t>27Y</t>
  </si>
  <si>
    <t>26Y</t>
  </si>
  <si>
    <t>25Y</t>
  </si>
  <si>
    <t>24Y</t>
  </si>
  <si>
    <t>23Y</t>
  </si>
  <si>
    <t>22Y</t>
  </si>
  <si>
    <t>21Y</t>
  </si>
  <si>
    <t>20Y</t>
  </si>
  <si>
    <t>19Y</t>
  </si>
  <si>
    <t>18Y</t>
  </si>
  <si>
    <t>17Y</t>
  </si>
  <si>
    <t>16Y</t>
  </si>
  <si>
    <t>15Y</t>
  </si>
  <si>
    <t>14Y</t>
  </si>
  <si>
    <t>13Y</t>
  </si>
  <si>
    <t>12Y</t>
  </si>
  <si>
    <t>11Y</t>
  </si>
  <si>
    <t>10Y</t>
  </si>
  <si>
    <t>9Y</t>
  </si>
  <si>
    <t>8Y</t>
  </si>
  <si>
    <t>7Y</t>
  </si>
  <si>
    <t>6Y</t>
  </si>
  <si>
    <t>5Y</t>
  </si>
  <si>
    <t>4Y</t>
  </si>
  <si>
    <t>3Y</t>
  </si>
  <si>
    <t>2Y</t>
  </si>
  <si>
    <t>21M</t>
  </si>
  <si>
    <t>18M</t>
  </si>
  <si>
    <t>15M</t>
  </si>
  <si>
    <t>1Y</t>
  </si>
  <si>
    <t>1S</t>
  </si>
  <si>
    <t>2S</t>
  </si>
  <si>
    <t>4S</t>
  </si>
  <si>
    <t>3S</t>
  </si>
  <si>
    <t>X1S</t>
  </si>
  <si>
    <t>X</t>
  </si>
  <si>
    <t>1YD</t>
  </si>
  <si>
    <t>11MD</t>
  </si>
  <si>
    <t>10MD</t>
  </si>
  <si>
    <t>9MD</t>
  </si>
  <si>
    <t>8MD</t>
  </si>
  <si>
    <t>7MD</t>
  </si>
  <si>
    <t>6MD</t>
  </si>
  <si>
    <t>5MD</t>
  </si>
  <si>
    <t>4MD</t>
  </si>
  <si>
    <t>3MD</t>
  </si>
  <si>
    <t>2MD</t>
  </si>
  <si>
    <t>1MD</t>
  </si>
  <si>
    <t>short term futures</t>
  </si>
  <si>
    <t>3WD</t>
  </si>
  <si>
    <t>swap</t>
  </si>
  <si>
    <t>2WD</t>
  </si>
  <si>
    <t>exotic swap</t>
  </si>
  <si>
    <t>SWD</t>
  </si>
  <si>
    <t>long term futures</t>
  </si>
  <si>
    <t>SND</t>
  </si>
  <si>
    <t>fra</t>
  </si>
  <si>
    <t>TND</t>
  </si>
  <si>
    <t>depo</t>
  </si>
  <si>
    <t>OND</t>
  </si>
  <si>
    <t>Latest Date</t>
  </si>
  <si>
    <t>Earliest Date</t>
  </si>
  <si>
    <t>Min Distance</t>
  </si>
  <si>
    <t>Priority</t>
  </si>
  <si>
    <t>Include Flag</t>
  </si>
  <si>
    <t>Conv. Adj. / Spread</t>
  </si>
  <si>
    <t>Quote Value</t>
  </si>
  <si>
    <t>Rate Helpers</t>
  </si>
  <si>
    <t>Instrument code</t>
  </si>
  <si>
    <t>Error</t>
  </si>
  <si>
    <t>DeposBeforeFirstFuturesStartDatePlusOne</t>
  </si>
  <si>
    <t>DepoFuturesPriority</t>
  </si>
  <si>
    <t>FrontFuturesRollingDays</t>
  </si>
  <si>
    <t>nSerialFutures</t>
  </si>
  <si>
    <t>nIMMFutures</t>
  </si>
  <si>
    <t>Rate Helpers Selected</t>
  </si>
  <si>
    <t>Rate Helpers Selection</t>
  </si>
  <si>
    <t>Linear</t>
  </si>
  <si>
    <t>InterpolatorID</t>
  </si>
  <si>
    <t>ZeroYield</t>
  </si>
  <si>
    <t>TraitsID</t>
  </si>
  <si>
    <t>Accuracy</t>
  </si>
  <si>
    <t>UnitedKingdom::Exchange</t>
  </si>
  <si>
    <t>Calendar</t>
  </si>
  <si>
    <t>NDays</t>
  </si>
  <si>
    <t>YCSTD</t>
  </si>
  <si>
    <t>ObjectID</t>
  </si>
  <si>
    <t>PiecewiseYieldCurve</t>
  </si>
  <si>
    <t>ObjectOverwrite</t>
  </si>
  <si>
    <t>Trigger</t>
  </si>
  <si>
    <t>Permanent</t>
  </si>
  <si>
    <t>RateHelperPrefix</t>
  </si>
  <si>
    <t>AM</t>
  </si>
  <si>
    <t>USD</t>
  </si>
  <si>
    <t>SwapFixedFreq</t>
  </si>
  <si>
    <t>JPY</t>
  </si>
  <si>
    <t>IborType</t>
  </si>
  <si>
    <t>GBP</t>
  </si>
  <si>
    <t>3M</t>
  </si>
  <si>
    <t>IndexTenor</t>
  </si>
  <si>
    <t>AB</t>
  </si>
  <si>
    <t>EUR</t>
  </si>
  <si>
    <t>Months</t>
  </si>
  <si>
    <t>CHF</t>
  </si>
  <si>
    <t>Currency</t>
  </si>
  <si>
    <t>General Settings</t>
  </si>
  <si>
    <t>USD_YCSTDRH_OND</t>
  </si>
  <si>
    <t>USD_YCSTDRH_TND</t>
  </si>
  <si>
    <t>USD_YCSTDRH_SND</t>
  </si>
  <si>
    <t>USD_YCSTDRH_SWD</t>
  </si>
  <si>
    <t>USD_YCSTDRH_1MD</t>
  </si>
  <si>
    <t>USD_YCSTDRH_2MD</t>
  </si>
  <si>
    <t>USD_YCSTDRH_3MD</t>
  </si>
  <si>
    <t>USD_YCSTDRH_6MD</t>
  </si>
  <si>
    <t>USD_YCSTDRH_FUT3MH4</t>
  </si>
  <si>
    <t>USD_YCSTDRH_1YD</t>
  </si>
  <si>
    <t>USD_YCSTDRH_FUT3MM4</t>
  </si>
  <si>
    <t>USD_YCSTDRH_FUT3MU4</t>
  </si>
  <si>
    <t>USD_YCSTDRH_FUT3MZ4</t>
  </si>
  <si>
    <t>USD_YCSTDRH_FUT3MH5</t>
  </si>
  <si>
    <t>USD_YCSTDRH_FUT3MM5</t>
  </si>
  <si>
    <t>USD_YCSTDRH_AM3L3Y</t>
  </si>
  <si>
    <t>USD_YCSTDRH_AM3L4Y</t>
  </si>
  <si>
    <t>USD_YCSTDRH_AM3L5Y</t>
  </si>
  <si>
    <t>USD_YCSTDRH_AM3L6Y</t>
  </si>
  <si>
    <t>USD_YCSTDRH_AM3L7Y</t>
  </si>
  <si>
    <t>USD_YCSTDRH_AM3L8Y</t>
  </si>
  <si>
    <t>USD_YCSTDRH_AM3L9Y</t>
  </si>
  <si>
    <t>USD_YCSTDRH_AM3L10Y</t>
  </si>
  <si>
    <t>USD_YCSTDRH_AM3L12Y</t>
  </si>
  <si>
    <t>USD_YCSTDRH_AM3L15Y</t>
  </si>
  <si>
    <t>USD_YCSTDRH_AM3L20Y</t>
  </si>
  <si>
    <t>USD_YCSTDRH_AM3L25Y</t>
  </si>
  <si>
    <t>USD_YCSTDRH_AM3L30Y</t>
  </si>
  <si>
    <t>USD_YCSTDRH_AM3L40Y</t>
  </si>
  <si>
    <t>USD_YCSTDRH_AM3L50Y</t>
  </si>
  <si>
    <t>D</t>
  </si>
  <si>
    <t>SN</t>
  </si>
  <si>
    <t>2D</t>
  </si>
  <si>
    <t>TN</t>
  </si>
  <si>
    <t>1D</t>
  </si>
  <si>
    <t>Quote Object ID</t>
  </si>
  <si>
    <t>Index</t>
  </si>
  <si>
    <t>STD</t>
  </si>
  <si>
    <t>_Quote</t>
  </si>
  <si>
    <t>QuoteSuffix</t>
  </si>
  <si>
    <t>Libor</t>
  </si>
  <si>
    <t>FamilyName</t>
  </si>
  <si>
    <t>ADDITIONAL SETTINGS</t>
  </si>
  <si>
    <t>FileOverwrite</t>
  </si>
  <si>
    <t>SerializationPath</t>
  </si>
  <si>
    <t>Serialize</t>
  </si>
  <si>
    <t>GENERAL SETTINGS</t>
  </si>
  <si>
    <t>ConvAdj Quote Object ID</t>
  </si>
  <si>
    <t>Future Code</t>
  </si>
  <si>
    <t>Main Cycle</t>
  </si>
  <si>
    <t>#</t>
  </si>
  <si>
    <t>6M</t>
  </si>
  <si>
    <t>2M</t>
  </si>
  <si>
    <t>1M</t>
  </si>
  <si>
    <t>SW</t>
  </si>
  <si>
    <t>ON</t>
  </si>
  <si>
    <t>Modified Following</t>
  </si>
  <si>
    <t>0D</t>
  </si>
  <si>
    <t>3L</t>
  </si>
  <si>
    <t>6L</t>
  </si>
  <si>
    <t>SB</t>
  </si>
  <si>
    <t>6E</t>
  </si>
  <si>
    <t>Spread</t>
  </si>
  <si>
    <t>Day Count Convention</t>
  </si>
  <si>
    <t>Business Day Convention</t>
  </si>
  <si>
    <t>Freq</t>
  </si>
  <si>
    <t>Fwd start</t>
  </si>
  <si>
    <t>Target</t>
  </si>
  <si>
    <t>Actual/360</t>
  </si>
  <si>
    <t>MoneyMarketDayCounter</t>
  </si>
  <si>
    <t>30/360 (Bond Basis)</t>
  </si>
  <si>
    <t>BondBasisDayCounter</t>
  </si>
  <si>
    <t>USD_YCRH_Swaps</t>
  </si>
  <si>
    <t>USD_YCRH_Deposits</t>
  </si>
  <si>
    <t>USD_YCRH_Futures</t>
  </si>
  <si>
    <t>USD_YCRH_FRAs</t>
  </si>
  <si>
    <t xml:space="preserve"> </t>
  </si>
  <si>
    <t>FedFund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</si>
</sst>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5">
    <numFmt numFmtId="164" formatCode="ddd\,\ d\-mmm\-yyyy"/>
    <numFmt numFmtId="165" formatCode="0.0000%"/>
    <numFmt numFmtId="166" formatCode="0.00000%"/>
    <numFmt numFmtId="167" formatCode="0.0000"/>
    <numFmt numFmtId="168" formatCode="0.000000000"/>
    <numFmt numFmtId="169" formatCode="0.000000"/>
    <numFmt numFmtId="170" formatCode="ddd\,\ dd\-mmm\-yyyy"/>
    <numFmt numFmtId="171" formatCode="ddd\,\ dd\-mmm\-yyyy\,\ hh:mm:ss"/>
    <numFmt numFmtId="172" formatCode="ddd\,\ d\-mmm\-yy"/>
    <numFmt numFmtId="173" formatCode="ddd\,\ d\-mmm\-yyyy\,\ hh:mm:ss"/>
    <numFmt numFmtId="174" formatCode="General_)"/>
    <numFmt numFmtId="175" formatCode="#,##0.0;#,##0.0"/>
    <numFmt numFmtId="176" formatCode="&quot;£&quot;#,##0;[Red]\-&quot;£&quot;#,##0"/>
    <numFmt numFmtId="177" formatCode="[$-409]d\-mmm\-yy;@"/>
    <numFmt numFmtId="178" formatCode="mm/dd/yy;@"/>
  </numFmts>
  <fonts count="26" x14ac:knownFonts="1">
    <font>
      <sz val="11"/>
      <color theme="1"/>
      <name val="Calibri"/>
      <family val="2"/>
      <scheme val="minor"/>
    </font>
    <font>
      <sz val="10"/>
      <name val="Arial"/>
    </font>
    <font>
      <sz val="8"/>
      <name val="Arial"/>
      <family val="2"/>
    </font>
    <font>
      <b/>
      <sz val="8"/>
      <name val="Arial"/>
      <family val="2"/>
    </font>
    <font>
      <b/>
      <sz val="8"/>
      <color indexed="81"/>
      <name val="Tahoma"/>
      <family val="2"/>
    </font>
    <font>
      <sz val="8"/>
      <color indexed="10"/>
      <name val="Arial"/>
      <family val="2"/>
    </font>
    <font>
      <sz val="8"/>
      <color indexed="81"/>
      <name val="Tahoma"/>
      <family val="2"/>
    </font>
    <font>
      <sz val="14"/>
      <name val="Arial"/>
      <family val="2"/>
    </font>
    <font>
      <sz val="8"/>
      <name val="Arial"/>
    </font>
    <font>
      <sz val="8"/>
      <color indexed="10"/>
      <name val="Microsoft Sans Serif"/>
      <family val="2"/>
    </font>
    <font>
      <sz val="8"/>
      <name val="Microsoft Sans Serif"/>
      <family val="2"/>
    </font>
    <font>
      <i/>
      <sz val="8"/>
      <name val="Microsoft Sans Serif"/>
      <family val="2"/>
    </font>
    <font>
      <sz val="10"/>
      <name val="Helv"/>
    </font>
    <font>
      <sz val="12"/>
      <name val="Helv"/>
    </font>
    <font>
      <b/>
      <sz val="12"/>
      <color indexed="16"/>
      <name val="MS Sans Serif"/>
    </font>
    <font>
      <sz val="10"/>
      <name val="MS Sans Serif"/>
      <family val="2"/>
    </font>
    <font>
      <sz val="8"/>
      <name val="MS Sans Serif"/>
      <family val="2"/>
    </font>
    <font>
      <b/>
      <sz val="12"/>
      <name val="MS Sans Serif"/>
      <family val="2"/>
    </font>
    <font>
      <sz val="8"/>
      <color indexed="9"/>
      <name val="Arial"/>
    </font>
    <font>
      <b/>
      <u/>
      <sz val="8"/>
      <name val="Arial"/>
      <family val="2"/>
    </font>
    <font>
      <sz val="10"/>
      <name val="Courier New"/>
      <family val="3"/>
    </font>
    <font>
      <sz val="8"/>
      <name val="Courier New"/>
      <family val="3"/>
    </font>
    <font>
      <sz val="8"/>
      <color indexed="10"/>
      <name val="Courier New"/>
      <family val="3"/>
    </font>
    <font>
      <b/>
      <sz val="8"/>
      <name val="Courier New"/>
      <family val="3"/>
    </font>
    <font>
      <i/>
      <sz val="8"/>
      <name val="Courier New"/>
      <family val="3"/>
    </font>
    <font>
      <b/>
      <u/>
      <sz val="10"/>
      <name val="Arial"/>
      <family val="2"/>
    </font>
  </fonts>
  <fills count="12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indexed="43"/>
        <bgColor indexed="64"/>
      </patternFill>
    </fill>
    <fill>
      <patternFill patternType="gray0625">
        <fgColor indexed="22"/>
        <bgColor indexed="26"/>
      </patternFill>
    </fill>
    <fill>
      <patternFill patternType="solid">
        <fgColor indexed="22"/>
        <bgColor indexed="64"/>
      </patternFill>
    </fill>
    <fill>
      <patternFill patternType="solid">
        <fgColor indexed="65"/>
        <bgColor indexed="64"/>
      </patternFill>
    </fill>
    <fill>
      <patternFill patternType="solid">
        <fgColor indexed="23"/>
        <bgColor indexed="64"/>
      </patternFill>
    </fill>
    <fill>
      <patternFill patternType="solid">
        <fgColor indexed="31"/>
        <bgColor indexed="64"/>
      </patternFill>
    </fill>
    <fill>
      <patternFill patternType="gray0625">
        <fgColor indexed="22"/>
        <bgColor indexed="9"/>
      </patternFill>
    </fill>
    <fill>
      <patternFill patternType="solid">
        <fgColor indexed="13"/>
        <bgColor indexed="64"/>
      </patternFill>
    </fill>
    <fill>
      <patternFill patternType="solid">
        <fgColor rgb="FFFF0000"/>
        <bgColor indexed="64"/>
      </patternFill>
    </fill>
  </fills>
  <borders count="40">
    <border>
      <left/>
      <right/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/>
      <diagonal/>
    </border>
  </borders>
  <cellStyleXfs count="10">
    <xf numFmtId="0" fontId="0" fillId="0" borderId="0"/>
    <xf numFmtId="0" fontId="1" fillId="0" borderId="0"/>
    <xf numFmtId="9" fontId="1" fillId="0" borderId="0" applyFont="0" applyFill="0" applyBorder="0" applyAlignment="0" applyProtection="0"/>
    <xf numFmtId="0" fontId="2" fillId="0" borderId="0"/>
    <xf numFmtId="38" fontId="12" fillId="0" borderId="0" applyFont="0" applyFill="0" applyBorder="0" applyAlignment="0" applyProtection="0"/>
    <xf numFmtId="40" fontId="12" fillId="0" borderId="0" applyFont="0" applyFill="0" applyBorder="0" applyAlignment="0" applyProtection="0"/>
    <xf numFmtId="174" fontId="13" fillId="0" borderId="0"/>
    <xf numFmtId="175" fontId="14" fillId="9" borderId="0">
      <alignment horizontal="center" vertical="center"/>
    </xf>
    <xf numFmtId="176" fontId="12" fillId="0" borderId="0" applyFont="0" applyFill="0" applyBorder="0" applyAlignment="0" applyProtection="0"/>
    <xf numFmtId="176" fontId="12" fillId="0" borderId="0" applyFont="0" applyFill="0" applyBorder="0" applyAlignment="0" applyProtection="0"/>
  </cellStyleXfs>
  <cellXfs count="228">
    <xf numFmtId="0" fontId="0" fillId="0" borderId="0" xfId="0"/>
    <xf numFmtId="0" fontId="2" fillId="0" borderId="0" xfId="1" applyFont="1"/>
    <xf numFmtId="0" fontId="1" fillId="0" borderId="0" xfId="1"/>
    <xf numFmtId="0" fontId="2" fillId="0" borderId="0" xfId="1" applyFont="1" applyAlignment="1">
      <alignment horizontal="left"/>
    </xf>
    <xf numFmtId="164" fontId="2" fillId="2" borderId="1" xfId="1" applyNumberFormat="1" applyFont="1" applyFill="1" applyBorder="1" applyAlignment="1">
      <alignment horizontal="right"/>
    </xf>
    <xf numFmtId="164" fontId="2" fillId="2" borderId="2" xfId="1" applyNumberFormat="1" applyFont="1" applyFill="1" applyBorder="1" applyAlignment="1">
      <alignment horizontal="right"/>
    </xf>
    <xf numFmtId="0" fontId="2" fillId="2" borderId="2" xfId="1" applyFont="1" applyFill="1" applyBorder="1" applyAlignment="1">
      <alignment horizontal="center"/>
    </xf>
    <xf numFmtId="165" fontId="2" fillId="2" borderId="2" xfId="2" applyNumberFormat="1" applyFont="1" applyFill="1" applyBorder="1" applyAlignment="1">
      <alignment horizontal="right"/>
    </xf>
    <xf numFmtId="0" fontId="2" fillId="2" borderId="2" xfId="1" applyFont="1" applyFill="1" applyBorder="1" applyAlignment="1">
      <alignment horizontal="left"/>
    </xf>
    <xf numFmtId="0" fontId="2" fillId="2" borderId="2" xfId="1" applyNumberFormat="1" applyFont="1" applyFill="1" applyBorder="1" applyAlignment="1">
      <alignment horizontal="center"/>
    </xf>
    <xf numFmtId="0" fontId="2" fillId="2" borderId="3" xfId="1" applyNumberFormat="1" applyFont="1" applyFill="1" applyBorder="1" applyAlignment="1">
      <alignment horizontal="center"/>
    </xf>
    <xf numFmtId="164" fontId="2" fillId="2" borderId="4" xfId="1" applyNumberFormat="1" applyFont="1" applyFill="1" applyBorder="1" applyAlignment="1">
      <alignment horizontal="right"/>
    </xf>
    <xf numFmtId="164" fontId="2" fillId="2" borderId="0" xfId="1" applyNumberFormat="1" applyFont="1" applyFill="1" applyBorder="1" applyAlignment="1">
      <alignment horizontal="right"/>
    </xf>
    <xf numFmtId="0" fontId="2" fillId="2" borderId="0" xfId="1" applyFont="1" applyFill="1" applyBorder="1" applyAlignment="1">
      <alignment horizontal="center"/>
    </xf>
    <xf numFmtId="165" fontId="2" fillId="2" borderId="0" xfId="2" applyNumberFormat="1" applyFont="1" applyFill="1" applyBorder="1" applyAlignment="1">
      <alignment horizontal="right"/>
    </xf>
    <xf numFmtId="0" fontId="2" fillId="2" borderId="0" xfId="1" applyFont="1" applyFill="1" applyBorder="1" applyAlignment="1">
      <alignment horizontal="left"/>
    </xf>
    <xf numFmtId="0" fontId="2" fillId="2" borderId="0" xfId="1" applyNumberFormat="1" applyFont="1" applyFill="1" applyBorder="1" applyAlignment="1">
      <alignment horizontal="center"/>
    </xf>
    <xf numFmtId="0" fontId="2" fillId="2" borderId="5" xfId="1" applyNumberFormat="1" applyFont="1" applyFill="1" applyBorder="1" applyAlignment="1">
      <alignment horizontal="center"/>
    </xf>
    <xf numFmtId="165" fontId="2" fillId="0" borderId="0" xfId="1" applyNumberFormat="1" applyFont="1"/>
    <xf numFmtId="164" fontId="2" fillId="2" borderId="6" xfId="1" applyNumberFormat="1" applyFont="1" applyFill="1" applyBorder="1" applyAlignment="1">
      <alignment horizontal="right"/>
    </xf>
    <xf numFmtId="164" fontId="2" fillId="2" borderId="7" xfId="1" applyNumberFormat="1" applyFont="1" applyFill="1" applyBorder="1" applyAlignment="1">
      <alignment horizontal="right"/>
    </xf>
    <xf numFmtId="0" fontId="2" fillId="2" borderId="7" xfId="1" applyFont="1" applyFill="1" applyBorder="1" applyAlignment="1">
      <alignment horizontal="center"/>
    </xf>
    <xf numFmtId="165" fontId="2" fillId="2" borderId="7" xfId="2" applyNumberFormat="1" applyFont="1" applyFill="1" applyBorder="1" applyAlignment="1">
      <alignment horizontal="right"/>
    </xf>
    <xf numFmtId="0" fontId="2" fillId="2" borderId="7" xfId="1" applyFont="1" applyFill="1" applyBorder="1" applyAlignment="1">
      <alignment horizontal="left"/>
    </xf>
    <xf numFmtId="0" fontId="2" fillId="2" borderId="7" xfId="1" applyNumberFormat="1" applyFont="1" applyFill="1" applyBorder="1" applyAlignment="1">
      <alignment horizontal="center"/>
    </xf>
    <xf numFmtId="0" fontId="2" fillId="2" borderId="8" xfId="1" applyNumberFormat="1" applyFont="1" applyFill="1" applyBorder="1" applyAlignment="1">
      <alignment horizontal="center"/>
    </xf>
    <xf numFmtId="166" fontId="1" fillId="0" borderId="0" xfId="1" applyNumberFormat="1"/>
    <xf numFmtId="165" fontId="1" fillId="0" borderId="0" xfId="1" applyNumberFormat="1"/>
    <xf numFmtId="10" fontId="1" fillId="0" borderId="0" xfId="1" applyNumberFormat="1"/>
    <xf numFmtId="167" fontId="2" fillId="2" borderId="2" xfId="1" applyNumberFormat="1" applyFont="1" applyFill="1" applyBorder="1" applyAlignment="1">
      <alignment horizontal="right"/>
    </xf>
    <xf numFmtId="167" fontId="2" fillId="2" borderId="0" xfId="1" applyNumberFormat="1" applyFont="1" applyFill="1" applyBorder="1" applyAlignment="1">
      <alignment horizontal="right"/>
    </xf>
    <xf numFmtId="0" fontId="3" fillId="2" borderId="3" xfId="1" applyFont="1" applyFill="1" applyBorder="1" applyAlignment="1">
      <alignment horizontal="center" vertical="center" textRotation="90"/>
    </xf>
    <xf numFmtId="0" fontId="3" fillId="2" borderId="5" xfId="1" applyFont="1" applyFill="1" applyBorder="1" applyAlignment="1">
      <alignment horizontal="center" vertical="center" textRotation="90"/>
    </xf>
    <xf numFmtId="0" fontId="3" fillId="3" borderId="9" xfId="1" applyFont="1" applyFill="1" applyBorder="1" applyAlignment="1">
      <alignment horizontal="center" vertical="center" wrapText="1"/>
    </xf>
    <xf numFmtId="168" fontId="2" fillId="0" borderId="0" xfId="1" applyNumberFormat="1" applyFont="1"/>
    <xf numFmtId="164" fontId="2" fillId="2" borderId="13" xfId="1" applyNumberFormat="1" applyFont="1" applyFill="1" applyBorder="1" applyAlignment="1">
      <alignment horizontal="right"/>
    </xf>
    <xf numFmtId="164" fontId="2" fillId="2" borderId="14" xfId="1" applyNumberFormat="1" applyFont="1" applyFill="1" applyBorder="1" applyAlignment="1">
      <alignment horizontal="right"/>
    </xf>
    <xf numFmtId="165" fontId="2" fillId="2" borderId="14" xfId="1" applyNumberFormat="1" applyFont="1" applyFill="1" applyBorder="1" applyAlignment="1">
      <alignment horizontal="left"/>
    </xf>
    <xf numFmtId="0" fontId="2" fillId="2" borderId="15" xfId="1" applyFont="1" applyFill="1" applyBorder="1" applyAlignment="1">
      <alignment horizontal="left"/>
    </xf>
    <xf numFmtId="164" fontId="2" fillId="2" borderId="16" xfId="1" applyNumberFormat="1" applyFont="1" applyFill="1" applyBorder="1" applyAlignment="1">
      <alignment horizontal="right"/>
    </xf>
    <xf numFmtId="165" fontId="2" fillId="2" borderId="0" xfId="1" applyNumberFormat="1" applyFont="1" applyFill="1" applyBorder="1" applyAlignment="1">
      <alignment horizontal="left"/>
    </xf>
    <xf numFmtId="0" fontId="2" fillId="2" borderId="17" xfId="1" applyFont="1" applyFill="1" applyBorder="1" applyAlignment="1">
      <alignment horizontal="left"/>
    </xf>
    <xf numFmtId="169" fontId="2" fillId="0" borderId="0" xfId="1" applyNumberFormat="1" applyFont="1"/>
    <xf numFmtId="0" fontId="5" fillId="4" borderId="18" xfId="1" applyFont="1" applyFill="1" applyBorder="1" applyAlignment="1">
      <alignment horizontal="left"/>
    </xf>
    <xf numFmtId="0" fontId="2" fillId="0" borderId="19" xfId="1" applyFont="1" applyBorder="1"/>
    <xf numFmtId="0" fontId="5" fillId="4" borderId="20" xfId="1" applyFont="1" applyFill="1" applyBorder="1" applyAlignment="1">
      <alignment horizontal="left"/>
    </xf>
    <xf numFmtId="0" fontId="3" fillId="5" borderId="21" xfId="1" applyFont="1" applyFill="1" applyBorder="1" applyAlignment="1">
      <alignment horizontal="right"/>
    </xf>
    <xf numFmtId="0" fontId="2" fillId="6" borderId="20" xfId="1" applyFont="1" applyFill="1" applyBorder="1" applyAlignment="1">
      <alignment horizontal="center"/>
    </xf>
    <xf numFmtId="3" fontId="2" fillId="6" borderId="20" xfId="1" applyNumberFormat="1" applyFont="1" applyFill="1" applyBorder="1" applyAlignment="1">
      <alignment horizontal="center"/>
    </xf>
    <xf numFmtId="3" fontId="2" fillId="6" borderId="22" xfId="1" applyNumberFormat="1" applyFont="1" applyFill="1" applyBorder="1" applyAlignment="1">
      <alignment horizontal="center"/>
    </xf>
    <xf numFmtId="0" fontId="3" fillId="5" borderId="23" xfId="1" applyFont="1" applyFill="1" applyBorder="1" applyAlignment="1">
      <alignment horizontal="right"/>
    </xf>
    <xf numFmtId="0" fontId="3" fillId="3" borderId="24" xfId="1" applyFont="1" applyFill="1" applyBorder="1" applyAlignment="1">
      <alignment horizontal="center" vertical="center" wrapText="1"/>
    </xf>
    <xf numFmtId="0" fontId="3" fillId="3" borderId="25" xfId="1" applyFont="1" applyFill="1" applyBorder="1" applyAlignment="1">
      <alignment horizontal="center" vertical="center" wrapText="1"/>
    </xf>
    <xf numFmtId="0" fontId="3" fillId="3" borderId="26" xfId="1" applyFont="1" applyFill="1" applyBorder="1" applyAlignment="1">
      <alignment horizontal="center" vertical="center" wrapText="1"/>
    </xf>
    <xf numFmtId="0" fontId="2" fillId="0" borderId="0" xfId="3" applyFont="1"/>
    <xf numFmtId="0" fontId="2" fillId="7" borderId="0" xfId="3" applyFont="1" applyFill="1"/>
    <xf numFmtId="0" fontId="2" fillId="2" borderId="13" xfId="3" applyFont="1" applyFill="1" applyBorder="1"/>
    <xf numFmtId="0" fontId="2" fillId="2" borderId="14" xfId="3" applyFont="1" applyFill="1" applyBorder="1"/>
    <xf numFmtId="0" fontId="2" fillId="2" borderId="15" xfId="3" applyFont="1" applyFill="1" applyBorder="1"/>
    <xf numFmtId="0" fontId="2" fillId="2" borderId="16" xfId="3" applyFont="1" applyFill="1" applyBorder="1"/>
    <xf numFmtId="0" fontId="2" fillId="2" borderId="0" xfId="3" applyFont="1" applyFill="1" applyBorder="1"/>
    <xf numFmtId="0" fontId="2" fillId="2" borderId="17" xfId="3" applyFont="1" applyFill="1" applyBorder="1"/>
    <xf numFmtId="0" fontId="2" fillId="2" borderId="4" xfId="1" applyFont="1" applyFill="1" applyBorder="1" applyAlignment="1">
      <alignment horizontal="center"/>
    </xf>
    <xf numFmtId="164" fontId="2" fillId="2" borderId="30" xfId="1" applyNumberFormat="1" applyFont="1" applyFill="1" applyBorder="1" applyAlignment="1">
      <alignment horizontal="right"/>
    </xf>
    <xf numFmtId="168" fontId="2" fillId="2" borderId="6" xfId="1" applyNumberFormat="1" applyFont="1" applyFill="1" applyBorder="1" applyAlignment="1">
      <alignment horizontal="center"/>
    </xf>
    <xf numFmtId="164" fontId="2" fillId="2" borderId="31" xfId="1" applyNumberFormat="1" applyFont="1" applyFill="1" applyBorder="1" applyAlignment="1">
      <alignment horizontal="right"/>
    </xf>
    <xf numFmtId="171" fontId="2" fillId="2" borderId="0" xfId="3" applyNumberFormat="1" applyFont="1" applyFill="1" applyBorder="1" applyAlignment="1">
      <alignment horizontal="center"/>
    </xf>
    <xf numFmtId="0" fontId="2" fillId="6" borderId="1" xfId="1" applyFont="1" applyFill="1" applyBorder="1" applyAlignment="1">
      <alignment horizontal="center"/>
    </xf>
    <xf numFmtId="0" fontId="3" fillId="5" borderId="29" xfId="1" applyFont="1" applyFill="1" applyBorder="1" applyAlignment="1">
      <alignment horizontal="right"/>
    </xf>
    <xf numFmtId="0" fontId="2" fillId="6" borderId="4" xfId="1" applyFont="1" applyFill="1" applyBorder="1" applyAlignment="1">
      <alignment horizontal="center"/>
    </xf>
    <xf numFmtId="0" fontId="3" fillId="5" borderId="30" xfId="1" applyFont="1" applyFill="1" applyBorder="1" applyAlignment="1">
      <alignment horizontal="right"/>
    </xf>
    <xf numFmtId="11" fontId="2" fillId="6" borderId="4" xfId="1" applyNumberFormat="1" applyFont="1" applyFill="1" applyBorder="1" applyAlignment="1">
      <alignment horizontal="center"/>
    </xf>
    <xf numFmtId="0" fontId="2" fillId="2" borderId="4" xfId="3" applyFont="1" applyFill="1" applyBorder="1" applyAlignment="1">
      <alignment horizontal="center"/>
    </xf>
    <xf numFmtId="3" fontId="2" fillId="6" borderId="4" xfId="1" applyNumberFormat="1" applyFont="1" applyFill="1" applyBorder="1" applyAlignment="1">
      <alignment horizontal="center"/>
    </xf>
    <xf numFmtId="0" fontId="2" fillId="2" borderId="0" xfId="3" applyFont="1" applyFill="1" applyBorder="1" applyAlignment="1">
      <alignment horizontal="center"/>
    </xf>
    <xf numFmtId="172" fontId="2" fillId="6" borderId="6" xfId="1" applyNumberFormat="1" applyFont="1" applyFill="1" applyBorder="1" applyAlignment="1">
      <alignment horizontal="center"/>
    </xf>
    <xf numFmtId="0" fontId="3" fillId="5" borderId="31" xfId="1" applyFont="1" applyFill="1" applyBorder="1" applyAlignment="1">
      <alignment horizontal="right"/>
    </xf>
    <xf numFmtId="1" fontId="5" fillId="4" borderId="1" xfId="1" applyNumberFormat="1" applyFont="1" applyFill="1" applyBorder="1" applyAlignment="1">
      <alignment horizontal="left"/>
    </xf>
    <xf numFmtId="172" fontId="2" fillId="4" borderId="6" xfId="1" quotePrefix="1" applyNumberFormat="1" applyFont="1" applyFill="1" applyBorder="1" applyAlignment="1">
      <alignment horizontal="center"/>
    </xf>
    <xf numFmtId="0" fontId="2" fillId="2" borderId="1" xfId="1" applyFont="1" applyFill="1" applyBorder="1" applyAlignment="1">
      <alignment horizontal="center"/>
    </xf>
    <xf numFmtId="0" fontId="2" fillId="5" borderId="29" xfId="1" applyFont="1" applyFill="1" applyBorder="1"/>
    <xf numFmtId="173" fontId="2" fillId="2" borderId="4" xfId="1" applyNumberFormat="1" applyFont="1" applyFill="1" applyBorder="1" applyAlignment="1">
      <alignment horizontal="center"/>
    </xf>
    <xf numFmtId="0" fontId="2" fillId="5" borderId="30" xfId="1" applyFont="1" applyFill="1" applyBorder="1"/>
    <xf numFmtId="0" fontId="2" fillId="5" borderId="30" xfId="3" applyFont="1" applyFill="1" applyBorder="1"/>
    <xf numFmtId="0" fontId="2" fillId="7" borderId="13" xfId="3" applyFont="1" applyFill="1" applyBorder="1"/>
    <xf numFmtId="0" fontId="2" fillId="7" borderId="15" xfId="3" applyFont="1" applyFill="1" applyBorder="1"/>
    <xf numFmtId="0" fontId="2" fillId="7" borderId="16" xfId="3" applyFont="1" applyFill="1" applyBorder="1"/>
    <xf numFmtId="0" fontId="2" fillId="7" borderId="17" xfId="3" applyFont="1" applyFill="1" applyBorder="1"/>
    <xf numFmtId="0" fontId="2" fillId="7" borderId="32" xfId="3" applyFont="1" applyFill="1" applyBorder="1"/>
    <xf numFmtId="0" fontId="2" fillId="7" borderId="33" xfId="3" applyFont="1" applyFill="1" applyBorder="1"/>
    <xf numFmtId="0" fontId="2" fillId="2" borderId="6" xfId="3" applyFont="1" applyFill="1" applyBorder="1" applyAlignment="1">
      <alignment horizontal="center"/>
    </xf>
    <xf numFmtId="0" fontId="2" fillId="5" borderId="31" xfId="3" applyFont="1" applyFill="1" applyBorder="1"/>
    <xf numFmtId="0" fontId="3" fillId="2" borderId="0" xfId="3" applyFont="1" applyFill="1" applyBorder="1"/>
    <xf numFmtId="10" fontId="2" fillId="0" borderId="0" xfId="1" applyNumberFormat="1" applyFont="1"/>
    <xf numFmtId="0" fontId="8" fillId="0" borderId="0" xfId="1" applyFont="1"/>
    <xf numFmtId="0" fontId="8" fillId="0" borderId="0" xfId="1" applyFont="1" applyAlignment="1">
      <alignment horizontal="left"/>
    </xf>
    <xf numFmtId="0" fontId="2" fillId="2" borderId="13" xfId="1" applyFont="1" applyFill="1" applyBorder="1"/>
    <xf numFmtId="0" fontId="2" fillId="2" borderId="14" xfId="1" applyFont="1" applyFill="1" applyBorder="1" applyAlignment="1">
      <alignment horizontal="left"/>
    </xf>
    <xf numFmtId="0" fontId="2" fillId="2" borderId="14" xfId="1" applyFont="1" applyFill="1" applyBorder="1"/>
    <xf numFmtId="0" fontId="2" fillId="2" borderId="15" xfId="1" applyFont="1" applyFill="1" applyBorder="1"/>
    <xf numFmtId="0" fontId="2" fillId="2" borderId="16" xfId="1" applyFont="1" applyFill="1" applyBorder="1"/>
    <xf numFmtId="0" fontId="9" fillId="4" borderId="1" xfId="1" applyNumberFormat="1" applyFont="1" applyFill="1" applyBorder="1" applyAlignment="1" applyProtection="1">
      <alignment vertical="center"/>
    </xf>
    <xf numFmtId="0" fontId="2" fillId="2" borderId="29" xfId="1" applyNumberFormat="1" applyFont="1" applyFill="1" applyBorder="1" applyAlignment="1">
      <alignment horizontal="left"/>
    </xf>
    <xf numFmtId="0" fontId="2" fillId="2" borderId="1" xfId="1" applyNumberFormat="1" applyFont="1" applyFill="1" applyBorder="1" applyAlignment="1">
      <alignment horizontal="left"/>
    </xf>
    <xf numFmtId="0" fontId="2" fillId="2" borderId="3" xfId="1" applyNumberFormat="1" applyFont="1" applyFill="1" applyBorder="1" applyAlignment="1">
      <alignment horizontal="left"/>
    </xf>
    <xf numFmtId="0" fontId="2" fillId="2" borderId="17" xfId="1" applyFont="1" applyFill="1" applyBorder="1" applyAlignment="1">
      <alignment horizontal="center"/>
    </xf>
    <xf numFmtId="0" fontId="9" fillId="4" borderId="6" xfId="1" applyNumberFormat="1" applyFont="1" applyFill="1" applyBorder="1" applyAlignment="1" applyProtection="1">
      <alignment vertical="center"/>
    </xf>
    <xf numFmtId="0" fontId="2" fillId="2" borderId="31" xfId="1" applyNumberFormat="1" applyFont="1" applyFill="1" applyBorder="1" applyAlignment="1">
      <alignment horizontal="left"/>
    </xf>
    <xf numFmtId="0" fontId="2" fillId="2" borderId="6" xfId="1" applyNumberFormat="1" applyFont="1" applyFill="1" applyBorder="1" applyAlignment="1">
      <alignment horizontal="left"/>
    </xf>
    <xf numFmtId="0" fontId="2" fillId="2" borderId="8" xfId="1" applyNumberFormat="1" applyFont="1" applyFill="1" applyBorder="1" applyAlignment="1">
      <alignment horizontal="left"/>
    </xf>
    <xf numFmtId="0" fontId="9" fillId="4" borderId="10" xfId="1" applyNumberFormat="1" applyFont="1" applyFill="1" applyBorder="1" applyAlignment="1" applyProtection="1">
      <alignment vertical="center"/>
    </xf>
    <xf numFmtId="0" fontId="10" fillId="4" borderId="9" xfId="1" applyNumberFormat="1" applyFont="1" applyFill="1" applyBorder="1" applyAlignment="1" applyProtection="1">
      <alignment horizontal="center" vertical="center"/>
    </xf>
    <xf numFmtId="0" fontId="11" fillId="2" borderId="9" xfId="1" applyFont="1" applyFill="1" applyBorder="1" applyAlignment="1">
      <alignment horizontal="center" vertical="center"/>
    </xf>
    <xf numFmtId="0" fontId="3" fillId="2" borderId="9" xfId="1" applyFont="1" applyFill="1" applyBorder="1" applyAlignment="1">
      <alignment horizontal="center" vertical="center" wrapText="1"/>
    </xf>
    <xf numFmtId="0" fontId="2" fillId="2" borderId="10" xfId="1" applyFont="1" applyFill="1" applyBorder="1" applyAlignment="1">
      <alignment horizontal="center" vertical="center" wrapText="1"/>
    </xf>
    <xf numFmtId="0" fontId="3" fillId="2" borderId="12" xfId="1" applyFont="1" applyFill="1" applyBorder="1" applyAlignment="1">
      <alignment horizontal="center" vertical="center" wrapText="1"/>
    </xf>
    <xf numFmtId="0" fontId="2" fillId="2" borderId="32" xfId="1" applyFont="1" applyFill="1" applyBorder="1"/>
    <xf numFmtId="0" fontId="8" fillId="0" borderId="34" xfId="1" applyFont="1" applyBorder="1"/>
    <xf numFmtId="0" fontId="8" fillId="0" borderId="34" xfId="1" applyFont="1" applyBorder="1" applyAlignment="1">
      <alignment horizontal="left"/>
    </xf>
    <xf numFmtId="0" fontId="8" fillId="0" borderId="34" xfId="1" applyFont="1" applyBorder="1" applyAlignment="1">
      <alignment horizontal="center"/>
    </xf>
    <xf numFmtId="0" fontId="2" fillId="2" borderId="34" xfId="1" applyFont="1" applyFill="1" applyBorder="1" applyAlignment="1">
      <alignment horizontal="center"/>
    </xf>
    <xf numFmtId="0" fontId="2" fillId="2" borderId="34" xfId="1" applyFont="1" applyFill="1" applyBorder="1"/>
    <xf numFmtId="0" fontId="1" fillId="2" borderId="15" xfId="1" applyFill="1" applyBorder="1"/>
    <xf numFmtId="0" fontId="15" fillId="2" borderId="16" xfId="1" applyFont="1" applyFill="1" applyBorder="1"/>
    <xf numFmtId="173" fontId="10" fillId="4" borderId="10" xfId="1" quotePrefix="1" applyNumberFormat="1" applyFont="1" applyFill="1" applyBorder="1" applyAlignment="1" applyProtection="1">
      <alignment horizontal="center"/>
    </xf>
    <xf numFmtId="0" fontId="16" fillId="5" borderId="9" xfId="1" applyFont="1" applyFill="1" applyBorder="1"/>
    <xf numFmtId="0" fontId="15" fillId="2" borderId="17" xfId="1" applyFont="1" applyFill="1" applyBorder="1"/>
    <xf numFmtId="173" fontId="10" fillId="4" borderId="10" xfId="1" applyNumberFormat="1" applyFont="1" applyFill="1" applyBorder="1" applyAlignment="1" applyProtection="1">
      <alignment horizontal="center"/>
    </xf>
    <xf numFmtId="0" fontId="10" fillId="2" borderId="13" xfId="1" applyFont="1" applyFill="1" applyBorder="1"/>
    <xf numFmtId="0" fontId="10" fillId="2" borderId="14" xfId="1" applyFont="1" applyFill="1" applyBorder="1"/>
    <xf numFmtId="0" fontId="10" fillId="2" borderId="15" xfId="1" applyFont="1" applyFill="1" applyBorder="1"/>
    <xf numFmtId="15" fontId="10" fillId="2" borderId="16" xfId="1" applyNumberFormat="1" applyFont="1" applyFill="1" applyBorder="1"/>
    <xf numFmtId="0" fontId="10" fillId="5" borderId="9" xfId="1" applyNumberFormat="1" applyFont="1" applyFill="1" applyBorder="1"/>
    <xf numFmtId="0" fontId="10" fillId="2" borderId="17" xfId="1" applyFont="1" applyFill="1" applyBorder="1"/>
    <xf numFmtId="173" fontId="10" fillId="4" borderId="10" xfId="1" quotePrefix="1" applyNumberFormat="1" applyFont="1" applyFill="1" applyBorder="1" applyAlignment="1" applyProtection="1">
      <alignment horizontal="left"/>
    </xf>
    <xf numFmtId="0" fontId="10" fillId="2" borderId="16" xfId="1" applyFont="1" applyFill="1" applyBorder="1"/>
    <xf numFmtId="0" fontId="10" fillId="2" borderId="0" xfId="1" applyFont="1" applyFill="1" applyBorder="1"/>
    <xf numFmtId="0" fontId="8" fillId="2" borderId="13" xfId="1" applyFont="1" applyFill="1" applyBorder="1"/>
    <xf numFmtId="0" fontId="18" fillId="2" borderId="14" xfId="1" applyFont="1" applyFill="1" applyBorder="1"/>
    <xf numFmtId="0" fontId="18" fillId="2" borderId="15" xfId="1" applyFont="1" applyFill="1" applyBorder="1"/>
    <xf numFmtId="177" fontId="9" fillId="4" borderId="10" xfId="1" applyNumberFormat="1" applyFont="1" applyFill="1" applyBorder="1" applyAlignment="1" applyProtection="1">
      <alignment horizontal="left"/>
    </xf>
    <xf numFmtId="178" fontId="2" fillId="2" borderId="9" xfId="2" applyNumberFormat="1" applyFont="1" applyFill="1" applyBorder="1" applyAlignment="1">
      <alignment horizontal="center"/>
    </xf>
    <xf numFmtId="0" fontId="2" fillId="2" borderId="3" xfId="2" applyNumberFormat="1" applyFont="1" applyFill="1" applyBorder="1" applyAlignment="1">
      <alignment horizontal="left"/>
    </xf>
    <xf numFmtId="0" fontId="2" fillId="2" borderId="29" xfId="1" applyFont="1" applyFill="1" applyBorder="1" applyAlignment="1">
      <alignment horizontal="center"/>
    </xf>
    <xf numFmtId="0" fontId="2" fillId="2" borderId="9" xfId="1" applyFont="1" applyFill="1" applyBorder="1" applyAlignment="1">
      <alignment horizontal="center"/>
    </xf>
    <xf numFmtId="0" fontId="3" fillId="2" borderId="12" xfId="1" applyFont="1" applyFill="1" applyBorder="1" applyAlignment="1">
      <alignment horizontal="center"/>
    </xf>
    <xf numFmtId="0" fontId="18" fillId="2" borderId="17" xfId="1" applyFont="1" applyFill="1" applyBorder="1"/>
    <xf numFmtId="177" fontId="1" fillId="0" borderId="0" xfId="1" applyNumberFormat="1"/>
    <xf numFmtId="177" fontId="9" fillId="4" borderId="1" xfId="1" applyNumberFormat="1" applyFont="1" applyFill="1" applyBorder="1" applyAlignment="1" applyProtection="1">
      <alignment horizontal="left"/>
    </xf>
    <xf numFmtId="178" fontId="2" fillId="2" borderId="29" xfId="2" applyNumberFormat="1" applyFont="1" applyFill="1" applyBorder="1" applyAlignment="1">
      <alignment horizontal="center"/>
    </xf>
    <xf numFmtId="0" fontId="3" fillId="2" borderId="3" xfId="1" applyFont="1" applyFill="1" applyBorder="1" applyAlignment="1">
      <alignment horizontal="center"/>
    </xf>
    <xf numFmtId="0" fontId="9" fillId="4" borderId="9" xfId="1" applyNumberFormat="1" applyFont="1" applyFill="1" applyBorder="1" applyAlignment="1" applyProtection="1">
      <alignment horizontal="left" vertical="center"/>
    </xf>
    <xf numFmtId="0" fontId="10" fillId="4" borderId="10" xfId="1" applyNumberFormat="1" applyFont="1" applyFill="1" applyBorder="1" applyAlignment="1" applyProtection="1">
      <alignment horizontal="center" vertical="center"/>
    </xf>
    <xf numFmtId="0" fontId="3" fillId="2" borderId="10" xfId="1" applyFont="1" applyFill="1" applyBorder="1" applyAlignment="1">
      <alignment horizontal="center" vertical="center" wrapText="1"/>
    </xf>
    <xf numFmtId="0" fontId="8" fillId="2" borderId="17" xfId="1" applyFont="1" applyFill="1" applyBorder="1"/>
    <xf numFmtId="0" fontId="8" fillId="2" borderId="0" xfId="1" applyFont="1" applyFill="1"/>
    <xf numFmtId="0" fontId="8" fillId="2" borderId="0" xfId="1" applyFont="1" applyFill="1" applyAlignment="1">
      <alignment horizontal="center"/>
    </xf>
    <xf numFmtId="0" fontId="8" fillId="2" borderId="0" xfId="1" applyFont="1" applyFill="1" applyBorder="1" applyAlignment="1">
      <alignment horizontal="center" vertical="center"/>
    </xf>
    <xf numFmtId="0" fontId="19" fillId="2" borderId="0" xfId="1" applyFont="1" applyFill="1" applyBorder="1"/>
    <xf numFmtId="0" fontId="20" fillId="0" borderId="0" xfId="1" applyFont="1"/>
    <xf numFmtId="0" fontId="21" fillId="2" borderId="13" xfId="1" applyFont="1" applyFill="1" applyBorder="1"/>
    <xf numFmtId="0" fontId="21" fillId="2" borderId="14" xfId="1" applyFont="1" applyFill="1" applyBorder="1"/>
    <xf numFmtId="0" fontId="21" fillId="2" borderId="15" xfId="1" applyFont="1" applyFill="1" applyBorder="1"/>
    <xf numFmtId="0" fontId="21" fillId="2" borderId="16" xfId="1" applyFont="1" applyFill="1" applyBorder="1"/>
    <xf numFmtId="177" fontId="22" fillId="4" borderId="10" xfId="1" applyNumberFormat="1" applyFont="1" applyFill="1" applyBorder="1" applyAlignment="1" applyProtection="1">
      <alignment horizontal="left"/>
    </xf>
    <xf numFmtId="0" fontId="21" fillId="2" borderId="1" xfId="1" applyNumberFormat="1" applyFont="1" applyFill="1" applyBorder="1" applyAlignment="1">
      <alignment horizontal="left"/>
    </xf>
    <xf numFmtId="178" fontId="21" fillId="2" borderId="29" xfId="1" applyNumberFormat="1" applyFont="1" applyFill="1" applyBorder="1" applyAlignment="1">
      <alignment horizontal="left"/>
    </xf>
    <xf numFmtId="178" fontId="21" fillId="2" borderId="29" xfId="1" applyNumberFormat="1" applyFont="1" applyFill="1" applyBorder="1" applyAlignment="1">
      <alignment horizontal="right"/>
    </xf>
    <xf numFmtId="178" fontId="21" fillId="2" borderId="29" xfId="1" applyNumberFormat="1" applyFont="1" applyFill="1" applyBorder="1" applyAlignment="1"/>
    <xf numFmtId="0" fontId="23" fillId="2" borderId="12" xfId="1" applyFont="1" applyFill="1" applyBorder="1" applyAlignment="1">
      <alignment horizontal="center"/>
    </xf>
    <xf numFmtId="0" fontId="21" fillId="2" borderId="17" xfId="1" applyFont="1" applyFill="1" applyBorder="1" applyAlignment="1">
      <alignment horizontal="center"/>
    </xf>
    <xf numFmtId="177" fontId="22" fillId="4" borderId="1" xfId="1" applyNumberFormat="1" applyFont="1" applyFill="1" applyBorder="1" applyAlignment="1" applyProtection="1">
      <alignment horizontal="left"/>
    </xf>
    <xf numFmtId="178" fontId="21" fillId="10" borderId="9" xfId="1" applyNumberFormat="1" applyFont="1" applyFill="1" applyBorder="1" applyAlignment="1"/>
    <xf numFmtId="0" fontId="23" fillId="2" borderId="3" xfId="1" applyFont="1" applyFill="1" applyBorder="1" applyAlignment="1">
      <alignment horizontal="center"/>
    </xf>
    <xf numFmtId="0" fontId="22" fillId="4" borderId="9" xfId="1" applyNumberFormat="1" applyFont="1" applyFill="1" applyBorder="1" applyAlignment="1" applyProtection="1">
      <alignment horizontal="left" vertical="center"/>
    </xf>
    <xf numFmtId="0" fontId="21" fillId="4" borderId="10" xfId="1" applyNumberFormat="1" applyFont="1" applyFill="1" applyBorder="1" applyAlignment="1" applyProtection="1">
      <alignment horizontal="center" vertical="center"/>
    </xf>
    <xf numFmtId="0" fontId="24" fillId="2" borderId="9" xfId="1" applyFont="1" applyFill="1" applyBorder="1" applyAlignment="1">
      <alignment horizontal="center" vertical="center"/>
    </xf>
    <xf numFmtId="0" fontId="23" fillId="2" borderId="9" xfId="1" applyFont="1" applyFill="1" applyBorder="1" applyAlignment="1">
      <alignment horizontal="center" vertical="center" wrapText="1"/>
    </xf>
    <xf numFmtId="0" fontId="21" fillId="0" borderId="0" xfId="1" applyFont="1"/>
    <xf numFmtId="0" fontId="21" fillId="0" borderId="0" xfId="1" applyFont="1" applyAlignment="1">
      <alignment horizontal="center"/>
    </xf>
    <xf numFmtId="0" fontId="21" fillId="2" borderId="0" xfId="1" applyFont="1" applyFill="1" applyBorder="1" applyAlignment="1">
      <alignment horizontal="center"/>
    </xf>
    <xf numFmtId="0" fontId="21" fillId="2" borderId="0" xfId="1" applyFont="1" applyFill="1" applyBorder="1"/>
    <xf numFmtId="0" fontId="21" fillId="2" borderId="17" xfId="1" applyFont="1" applyFill="1" applyBorder="1"/>
    <xf numFmtId="0" fontId="1" fillId="0" borderId="0" xfId="1" applyAlignment="1">
      <alignment horizontal="left"/>
    </xf>
    <xf numFmtId="0" fontId="2" fillId="2" borderId="13" xfId="1" applyFont="1" applyFill="1" applyBorder="1" applyAlignment="1">
      <alignment horizontal="left"/>
    </xf>
    <xf numFmtId="0" fontId="25" fillId="2" borderId="16" xfId="1" applyFont="1" applyFill="1" applyBorder="1"/>
    <xf numFmtId="0" fontId="10" fillId="4" borderId="9" xfId="1" applyNumberFormat="1" applyFont="1" applyFill="1" applyBorder="1" applyAlignment="1" applyProtection="1">
      <alignment horizontal="left" vertical="center"/>
    </xf>
    <xf numFmtId="0" fontId="2" fillId="2" borderId="9" xfId="1" applyNumberFormat="1" applyFont="1" applyFill="1" applyBorder="1" applyAlignment="1"/>
    <xf numFmtId="0" fontId="2" fillId="2" borderId="9" xfId="1" applyFont="1" applyFill="1" applyBorder="1" applyAlignment="1"/>
    <xf numFmtId="0" fontId="2" fillId="2" borderId="29" xfId="1" applyFont="1" applyFill="1" applyBorder="1" applyAlignment="1"/>
    <xf numFmtId="165" fontId="2" fillId="2" borderId="9" xfId="1" applyNumberFormat="1" applyFont="1" applyFill="1" applyBorder="1" applyAlignment="1"/>
    <xf numFmtId="0" fontId="2" fillId="2" borderId="9" xfId="1" applyNumberFormat="1" applyFont="1" applyFill="1" applyBorder="1" applyAlignment="1">
      <alignment horizontal="center"/>
    </xf>
    <xf numFmtId="0" fontId="2" fillId="0" borderId="13" xfId="1" applyFont="1" applyBorder="1" applyAlignment="1">
      <alignment horizontal="center"/>
    </xf>
    <xf numFmtId="0" fontId="2" fillId="0" borderId="14" xfId="1" applyFont="1" applyBorder="1" applyAlignment="1">
      <alignment horizontal="center"/>
    </xf>
    <xf numFmtId="0" fontId="2" fillId="0" borderId="15" xfId="1" applyFont="1" applyBorder="1"/>
    <xf numFmtId="0" fontId="2" fillId="0" borderId="16" xfId="1" applyFont="1" applyBorder="1" applyAlignment="1">
      <alignment horizontal="center"/>
    </xf>
    <xf numFmtId="0" fontId="2" fillId="0" borderId="0" xfId="1" applyFont="1" applyBorder="1" applyAlignment="1">
      <alignment horizontal="center"/>
    </xf>
    <xf numFmtId="0" fontId="2" fillId="0" borderId="17" xfId="1" applyFont="1" applyBorder="1"/>
    <xf numFmtId="0" fontId="2" fillId="0" borderId="32" xfId="1" applyFont="1" applyBorder="1" applyAlignment="1">
      <alignment horizontal="center"/>
    </xf>
    <xf numFmtId="0" fontId="2" fillId="0" borderId="34" xfId="1" applyFont="1" applyBorder="1" applyAlignment="1">
      <alignment horizontal="center"/>
    </xf>
    <xf numFmtId="0" fontId="2" fillId="0" borderId="33" xfId="1" applyFont="1" applyBorder="1"/>
    <xf numFmtId="0" fontId="19" fillId="2" borderId="16" xfId="1" applyFont="1" applyFill="1" applyBorder="1"/>
    <xf numFmtId="0" fontId="2" fillId="2" borderId="0" xfId="1" applyFont="1" applyFill="1" applyBorder="1"/>
    <xf numFmtId="0" fontId="2" fillId="2" borderId="17" xfId="1" applyFont="1" applyFill="1" applyBorder="1"/>
    <xf numFmtId="177" fontId="5" fillId="4" borderId="9" xfId="1" applyNumberFormat="1" applyFont="1" applyFill="1" applyBorder="1" applyAlignment="1" applyProtection="1">
      <alignment horizontal="left"/>
    </xf>
    <xf numFmtId="0" fontId="2" fillId="2" borderId="9" xfId="1" applyFont="1" applyFill="1" applyBorder="1"/>
    <xf numFmtId="0" fontId="2" fillId="0" borderId="9" xfId="1" applyFont="1" applyBorder="1" applyAlignment="1">
      <alignment horizontal="left"/>
    </xf>
    <xf numFmtId="0" fontId="11" fillId="2" borderId="9" xfId="1" applyFont="1" applyFill="1" applyBorder="1" applyAlignment="1">
      <alignment horizontal="left" vertical="center"/>
    </xf>
    <xf numFmtId="0" fontId="19" fillId="2" borderId="32" xfId="1" applyFont="1" applyFill="1" applyBorder="1"/>
    <xf numFmtId="0" fontId="2" fillId="2" borderId="33" xfId="1" applyFont="1" applyFill="1" applyBorder="1" applyAlignment="1">
      <alignment horizontal="left"/>
    </xf>
    <xf numFmtId="0" fontId="2" fillId="11" borderId="0" xfId="1" applyFont="1" applyFill="1" applyBorder="1" applyAlignment="1">
      <alignment horizontal="center"/>
    </xf>
    <xf numFmtId="0" fontId="1" fillId="2" borderId="38" xfId="1" applyFill="1" applyBorder="1"/>
    <xf numFmtId="0" fontId="1" fillId="2" borderId="17" xfId="1" applyFill="1" applyBorder="1"/>
    <xf numFmtId="0" fontId="1" fillId="2" borderId="39" xfId="1" applyFill="1" applyBorder="1"/>
    <xf numFmtId="170" fontId="2" fillId="2" borderId="30" xfId="1" applyNumberFormat="1" applyFont="1" applyFill="1" applyBorder="1" applyAlignment="1">
      <alignment horizontal="right"/>
    </xf>
    <xf numFmtId="0" fontId="2" fillId="2" borderId="4" xfId="1" applyFont="1" applyFill="1" applyBorder="1" applyAlignment="1">
      <alignment horizontal="left"/>
    </xf>
    <xf numFmtId="164" fontId="2" fillId="2" borderId="29" xfId="1" applyNumberFormat="1" applyFont="1" applyFill="1" applyBorder="1" applyAlignment="1">
      <alignment horizontal="right"/>
    </xf>
    <xf numFmtId="0" fontId="17" fillId="8" borderId="37" xfId="1" applyFont="1" applyFill="1" applyBorder="1" applyAlignment="1">
      <alignment horizontal="center"/>
    </xf>
    <xf numFmtId="0" fontId="17" fillId="8" borderId="36" xfId="1" applyFont="1" applyFill="1" applyBorder="1" applyAlignment="1">
      <alignment horizontal="center"/>
    </xf>
    <xf numFmtId="0" fontId="17" fillId="8" borderId="35" xfId="1" applyFont="1" applyFill="1" applyBorder="1" applyAlignment="1">
      <alignment horizontal="center"/>
    </xf>
    <xf numFmtId="0" fontId="3" fillId="3" borderId="12" xfId="1" applyFont="1" applyFill="1" applyBorder="1" applyAlignment="1">
      <alignment horizontal="center" vertical="center" wrapText="1"/>
    </xf>
    <xf numFmtId="0" fontId="3" fillId="3" borderId="11" xfId="1" applyFont="1" applyFill="1" applyBorder="1" applyAlignment="1">
      <alignment horizontal="center" vertical="center" wrapText="1"/>
    </xf>
    <xf numFmtId="0" fontId="3" fillId="3" borderId="10" xfId="1" applyFont="1" applyFill="1" applyBorder="1" applyAlignment="1">
      <alignment horizontal="center" vertical="center" wrapText="1"/>
    </xf>
    <xf numFmtId="0" fontId="3" fillId="3" borderId="28" xfId="1" applyFont="1" applyFill="1" applyBorder="1" applyAlignment="1">
      <alignment horizontal="center" vertical="center" wrapText="1"/>
    </xf>
    <xf numFmtId="0" fontId="3" fillId="3" borderId="27" xfId="1" applyFont="1" applyFill="1" applyBorder="1" applyAlignment="1">
      <alignment horizontal="center" vertical="center" wrapText="1"/>
    </xf>
    <xf numFmtId="0" fontId="7" fillId="8" borderId="37" xfId="3" applyFont="1" applyFill="1" applyBorder="1" applyAlignment="1">
      <alignment horizontal="center"/>
    </xf>
    <xf numFmtId="0" fontId="7" fillId="8" borderId="36" xfId="3" applyFont="1" applyFill="1" applyBorder="1" applyAlignment="1">
      <alignment horizontal="center"/>
    </xf>
    <xf numFmtId="0" fontId="7" fillId="0" borderId="35" xfId="1" applyFont="1" applyBorder="1" applyAlignment="1"/>
  </cellXfs>
  <cellStyles count="10">
    <cellStyle name="Migliaia (0)_AZIONI" xfId="4"/>
    <cellStyle name="Migliaia_AZIONI" xfId="5"/>
    <cellStyle name="Normal" xfId="0" builtinId="0"/>
    <cellStyle name="Normal 2" xfId="1"/>
    <cellStyle name="Normal_SwaptionATMVols" xfId="3"/>
    <cellStyle name="Normale_AZIONI" xfId="6"/>
    <cellStyle name="Percent 2" xfId="2"/>
    <cellStyle name="result" xfId="7"/>
    <cellStyle name="Valuta (0)_AZIONI" xfId="8"/>
    <cellStyle name="Valuta_AZIONI" xfId="9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comments" Target="../comments3.xml"/><Relationship Id="rId2" Type="http://schemas.openxmlformats.org/officeDocument/2006/relationships/vmlDrawing" Target="../drawings/vmlDrawing3.v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1"/>
  <dimension ref="A1:AG65"/>
  <sheetViews>
    <sheetView tabSelected="1" workbookViewId="0">
      <selection activeCell="E11" sqref="E11"/>
    </sheetView>
  </sheetViews>
  <sheetFormatPr defaultColWidth="8" defaultRowHeight="11.25" x14ac:dyDescent="0.2"/>
  <cols>
    <col min="1" max="1" width="6.140625" style="54" customWidth="1"/>
    <col min="2" max="2" width="8.42578125" style="54" customWidth="1"/>
    <col min="3" max="3" width="18" style="54" bestFit="1" customWidth="1"/>
    <col min="4" max="4" width="23.85546875" style="54" bestFit="1" customWidth="1"/>
    <col min="5" max="5" width="22" style="54" bestFit="1" customWidth="1"/>
    <col min="6" max="6" width="7.28515625" style="54" customWidth="1"/>
    <col min="7" max="9" width="8" style="54"/>
    <col min="10" max="10" width="11.7109375" style="54" customWidth="1"/>
    <col min="11" max="11" width="8" style="54"/>
    <col min="12" max="12" width="18.7109375" style="54" customWidth="1"/>
    <col min="13" max="13" width="53.7109375" style="54" customWidth="1"/>
    <col min="14" max="16384" width="8" style="54"/>
  </cols>
  <sheetData>
    <row r="1" spans="1:33" s="55" customFormat="1" ht="12" thickBot="1" x14ac:dyDescent="0.25">
      <c r="B1" s="55" t="str">
        <f>_xll.qlxlVersion(TRUE,Trigger)</f>
        <v>QuantLibXL 1.4.0 - MS VC++ 9.0 - Multithreaded Dynamic Runtime library - Release Configuration - Mar  3 2014 10:58:57</v>
      </c>
    </row>
    <row r="2" spans="1:33" s="55" customFormat="1" ht="18" x14ac:dyDescent="0.25">
      <c r="B2" s="225" t="s">
        <v>112</v>
      </c>
      <c r="C2" s="226"/>
      <c r="D2" s="226"/>
      <c r="E2" s="226"/>
      <c r="F2" s="227"/>
      <c r="K2" s="217" t="s">
        <v>159</v>
      </c>
      <c r="L2" s="218"/>
      <c r="M2" s="218"/>
      <c r="N2" s="219"/>
    </row>
    <row r="3" spans="1:33" ht="12" thickBot="1" x14ac:dyDescent="0.25">
      <c r="A3" s="55"/>
      <c r="B3" s="61"/>
      <c r="C3" s="92"/>
      <c r="D3" s="60"/>
      <c r="E3" s="60"/>
      <c r="F3" s="59"/>
      <c r="G3" s="55"/>
      <c r="H3" s="55"/>
      <c r="I3" s="55"/>
      <c r="J3" s="55"/>
      <c r="K3" s="133"/>
      <c r="L3" s="136"/>
      <c r="M3" s="136"/>
      <c r="N3" s="135"/>
      <c r="O3" s="55"/>
      <c r="P3" s="55"/>
      <c r="Q3" s="55"/>
      <c r="R3" s="55"/>
      <c r="S3" s="55"/>
      <c r="T3" s="55"/>
      <c r="U3" s="55"/>
      <c r="V3" s="55"/>
      <c r="W3" s="55"/>
      <c r="X3" s="55"/>
      <c r="Y3" s="55"/>
      <c r="Z3" s="55"/>
      <c r="AA3" s="55"/>
      <c r="AB3" s="55"/>
      <c r="AC3" s="55"/>
      <c r="AD3" s="55"/>
      <c r="AE3" s="55"/>
      <c r="AF3" s="55"/>
      <c r="AG3" s="55"/>
    </row>
    <row r="4" spans="1:33" x14ac:dyDescent="0.2">
      <c r="A4" s="55"/>
      <c r="B4" s="61"/>
      <c r="C4" s="91" t="s">
        <v>111</v>
      </c>
      <c r="D4" s="90" t="s">
        <v>100</v>
      </c>
      <c r="E4" s="60"/>
      <c r="F4" s="59"/>
      <c r="G4" s="55"/>
      <c r="H4" s="89" t="s">
        <v>110</v>
      </c>
      <c r="I4" s="88"/>
      <c r="J4" s="55"/>
      <c r="K4" s="133"/>
      <c r="L4" s="132" t="s">
        <v>158</v>
      </c>
      <c r="M4" s="127" t="b">
        <v>0</v>
      </c>
      <c r="N4" s="131"/>
      <c r="O4" s="55"/>
      <c r="P4" s="55"/>
      <c r="Q4" s="55"/>
      <c r="R4" s="55"/>
      <c r="S4" s="55"/>
      <c r="T4" s="55"/>
      <c r="U4" s="55"/>
      <c r="V4" s="55"/>
      <c r="W4" s="55"/>
      <c r="X4" s="55"/>
      <c r="Y4" s="55"/>
      <c r="Z4" s="55"/>
      <c r="AA4" s="55"/>
      <c r="AB4" s="55"/>
      <c r="AC4" s="55"/>
      <c r="AD4" s="55"/>
      <c r="AE4" s="55"/>
      <c r="AF4" s="55"/>
      <c r="AG4" s="55"/>
    </row>
    <row r="5" spans="1:33" x14ac:dyDescent="0.2">
      <c r="A5" s="55"/>
      <c r="B5" s="61"/>
      <c r="C5" s="83" t="s">
        <v>109</v>
      </c>
      <c r="D5" s="62">
        <v>3</v>
      </c>
      <c r="E5" s="60"/>
      <c r="F5" s="59"/>
      <c r="G5" s="55"/>
      <c r="H5" s="87" t="s">
        <v>108</v>
      </c>
      <c r="I5" s="86" t="s">
        <v>107</v>
      </c>
      <c r="J5" s="55"/>
      <c r="K5" s="133"/>
      <c r="L5" s="132" t="s">
        <v>157</v>
      </c>
      <c r="M5" s="134"/>
      <c r="N5" s="131"/>
      <c r="O5" s="55"/>
      <c r="P5" s="55"/>
      <c r="Q5" s="55"/>
      <c r="R5" s="55"/>
      <c r="S5" s="55"/>
      <c r="T5" s="55"/>
      <c r="U5" s="55"/>
      <c r="V5" s="55"/>
      <c r="W5" s="55"/>
      <c r="X5" s="55"/>
      <c r="Y5" s="55"/>
      <c r="Z5" s="55"/>
      <c r="AA5" s="55"/>
      <c r="AB5" s="55"/>
      <c r="AC5" s="55"/>
      <c r="AD5" s="55"/>
      <c r="AE5" s="55"/>
      <c r="AF5" s="55"/>
      <c r="AG5" s="55"/>
    </row>
    <row r="6" spans="1:33" x14ac:dyDescent="0.2">
      <c r="A6" s="55"/>
      <c r="B6" s="61"/>
      <c r="C6" s="83" t="s">
        <v>106</v>
      </c>
      <c r="D6" s="62" t="s">
        <v>105</v>
      </c>
      <c r="E6" s="60"/>
      <c r="F6" s="59"/>
      <c r="G6" s="55"/>
      <c r="H6" s="87" t="s">
        <v>104</v>
      </c>
      <c r="I6" s="86"/>
      <c r="J6" s="55"/>
      <c r="K6" s="133"/>
      <c r="L6" s="132" t="s">
        <v>156</v>
      </c>
      <c r="M6" s="124" t="b">
        <v>1</v>
      </c>
      <c r="N6" s="131"/>
      <c r="O6" s="55"/>
      <c r="P6" s="55"/>
      <c r="Q6" s="55"/>
      <c r="R6" s="55"/>
      <c r="S6" s="55"/>
      <c r="T6" s="55"/>
      <c r="U6" s="55"/>
      <c r="V6" s="55"/>
      <c r="W6" s="55"/>
      <c r="X6" s="55"/>
      <c r="Y6" s="55"/>
      <c r="Z6" s="55"/>
      <c r="AA6" s="55"/>
      <c r="AB6" s="55"/>
      <c r="AC6" s="55"/>
      <c r="AD6" s="55"/>
      <c r="AE6" s="55"/>
      <c r="AF6" s="55"/>
      <c r="AG6" s="55"/>
    </row>
    <row r="7" spans="1:33" ht="12" thickBot="1" x14ac:dyDescent="0.25">
      <c r="A7" s="55"/>
      <c r="B7" s="61"/>
      <c r="C7" s="83" t="s">
        <v>103</v>
      </c>
      <c r="D7" s="62" t="str">
        <f>Months&amp;IF(UPPER(Currency)="EUR","E","L")</f>
        <v>3L</v>
      </c>
      <c r="E7" s="60"/>
      <c r="F7" s="59"/>
      <c r="G7" s="55"/>
      <c r="H7" s="87" t="s">
        <v>102</v>
      </c>
      <c r="I7" s="86"/>
      <c r="J7" s="55"/>
      <c r="K7" s="130"/>
      <c r="L7" s="129"/>
      <c r="M7" s="129"/>
      <c r="N7" s="128"/>
      <c r="O7" s="55"/>
      <c r="P7" s="55"/>
      <c r="Q7" s="55"/>
      <c r="R7" s="55"/>
      <c r="S7" s="55"/>
      <c r="T7" s="55"/>
      <c r="U7" s="55"/>
      <c r="V7" s="55"/>
      <c r="W7" s="55"/>
      <c r="X7" s="55"/>
      <c r="Y7" s="55"/>
      <c r="Z7" s="55"/>
      <c r="AA7" s="55"/>
      <c r="AB7" s="55"/>
      <c r="AC7" s="55"/>
      <c r="AD7" s="55"/>
      <c r="AE7" s="55"/>
      <c r="AF7" s="55"/>
      <c r="AG7" s="55"/>
    </row>
    <row r="8" spans="1:33" ht="12" thickBot="1" x14ac:dyDescent="0.25">
      <c r="A8" s="55"/>
      <c r="B8" s="61"/>
      <c r="C8" s="83" t="s">
        <v>101</v>
      </c>
      <c r="D8" s="62" t="str">
        <f>VLOOKUP(Currency,H4:I8,2)</f>
        <v>AM</v>
      </c>
      <c r="E8" s="60"/>
      <c r="F8" s="59"/>
      <c r="G8" s="55"/>
      <c r="H8" s="85" t="s">
        <v>100</v>
      </c>
      <c r="I8" s="84" t="s">
        <v>99</v>
      </c>
      <c r="J8" s="55"/>
      <c r="K8" s="55"/>
      <c r="L8" s="55"/>
      <c r="M8" s="55"/>
      <c r="N8" s="55"/>
      <c r="O8" s="55"/>
      <c r="P8" s="55"/>
      <c r="Q8" s="55"/>
      <c r="R8" s="55"/>
      <c r="S8" s="55"/>
      <c r="T8" s="55"/>
      <c r="U8" s="55"/>
      <c r="V8" s="55"/>
      <c r="W8" s="55"/>
      <c r="X8" s="55"/>
      <c r="Y8" s="55"/>
      <c r="Z8" s="55"/>
      <c r="AA8" s="55"/>
      <c r="AB8" s="55"/>
      <c r="AC8" s="55"/>
      <c r="AD8" s="55"/>
      <c r="AE8" s="55"/>
      <c r="AF8" s="55"/>
      <c r="AG8" s="55"/>
    </row>
    <row r="9" spans="1:33" ht="15.95" customHeight="1" x14ac:dyDescent="0.25">
      <c r="A9" s="55"/>
      <c r="B9" s="61"/>
      <c r="C9" s="83" t="s">
        <v>98</v>
      </c>
      <c r="D9" s="62" t="str">
        <f>Currency&amp;"_"&amp;$E$16&amp;"RH"</f>
        <v>USD_YCSTDRH</v>
      </c>
      <c r="E9" s="60"/>
      <c r="F9" s="59"/>
      <c r="G9" s="55"/>
      <c r="H9" s="55"/>
      <c r="I9" s="55"/>
      <c r="J9" s="55"/>
      <c r="K9" s="217" t="s">
        <v>155</v>
      </c>
      <c r="L9" s="218"/>
      <c r="M9" s="218"/>
      <c r="N9" s="219"/>
      <c r="O9" s="55"/>
      <c r="P9" s="55"/>
      <c r="Q9" s="55"/>
      <c r="R9" s="55"/>
      <c r="S9" s="55"/>
      <c r="T9" s="55"/>
      <c r="U9" s="55"/>
      <c r="V9" s="55"/>
      <c r="W9" s="55"/>
      <c r="X9" s="55"/>
      <c r="Y9" s="55"/>
      <c r="Z9" s="55"/>
      <c r="AA9" s="55"/>
      <c r="AB9" s="55"/>
      <c r="AC9" s="55"/>
      <c r="AD9" s="55"/>
      <c r="AE9" s="55"/>
      <c r="AF9" s="55"/>
      <c r="AG9" s="55"/>
    </row>
    <row r="10" spans="1:33" x14ac:dyDescent="0.2">
      <c r="A10" s="55"/>
      <c r="B10" s="61"/>
      <c r="C10" s="82" t="s">
        <v>97</v>
      </c>
      <c r="D10" s="62" t="b">
        <v>1</v>
      </c>
      <c r="E10" s="60"/>
      <c r="F10" s="59"/>
      <c r="G10" s="55"/>
      <c r="H10" s="55"/>
      <c r="I10" s="55"/>
      <c r="J10" s="55"/>
      <c r="K10" s="133"/>
      <c r="L10" s="136"/>
      <c r="M10" s="136"/>
      <c r="N10" s="135"/>
      <c r="O10" s="55"/>
      <c r="P10" s="55"/>
      <c r="Q10" s="55"/>
      <c r="R10" s="55"/>
      <c r="S10" s="55"/>
      <c r="T10" s="55"/>
      <c r="U10" s="55"/>
      <c r="V10" s="55"/>
      <c r="W10" s="55"/>
      <c r="X10" s="55"/>
      <c r="Y10" s="55"/>
      <c r="Z10" s="55"/>
      <c r="AA10" s="55"/>
      <c r="AB10" s="55"/>
      <c r="AC10" s="55"/>
      <c r="AD10" s="55"/>
      <c r="AE10" s="55"/>
      <c r="AF10" s="55"/>
      <c r="AG10" s="55"/>
    </row>
    <row r="11" spans="1:33" ht="12.75" x14ac:dyDescent="0.2">
      <c r="A11" s="55"/>
      <c r="B11" s="61"/>
      <c r="C11" s="82" t="s">
        <v>96</v>
      </c>
      <c r="D11" s="81"/>
      <c r="E11" s="60"/>
      <c r="F11" s="59"/>
      <c r="G11" s="55"/>
      <c r="H11" s="55"/>
      <c r="I11" s="55"/>
      <c r="J11" s="55"/>
      <c r="K11" s="126"/>
      <c r="L11" s="125" t="s">
        <v>154</v>
      </c>
      <c r="M11" s="127" t="s">
        <v>153</v>
      </c>
      <c r="N11" s="123"/>
      <c r="O11" s="55"/>
      <c r="P11" s="55"/>
      <c r="Q11" s="55"/>
      <c r="R11" s="55"/>
      <c r="S11" s="55"/>
      <c r="T11" s="55"/>
      <c r="U11" s="55"/>
      <c r="V11" s="55"/>
      <c r="W11" s="55"/>
      <c r="X11" s="55"/>
      <c r="Y11" s="55"/>
      <c r="Z11" s="55"/>
      <c r="AA11" s="55"/>
      <c r="AB11" s="55"/>
      <c r="AC11" s="55"/>
      <c r="AD11" s="55"/>
      <c r="AE11" s="55"/>
      <c r="AF11" s="55"/>
      <c r="AG11" s="55"/>
    </row>
    <row r="12" spans="1:33" ht="12.75" x14ac:dyDescent="0.2">
      <c r="A12" s="55"/>
      <c r="B12" s="61"/>
      <c r="C12" s="80" t="s">
        <v>95</v>
      </c>
      <c r="D12" s="79" t="b">
        <v>0</v>
      </c>
      <c r="E12" s="60"/>
      <c r="F12" s="59"/>
      <c r="G12" s="55"/>
      <c r="H12" s="55"/>
      <c r="I12" s="55"/>
      <c r="J12" s="55"/>
      <c r="K12" s="126"/>
      <c r="L12" s="125" t="s">
        <v>152</v>
      </c>
      <c r="M12" s="124" t="s">
        <v>151</v>
      </c>
      <c r="N12" s="123"/>
      <c r="O12" s="55"/>
      <c r="P12" s="55"/>
      <c r="Q12" s="55"/>
      <c r="R12" s="55"/>
      <c r="S12" s="55"/>
      <c r="T12" s="55"/>
      <c r="U12" s="55"/>
      <c r="V12" s="55"/>
      <c r="W12" s="55"/>
      <c r="X12" s="55"/>
      <c r="Y12" s="55"/>
      <c r="Z12" s="55"/>
      <c r="AA12" s="55"/>
      <c r="AB12" s="55"/>
      <c r="AC12" s="55"/>
      <c r="AD12" s="55"/>
      <c r="AE12" s="55"/>
      <c r="AF12" s="55"/>
      <c r="AG12" s="55"/>
    </row>
    <row r="13" spans="1:33" ht="12.75" x14ac:dyDescent="0.2">
      <c r="A13" s="55"/>
      <c r="B13" s="61"/>
      <c r="C13" s="66"/>
      <c r="D13" s="66"/>
      <c r="E13" s="60"/>
      <c r="F13" s="59"/>
      <c r="G13" s="55"/>
      <c r="H13" s="55"/>
      <c r="I13" s="55"/>
      <c r="J13" s="55"/>
      <c r="K13" s="126"/>
      <c r="L13" s="125" t="s">
        <v>184</v>
      </c>
      <c r="M13" s="127" t="s">
        <v>183</v>
      </c>
      <c r="N13" s="123"/>
      <c r="O13" s="55"/>
      <c r="P13" s="55"/>
      <c r="Q13" s="55"/>
      <c r="R13" s="55"/>
      <c r="S13" s="55"/>
      <c r="T13" s="55"/>
      <c r="U13" s="55"/>
      <c r="V13" s="55"/>
      <c r="W13" s="55"/>
      <c r="X13" s="55"/>
      <c r="Y13" s="55"/>
      <c r="Z13" s="55"/>
      <c r="AA13" s="55"/>
      <c r="AB13" s="55"/>
      <c r="AC13" s="55"/>
      <c r="AD13" s="55"/>
      <c r="AE13" s="55"/>
      <c r="AF13" s="55"/>
      <c r="AG13" s="55"/>
    </row>
    <row r="14" spans="1:33" ht="12.75" x14ac:dyDescent="0.2">
      <c r="A14" s="55"/>
      <c r="B14" s="61"/>
      <c r="C14" s="76" t="s">
        <v>94</v>
      </c>
      <c r="D14" s="78" t="str">
        <f>_xll.qlPiecewiseYieldCurve(D16,NDays,Calendar,RateHelpersSelected,,,,Accuracy,TraitsID,InterpolatorID,Permanent,,ObjectOverwrite)</f>
        <v>_USDYCSTD#0003</v>
      </c>
      <c r="E14" s="60"/>
      <c r="F14" s="59"/>
      <c r="G14" s="55"/>
      <c r="H14" s="55"/>
      <c r="I14" s="55"/>
      <c r="J14" s="55"/>
      <c r="K14" s="212"/>
      <c r="L14" s="125" t="s">
        <v>182</v>
      </c>
      <c r="M14" s="127" t="s">
        <v>181</v>
      </c>
      <c r="N14" s="211"/>
      <c r="O14" s="55"/>
      <c r="P14" s="55"/>
      <c r="Q14" s="55"/>
      <c r="R14" s="55"/>
      <c r="S14" s="55"/>
      <c r="T14" s="55"/>
      <c r="U14" s="55"/>
      <c r="V14" s="55"/>
      <c r="W14" s="55"/>
      <c r="X14" s="55"/>
      <c r="Y14" s="55"/>
      <c r="Z14" s="55"/>
      <c r="AA14" s="55"/>
      <c r="AB14" s="55"/>
      <c r="AC14" s="55"/>
      <c r="AD14" s="55"/>
      <c r="AE14" s="55"/>
      <c r="AF14" s="55"/>
      <c r="AG14" s="55"/>
    </row>
    <row r="15" spans="1:33" ht="12.75" x14ac:dyDescent="0.2">
      <c r="A15" s="55"/>
      <c r="B15" s="61"/>
      <c r="C15" s="68" t="s">
        <v>76</v>
      </c>
      <c r="D15" s="77" t="str">
        <f>_xll.ohRangeRetrieveError(YieldCurve)</f>
        <v/>
      </c>
      <c r="E15" s="60" t="s">
        <v>189</v>
      </c>
      <c r="F15" s="59"/>
      <c r="G15" s="55"/>
      <c r="H15" s="55"/>
      <c r="I15" s="55"/>
      <c r="J15" s="55"/>
      <c r="K15" s="213"/>
      <c r="L15" s="125" t="s">
        <v>90</v>
      </c>
      <c r="M15" s="124" t="s">
        <v>180</v>
      </c>
      <c r="N15" s="211"/>
      <c r="O15" s="55"/>
      <c r="P15" s="55"/>
      <c r="Q15" s="55"/>
      <c r="R15" s="55"/>
      <c r="S15" s="55"/>
      <c r="T15" s="55"/>
      <c r="U15" s="55"/>
      <c r="V15" s="55"/>
      <c r="W15" s="55"/>
      <c r="X15" s="55"/>
      <c r="Y15" s="55"/>
      <c r="Z15" s="55"/>
      <c r="AA15" s="55"/>
      <c r="AB15" s="55"/>
      <c r="AC15" s="55"/>
      <c r="AD15" s="55"/>
      <c r="AE15" s="55"/>
      <c r="AF15" s="55"/>
      <c r="AG15" s="55"/>
    </row>
    <row r="16" spans="1:33" ht="13.5" thickBot="1" x14ac:dyDescent="0.25">
      <c r="A16" s="55"/>
      <c r="B16" s="61"/>
      <c r="C16" s="76" t="s">
        <v>93</v>
      </c>
      <c r="D16" s="75" t="str">
        <f>"_"&amp;Currency&amp;$E$16</f>
        <v>_USDYCSTD</v>
      </c>
      <c r="E16" s="74" t="s">
        <v>92</v>
      </c>
      <c r="F16" s="59"/>
      <c r="G16" s="55"/>
      <c r="H16" s="55"/>
      <c r="I16" s="55"/>
      <c r="J16" s="55"/>
      <c r="K16" s="122"/>
      <c r="L16" s="129"/>
      <c r="M16" s="129"/>
      <c r="N16" s="128"/>
      <c r="O16" s="55"/>
      <c r="P16" s="55"/>
      <c r="Q16" s="55"/>
      <c r="R16" s="55"/>
      <c r="S16" s="55"/>
      <c r="T16" s="55"/>
      <c r="U16" s="55"/>
      <c r="V16" s="55"/>
      <c r="W16" s="55"/>
      <c r="X16" s="55"/>
      <c r="Y16" s="55"/>
      <c r="Z16" s="55"/>
      <c r="AA16" s="55"/>
      <c r="AB16" s="55"/>
      <c r="AC16" s="55"/>
      <c r="AD16" s="55"/>
      <c r="AE16" s="55"/>
      <c r="AF16" s="55"/>
      <c r="AG16" s="55"/>
    </row>
    <row r="17" spans="1:33" x14ac:dyDescent="0.2">
      <c r="A17" s="55"/>
      <c r="B17" s="61"/>
      <c r="C17" s="70" t="s">
        <v>91</v>
      </c>
      <c r="D17" s="73"/>
      <c r="E17" s="60"/>
      <c r="F17" s="59"/>
      <c r="G17" s="55"/>
      <c r="H17" s="55"/>
      <c r="I17" s="55"/>
      <c r="J17" s="55"/>
      <c r="K17" s="55"/>
      <c r="L17" s="55"/>
      <c r="M17" s="55"/>
      <c r="N17" s="55"/>
      <c r="O17" s="55"/>
      <c r="P17" s="55"/>
      <c r="Q17" s="55"/>
      <c r="R17" s="55"/>
      <c r="S17" s="55"/>
      <c r="T17" s="55"/>
      <c r="U17" s="55"/>
      <c r="V17" s="55"/>
      <c r="W17" s="55"/>
      <c r="X17" s="55"/>
      <c r="Y17" s="55"/>
      <c r="Z17" s="55"/>
      <c r="AA17" s="55"/>
      <c r="AB17" s="55"/>
      <c r="AC17" s="55"/>
      <c r="AD17" s="55"/>
      <c r="AE17" s="55"/>
      <c r="AF17" s="55"/>
      <c r="AG17" s="55"/>
    </row>
    <row r="18" spans="1:33" x14ac:dyDescent="0.2">
      <c r="A18" s="55"/>
      <c r="B18" s="61"/>
      <c r="C18" s="70" t="s">
        <v>90</v>
      </c>
      <c r="D18" s="72" t="s">
        <v>89</v>
      </c>
      <c r="E18" s="60"/>
      <c r="F18" s="59"/>
      <c r="G18" s="55"/>
      <c r="H18" s="55"/>
      <c r="I18" s="55"/>
      <c r="J18" s="55"/>
      <c r="K18" s="55"/>
      <c r="L18" s="55"/>
      <c r="M18" s="55"/>
      <c r="N18" s="55"/>
      <c r="O18" s="55"/>
      <c r="P18" s="55"/>
      <c r="Q18" s="55"/>
      <c r="R18" s="55"/>
      <c r="S18" s="55"/>
      <c r="T18" s="55"/>
      <c r="U18" s="55"/>
      <c r="V18" s="55"/>
      <c r="W18" s="55"/>
      <c r="X18" s="55"/>
      <c r="Y18" s="55"/>
      <c r="Z18" s="55"/>
      <c r="AA18" s="55"/>
      <c r="AB18" s="55"/>
      <c r="AC18" s="55"/>
      <c r="AD18" s="55"/>
      <c r="AE18" s="55"/>
      <c r="AF18" s="55"/>
      <c r="AG18" s="55"/>
    </row>
    <row r="19" spans="1:33" x14ac:dyDescent="0.2">
      <c r="A19" s="55"/>
      <c r="B19" s="61"/>
      <c r="C19" s="70" t="s">
        <v>88</v>
      </c>
      <c r="D19" s="71" t="e">
        <f>NA()</f>
        <v>#N/A</v>
      </c>
      <c r="E19" s="60"/>
      <c r="F19" s="59"/>
      <c r="G19" s="55"/>
      <c r="H19" s="55"/>
      <c r="I19" s="55"/>
      <c r="J19" s="55"/>
      <c r="K19" s="55"/>
      <c r="L19" s="55"/>
      <c r="M19" s="55"/>
      <c r="N19" s="55"/>
      <c r="O19" s="55"/>
      <c r="P19" s="55"/>
      <c r="Q19" s="55"/>
      <c r="R19" s="55"/>
      <c r="S19" s="55"/>
      <c r="T19" s="55"/>
      <c r="U19" s="55"/>
      <c r="V19" s="55"/>
      <c r="W19" s="55"/>
      <c r="X19" s="55"/>
      <c r="Y19" s="55"/>
      <c r="Z19" s="55"/>
      <c r="AA19" s="55"/>
      <c r="AB19" s="55"/>
      <c r="AC19" s="55"/>
      <c r="AD19" s="55"/>
      <c r="AE19" s="55"/>
      <c r="AF19" s="55"/>
      <c r="AG19" s="55"/>
    </row>
    <row r="20" spans="1:33" x14ac:dyDescent="0.2">
      <c r="A20" s="55"/>
      <c r="B20" s="61"/>
      <c r="C20" s="70" t="s">
        <v>87</v>
      </c>
      <c r="D20" s="69" t="s">
        <v>86</v>
      </c>
      <c r="E20" s="60"/>
      <c r="F20" s="59"/>
      <c r="G20" s="55"/>
      <c r="H20" s="55"/>
      <c r="I20" s="55"/>
      <c r="J20" s="55"/>
      <c r="K20" s="55"/>
      <c r="L20" s="55"/>
      <c r="M20" s="55"/>
      <c r="N20" s="55"/>
      <c r="O20" s="55"/>
      <c r="P20" s="55"/>
      <c r="Q20" s="55"/>
      <c r="R20" s="55"/>
      <c r="S20" s="55"/>
      <c r="T20" s="55"/>
      <c r="U20" s="55"/>
      <c r="V20" s="55"/>
      <c r="W20" s="55"/>
      <c r="X20" s="55"/>
      <c r="Y20" s="55"/>
      <c r="Z20" s="55"/>
      <c r="AA20" s="55"/>
      <c r="AB20" s="55"/>
      <c r="AC20" s="55"/>
      <c r="AD20" s="55"/>
      <c r="AE20" s="55"/>
      <c r="AF20" s="55"/>
      <c r="AG20" s="55"/>
    </row>
    <row r="21" spans="1:33" x14ac:dyDescent="0.2">
      <c r="A21" s="55"/>
      <c r="B21" s="61"/>
      <c r="C21" s="68" t="s">
        <v>85</v>
      </c>
      <c r="D21" s="67" t="s">
        <v>84</v>
      </c>
      <c r="E21" s="60"/>
      <c r="F21" s="59"/>
      <c r="G21" s="55"/>
      <c r="H21" s="55"/>
      <c r="I21" s="55"/>
      <c r="J21" s="55"/>
      <c r="K21" s="55"/>
      <c r="L21" s="55"/>
      <c r="M21" s="55"/>
      <c r="N21" s="55"/>
      <c r="O21" s="55"/>
      <c r="P21" s="55"/>
      <c r="Q21" s="55"/>
      <c r="R21" s="55"/>
      <c r="S21" s="55"/>
      <c r="T21" s="55"/>
      <c r="U21" s="55"/>
      <c r="V21" s="55"/>
      <c r="W21" s="55"/>
      <c r="X21" s="55"/>
      <c r="Y21" s="55"/>
      <c r="Z21" s="55"/>
      <c r="AA21" s="55"/>
      <c r="AB21" s="55"/>
      <c r="AC21" s="55"/>
      <c r="AD21" s="55"/>
      <c r="AE21" s="55"/>
      <c r="AF21" s="55"/>
      <c r="AG21" s="55"/>
    </row>
    <row r="22" spans="1:33" x14ac:dyDescent="0.2">
      <c r="A22" s="55"/>
      <c r="B22" s="61"/>
      <c r="C22" s="66"/>
      <c r="D22" s="66"/>
      <c r="E22" s="60"/>
      <c r="F22" s="59"/>
      <c r="G22" s="55"/>
      <c r="H22" s="55"/>
      <c r="I22" s="55"/>
      <c r="J22" s="55"/>
      <c r="K22" s="55"/>
      <c r="L22" s="55"/>
      <c r="M22" s="55"/>
      <c r="N22" s="55"/>
      <c r="O22" s="55"/>
      <c r="P22" s="55"/>
      <c r="Q22" s="55"/>
      <c r="R22" s="55"/>
      <c r="S22" s="55"/>
      <c r="T22" s="55"/>
      <c r="U22" s="55"/>
      <c r="V22" s="55"/>
      <c r="W22" s="55"/>
      <c r="X22" s="55"/>
      <c r="Y22" s="55"/>
      <c r="Z22" s="55"/>
      <c r="AA22" s="55"/>
      <c r="AB22" s="55"/>
      <c r="AC22" s="55"/>
      <c r="AD22" s="55"/>
      <c r="AE22" s="55"/>
      <c r="AF22" s="55"/>
      <c r="AG22" s="55"/>
    </row>
    <row r="23" spans="1:33" ht="11.25" customHeight="1" x14ac:dyDescent="0.2">
      <c r="A23" s="55"/>
      <c r="B23" s="61"/>
      <c r="C23" s="65">
        <f>_xll.qlTermStructureReferenceDate(YieldCurve)</f>
        <v>41746</v>
      </c>
      <c r="D23" s="64">
        <f>MAX(_xll.ohPack(Selected!I1:I126))</f>
        <v>3.5893884593531641E-2</v>
      </c>
      <c r="E23" s="60"/>
      <c r="F23" s="59"/>
      <c r="G23" s="55"/>
      <c r="H23" s="55"/>
      <c r="I23" s="55"/>
      <c r="J23" s="55"/>
      <c r="K23" s="55"/>
      <c r="L23" s="55"/>
      <c r="M23" s="55"/>
      <c r="N23" s="55"/>
      <c r="O23" s="55"/>
      <c r="P23" s="55"/>
      <c r="Q23" s="55"/>
      <c r="R23" s="55"/>
      <c r="S23" s="55"/>
      <c r="T23" s="55"/>
      <c r="U23" s="55"/>
      <c r="V23" s="55"/>
      <c r="W23" s="55"/>
      <c r="X23" s="55"/>
      <c r="Y23" s="55"/>
      <c r="Z23" s="55"/>
      <c r="AA23" s="55"/>
      <c r="AB23" s="55"/>
      <c r="AC23" s="55"/>
      <c r="AD23" s="55"/>
      <c r="AE23" s="55"/>
      <c r="AF23" s="55"/>
      <c r="AG23" s="55"/>
    </row>
    <row r="24" spans="1:33" x14ac:dyDescent="0.2">
      <c r="A24" s="55"/>
      <c r="B24" s="61"/>
      <c r="C24" s="63">
        <f>MAX(_xll.ohPack(Selected!H2:H126))</f>
        <v>60015</v>
      </c>
      <c r="D24" s="62">
        <f>MIN(_xll.ohPack(Selected!I1:I126))</f>
        <v>1.2716380461229287E-3</v>
      </c>
      <c r="E24" s="60"/>
      <c r="F24" s="59"/>
      <c r="G24" s="55"/>
      <c r="H24" s="55"/>
      <c r="I24" s="55"/>
      <c r="J24" s="55"/>
      <c r="K24" s="55"/>
      <c r="L24" s="55"/>
      <c r="M24" s="55"/>
      <c r="N24" s="55"/>
      <c r="O24" s="55"/>
      <c r="P24" s="55"/>
      <c r="Q24" s="55"/>
      <c r="R24" s="55"/>
      <c r="S24" s="55"/>
      <c r="T24" s="55"/>
      <c r="U24" s="55"/>
      <c r="V24" s="55"/>
      <c r="W24" s="55"/>
      <c r="X24" s="55"/>
      <c r="Y24" s="55"/>
      <c r="Z24" s="55"/>
      <c r="AA24" s="55"/>
      <c r="AB24" s="55"/>
      <c r="AC24" s="55"/>
      <c r="AD24" s="55"/>
      <c r="AE24" s="55"/>
      <c r="AF24" s="55"/>
      <c r="AG24" s="55"/>
    </row>
    <row r="25" spans="1:33" x14ac:dyDescent="0.2">
      <c r="A25" s="55"/>
      <c r="B25" s="61"/>
      <c r="C25" s="214" t="s">
        <v>76</v>
      </c>
      <c r="D25" s="215" t="str">
        <f>_xll.ohRangeRetrieveError(Selected!I1)</f>
        <v/>
      </c>
      <c r="E25" s="60"/>
      <c r="F25" s="59"/>
      <c r="G25" s="55"/>
      <c r="H25" s="55"/>
      <c r="I25" s="55"/>
      <c r="J25" s="55"/>
      <c r="K25" s="55"/>
      <c r="L25" s="55"/>
      <c r="M25" s="55"/>
      <c r="N25" s="55"/>
      <c r="O25" s="55"/>
      <c r="P25" s="55"/>
      <c r="Q25" s="55"/>
      <c r="R25" s="55"/>
      <c r="S25" s="55"/>
      <c r="T25" s="55"/>
      <c r="U25" s="55"/>
      <c r="V25" s="55"/>
      <c r="W25" s="55"/>
      <c r="X25" s="55"/>
      <c r="Y25" s="55"/>
      <c r="Z25" s="55"/>
      <c r="AA25" s="55"/>
      <c r="AB25" s="55"/>
      <c r="AC25" s="55"/>
      <c r="AD25" s="55"/>
      <c r="AE25" s="55"/>
      <c r="AF25" s="55"/>
      <c r="AG25" s="55"/>
    </row>
    <row r="26" spans="1:33" ht="11.25" customHeight="1" x14ac:dyDescent="0.2">
      <c r="A26" s="55"/>
      <c r="B26" s="61"/>
      <c r="C26" s="216" t="str">
        <f>Currency&amp;"STD"</f>
        <v>USDSTD</v>
      </c>
      <c r="D26" s="79" t="b">
        <f>_xll.qlRelinkableHandleLinkTo(C26,YieldCurve)</f>
        <v>1</v>
      </c>
      <c r="E26" s="60"/>
      <c r="F26" s="59"/>
      <c r="G26" s="55"/>
      <c r="H26" s="55"/>
      <c r="I26" s="55"/>
      <c r="J26" s="55"/>
      <c r="K26" s="55"/>
      <c r="L26" s="55"/>
      <c r="M26" s="55"/>
      <c r="N26" s="55"/>
      <c r="O26" s="55"/>
      <c r="P26" s="55"/>
      <c r="Q26" s="55"/>
      <c r="R26" s="55"/>
      <c r="S26" s="55"/>
      <c r="T26" s="55"/>
      <c r="U26" s="55"/>
      <c r="V26" s="55"/>
      <c r="W26" s="55"/>
      <c r="X26" s="55"/>
      <c r="Y26" s="55"/>
      <c r="Z26" s="55"/>
      <c r="AA26" s="55"/>
      <c r="AB26" s="55"/>
      <c r="AC26" s="55"/>
      <c r="AD26" s="55"/>
      <c r="AE26" s="55"/>
      <c r="AF26" s="55"/>
      <c r="AG26" s="55"/>
    </row>
    <row r="27" spans="1:33" ht="12" thickBot="1" x14ac:dyDescent="0.25">
      <c r="A27" s="55"/>
      <c r="B27" s="58"/>
      <c r="C27" s="57"/>
      <c r="D27" s="57"/>
      <c r="E27" s="57"/>
      <c r="F27" s="56"/>
      <c r="G27" s="55"/>
      <c r="H27" s="55"/>
      <c r="I27" s="55"/>
      <c r="J27" s="55"/>
      <c r="K27" s="55"/>
      <c r="L27" s="55"/>
      <c r="M27" s="55"/>
      <c r="N27" s="55"/>
      <c r="O27" s="55"/>
      <c r="P27" s="55"/>
      <c r="Q27" s="55"/>
      <c r="R27" s="55"/>
      <c r="S27" s="55"/>
      <c r="T27" s="55"/>
      <c r="U27" s="55"/>
      <c r="V27" s="55"/>
      <c r="W27" s="55"/>
      <c r="X27" s="55"/>
      <c r="Y27" s="55"/>
      <c r="Z27" s="55"/>
      <c r="AA27" s="55"/>
      <c r="AB27" s="55"/>
      <c r="AC27" s="55"/>
      <c r="AD27" s="55"/>
      <c r="AE27" s="55"/>
      <c r="AF27" s="55"/>
      <c r="AG27" s="55"/>
    </row>
    <row r="28" spans="1:33" x14ac:dyDescent="0.2">
      <c r="A28" s="55"/>
      <c r="B28" s="55"/>
      <c r="C28" s="55"/>
      <c r="D28" s="55"/>
      <c r="E28" s="55"/>
      <c r="F28" s="55"/>
      <c r="G28" s="55"/>
      <c r="H28" s="55"/>
      <c r="I28" s="55"/>
      <c r="J28" s="55"/>
      <c r="K28" s="55"/>
      <c r="L28" s="55"/>
      <c r="M28" s="55"/>
      <c r="N28" s="55"/>
      <c r="O28" s="55"/>
      <c r="P28" s="55"/>
      <c r="Q28" s="55"/>
      <c r="R28" s="55"/>
      <c r="S28" s="55"/>
      <c r="T28" s="55"/>
      <c r="U28" s="55"/>
      <c r="V28" s="55"/>
      <c r="W28" s="55"/>
      <c r="X28" s="55"/>
      <c r="Y28" s="55"/>
      <c r="Z28" s="55"/>
      <c r="AA28" s="55"/>
      <c r="AB28" s="55"/>
      <c r="AC28" s="55"/>
      <c r="AD28" s="55"/>
      <c r="AE28" s="55"/>
      <c r="AF28" s="55"/>
      <c r="AG28" s="55"/>
    </row>
    <row r="29" spans="1:33" x14ac:dyDescent="0.2">
      <c r="A29" s="55"/>
      <c r="B29" s="55"/>
      <c r="C29" s="55"/>
      <c r="D29" s="55"/>
      <c r="E29" s="55"/>
      <c r="F29" s="55"/>
      <c r="G29" s="55"/>
      <c r="H29" s="55"/>
      <c r="I29" s="55"/>
      <c r="J29" s="55"/>
      <c r="K29" s="55"/>
      <c r="L29" s="55"/>
      <c r="M29" s="55"/>
      <c r="N29" s="55"/>
      <c r="O29" s="55"/>
      <c r="P29" s="55"/>
      <c r="Q29" s="55"/>
      <c r="R29" s="55"/>
      <c r="S29" s="55"/>
      <c r="T29" s="55"/>
      <c r="U29" s="55"/>
      <c r="V29" s="55"/>
      <c r="W29" s="55"/>
      <c r="X29" s="55"/>
      <c r="Y29" s="55"/>
      <c r="Z29" s="55"/>
      <c r="AA29" s="55"/>
      <c r="AB29" s="55"/>
      <c r="AC29" s="55"/>
      <c r="AD29" s="55"/>
      <c r="AE29" s="55"/>
      <c r="AF29" s="55"/>
      <c r="AG29" s="55"/>
    </row>
    <row r="30" spans="1:33" x14ac:dyDescent="0.2">
      <c r="A30" s="55"/>
      <c r="B30" s="55"/>
      <c r="C30" s="55"/>
      <c r="D30" s="55"/>
      <c r="E30" s="55"/>
      <c r="F30" s="55"/>
      <c r="G30" s="55"/>
      <c r="H30" s="55"/>
      <c r="I30" s="55"/>
      <c r="J30" s="55"/>
      <c r="K30" s="55"/>
      <c r="L30" s="55"/>
      <c r="M30" s="55"/>
      <c r="N30" s="55"/>
      <c r="O30" s="55"/>
      <c r="P30" s="55"/>
      <c r="Q30" s="55"/>
      <c r="R30" s="55"/>
      <c r="S30" s="55"/>
      <c r="T30" s="55"/>
      <c r="U30" s="55"/>
      <c r="V30" s="55"/>
      <c r="W30" s="55"/>
      <c r="X30" s="55"/>
      <c r="Y30" s="55"/>
      <c r="Z30" s="55"/>
      <c r="AA30" s="55"/>
      <c r="AB30" s="55"/>
      <c r="AC30" s="55"/>
      <c r="AD30" s="55"/>
      <c r="AE30" s="55"/>
      <c r="AF30" s="55"/>
      <c r="AG30" s="55"/>
    </row>
    <row r="31" spans="1:33" x14ac:dyDescent="0.2">
      <c r="A31" s="55"/>
      <c r="B31" s="55"/>
      <c r="C31" s="55"/>
      <c r="D31" s="55"/>
      <c r="E31" s="55"/>
      <c r="F31" s="55"/>
      <c r="G31" s="55"/>
      <c r="H31" s="55"/>
      <c r="I31" s="55"/>
      <c r="J31" s="55"/>
      <c r="K31" s="55"/>
      <c r="L31" s="55"/>
      <c r="M31" s="55"/>
      <c r="N31" s="55"/>
      <c r="O31" s="55"/>
      <c r="P31" s="55"/>
      <c r="Q31" s="55"/>
      <c r="R31" s="55"/>
      <c r="S31" s="55"/>
      <c r="T31" s="55"/>
      <c r="U31" s="55"/>
      <c r="V31" s="55"/>
      <c r="W31" s="55"/>
      <c r="X31" s="55"/>
      <c r="Y31" s="55"/>
      <c r="Z31" s="55"/>
      <c r="AA31" s="55"/>
      <c r="AB31" s="55"/>
      <c r="AC31" s="55"/>
      <c r="AD31" s="55"/>
      <c r="AE31" s="55"/>
      <c r="AF31" s="55"/>
      <c r="AG31" s="55"/>
    </row>
    <row r="32" spans="1:33" x14ac:dyDescent="0.2">
      <c r="A32" s="55"/>
      <c r="B32" s="55"/>
      <c r="C32" s="55"/>
      <c r="D32" s="55"/>
      <c r="E32" s="55"/>
      <c r="F32" s="55"/>
      <c r="G32" s="55"/>
      <c r="H32" s="55"/>
      <c r="I32" s="55"/>
      <c r="J32" s="55"/>
      <c r="K32" s="55"/>
      <c r="L32" s="55"/>
      <c r="M32" s="55"/>
      <c r="N32" s="55"/>
      <c r="O32" s="55"/>
      <c r="P32" s="55"/>
      <c r="Q32" s="55"/>
      <c r="R32" s="55"/>
      <c r="S32" s="55"/>
      <c r="T32" s="55"/>
      <c r="U32" s="55"/>
      <c r="V32" s="55"/>
      <c r="W32" s="55"/>
      <c r="X32" s="55"/>
      <c r="Y32" s="55"/>
      <c r="Z32" s="55"/>
      <c r="AA32" s="55"/>
      <c r="AB32" s="55"/>
      <c r="AC32" s="55"/>
      <c r="AD32" s="55"/>
      <c r="AE32" s="55"/>
      <c r="AF32" s="55"/>
      <c r="AG32" s="55"/>
    </row>
    <row r="33" spans="1:33" x14ac:dyDescent="0.2">
      <c r="A33" s="55"/>
      <c r="B33" s="55"/>
      <c r="C33" s="55"/>
      <c r="D33" s="55"/>
      <c r="E33" s="55"/>
      <c r="F33" s="55"/>
      <c r="G33" s="55"/>
      <c r="H33" s="55"/>
      <c r="I33" s="55"/>
      <c r="J33" s="55"/>
      <c r="K33" s="55"/>
      <c r="L33" s="55"/>
      <c r="M33" s="55"/>
      <c r="N33" s="55"/>
      <c r="O33" s="55"/>
      <c r="P33" s="55"/>
      <c r="Q33" s="55"/>
      <c r="R33" s="55"/>
      <c r="S33" s="55"/>
      <c r="T33" s="55"/>
      <c r="U33" s="55"/>
      <c r="V33" s="55"/>
      <c r="W33" s="55"/>
      <c r="X33" s="55"/>
      <c r="Y33" s="55"/>
      <c r="Z33" s="55"/>
      <c r="AA33" s="55"/>
      <c r="AB33" s="55"/>
      <c r="AC33" s="55"/>
      <c r="AD33" s="55"/>
      <c r="AE33" s="55"/>
      <c r="AF33" s="55"/>
      <c r="AG33" s="55"/>
    </row>
    <row r="34" spans="1:33" x14ac:dyDescent="0.2">
      <c r="A34" s="55"/>
      <c r="B34" s="55"/>
      <c r="C34" s="55"/>
      <c r="D34" s="55"/>
      <c r="E34" s="55"/>
      <c r="F34" s="55"/>
      <c r="G34" s="55"/>
      <c r="H34" s="55"/>
      <c r="I34" s="55"/>
      <c r="J34" s="55"/>
      <c r="K34" s="55"/>
      <c r="L34" s="55"/>
      <c r="M34" s="55"/>
      <c r="N34" s="55"/>
      <c r="O34" s="55"/>
      <c r="P34" s="55"/>
      <c r="Q34" s="55"/>
      <c r="R34" s="55"/>
      <c r="S34" s="55"/>
      <c r="T34" s="55"/>
      <c r="U34" s="55"/>
      <c r="V34" s="55"/>
      <c r="W34" s="55"/>
      <c r="X34" s="55"/>
      <c r="Y34" s="55"/>
      <c r="Z34" s="55"/>
      <c r="AA34" s="55"/>
      <c r="AB34" s="55"/>
      <c r="AC34" s="55"/>
      <c r="AD34" s="55"/>
      <c r="AE34" s="55"/>
      <c r="AF34" s="55"/>
      <c r="AG34" s="55"/>
    </row>
    <row r="35" spans="1:33" x14ac:dyDescent="0.2">
      <c r="A35" s="55"/>
      <c r="B35" s="55"/>
      <c r="C35" s="55"/>
      <c r="D35" s="55"/>
      <c r="E35" s="55"/>
      <c r="F35" s="55"/>
      <c r="G35" s="55"/>
      <c r="H35" s="55"/>
      <c r="I35" s="55"/>
      <c r="J35" s="55"/>
      <c r="K35" s="55"/>
      <c r="L35" s="55"/>
      <c r="M35" s="55"/>
      <c r="N35" s="55"/>
      <c r="O35" s="55"/>
      <c r="P35" s="55"/>
      <c r="Q35" s="55"/>
      <c r="R35" s="55"/>
      <c r="S35" s="55"/>
      <c r="T35" s="55"/>
      <c r="U35" s="55"/>
      <c r="V35" s="55"/>
      <c r="W35" s="55"/>
      <c r="X35" s="55"/>
      <c r="Y35" s="55"/>
      <c r="Z35" s="55"/>
      <c r="AA35" s="55"/>
      <c r="AB35" s="55"/>
      <c r="AC35" s="55"/>
      <c r="AD35" s="55"/>
      <c r="AE35" s="55"/>
      <c r="AF35" s="55"/>
      <c r="AG35" s="55"/>
    </row>
    <row r="36" spans="1:33" x14ac:dyDescent="0.2">
      <c r="A36" s="55"/>
      <c r="B36" s="55"/>
      <c r="C36" s="55"/>
      <c r="D36" s="55"/>
      <c r="E36" s="55"/>
      <c r="F36" s="55"/>
      <c r="G36" s="55"/>
      <c r="H36" s="55"/>
      <c r="I36" s="55"/>
      <c r="J36" s="55"/>
      <c r="K36" s="55"/>
      <c r="L36" s="55"/>
      <c r="M36" s="55"/>
      <c r="N36" s="55"/>
      <c r="O36" s="55"/>
      <c r="P36" s="55"/>
      <c r="Q36" s="55"/>
      <c r="R36" s="55"/>
      <c r="S36" s="55"/>
      <c r="T36" s="55"/>
      <c r="U36" s="55"/>
      <c r="V36" s="55"/>
      <c r="W36" s="55"/>
      <c r="X36" s="55"/>
      <c r="Y36" s="55"/>
      <c r="Z36" s="55"/>
      <c r="AA36" s="55"/>
      <c r="AB36" s="55"/>
      <c r="AC36" s="55"/>
      <c r="AD36" s="55"/>
      <c r="AE36" s="55"/>
      <c r="AF36" s="55"/>
      <c r="AG36" s="55"/>
    </row>
    <row r="37" spans="1:33" x14ac:dyDescent="0.2">
      <c r="A37" s="55"/>
      <c r="B37" s="55"/>
      <c r="C37" s="55"/>
      <c r="D37" s="55"/>
      <c r="E37" s="55"/>
      <c r="F37" s="55"/>
      <c r="G37" s="55"/>
      <c r="H37" s="55"/>
      <c r="I37" s="55"/>
      <c r="J37" s="55"/>
      <c r="K37" s="55"/>
      <c r="L37" s="55"/>
      <c r="M37" s="55"/>
      <c r="N37" s="55"/>
      <c r="O37" s="55"/>
      <c r="P37" s="55"/>
      <c r="Q37" s="55"/>
      <c r="R37" s="55"/>
      <c r="S37" s="55"/>
      <c r="T37" s="55"/>
      <c r="U37" s="55"/>
      <c r="V37" s="55"/>
      <c r="W37" s="55"/>
      <c r="X37" s="55"/>
      <c r="Y37" s="55"/>
      <c r="Z37" s="55"/>
      <c r="AA37" s="55"/>
      <c r="AB37" s="55"/>
      <c r="AC37" s="55"/>
      <c r="AD37" s="55"/>
      <c r="AE37" s="55"/>
      <c r="AF37" s="55"/>
      <c r="AG37" s="55"/>
    </row>
    <row r="38" spans="1:33" x14ac:dyDescent="0.2">
      <c r="A38" s="55"/>
      <c r="B38" s="55"/>
      <c r="C38" s="55"/>
      <c r="D38" s="55"/>
      <c r="E38" s="55"/>
      <c r="F38" s="55"/>
      <c r="G38" s="55"/>
      <c r="H38" s="55"/>
      <c r="I38" s="55"/>
      <c r="J38" s="55"/>
      <c r="K38" s="55"/>
      <c r="L38" s="55"/>
      <c r="M38" s="55"/>
      <c r="N38" s="55"/>
      <c r="O38" s="55"/>
      <c r="P38" s="55"/>
      <c r="Q38" s="55"/>
      <c r="R38" s="55"/>
      <c r="S38" s="55"/>
      <c r="T38" s="55"/>
      <c r="U38" s="55"/>
      <c r="V38" s="55"/>
      <c r="W38" s="55"/>
      <c r="X38" s="55"/>
      <c r="Y38" s="55"/>
      <c r="Z38" s="55"/>
      <c r="AA38" s="55"/>
      <c r="AB38" s="55"/>
      <c r="AC38" s="55"/>
      <c r="AD38" s="55"/>
      <c r="AE38" s="55"/>
      <c r="AF38" s="55"/>
      <c r="AG38" s="55"/>
    </row>
    <row r="39" spans="1:33" x14ac:dyDescent="0.2">
      <c r="A39" s="55"/>
      <c r="B39" s="55"/>
      <c r="C39" s="55"/>
      <c r="D39" s="55"/>
      <c r="E39" s="55"/>
      <c r="F39" s="55"/>
      <c r="G39" s="55"/>
      <c r="H39" s="55"/>
      <c r="I39" s="55"/>
      <c r="J39" s="55"/>
      <c r="K39" s="55"/>
      <c r="L39" s="55"/>
      <c r="M39" s="55"/>
      <c r="N39" s="55"/>
      <c r="O39" s="55"/>
      <c r="P39" s="55"/>
      <c r="Q39" s="55"/>
      <c r="R39" s="55"/>
      <c r="S39" s="55"/>
      <c r="T39" s="55"/>
      <c r="U39" s="55"/>
      <c r="V39" s="55"/>
      <c r="W39" s="55"/>
      <c r="X39" s="55"/>
      <c r="Y39" s="55"/>
      <c r="Z39" s="55"/>
      <c r="AA39" s="55"/>
      <c r="AB39" s="55"/>
      <c r="AC39" s="55"/>
      <c r="AD39" s="55"/>
      <c r="AE39" s="55"/>
      <c r="AF39" s="55"/>
      <c r="AG39" s="55"/>
    </row>
    <row r="40" spans="1:33" x14ac:dyDescent="0.2">
      <c r="A40" s="55"/>
      <c r="B40" s="55"/>
      <c r="C40" s="55"/>
      <c r="D40" s="55"/>
      <c r="E40" s="55"/>
      <c r="F40" s="55"/>
      <c r="G40" s="55"/>
      <c r="H40" s="55"/>
      <c r="I40" s="55"/>
      <c r="J40" s="55"/>
      <c r="K40" s="55"/>
      <c r="L40" s="55"/>
      <c r="M40" s="55"/>
      <c r="N40" s="55"/>
      <c r="O40" s="55"/>
      <c r="P40" s="55"/>
      <c r="Q40" s="55"/>
      <c r="R40" s="55"/>
      <c r="S40" s="55"/>
      <c r="T40" s="55"/>
      <c r="U40" s="55"/>
      <c r="V40" s="55"/>
      <c r="W40" s="55"/>
      <c r="X40" s="55"/>
      <c r="Y40" s="55"/>
      <c r="Z40" s="55"/>
      <c r="AA40" s="55"/>
      <c r="AB40" s="55"/>
      <c r="AC40" s="55"/>
      <c r="AD40" s="55"/>
      <c r="AE40" s="55"/>
      <c r="AF40" s="55"/>
      <c r="AG40" s="55"/>
    </row>
    <row r="41" spans="1:33" x14ac:dyDescent="0.2">
      <c r="A41" s="55"/>
      <c r="B41" s="55"/>
      <c r="C41" s="55"/>
      <c r="D41" s="55"/>
      <c r="E41" s="55"/>
      <c r="F41" s="55"/>
      <c r="G41" s="55"/>
      <c r="H41" s="55"/>
      <c r="I41" s="55"/>
      <c r="J41" s="55"/>
      <c r="K41" s="55"/>
      <c r="L41" s="55"/>
      <c r="M41" s="55"/>
      <c r="N41" s="55"/>
      <c r="O41" s="55"/>
      <c r="P41" s="55"/>
      <c r="Q41" s="55"/>
      <c r="R41" s="55"/>
      <c r="S41" s="55"/>
      <c r="T41" s="55"/>
      <c r="U41" s="55"/>
      <c r="V41" s="55"/>
      <c r="W41" s="55"/>
      <c r="X41" s="55"/>
      <c r="Y41" s="55"/>
      <c r="Z41" s="55"/>
      <c r="AA41" s="55"/>
      <c r="AB41" s="55"/>
      <c r="AC41" s="55"/>
      <c r="AD41" s="55"/>
      <c r="AE41" s="55"/>
      <c r="AF41" s="55"/>
      <c r="AG41" s="55"/>
    </row>
    <row r="42" spans="1:33" x14ac:dyDescent="0.2">
      <c r="A42" s="55"/>
      <c r="B42" s="55"/>
      <c r="C42" s="55"/>
      <c r="D42" s="55"/>
      <c r="E42" s="55"/>
      <c r="F42" s="55"/>
      <c r="G42" s="55"/>
      <c r="H42" s="55"/>
      <c r="I42" s="55"/>
      <c r="J42" s="55"/>
      <c r="K42" s="55"/>
      <c r="L42" s="55"/>
      <c r="M42" s="55"/>
      <c r="N42" s="55"/>
      <c r="O42" s="55"/>
      <c r="P42" s="55"/>
      <c r="Q42" s="55"/>
      <c r="R42" s="55"/>
      <c r="S42" s="55"/>
      <c r="T42" s="55"/>
      <c r="U42" s="55"/>
      <c r="V42" s="55"/>
      <c r="W42" s="55"/>
      <c r="X42" s="55"/>
      <c r="Y42" s="55"/>
      <c r="Z42" s="55"/>
      <c r="AA42" s="55"/>
      <c r="AB42" s="55"/>
      <c r="AC42" s="55"/>
      <c r="AD42" s="55"/>
      <c r="AE42" s="55"/>
      <c r="AF42" s="55"/>
      <c r="AG42" s="55"/>
    </row>
    <row r="43" spans="1:33" x14ac:dyDescent="0.2">
      <c r="A43" s="55"/>
      <c r="B43" s="55"/>
      <c r="C43" s="55"/>
      <c r="D43" s="55"/>
      <c r="E43" s="55"/>
      <c r="F43" s="55"/>
      <c r="G43" s="55"/>
      <c r="H43" s="55"/>
      <c r="I43" s="55"/>
      <c r="J43" s="55"/>
      <c r="K43" s="55"/>
      <c r="L43" s="55"/>
      <c r="M43" s="55"/>
      <c r="N43" s="55"/>
      <c r="O43" s="55"/>
      <c r="P43" s="55"/>
      <c r="Q43" s="55"/>
      <c r="R43" s="55"/>
      <c r="S43" s="55"/>
      <c r="T43" s="55"/>
      <c r="U43" s="55"/>
      <c r="V43" s="55"/>
      <c r="W43" s="55"/>
      <c r="X43" s="55"/>
      <c r="Y43" s="55"/>
      <c r="Z43" s="55"/>
      <c r="AA43" s="55"/>
      <c r="AB43" s="55"/>
      <c r="AC43" s="55"/>
      <c r="AD43" s="55"/>
      <c r="AE43" s="55"/>
      <c r="AF43" s="55"/>
      <c r="AG43" s="55"/>
    </row>
    <row r="44" spans="1:33" x14ac:dyDescent="0.2">
      <c r="A44" s="55"/>
      <c r="B44" s="55"/>
      <c r="C44" s="55"/>
      <c r="D44" s="55"/>
      <c r="E44" s="55"/>
      <c r="F44" s="55"/>
      <c r="G44" s="55"/>
      <c r="H44" s="55"/>
      <c r="I44" s="55"/>
      <c r="J44" s="55"/>
      <c r="K44" s="55"/>
      <c r="L44" s="55"/>
      <c r="M44" s="55"/>
      <c r="N44" s="55"/>
      <c r="O44" s="55"/>
      <c r="P44" s="55"/>
      <c r="Q44" s="55"/>
      <c r="R44" s="55"/>
      <c r="S44" s="55"/>
      <c r="T44" s="55"/>
      <c r="U44" s="55"/>
      <c r="V44" s="55"/>
      <c r="W44" s="55"/>
      <c r="X44" s="55"/>
      <c r="Y44" s="55"/>
      <c r="Z44" s="55"/>
      <c r="AA44" s="55"/>
      <c r="AB44" s="55"/>
      <c r="AC44" s="55"/>
      <c r="AD44" s="55"/>
      <c r="AE44" s="55"/>
      <c r="AF44" s="55"/>
      <c r="AG44" s="55"/>
    </row>
    <row r="45" spans="1:33" x14ac:dyDescent="0.2">
      <c r="A45" s="55"/>
      <c r="B45" s="55"/>
      <c r="C45" s="55"/>
      <c r="D45" s="55"/>
      <c r="E45" s="55"/>
      <c r="F45" s="55"/>
      <c r="G45" s="55"/>
      <c r="H45" s="55"/>
      <c r="I45" s="55"/>
      <c r="J45" s="55"/>
      <c r="K45" s="55"/>
      <c r="L45" s="55"/>
      <c r="M45" s="55"/>
      <c r="N45" s="55"/>
      <c r="O45" s="55"/>
      <c r="P45" s="55"/>
      <c r="Q45" s="55"/>
      <c r="R45" s="55"/>
      <c r="S45" s="55"/>
      <c r="T45" s="55"/>
      <c r="U45" s="55"/>
      <c r="V45" s="55"/>
      <c r="W45" s="55"/>
      <c r="X45" s="55"/>
      <c r="Y45" s="55"/>
      <c r="Z45" s="55"/>
      <c r="AA45" s="55"/>
      <c r="AB45" s="55"/>
      <c r="AC45" s="55"/>
      <c r="AD45" s="55"/>
      <c r="AE45" s="55"/>
      <c r="AF45" s="55"/>
      <c r="AG45" s="55"/>
    </row>
    <row r="46" spans="1:33" x14ac:dyDescent="0.2">
      <c r="A46" s="55"/>
      <c r="B46" s="55"/>
      <c r="C46" s="55"/>
      <c r="D46" s="55"/>
      <c r="E46" s="55"/>
      <c r="F46" s="55"/>
      <c r="G46" s="55"/>
      <c r="H46" s="55"/>
      <c r="I46" s="55"/>
      <c r="J46" s="55"/>
      <c r="K46" s="55"/>
      <c r="L46" s="55"/>
      <c r="M46" s="55"/>
      <c r="N46" s="55"/>
      <c r="O46" s="55"/>
      <c r="P46" s="55"/>
      <c r="Q46" s="55"/>
      <c r="R46" s="55"/>
      <c r="S46" s="55"/>
      <c r="T46" s="55"/>
      <c r="U46" s="55"/>
      <c r="V46" s="55"/>
      <c r="W46" s="55"/>
      <c r="X46" s="55"/>
      <c r="Y46" s="55"/>
      <c r="Z46" s="55"/>
      <c r="AA46" s="55"/>
      <c r="AB46" s="55"/>
      <c r="AC46" s="55"/>
      <c r="AD46" s="55"/>
      <c r="AE46" s="55"/>
      <c r="AF46" s="55"/>
      <c r="AG46" s="55"/>
    </row>
    <row r="47" spans="1:33" x14ac:dyDescent="0.2">
      <c r="A47" s="55"/>
      <c r="B47" s="55"/>
      <c r="C47" s="55"/>
      <c r="D47" s="55"/>
      <c r="E47" s="55"/>
      <c r="F47" s="55"/>
      <c r="G47" s="55"/>
      <c r="H47" s="55"/>
      <c r="I47" s="55"/>
      <c r="J47" s="55"/>
      <c r="K47" s="55"/>
      <c r="L47" s="55"/>
      <c r="M47" s="55"/>
      <c r="N47" s="55"/>
      <c r="O47" s="55"/>
      <c r="P47" s="55"/>
      <c r="Q47" s="55"/>
      <c r="R47" s="55"/>
      <c r="S47" s="55"/>
      <c r="T47" s="55"/>
      <c r="U47" s="55"/>
      <c r="V47" s="55"/>
      <c r="W47" s="55"/>
      <c r="X47" s="55"/>
      <c r="Y47" s="55"/>
      <c r="Z47" s="55"/>
      <c r="AA47" s="55"/>
      <c r="AB47" s="55"/>
      <c r="AC47" s="55"/>
      <c r="AD47" s="55"/>
      <c r="AE47" s="55"/>
      <c r="AF47" s="55"/>
      <c r="AG47" s="55"/>
    </row>
    <row r="48" spans="1:33" x14ac:dyDescent="0.2">
      <c r="A48" s="55"/>
      <c r="B48" s="55"/>
      <c r="C48" s="55"/>
      <c r="D48" s="55"/>
      <c r="E48" s="55"/>
      <c r="F48" s="55"/>
      <c r="G48" s="55"/>
      <c r="H48" s="55"/>
      <c r="I48" s="55"/>
      <c r="J48" s="55"/>
      <c r="K48" s="55"/>
      <c r="L48" s="55"/>
      <c r="M48" s="55"/>
      <c r="N48" s="55"/>
      <c r="O48" s="55"/>
      <c r="P48" s="55"/>
      <c r="Q48" s="55"/>
      <c r="R48" s="55"/>
      <c r="S48" s="55"/>
      <c r="T48" s="55"/>
      <c r="U48" s="55"/>
      <c r="V48" s="55"/>
      <c r="W48" s="55"/>
      <c r="X48" s="55"/>
      <c r="Y48" s="55"/>
      <c r="Z48" s="55"/>
      <c r="AA48" s="55"/>
      <c r="AB48" s="55"/>
      <c r="AC48" s="55"/>
      <c r="AD48" s="55"/>
      <c r="AE48" s="55"/>
      <c r="AF48" s="55"/>
      <c r="AG48" s="55"/>
    </row>
    <row r="49" spans="1:33" x14ac:dyDescent="0.2">
      <c r="A49" s="55"/>
      <c r="B49" s="55"/>
      <c r="C49" s="55"/>
      <c r="D49" s="55"/>
      <c r="E49" s="55"/>
      <c r="F49" s="55"/>
      <c r="G49" s="55"/>
      <c r="H49" s="55"/>
      <c r="I49" s="55"/>
      <c r="J49" s="55"/>
      <c r="K49" s="55"/>
      <c r="L49" s="55"/>
      <c r="M49" s="55"/>
      <c r="N49" s="55"/>
      <c r="O49" s="55"/>
      <c r="P49" s="55"/>
      <c r="Q49" s="55"/>
      <c r="R49" s="55"/>
      <c r="S49" s="55"/>
      <c r="T49" s="55"/>
      <c r="U49" s="55"/>
      <c r="V49" s="55"/>
      <c r="W49" s="55"/>
      <c r="X49" s="55"/>
      <c r="Y49" s="55"/>
      <c r="Z49" s="55"/>
      <c r="AA49" s="55"/>
      <c r="AB49" s="55"/>
      <c r="AC49" s="55"/>
      <c r="AD49" s="55"/>
      <c r="AE49" s="55"/>
      <c r="AF49" s="55"/>
      <c r="AG49" s="55"/>
    </row>
    <row r="50" spans="1:33" x14ac:dyDescent="0.2">
      <c r="A50" s="55"/>
      <c r="B50" s="55"/>
      <c r="C50" s="55"/>
      <c r="D50" s="55"/>
      <c r="E50" s="55"/>
      <c r="F50" s="55"/>
      <c r="G50" s="55"/>
      <c r="H50" s="55"/>
      <c r="I50" s="55"/>
      <c r="J50" s="55"/>
      <c r="K50" s="55"/>
      <c r="L50" s="55"/>
      <c r="M50" s="55"/>
      <c r="N50" s="55"/>
      <c r="O50" s="55"/>
      <c r="P50" s="55"/>
      <c r="Q50" s="55"/>
      <c r="R50" s="55"/>
      <c r="S50" s="55"/>
      <c r="T50" s="55"/>
      <c r="U50" s="55"/>
      <c r="V50" s="55"/>
      <c r="W50" s="55"/>
      <c r="X50" s="55"/>
      <c r="Y50" s="55"/>
      <c r="Z50" s="55"/>
      <c r="AA50" s="55"/>
      <c r="AB50" s="55"/>
      <c r="AC50" s="55"/>
      <c r="AD50" s="55"/>
      <c r="AE50" s="55"/>
      <c r="AF50" s="55"/>
      <c r="AG50" s="55"/>
    </row>
    <row r="51" spans="1:33" x14ac:dyDescent="0.2">
      <c r="A51" s="55"/>
      <c r="B51" s="55"/>
      <c r="C51" s="55"/>
      <c r="D51" s="55"/>
      <c r="E51" s="55"/>
      <c r="F51" s="55"/>
      <c r="G51" s="55"/>
      <c r="H51" s="55"/>
      <c r="I51" s="55"/>
      <c r="J51" s="55"/>
      <c r="K51" s="55"/>
      <c r="L51" s="55"/>
      <c r="M51" s="55"/>
      <c r="N51" s="55"/>
      <c r="O51" s="55"/>
      <c r="P51" s="55"/>
      <c r="Q51" s="55"/>
      <c r="R51" s="55"/>
      <c r="S51" s="55"/>
      <c r="T51" s="55"/>
      <c r="U51" s="55"/>
      <c r="V51" s="55"/>
      <c r="W51" s="55"/>
      <c r="X51" s="55"/>
      <c r="Y51" s="55"/>
      <c r="Z51" s="55"/>
      <c r="AA51" s="55"/>
      <c r="AB51" s="55"/>
      <c r="AC51" s="55"/>
      <c r="AD51" s="55"/>
      <c r="AE51" s="55"/>
      <c r="AF51" s="55"/>
      <c r="AG51" s="55"/>
    </row>
    <row r="52" spans="1:33" x14ac:dyDescent="0.2">
      <c r="A52" s="55"/>
      <c r="B52" s="55"/>
      <c r="C52" s="55"/>
      <c r="D52" s="55"/>
      <c r="E52" s="55"/>
      <c r="F52" s="55"/>
      <c r="G52" s="55"/>
      <c r="H52" s="55"/>
      <c r="I52" s="55"/>
      <c r="J52" s="55"/>
      <c r="K52" s="55"/>
      <c r="L52" s="55"/>
      <c r="M52" s="55"/>
      <c r="N52" s="55"/>
      <c r="O52" s="55"/>
      <c r="P52" s="55"/>
      <c r="Q52" s="55"/>
      <c r="R52" s="55"/>
      <c r="S52" s="55"/>
      <c r="T52" s="55"/>
      <c r="U52" s="55"/>
      <c r="V52" s="55"/>
      <c r="W52" s="55"/>
      <c r="X52" s="55"/>
      <c r="Y52" s="55"/>
      <c r="Z52" s="55"/>
      <c r="AA52" s="55"/>
      <c r="AB52" s="55"/>
      <c r="AC52" s="55"/>
      <c r="AD52" s="55"/>
      <c r="AE52" s="55"/>
      <c r="AF52" s="55"/>
      <c r="AG52" s="55"/>
    </row>
    <row r="53" spans="1:33" x14ac:dyDescent="0.2">
      <c r="A53" s="55"/>
      <c r="B53" s="55"/>
      <c r="C53" s="55"/>
      <c r="D53" s="55"/>
      <c r="E53" s="55"/>
      <c r="F53" s="55"/>
      <c r="G53" s="55"/>
      <c r="H53" s="55"/>
      <c r="I53" s="55"/>
      <c r="J53" s="55"/>
      <c r="K53" s="55"/>
      <c r="L53" s="55"/>
      <c r="M53" s="55"/>
      <c r="N53" s="55"/>
      <c r="O53" s="55"/>
      <c r="P53" s="55"/>
      <c r="Q53" s="55"/>
      <c r="R53" s="55"/>
      <c r="S53" s="55"/>
      <c r="T53" s="55"/>
      <c r="U53" s="55"/>
      <c r="V53" s="55"/>
      <c r="W53" s="55"/>
      <c r="X53" s="55"/>
      <c r="Y53" s="55"/>
      <c r="Z53" s="55"/>
      <c r="AA53" s="55"/>
      <c r="AB53" s="55"/>
      <c r="AC53" s="55"/>
      <c r="AD53" s="55"/>
      <c r="AE53" s="55"/>
      <c r="AF53" s="55"/>
      <c r="AG53" s="55"/>
    </row>
    <row r="54" spans="1:33" x14ac:dyDescent="0.2">
      <c r="A54" s="55"/>
      <c r="B54" s="55"/>
      <c r="C54" s="55"/>
      <c r="D54" s="55"/>
      <c r="E54" s="55"/>
      <c r="F54" s="55"/>
      <c r="G54" s="55"/>
      <c r="H54" s="55"/>
      <c r="I54" s="55"/>
      <c r="J54" s="55"/>
      <c r="K54" s="55"/>
      <c r="L54" s="55"/>
      <c r="M54" s="55"/>
      <c r="N54" s="55"/>
      <c r="O54" s="55"/>
      <c r="P54" s="55"/>
      <c r="Q54" s="55"/>
      <c r="R54" s="55"/>
      <c r="S54" s="55"/>
      <c r="T54" s="55"/>
      <c r="U54" s="55"/>
      <c r="V54" s="55"/>
      <c r="W54" s="55"/>
      <c r="X54" s="55"/>
      <c r="Y54" s="55"/>
      <c r="Z54" s="55"/>
      <c r="AA54" s="55"/>
      <c r="AB54" s="55"/>
      <c r="AC54" s="55"/>
      <c r="AD54" s="55"/>
      <c r="AE54" s="55"/>
      <c r="AF54" s="55"/>
      <c r="AG54" s="55"/>
    </row>
    <row r="55" spans="1:33" x14ac:dyDescent="0.2">
      <c r="A55" s="55"/>
      <c r="B55" s="55"/>
      <c r="C55" s="55"/>
      <c r="D55" s="55"/>
      <c r="E55" s="55"/>
      <c r="F55" s="55"/>
      <c r="G55" s="55"/>
      <c r="H55" s="55"/>
      <c r="I55" s="55"/>
      <c r="J55" s="55"/>
      <c r="K55" s="55"/>
      <c r="L55" s="55"/>
      <c r="M55" s="55"/>
      <c r="N55" s="55"/>
      <c r="O55" s="55"/>
      <c r="P55" s="55"/>
      <c r="Q55" s="55"/>
      <c r="R55" s="55"/>
      <c r="S55" s="55"/>
      <c r="T55" s="55"/>
      <c r="U55" s="55"/>
      <c r="V55" s="55"/>
      <c r="W55" s="55"/>
      <c r="X55" s="55"/>
      <c r="Y55" s="55"/>
      <c r="Z55" s="55"/>
      <c r="AA55" s="55"/>
      <c r="AB55" s="55"/>
      <c r="AC55" s="55"/>
      <c r="AD55" s="55"/>
      <c r="AE55" s="55"/>
      <c r="AF55" s="55"/>
      <c r="AG55" s="55"/>
    </row>
    <row r="56" spans="1:33" x14ac:dyDescent="0.2">
      <c r="A56" s="55"/>
      <c r="B56" s="55"/>
      <c r="C56" s="55"/>
      <c r="D56" s="55"/>
      <c r="E56" s="55"/>
      <c r="F56" s="55"/>
      <c r="G56" s="55"/>
      <c r="H56" s="55"/>
      <c r="I56" s="55"/>
      <c r="J56" s="55"/>
      <c r="K56" s="55"/>
      <c r="L56" s="55"/>
      <c r="M56" s="55"/>
      <c r="N56" s="55"/>
      <c r="O56" s="55"/>
      <c r="P56" s="55"/>
      <c r="Q56" s="55"/>
      <c r="R56" s="55"/>
      <c r="S56" s="55"/>
      <c r="T56" s="55"/>
      <c r="U56" s="55"/>
      <c r="V56" s="55"/>
      <c r="W56" s="55"/>
      <c r="X56" s="55"/>
      <c r="Y56" s="55"/>
      <c r="Z56" s="55"/>
      <c r="AA56" s="55"/>
      <c r="AB56" s="55"/>
      <c r="AC56" s="55"/>
      <c r="AD56" s="55"/>
      <c r="AE56" s="55"/>
      <c r="AF56" s="55"/>
      <c r="AG56" s="55"/>
    </row>
    <row r="57" spans="1:33" x14ac:dyDescent="0.2">
      <c r="A57" s="55"/>
      <c r="B57" s="55"/>
      <c r="C57" s="55"/>
      <c r="D57" s="55"/>
      <c r="E57" s="55"/>
      <c r="F57" s="55"/>
      <c r="G57" s="55"/>
      <c r="H57" s="55"/>
      <c r="I57" s="55"/>
      <c r="J57" s="55"/>
      <c r="K57" s="55"/>
      <c r="L57" s="55"/>
      <c r="M57" s="55"/>
      <c r="N57" s="55"/>
      <c r="O57" s="55"/>
      <c r="P57" s="55"/>
      <c r="Q57" s="55"/>
      <c r="R57" s="55"/>
      <c r="S57" s="55"/>
      <c r="T57" s="55"/>
      <c r="U57" s="55"/>
      <c r="V57" s="55"/>
      <c r="W57" s="55"/>
      <c r="X57" s="55"/>
      <c r="Y57" s="55"/>
      <c r="Z57" s="55"/>
      <c r="AA57" s="55"/>
      <c r="AB57" s="55"/>
      <c r="AC57" s="55"/>
      <c r="AD57" s="55"/>
      <c r="AE57" s="55"/>
      <c r="AF57" s="55"/>
      <c r="AG57" s="55"/>
    </row>
    <row r="58" spans="1:33" x14ac:dyDescent="0.2">
      <c r="A58" s="55"/>
      <c r="B58" s="55"/>
      <c r="C58" s="55"/>
      <c r="D58" s="55"/>
      <c r="E58" s="55"/>
      <c r="F58" s="55"/>
      <c r="G58" s="55"/>
      <c r="H58" s="55"/>
      <c r="I58" s="55"/>
      <c r="J58" s="55"/>
      <c r="K58" s="55"/>
      <c r="L58" s="55"/>
      <c r="M58" s="55"/>
      <c r="N58" s="55"/>
      <c r="O58" s="55"/>
      <c r="P58" s="55"/>
      <c r="Q58" s="55"/>
      <c r="R58" s="55"/>
      <c r="S58" s="55"/>
      <c r="T58" s="55"/>
      <c r="U58" s="55"/>
      <c r="V58" s="55"/>
      <c r="W58" s="55"/>
      <c r="X58" s="55"/>
      <c r="Y58" s="55"/>
      <c r="Z58" s="55"/>
      <c r="AA58" s="55"/>
      <c r="AB58" s="55"/>
      <c r="AC58" s="55"/>
      <c r="AD58" s="55"/>
      <c r="AE58" s="55"/>
      <c r="AF58" s="55"/>
      <c r="AG58" s="55"/>
    </row>
    <row r="59" spans="1:33" x14ac:dyDescent="0.2">
      <c r="A59" s="55"/>
      <c r="B59" s="55"/>
      <c r="C59" s="55"/>
      <c r="D59" s="55"/>
      <c r="E59" s="55"/>
      <c r="F59" s="55"/>
      <c r="G59" s="55"/>
      <c r="H59" s="55"/>
      <c r="I59" s="55"/>
      <c r="J59" s="55"/>
      <c r="K59" s="55"/>
      <c r="L59" s="55"/>
      <c r="M59" s="55"/>
      <c r="N59" s="55"/>
      <c r="O59" s="55"/>
      <c r="P59" s="55"/>
      <c r="Q59" s="55"/>
      <c r="R59" s="55"/>
      <c r="S59" s="55"/>
      <c r="T59" s="55"/>
      <c r="U59" s="55"/>
      <c r="V59" s="55"/>
      <c r="W59" s="55"/>
      <c r="X59" s="55"/>
      <c r="Y59" s="55"/>
      <c r="Z59" s="55"/>
      <c r="AA59" s="55"/>
      <c r="AB59" s="55"/>
      <c r="AC59" s="55"/>
      <c r="AD59" s="55"/>
      <c r="AE59" s="55"/>
      <c r="AF59" s="55"/>
      <c r="AG59" s="55"/>
    </row>
    <row r="60" spans="1:33" x14ac:dyDescent="0.2">
      <c r="A60" s="55"/>
      <c r="B60" s="55"/>
      <c r="C60" s="55"/>
      <c r="D60" s="55"/>
      <c r="E60" s="55"/>
      <c r="F60" s="55"/>
      <c r="G60" s="55"/>
      <c r="H60" s="55"/>
      <c r="I60" s="55"/>
      <c r="J60" s="55"/>
      <c r="K60" s="55"/>
      <c r="L60" s="55"/>
      <c r="M60" s="55"/>
      <c r="N60" s="55"/>
      <c r="O60" s="55"/>
      <c r="P60" s="55"/>
      <c r="Q60" s="55"/>
      <c r="R60" s="55"/>
      <c r="S60" s="55"/>
      <c r="T60" s="55"/>
      <c r="U60" s="55"/>
      <c r="V60" s="55"/>
      <c r="W60" s="55"/>
      <c r="X60" s="55"/>
      <c r="Y60" s="55"/>
      <c r="Z60" s="55"/>
      <c r="AA60" s="55"/>
      <c r="AB60" s="55"/>
      <c r="AC60" s="55"/>
      <c r="AD60" s="55"/>
      <c r="AE60" s="55"/>
      <c r="AF60" s="55"/>
      <c r="AG60" s="55"/>
    </row>
    <row r="61" spans="1:33" x14ac:dyDescent="0.2">
      <c r="A61" s="55"/>
      <c r="B61" s="55"/>
      <c r="C61" s="55"/>
      <c r="D61" s="55"/>
      <c r="E61" s="55"/>
      <c r="F61" s="55"/>
      <c r="G61" s="55"/>
      <c r="H61" s="55"/>
      <c r="I61" s="55"/>
      <c r="J61" s="55"/>
      <c r="K61" s="55"/>
      <c r="L61" s="55"/>
      <c r="M61" s="55"/>
      <c r="N61" s="55"/>
      <c r="O61" s="55"/>
      <c r="P61" s="55"/>
      <c r="Q61" s="55"/>
      <c r="R61" s="55"/>
      <c r="S61" s="55"/>
      <c r="T61" s="55"/>
      <c r="U61" s="55"/>
      <c r="V61" s="55"/>
      <c r="W61" s="55"/>
      <c r="X61" s="55"/>
      <c r="Y61" s="55"/>
      <c r="Z61" s="55"/>
      <c r="AA61" s="55"/>
      <c r="AB61" s="55"/>
      <c r="AC61" s="55"/>
      <c r="AD61" s="55"/>
      <c r="AE61" s="55"/>
      <c r="AF61" s="55"/>
      <c r="AG61" s="55"/>
    </row>
    <row r="62" spans="1:33" x14ac:dyDescent="0.2">
      <c r="A62" s="55"/>
      <c r="B62" s="55"/>
      <c r="C62" s="55"/>
      <c r="D62" s="55"/>
      <c r="E62" s="55"/>
      <c r="F62" s="55"/>
      <c r="G62" s="55"/>
      <c r="H62" s="55"/>
      <c r="I62" s="55"/>
      <c r="J62" s="55"/>
      <c r="K62" s="55"/>
      <c r="L62" s="55"/>
      <c r="M62" s="55"/>
      <c r="N62" s="55"/>
      <c r="O62" s="55"/>
      <c r="P62" s="55"/>
      <c r="Q62" s="55"/>
      <c r="R62" s="55"/>
      <c r="S62" s="55"/>
      <c r="T62" s="55"/>
      <c r="U62" s="55"/>
      <c r="V62" s="55"/>
      <c r="W62" s="55"/>
      <c r="X62" s="55"/>
      <c r="Y62" s="55"/>
      <c r="Z62" s="55"/>
      <c r="AA62" s="55"/>
      <c r="AB62" s="55"/>
      <c r="AC62" s="55"/>
      <c r="AD62" s="55"/>
      <c r="AE62" s="55"/>
      <c r="AF62" s="55"/>
      <c r="AG62" s="55"/>
    </row>
    <row r="63" spans="1:33" x14ac:dyDescent="0.2">
      <c r="A63" s="55"/>
      <c r="B63" s="55"/>
      <c r="C63" s="55"/>
      <c r="D63" s="55"/>
      <c r="E63" s="55"/>
      <c r="F63" s="55"/>
      <c r="G63" s="55"/>
      <c r="H63" s="55"/>
      <c r="I63" s="55"/>
      <c r="J63" s="55"/>
      <c r="K63" s="55"/>
      <c r="L63" s="55"/>
      <c r="M63" s="55"/>
      <c r="N63" s="55"/>
      <c r="O63" s="55"/>
      <c r="P63" s="55"/>
      <c r="Q63" s="55"/>
      <c r="R63" s="55"/>
      <c r="S63" s="55"/>
      <c r="T63" s="55"/>
      <c r="U63" s="55"/>
      <c r="V63" s="55"/>
      <c r="W63" s="55"/>
      <c r="X63" s="55"/>
      <c r="Y63" s="55"/>
      <c r="Z63" s="55"/>
      <c r="AA63" s="55"/>
      <c r="AB63" s="55"/>
      <c r="AC63" s="55"/>
      <c r="AD63" s="55"/>
      <c r="AE63" s="55"/>
      <c r="AF63" s="55"/>
      <c r="AG63" s="55"/>
    </row>
    <row r="64" spans="1:33" x14ac:dyDescent="0.2">
      <c r="A64" s="55"/>
      <c r="B64" s="55"/>
      <c r="C64" s="55"/>
      <c r="D64" s="55"/>
      <c r="E64" s="55"/>
      <c r="F64" s="55"/>
      <c r="G64" s="55"/>
      <c r="H64" s="55"/>
      <c r="I64" s="55"/>
      <c r="J64" s="55"/>
      <c r="K64" s="55"/>
      <c r="L64" s="55"/>
      <c r="M64" s="55"/>
      <c r="N64" s="55"/>
      <c r="O64" s="55"/>
      <c r="P64" s="55"/>
      <c r="Q64" s="55"/>
      <c r="R64" s="55"/>
      <c r="S64" s="55"/>
      <c r="T64" s="55"/>
      <c r="U64" s="55"/>
      <c r="V64" s="55"/>
      <c r="W64" s="55"/>
      <c r="X64" s="55"/>
      <c r="Y64" s="55"/>
      <c r="Z64" s="55"/>
      <c r="AA64" s="55"/>
      <c r="AB64" s="55"/>
      <c r="AC64" s="55"/>
      <c r="AD64" s="55"/>
      <c r="AE64" s="55"/>
      <c r="AF64" s="55"/>
      <c r="AG64" s="55"/>
    </row>
    <row r="65" spans="2:14" x14ac:dyDescent="0.2">
      <c r="B65" s="55"/>
      <c r="C65" s="55"/>
      <c r="D65" s="55"/>
      <c r="E65" s="55"/>
      <c r="F65" s="55"/>
      <c r="K65" s="55"/>
      <c r="L65" s="55"/>
      <c r="M65" s="55"/>
      <c r="N65" s="55"/>
    </row>
  </sheetData>
  <mergeCells count="3">
    <mergeCell ref="B2:F2"/>
    <mergeCell ref="K2:N2"/>
    <mergeCell ref="K9:N9"/>
  </mergeCells>
  <dataValidations count="8">
    <dataValidation type="list" allowBlank="1" showInputMessage="1" showErrorMessage="1" sqref="D21">
      <formula1>"Linear,BackwardFlat,ForwardFlat,Linear,LogLinear,CubicNaturalSpline,LogCubicNaturalSpline,MonotonicCubicNaturalSpline,MonotonicLogCubicNaturalSpline,FritschButlandCubic,FritschButlandLogCubic,KrugerCubic,KrugerLogCubic"</formula1>
    </dataValidation>
    <dataValidation type="list" allowBlank="1" showInputMessage="1" showErrorMessage="1" sqref="D6">
      <formula1>"1D,1W,1M,2M,3M,6M,1Y"</formula1>
    </dataValidation>
    <dataValidation type="list" allowBlank="1" showInputMessage="1" showErrorMessage="1" sqref="D20">
      <formula1>"Discount,ZeroYield,ForwardRate"</formula1>
    </dataValidation>
    <dataValidation type="list" allowBlank="1" showInputMessage="1" showErrorMessage="1" sqref="D4">
      <formula1>"EUR,USD,GBP,JPY,CHF"</formula1>
    </dataValidation>
    <dataValidation type="list" allowBlank="1" showInputMessage="1" showErrorMessage="1" sqref="D18">
      <formula1>"TARGET,UnitedKingdom::Exchange,UnitedKingdom::Metals,UnitedKingdom::Settlement,UnitedStates::GovernmentBond,UnitedStates::NERC,UnitedStates::NYSE,UnitedStates::Settlement,Switzerland,Japan,Italy::Exchange"</formula1>
    </dataValidation>
    <dataValidation type="list" showInputMessage="1" showErrorMessage="1" sqref="M11">
      <formula1>"Libor,ibor"</formula1>
    </dataValidation>
    <dataValidation type="list" allowBlank="1" showInputMessage="1" showErrorMessage="1" sqref="M15">
      <formula1>"TARGET,UnitedKingdom::Exchange,UnitedKingdom::Metals,UnitedKingdom::Settlement,UnitedStates::GovernmentBond,UnitedStates::NERC,UnitedStates::NYSE,UnitedStates::Settlement,Switzerland,Japan,Italy::Exchange,NullCalendar"</formula1>
    </dataValidation>
    <dataValidation type="list" allowBlank="1" showInputMessage="1" showErrorMessage="1" sqref="M13:M14">
      <formula1>"Actual/Actual (ISDA),Actual/360,30/360 (Bond Basis),30E/360 (Eurobond Basis),Actual/365 (Fixed),Actual/Actual (ISMA),Actual/Actual (AFB),1/1,30/360 (Italian),Simple"</formula1>
    </dataValidation>
  </dataValidations>
  <pageMargins left="0.75" right="0.75" top="1" bottom="1" header="0.5" footer="0.5"/>
  <pageSetup paperSize="9" orientation="portrait" r:id="rId1"/>
  <headerFooter alignWithMargins="0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2"/>
  <dimension ref="A1:N171"/>
  <sheetViews>
    <sheetView topLeftCell="E1" workbookViewId="0">
      <selection activeCell="E25" sqref="E25"/>
    </sheetView>
  </sheetViews>
  <sheetFormatPr defaultRowHeight="12.75" outlineLevelCol="1" x14ac:dyDescent="0.2"/>
  <cols>
    <col min="1" max="1" width="9.140625" style="1" hidden="1" customWidth="1" outlineLevel="1"/>
    <col min="2" max="2" width="3.140625" style="3" hidden="1" customWidth="1" outlineLevel="1"/>
    <col min="3" max="3" width="7.140625" style="3" hidden="1" customWidth="1" outlineLevel="1"/>
    <col min="4" max="4" width="4.42578125" style="3" hidden="1" customWidth="1" outlineLevel="1"/>
    <col min="5" max="5" width="23.28515625" style="3" bestFit="1" customWidth="1" collapsed="1"/>
    <col min="6" max="7" width="7.140625" style="3" bestFit="1" customWidth="1"/>
    <col min="8" max="8" width="6.7109375" style="3" bestFit="1" customWidth="1"/>
    <col min="9" max="9" width="7.140625" style="3" customWidth="1"/>
    <col min="10" max="10" width="7.7109375" style="3" bestFit="1" customWidth="1"/>
    <col min="11" max="12" width="14.28515625" style="3" bestFit="1" customWidth="1"/>
    <col min="13" max="13" width="2.7109375" style="2" bestFit="1" customWidth="1"/>
    <col min="14" max="14" width="13.5703125" style="1" bestFit="1" customWidth="1"/>
    <col min="15" max="15" width="28.140625" style="1" bestFit="1" customWidth="1"/>
    <col min="16" max="16" width="3.5703125" style="1" customWidth="1"/>
    <col min="17" max="16384" width="9.140625" style="1"/>
  </cols>
  <sheetData>
    <row r="1" spans="2:14" ht="33.75" x14ac:dyDescent="0.2">
      <c r="B1" s="220" t="s">
        <v>75</v>
      </c>
      <c r="C1" s="221"/>
      <c r="D1" s="222"/>
      <c r="E1" s="33" t="s">
        <v>74</v>
      </c>
      <c r="F1" s="33" t="s">
        <v>73</v>
      </c>
      <c r="G1" s="33" t="s">
        <v>72</v>
      </c>
      <c r="H1" s="33" t="s">
        <v>71</v>
      </c>
      <c r="I1" s="33" t="s">
        <v>70</v>
      </c>
      <c r="J1" s="33" t="s">
        <v>69</v>
      </c>
      <c r="K1" s="33" t="s">
        <v>68</v>
      </c>
      <c r="L1" s="33" t="s">
        <v>67</v>
      </c>
    </row>
    <row r="2" spans="2:14" ht="11.25" customHeight="1" x14ac:dyDescent="0.2">
      <c r="B2" s="32"/>
      <c r="C2" s="16"/>
      <c r="D2" s="15" t="s">
        <v>66</v>
      </c>
      <c r="E2" s="15" t="str">
        <f t="shared" ref="E2:E33" si="0">RateHelperPrefix&amp;"_"&amp;$B2&amp;$C2&amp;$D2</f>
        <v>USD_YCSTDRH_OND</v>
      </c>
      <c r="F2" s="14">
        <f>_xll.qlRateHelperQuoteValue($E2,Trigger)</f>
        <v>1.2999999999999999E-3</v>
      </c>
      <c r="G2" s="14"/>
      <c r="H2" s="13" t="b">
        <v>1</v>
      </c>
      <c r="I2" s="13">
        <v>10</v>
      </c>
      <c r="J2" s="13">
        <v>1</v>
      </c>
      <c r="K2" s="12">
        <f>_xll.qlRateHelperEarliestDate($E2,Trigger)</f>
        <v>41746</v>
      </c>
      <c r="L2" s="11">
        <f>_xll.qlRateHelperLatestDate($E2,Trigger)</f>
        <v>41751</v>
      </c>
      <c r="M2" s="1">
        <v>10</v>
      </c>
      <c r="N2" s="1" t="s">
        <v>65</v>
      </c>
    </row>
    <row r="3" spans="2:14" ht="11.25" x14ac:dyDescent="0.2">
      <c r="B3" s="32"/>
      <c r="C3" s="16"/>
      <c r="D3" s="15" t="s">
        <v>64</v>
      </c>
      <c r="E3" s="15" t="str">
        <f t="shared" si="0"/>
        <v>USD_YCSTDRH_TND</v>
      </c>
      <c r="F3" s="14">
        <f>_xll.qlRateHelperQuoteValue($E3,Trigger)</f>
        <v>1.2999999999999999E-3</v>
      </c>
      <c r="G3" s="14"/>
      <c r="H3" s="13" t="b">
        <v>1</v>
      </c>
      <c r="I3" s="13">
        <v>10</v>
      </c>
      <c r="J3" s="13">
        <v>1</v>
      </c>
      <c r="K3" s="12">
        <f>_xll.qlRateHelperEarliestDate($E3,Trigger)</f>
        <v>41751</v>
      </c>
      <c r="L3" s="11">
        <f>_xll.qlRateHelperLatestDate($E3,Trigger)</f>
        <v>41752</v>
      </c>
      <c r="M3" s="1">
        <v>20</v>
      </c>
      <c r="N3" s="1" t="s">
        <v>63</v>
      </c>
    </row>
    <row r="4" spans="2:14" ht="11.25" x14ac:dyDescent="0.2">
      <c r="B4" s="32"/>
      <c r="C4" s="16"/>
      <c r="D4" s="15" t="s">
        <v>62</v>
      </c>
      <c r="E4" s="15" t="str">
        <f t="shared" si="0"/>
        <v>USD_YCSTDRH_SND</v>
      </c>
      <c r="F4" s="14">
        <f>_xll.qlRateHelperQuoteValue($E4,Trigger)</f>
        <v>1.2999999999999999E-3</v>
      </c>
      <c r="G4" s="14"/>
      <c r="H4" s="13" t="b">
        <v>1</v>
      </c>
      <c r="I4" s="13">
        <v>10</v>
      </c>
      <c r="J4" s="13">
        <v>1</v>
      </c>
      <c r="K4" s="12">
        <f>_xll.qlRateHelperEarliestDate($E4,Trigger)</f>
        <v>41752</v>
      </c>
      <c r="L4" s="11">
        <f>_xll.qlRateHelperLatestDate($E4,Trigger)</f>
        <v>41753</v>
      </c>
      <c r="M4" s="1">
        <v>30</v>
      </c>
      <c r="N4" s="1" t="s">
        <v>61</v>
      </c>
    </row>
    <row r="5" spans="2:14" ht="11.25" x14ac:dyDescent="0.2">
      <c r="B5" s="32"/>
      <c r="C5" s="16"/>
      <c r="D5" s="15" t="s">
        <v>60</v>
      </c>
      <c r="E5" s="15" t="str">
        <f t="shared" si="0"/>
        <v>USD_YCSTDRH_SWD</v>
      </c>
      <c r="F5" s="14">
        <f>_xll.qlRateHelperQuoteValue($E5,Trigger)</f>
        <v>1.2149999999999999E-3</v>
      </c>
      <c r="G5" s="14"/>
      <c r="H5" s="13" t="b">
        <v>1</v>
      </c>
      <c r="I5" s="13">
        <v>10</v>
      </c>
      <c r="J5" s="13">
        <v>1</v>
      </c>
      <c r="K5" s="12">
        <f>_xll.qlRateHelperEarliestDate($E5,Trigger)</f>
        <v>41752</v>
      </c>
      <c r="L5" s="11">
        <f>_xll.qlRateHelperLatestDate($E5,Trigger)</f>
        <v>41759</v>
      </c>
      <c r="M5" s="1">
        <v>40</v>
      </c>
      <c r="N5" s="1" t="s">
        <v>59</v>
      </c>
    </row>
    <row r="6" spans="2:14" ht="11.25" x14ac:dyDescent="0.2">
      <c r="B6" s="32"/>
      <c r="C6" s="16"/>
      <c r="D6" s="15" t="s">
        <v>58</v>
      </c>
      <c r="E6" s="15" t="str">
        <f t="shared" si="0"/>
        <v>USD_YCSTDRH_2WD</v>
      </c>
      <c r="F6" s="14" t="e">
        <f>_xll.qlRateHelperQuoteValue($E6,Trigger)</f>
        <v>#NUM!</v>
      </c>
      <c r="G6" s="14"/>
      <c r="H6" s="13" t="b">
        <v>0</v>
      </c>
      <c r="I6" s="13">
        <v>10</v>
      </c>
      <c r="J6" s="13">
        <v>1</v>
      </c>
      <c r="K6" s="12" t="e">
        <f>_xll.qlRateHelperEarliestDate($E6,Trigger)</f>
        <v>#NUM!</v>
      </c>
      <c r="L6" s="11" t="e">
        <f>_xll.qlRateHelperLatestDate($E6,Trigger)</f>
        <v>#NUM!</v>
      </c>
      <c r="M6" s="1">
        <v>50</v>
      </c>
      <c r="N6" s="1" t="s">
        <v>57</v>
      </c>
    </row>
    <row r="7" spans="2:14" ht="11.25" x14ac:dyDescent="0.2">
      <c r="B7" s="32"/>
      <c r="C7" s="16"/>
      <c r="D7" s="15" t="s">
        <v>56</v>
      </c>
      <c r="E7" s="15" t="str">
        <f t="shared" si="0"/>
        <v>USD_YCSTDRH_3WD</v>
      </c>
      <c r="F7" s="14" t="e">
        <f>_xll.qlRateHelperQuoteValue($E7,Trigger)</f>
        <v>#NUM!</v>
      </c>
      <c r="G7" s="14"/>
      <c r="H7" s="13" t="b">
        <v>0</v>
      </c>
      <c r="I7" s="13">
        <v>10</v>
      </c>
      <c r="J7" s="13">
        <v>1</v>
      </c>
      <c r="K7" s="12" t="e">
        <f>_xll.qlRateHelperEarliestDate($E7,Trigger)</f>
        <v>#NUM!</v>
      </c>
      <c r="L7" s="11" t="e">
        <f>_xll.qlRateHelperLatestDate($E7,Trigger)</f>
        <v>#NUM!</v>
      </c>
      <c r="M7" s="1">
        <v>60</v>
      </c>
      <c r="N7" s="1" t="s">
        <v>55</v>
      </c>
    </row>
    <row r="8" spans="2:14" x14ac:dyDescent="0.2">
      <c r="B8" s="32"/>
      <c r="C8" s="16"/>
      <c r="D8" s="15" t="s">
        <v>54</v>
      </c>
      <c r="E8" s="15" t="str">
        <f t="shared" si="0"/>
        <v>USD_YCSTDRH_1MD</v>
      </c>
      <c r="F8" s="14">
        <f>_xll.qlRateHelperQuoteValue($E8,Trigger)</f>
        <v>1.5199999999999999E-3</v>
      </c>
      <c r="G8" s="14"/>
      <c r="H8" s="13" t="b">
        <v>1</v>
      </c>
      <c r="I8" s="13">
        <v>10</v>
      </c>
      <c r="J8" s="13">
        <v>1</v>
      </c>
      <c r="K8" s="12">
        <f>_xll.qlRateHelperEarliestDate($E8,Trigger)</f>
        <v>41752</v>
      </c>
      <c r="L8" s="11">
        <f>_xll.qlRateHelperLatestDate($E8,Trigger)</f>
        <v>41782</v>
      </c>
    </row>
    <row r="9" spans="2:14" x14ac:dyDescent="0.2">
      <c r="B9" s="32"/>
      <c r="C9" s="16"/>
      <c r="D9" s="15" t="s">
        <v>53</v>
      </c>
      <c r="E9" s="15" t="str">
        <f t="shared" si="0"/>
        <v>USD_YCSTDRH_2MD</v>
      </c>
      <c r="F9" s="14">
        <f>_xll.qlRateHelperQuoteValue($E9,Trigger)</f>
        <v>1.9300000000000001E-3</v>
      </c>
      <c r="G9" s="14"/>
      <c r="H9" s="13" t="b">
        <v>1</v>
      </c>
      <c r="I9" s="13">
        <v>10</v>
      </c>
      <c r="J9" s="13">
        <v>1</v>
      </c>
      <c r="K9" s="12">
        <f>_xll.qlRateHelperEarliestDate($E9,Trigger)</f>
        <v>41752</v>
      </c>
      <c r="L9" s="11">
        <f>_xll.qlRateHelperLatestDate($E9,Trigger)</f>
        <v>41813</v>
      </c>
    </row>
    <row r="10" spans="2:14" x14ac:dyDescent="0.2">
      <c r="B10" s="32"/>
      <c r="C10" s="16"/>
      <c r="D10" s="15" t="s">
        <v>52</v>
      </c>
      <c r="E10" s="15" t="str">
        <f t="shared" si="0"/>
        <v>USD_YCSTDRH_3MD</v>
      </c>
      <c r="F10" s="14">
        <f>_xll.qlRateHelperQuoteValue($E10,Trigger)</f>
        <v>2.2785000000000001E-3</v>
      </c>
      <c r="G10" s="14"/>
      <c r="H10" s="13" t="b">
        <v>1</v>
      </c>
      <c r="I10" s="13">
        <v>10</v>
      </c>
      <c r="J10" s="13">
        <v>1</v>
      </c>
      <c r="K10" s="12">
        <f>_xll.qlRateHelperEarliestDate($E10,Trigger)</f>
        <v>41752</v>
      </c>
      <c r="L10" s="11">
        <f>_xll.qlRateHelperLatestDate($E10,Trigger)</f>
        <v>41843</v>
      </c>
    </row>
    <row r="11" spans="2:14" x14ac:dyDescent="0.2">
      <c r="B11" s="32"/>
      <c r="C11" s="16"/>
      <c r="D11" s="15" t="s">
        <v>51</v>
      </c>
      <c r="E11" s="15" t="str">
        <f t="shared" si="0"/>
        <v>USD_YCSTDRH_4MD</v>
      </c>
      <c r="F11" s="14" t="e">
        <f>_xll.qlRateHelperQuoteValue($E11,Trigger)</f>
        <v>#NUM!</v>
      </c>
      <c r="G11" s="14"/>
      <c r="H11" s="13" t="b">
        <v>0</v>
      </c>
      <c r="I11" s="13">
        <v>10</v>
      </c>
      <c r="J11" s="13">
        <v>1</v>
      </c>
      <c r="K11" s="12" t="e">
        <f>_xll.qlRateHelperEarliestDate($E11,Trigger)</f>
        <v>#NUM!</v>
      </c>
      <c r="L11" s="11" t="e">
        <f>_xll.qlRateHelperLatestDate($E11,Trigger)</f>
        <v>#NUM!</v>
      </c>
    </row>
    <row r="12" spans="2:14" x14ac:dyDescent="0.2">
      <c r="B12" s="32"/>
      <c r="C12" s="16"/>
      <c r="D12" s="15" t="s">
        <v>50</v>
      </c>
      <c r="E12" s="15" t="str">
        <f t="shared" si="0"/>
        <v>USD_YCSTDRH_5MD</v>
      </c>
      <c r="F12" s="14" t="e">
        <f>_xll.qlRateHelperQuoteValue($E12,Trigger)</f>
        <v>#NUM!</v>
      </c>
      <c r="G12" s="14"/>
      <c r="H12" s="13" t="b">
        <v>0</v>
      </c>
      <c r="I12" s="13">
        <v>10</v>
      </c>
      <c r="J12" s="13">
        <v>1</v>
      </c>
      <c r="K12" s="12" t="e">
        <f>_xll.qlRateHelperEarliestDate($E12,Trigger)</f>
        <v>#NUM!</v>
      </c>
      <c r="L12" s="11" t="e">
        <f>_xll.qlRateHelperLatestDate($E12,Trigger)</f>
        <v>#NUM!</v>
      </c>
    </row>
    <row r="13" spans="2:14" x14ac:dyDescent="0.2">
      <c r="B13" s="32"/>
      <c r="C13" s="16"/>
      <c r="D13" s="15" t="s">
        <v>49</v>
      </c>
      <c r="E13" s="15" t="str">
        <f t="shared" si="0"/>
        <v>USD_YCSTDRH_6MD</v>
      </c>
      <c r="F13" s="14">
        <f>_xll.qlRateHelperQuoteValue($E13,Trigger)</f>
        <v>3.209E-3</v>
      </c>
      <c r="G13" s="14"/>
      <c r="H13" s="13" t="b">
        <v>1</v>
      </c>
      <c r="I13" s="13">
        <v>60</v>
      </c>
      <c r="J13" s="13">
        <v>1</v>
      </c>
      <c r="K13" s="12">
        <f>_xll.qlRateHelperEarliestDate($E13,Trigger)</f>
        <v>41752</v>
      </c>
      <c r="L13" s="11">
        <f>_xll.qlRateHelperLatestDate($E13,Trigger)</f>
        <v>41935</v>
      </c>
    </row>
    <row r="14" spans="2:14" x14ac:dyDescent="0.2">
      <c r="B14" s="32"/>
      <c r="C14" s="16"/>
      <c r="D14" s="15" t="s">
        <v>48</v>
      </c>
      <c r="E14" s="15" t="str">
        <f t="shared" si="0"/>
        <v>USD_YCSTDRH_7MD</v>
      </c>
      <c r="F14" s="14" t="e">
        <f>_xll.qlRateHelperQuoteValue($E14,Trigger)</f>
        <v>#NUM!</v>
      </c>
      <c r="G14" s="14"/>
      <c r="H14" s="13" t="b">
        <v>0</v>
      </c>
      <c r="I14" s="13">
        <v>60</v>
      </c>
      <c r="J14" s="13">
        <v>1</v>
      </c>
      <c r="K14" s="12" t="e">
        <f>_xll.qlRateHelperEarliestDate($E14,Trigger)</f>
        <v>#NUM!</v>
      </c>
      <c r="L14" s="11" t="e">
        <f>_xll.qlRateHelperLatestDate($E14,Trigger)</f>
        <v>#NUM!</v>
      </c>
    </row>
    <row r="15" spans="2:14" x14ac:dyDescent="0.2">
      <c r="B15" s="32"/>
      <c r="C15" s="16"/>
      <c r="D15" s="15" t="s">
        <v>47</v>
      </c>
      <c r="E15" s="15" t="str">
        <f t="shared" si="0"/>
        <v>USD_YCSTDRH_8MD</v>
      </c>
      <c r="F15" s="14" t="e">
        <f>_xll.qlRateHelperQuoteValue($E15,Trigger)</f>
        <v>#NUM!</v>
      </c>
      <c r="G15" s="14"/>
      <c r="H15" s="13" t="b">
        <v>0</v>
      </c>
      <c r="I15" s="13">
        <v>60</v>
      </c>
      <c r="J15" s="13">
        <v>1</v>
      </c>
      <c r="K15" s="12" t="e">
        <f>_xll.qlRateHelperEarliestDate($E15,Trigger)</f>
        <v>#NUM!</v>
      </c>
      <c r="L15" s="11" t="e">
        <f>_xll.qlRateHelperLatestDate($E15,Trigger)</f>
        <v>#NUM!</v>
      </c>
    </row>
    <row r="16" spans="2:14" x14ac:dyDescent="0.2">
      <c r="B16" s="32"/>
      <c r="C16" s="16"/>
      <c r="D16" s="15" t="s">
        <v>46</v>
      </c>
      <c r="E16" s="15" t="str">
        <f t="shared" si="0"/>
        <v>USD_YCSTDRH_9MD</v>
      </c>
      <c r="F16" s="14" t="e">
        <f>_xll.qlRateHelperQuoteValue($E16,Trigger)</f>
        <v>#NUM!</v>
      </c>
      <c r="G16" s="14"/>
      <c r="H16" s="13" t="b">
        <v>0</v>
      </c>
      <c r="I16" s="13">
        <v>60</v>
      </c>
      <c r="J16" s="13">
        <v>1</v>
      </c>
      <c r="K16" s="12" t="e">
        <f>_xll.qlRateHelperEarliestDate($E16,Trigger)</f>
        <v>#NUM!</v>
      </c>
      <c r="L16" s="11" t="e">
        <f>_xll.qlRateHelperLatestDate($E16,Trigger)</f>
        <v>#NUM!</v>
      </c>
    </row>
    <row r="17" spans="2:12" x14ac:dyDescent="0.2">
      <c r="B17" s="32"/>
      <c r="C17" s="16"/>
      <c r="D17" s="15" t="s">
        <v>45</v>
      </c>
      <c r="E17" s="15" t="str">
        <f t="shared" si="0"/>
        <v>USD_YCSTDRH_10MD</v>
      </c>
      <c r="F17" s="14" t="e">
        <f>_xll.qlRateHelperQuoteValue($E17,Trigger)</f>
        <v>#NUM!</v>
      </c>
      <c r="G17" s="14"/>
      <c r="H17" s="13" t="b">
        <v>0</v>
      </c>
      <c r="I17" s="13">
        <v>60</v>
      </c>
      <c r="J17" s="13">
        <v>1</v>
      </c>
      <c r="K17" s="12" t="e">
        <f>_xll.qlRateHelperEarliestDate($E17,Trigger)</f>
        <v>#NUM!</v>
      </c>
      <c r="L17" s="11" t="e">
        <f>_xll.qlRateHelperLatestDate($E17,Trigger)</f>
        <v>#NUM!</v>
      </c>
    </row>
    <row r="18" spans="2:12" x14ac:dyDescent="0.2">
      <c r="B18" s="32"/>
      <c r="C18" s="16"/>
      <c r="D18" s="15" t="s">
        <v>44</v>
      </c>
      <c r="E18" s="15" t="str">
        <f t="shared" si="0"/>
        <v>USD_YCSTDRH_11MD</v>
      </c>
      <c r="F18" s="14" t="e">
        <f>_xll.qlRateHelperQuoteValue($E18,Trigger)</f>
        <v>#NUM!</v>
      </c>
      <c r="G18" s="14"/>
      <c r="H18" s="13" t="b">
        <v>0</v>
      </c>
      <c r="I18" s="13">
        <v>60</v>
      </c>
      <c r="J18" s="13">
        <v>1</v>
      </c>
      <c r="K18" s="12" t="e">
        <f>_xll.qlRateHelperEarliestDate($E18,Trigger)</f>
        <v>#NUM!</v>
      </c>
      <c r="L18" s="11" t="e">
        <f>_xll.qlRateHelperLatestDate($E18,Trigger)</f>
        <v>#NUM!</v>
      </c>
    </row>
    <row r="19" spans="2:12" x14ac:dyDescent="0.2">
      <c r="B19" s="31"/>
      <c r="C19" s="9"/>
      <c r="D19" s="8" t="s">
        <v>43</v>
      </c>
      <c r="E19" s="8" t="str">
        <f t="shared" si="0"/>
        <v>USD_YCSTDRH_1YD</v>
      </c>
      <c r="F19" s="7">
        <f>_xll.qlRateHelperQuoteValue($E19,Trigger)</f>
        <v>5.4650000000000002E-3</v>
      </c>
      <c r="G19" s="7"/>
      <c r="H19" s="6" t="b">
        <v>1</v>
      </c>
      <c r="I19" s="6">
        <v>10</v>
      </c>
      <c r="J19" s="6">
        <v>1</v>
      </c>
      <c r="K19" s="5">
        <f>_xll.qlRateHelperEarliestDate($E19,Trigger)</f>
        <v>41752</v>
      </c>
      <c r="L19" s="4">
        <f>_xll.qlRateHelperLatestDate($E19,Trigger)</f>
        <v>42117</v>
      </c>
    </row>
    <row r="20" spans="2:12" x14ac:dyDescent="0.2">
      <c r="B20" s="17">
        <v>1</v>
      </c>
      <c r="C20" s="16" t="s">
        <v>42</v>
      </c>
      <c r="D20" s="15" t="str">
        <f t="shared" ref="D20:D37" si="1">(B20+Months)&amp;"F"</f>
        <v>4F</v>
      </c>
      <c r="E20" s="15" t="str">
        <f t="shared" si="0"/>
        <v>USD_YCSTDRH_1X4F</v>
      </c>
      <c r="F20" s="14" t="e">
        <f>_xll.qlRateHelperQuoteValue($E20,Trigger)</f>
        <v>#NUM!</v>
      </c>
      <c r="G20" s="14"/>
      <c r="H20" s="13" t="b">
        <v>0</v>
      </c>
      <c r="I20" s="13">
        <v>20</v>
      </c>
      <c r="J20" s="13">
        <v>7</v>
      </c>
      <c r="K20" s="12" t="e">
        <f>_xll.qlRateHelperEarliestDate($E20,Trigger)</f>
        <v>#NUM!</v>
      </c>
      <c r="L20" s="11" t="e">
        <f>_xll.qlRateHelperLatestDate($E20,Trigger)</f>
        <v>#NUM!</v>
      </c>
    </row>
    <row r="21" spans="2:12" x14ac:dyDescent="0.2">
      <c r="B21" s="17">
        <v>2</v>
      </c>
      <c r="C21" s="16" t="s">
        <v>42</v>
      </c>
      <c r="D21" s="15" t="str">
        <f t="shared" si="1"/>
        <v>5F</v>
      </c>
      <c r="E21" s="15" t="str">
        <f t="shared" si="0"/>
        <v>USD_YCSTDRH_2X5F</v>
      </c>
      <c r="F21" s="14" t="e">
        <f>_xll.qlRateHelperQuoteValue($E21,Trigger)</f>
        <v>#NUM!</v>
      </c>
      <c r="G21" s="14"/>
      <c r="H21" s="13" t="b">
        <v>0</v>
      </c>
      <c r="I21" s="13">
        <v>20</v>
      </c>
      <c r="J21" s="13">
        <v>7</v>
      </c>
      <c r="K21" s="12" t="e">
        <f>_xll.qlRateHelperEarliestDate($E21,Trigger)</f>
        <v>#NUM!</v>
      </c>
      <c r="L21" s="11" t="e">
        <f>_xll.qlRateHelperLatestDate($E21,Trigger)</f>
        <v>#NUM!</v>
      </c>
    </row>
    <row r="22" spans="2:12" x14ac:dyDescent="0.2">
      <c r="B22" s="17">
        <v>3</v>
      </c>
      <c r="C22" s="16" t="s">
        <v>42</v>
      </c>
      <c r="D22" s="15" t="str">
        <f t="shared" si="1"/>
        <v>6F</v>
      </c>
      <c r="E22" s="15" t="str">
        <f t="shared" si="0"/>
        <v>USD_YCSTDRH_3X6F</v>
      </c>
      <c r="F22" s="14" t="e">
        <f>_xll.qlRateHelperQuoteValue($E22,Trigger)</f>
        <v>#NUM!</v>
      </c>
      <c r="G22" s="14"/>
      <c r="H22" s="13" t="b">
        <v>0</v>
      </c>
      <c r="I22" s="13">
        <v>20</v>
      </c>
      <c r="J22" s="13">
        <v>7</v>
      </c>
      <c r="K22" s="12" t="e">
        <f>_xll.qlRateHelperEarliestDate($E22,Trigger)</f>
        <v>#NUM!</v>
      </c>
      <c r="L22" s="11" t="e">
        <f>_xll.qlRateHelperLatestDate($E22,Trigger)</f>
        <v>#NUM!</v>
      </c>
    </row>
    <row r="23" spans="2:12" x14ac:dyDescent="0.2">
      <c r="B23" s="17">
        <v>4</v>
      </c>
      <c r="C23" s="16" t="s">
        <v>42</v>
      </c>
      <c r="D23" s="15" t="str">
        <f t="shared" si="1"/>
        <v>7F</v>
      </c>
      <c r="E23" s="15" t="str">
        <f t="shared" si="0"/>
        <v>USD_YCSTDRH_4X7F</v>
      </c>
      <c r="F23" s="14" t="e">
        <f>_xll.qlRateHelperQuoteValue($E23,Trigger)</f>
        <v>#NUM!</v>
      </c>
      <c r="G23" s="14"/>
      <c r="H23" s="13" t="b">
        <v>0</v>
      </c>
      <c r="I23" s="13">
        <v>20</v>
      </c>
      <c r="J23" s="13">
        <v>7</v>
      </c>
      <c r="K23" s="12" t="e">
        <f>_xll.qlRateHelperEarliestDate($E23,Trigger)</f>
        <v>#NUM!</v>
      </c>
      <c r="L23" s="11" t="e">
        <f>_xll.qlRateHelperLatestDate($E23,Trigger)</f>
        <v>#NUM!</v>
      </c>
    </row>
    <row r="24" spans="2:12" x14ac:dyDescent="0.2">
      <c r="B24" s="17">
        <v>5</v>
      </c>
      <c r="C24" s="16" t="s">
        <v>42</v>
      </c>
      <c r="D24" s="15" t="str">
        <f t="shared" si="1"/>
        <v>8F</v>
      </c>
      <c r="E24" s="15" t="str">
        <f t="shared" si="0"/>
        <v>USD_YCSTDRH_5X8F</v>
      </c>
      <c r="F24" s="14" t="e">
        <f>_xll.qlRateHelperQuoteValue($E24,Trigger)</f>
        <v>#NUM!</v>
      </c>
      <c r="G24" s="14"/>
      <c r="H24" s="13" t="b">
        <v>0</v>
      </c>
      <c r="I24" s="13">
        <v>20</v>
      </c>
      <c r="J24" s="13">
        <v>7</v>
      </c>
      <c r="K24" s="12" t="e">
        <f>_xll.qlRateHelperEarliestDate($E24,Trigger)</f>
        <v>#NUM!</v>
      </c>
      <c r="L24" s="11" t="e">
        <f>_xll.qlRateHelperLatestDate($E24,Trigger)</f>
        <v>#NUM!</v>
      </c>
    </row>
    <row r="25" spans="2:12" x14ac:dyDescent="0.2">
      <c r="B25" s="17">
        <v>6</v>
      </c>
      <c r="C25" s="16" t="s">
        <v>42</v>
      </c>
      <c r="D25" s="15" t="str">
        <f t="shared" si="1"/>
        <v>9F</v>
      </c>
      <c r="E25" s="15" t="str">
        <f t="shared" si="0"/>
        <v>USD_YCSTDRH_6X9F</v>
      </c>
      <c r="F25" s="14" t="e">
        <f>_xll.qlRateHelperQuoteValue($E25,Trigger)</f>
        <v>#NUM!</v>
      </c>
      <c r="G25" s="14"/>
      <c r="H25" s="13" t="b">
        <v>0</v>
      </c>
      <c r="I25" s="13">
        <v>20</v>
      </c>
      <c r="J25" s="13">
        <v>7</v>
      </c>
      <c r="K25" s="12" t="e">
        <f>_xll.qlRateHelperEarliestDate($E25,Trigger)</f>
        <v>#NUM!</v>
      </c>
      <c r="L25" s="11" t="e">
        <f>_xll.qlRateHelperLatestDate($E25,Trigger)</f>
        <v>#NUM!</v>
      </c>
    </row>
    <row r="26" spans="2:12" x14ac:dyDescent="0.2">
      <c r="B26" s="17">
        <v>7</v>
      </c>
      <c r="C26" s="16" t="s">
        <v>42</v>
      </c>
      <c r="D26" s="15" t="str">
        <f t="shared" si="1"/>
        <v>10F</v>
      </c>
      <c r="E26" s="15" t="str">
        <f t="shared" si="0"/>
        <v>USD_YCSTDRH_7X10F</v>
      </c>
      <c r="F26" s="14" t="e">
        <f>_xll.qlRateHelperQuoteValue($E26,Trigger)</f>
        <v>#NUM!</v>
      </c>
      <c r="G26" s="14"/>
      <c r="H26" s="13" t="b">
        <v>0</v>
      </c>
      <c r="I26" s="13">
        <v>20</v>
      </c>
      <c r="J26" s="13">
        <v>7</v>
      </c>
      <c r="K26" s="12" t="e">
        <f>_xll.qlRateHelperEarliestDate($E26,Trigger)</f>
        <v>#NUM!</v>
      </c>
      <c r="L26" s="11" t="e">
        <f>_xll.qlRateHelperLatestDate($E26,Trigger)</f>
        <v>#NUM!</v>
      </c>
    </row>
    <row r="27" spans="2:12" x14ac:dyDescent="0.2">
      <c r="B27" s="17">
        <v>8</v>
      </c>
      <c r="C27" s="16" t="s">
        <v>42</v>
      </c>
      <c r="D27" s="15" t="str">
        <f t="shared" si="1"/>
        <v>11F</v>
      </c>
      <c r="E27" s="15" t="str">
        <f t="shared" si="0"/>
        <v>USD_YCSTDRH_8X11F</v>
      </c>
      <c r="F27" s="14" t="e">
        <f>_xll.qlRateHelperQuoteValue($E27,Trigger)</f>
        <v>#NUM!</v>
      </c>
      <c r="G27" s="14"/>
      <c r="H27" s="13" t="b">
        <v>0</v>
      </c>
      <c r="I27" s="13">
        <v>20</v>
      </c>
      <c r="J27" s="13">
        <v>7</v>
      </c>
      <c r="K27" s="12" t="e">
        <f>_xll.qlRateHelperEarliestDate($E27,Trigger)</f>
        <v>#NUM!</v>
      </c>
      <c r="L27" s="11" t="e">
        <f>_xll.qlRateHelperLatestDate($E27,Trigger)</f>
        <v>#NUM!</v>
      </c>
    </row>
    <row r="28" spans="2:12" x14ac:dyDescent="0.2">
      <c r="B28" s="17">
        <v>9</v>
      </c>
      <c r="C28" s="16" t="s">
        <v>42</v>
      </c>
      <c r="D28" s="15" t="str">
        <f t="shared" si="1"/>
        <v>12F</v>
      </c>
      <c r="E28" s="15" t="str">
        <f t="shared" si="0"/>
        <v>USD_YCSTDRH_9X12F</v>
      </c>
      <c r="F28" s="14" t="e">
        <f>_xll.qlRateHelperQuoteValue($E28,Trigger)</f>
        <v>#NUM!</v>
      </c>
      <c r="G28" s="14"/>
      <c r="H28" s="13" t="b">
        <v>0</v>
      </c>
      <c r="I28" s="13">
        <v>20</v>
      </c>
      <c r="J28" s="13">
        <v>7</v>
      </c>
      <c r="K28" s="12" t="e">
        <f>_xll.qlRateHelperEarliestDate($E28,Trigger)</f>
        <v>#NUM!</v>
      </c>
      <c r="L28" s="11" t="e">
        <f>_xll.qlRateHelperLatestDate($E28,Trigger)</f>
        <v>#NUM!</v>
      </c>
    </row>
    <row r="29" spans="2:12" x14ac:dyDescent="0.2">
      <c r="B29" s="17">
        <v>10</v>
      </c>
      <c r="C29" s="16" t="s">
        <v>42</v>
      </c>
      <c r="D29" s="15" t="str">
        <f t="shared" si="1"/>
        <v>13F</v>
      </c>
      <c r="E29" s="15" t="str">
        <f t="shared" si="0"/>
        <v>USD_YCSTDRH_10X13F</v>
      </c>
      <c r="F29" s="14" t="e">
        <f>_xll.qlRateHelperQuoteValue($E29,Trigger)</f>
        <v>#NUM!</v>
      </c>
      <c r="G29" s="14"/>
      <c r="H29" s="13" t="b">
        <v>0</v>
      </c>
      <c r="I29" s="13">
        <v>20</v>
      </c>
      <c r="J29" s="13">
        <v>7</v>
      </c>
      <c r="K29" s="12" t="e">
        <f>_xll.qlRateHelperEarliestDate($E29,Trigger)</f>
        <v>#NUM!</v>
      </c>
      <c r="L29" s="11" t="e">
        <f>_xll.qlRateHelperLatestDate($E29,Trigger)</f>
        <v>#NUM!</v>
      </c>
    </row>
    <row r="30" spans="2:12" x14ac:dyDescent="0.2">
      <c r="B30" s="17">
        <v>11</v>
      </c>
      <c r="C30" s="16" t="s">
        <v>42</v>
      </c>
      <c r="D30" s="15" t="str">
        <f t="shared" si="1"/>
        <v>14F</v>
      </c>
      <c r="E30" s="15" t="str">
        <f t="shared" si="0"/>
        <v>USD_YCSTDRH_11X14F</v>
      </c>
      <c r="F30" s="14" t="e">
        <f>_xll.qlRateHelperQuoteValue($E30,Trigger)</f>
        <v>#NUM!</v>
      </c>
      <c r="G30" s="14"/>
      <c r="H30" s="13" t="b">
        <v>0</v>
      </c>
      <c r="I30" s="13">
        <v>20</v>
      </c>
      <c r="J30" s="13">
        <v>7</v>
      </c>
      <c r="K30" s="12" t="e">
        <f>_xll.qlRateHelperEarliestDate($E30,Trigger)</f>
        <v>#NUM!</v>
      </c>
      <c r="L30" s="11" t="e">
        <f>_xll.qlRateHelperLatestDate($E30,Trigger)</f>
        <v>#NUM!</v>
      </c>
    </row>
    <row r="31" spans="2:12" x14ac:dyDescent="0.2">
      <c r="B31" s="17">
        <v>12</v>
      </c>
      <c r="C31" s="16" t="s">
        <v>42</v>
      </c>
      <c r="D31" s="15" t="str">
        <f t="shared" si="1"/>
        <v>15F</v>
      </c>
      <c r="E31" s="15" t="str">
        <f t="shared" si="0"/>
        <v>USD_YCSTDRH_12X15F</v>
      </c>
      <c r="F31" s="14" t="e">
        <f>_xll.qlRateHelperQuoteValue($E31,Trigger)</f>
        <v>#NUM!</v>
      </c>
      <c r="G31" s="14"/>
      <c r="H31" s="13" t="b">
        <v>0</v>
      </c>
      <c r="I31" s="13">
        <v>20</v>
      </c>
      <c r="J31" s="13">
        <v>7</v>
      </c>
      <c r="K31" s="12" t="e">
        <f>_xll.qlRateHelperEarliestDate($E31,Trigger)</f>
        <v>#NUM!</v>
      </c>
      <c r="L31" s="11" t="e">
        <f>_xll.qlRateHelperLatestDate($E31,Trigger)</f>
        <v>#NUM!</v>
      </c>
    </row>
    <row r="32" spans="2:12" x14ac:dyDescent="0.2">
      <c r="B32" s="17">
        <v>13</v>
      </c>
      <c r="C32" s="16" t="s">
        <v>42</v>
      </c>
      <c r="D32" s="15" t="str">
        <f t="shared" si="1"/>
        <v>16F</v>
      </c>
      <c r="E32" s="15" t="str">
        <f t="shared" si="0"/>
        <v>USD_YCSTDRH_13X16F</v>
      </c>
      <c r="F32" s="14" t="e">
        <f>_xll.qlRateHelperQuoteValue($E32,Trigger)</f>
        <v>#NUM!</v>
      </c>
      <c r="G32" s="14"/>
      <c r="H32" s="13" t="b">
        <v>0</v>
      </c>
      <c r="I32" s="13">
        <v>20</v>
      </c>
      <c r="J32" s="13">
        <v>7</v>
      </c>
      <c r="K32" s="12" t="e">
        <f>_xll.qlRateHelperEarliestDate($E32,Trigger)</f>
        <v>#NUM!</v>
      </c>
      <c r="L32" s="11" t="e">
        <f>_xll.qlRateHelperLatestDate($E32,Trigger)</f>
        <v>#NUM!</v>
      </c>
    </row>
    <row r="33" spans="1:12" x14ac:dyDescent="0.2">
      <c r="B33" s="17">
        <v>14</v>
      </c>
      <c r="C33" s="16" t="s">
        <v>42</v>
      </c>
      <c r="D33" s="15" t="str">
        <f t="shared" si="1"/>
        <v>17F</v>
      </c>
      <c r="E33" s="15" t="str">
        <f t="shared" si="0"/>
        <v>USD_YCSTDRH_14X17F</v>
      </c>
      <c r="F33" s="14" t="e">
        <f>_xll.qlRateHelperQuoteValue($E33,Trigger)</f>
        <v>#NUM!</v>
      </c>
      <c r="G33" s="14"/>
      <c r="H33" s="13" t="b">
        <v>0</v>
      </c>
      <c r="I33" s="13">
        <v>20</v>
      </c>
      <c r="J33" s="13">
        <v>7</v>
      </c>
      <c r="K33" s="12" t="e">
        <f>_xll.qlRateHelperEarliestDate($E33,Trigger)</f>
        <v>#NUM!</v>
      </c>
      <c r="L33" s="11" t="e">
        <f>_xll.qlRateHelperLatestDate($E33,Trigger)</f>
        <v>#NUM!</v>
      </c>
    </row>
    <row r="34" spans="1:12" x14ac:dyDescent="0.2">
      <c r="B34" s="17">
        <v>15</v>
      </c>
      <c r="C34" s="16" t="s">
        <v>42</v>
      </c>
      <c r="D34" s="15" t="str">
        <f t="shared" si="1"/>
        <v>18F</v>
      </c>
      <c r="E34" s="15" t="str">
        <f t="shared" ref="E34:E65" si="2">RateHelperPrefix&amp;"_"&amp;$B34&amp;$C34&amp;$D34</f>
        <v>USD_YCSTDRH_15X18F</v>
      </c>
      <c r="F34" s="14" t="e">
        <f>_xll.qlRateHelperQuoteValue($E34,Trigger)</f>
        <v>#NUM!</v>
      </c>
      <c r="G34" s="14"/>
      <c r="H34" s="13" t="b">
        <v>0</v>
      </c>
      <c r="I34" s="13">
        <v>20</v>
      </c>
      <c r="J34" s="13">
        <v>7</v>
      </c>
      <c r="K34" s="12" t="e">
        <f>_xll.qlRateHelperEarliestDate($E34,Trigger)</f>
        <v>#NUM!</v>
      </c>
      <c r="L34" s="11" t="e">
        <f>_xll.qlRateHelperLatestDate($E34,Trigger)</f>
        <v>#NUM!</v>
      </c>
    </row>
    <row r="35" spans="1:12" x14ac:dyDescent="0.2">
      <c r="B35" s="17">
        <v>16</v>
      </c>
      <c r="C35" s="16" t="s">
        <v>42</v>
      </c>
      <c r="D35" s="15" t="str">
        <f t="shared" si="1"/>
        <v>19F</v>
      </c>
      <c r="E35" s="15" t="str">
        <f t="shared" si="2"/>
        <v>USD_YCSTDRH_16X19F</v>
      </c>
      <c r="F35" s="14" t="e">
        <f>_xll.qlRateHelperQuoteValue($E35,Trigger)</f>
        <v>#NUM!</v>
      </c>
      <c r="G35" s="14"/>
      <c r="H35" s="13" t="b">
        <v>0</v>
      </c>
      <c r="I35" s="13">
        <v>20</v>
      </c>
      <c r="J35" s="13">
        <v>7</v>
      </c>
      <c r="K35" s="12" t="e">
        <f>_xll.qlRateHelperEarliestDate($E35,Trigger)</f>
        <v>#NUM!</v>
      </c>
      <c r="L35" s="11" t="e">
        <f>_xll.qlRateHelperLatestDate($E35,Trigger)</f>
        <v>#NUM!</v>
      </c>
    </row>
    <row r="36" spans="1:12" x14ac:dyDescent="0.2">
      <c r="B36" s="17">
        <v>17</v>
      </c>
      <c r="C36" s="16" t="s">
        <v>42</v>
      </c>
      <c r="D36" s="15" t="str">
        <f t="shared" si="1"/>
        <v>20F</v>
      </c>
      <c r="E36" s="15" t="str">
        <f t="shared" si="2"/>
        <v>USD_YCSTDRH_17X20F</v>
      </c>
      <c r="F36" s="14" t="e">
        <f>_xll.qlRateHelperQuoteValue($E36,Trigger)</f>
        <v>#NUM!</v>
      </c>
      <c r="G36" s="14"/>
      <c r="H36" s="13" t="b">
        <v>0</v>
      </c>
      <c r="I36" s="13">
        <v>20</v>
      </c>
      <c r="J36" s="13">
        <v>7</v>
      </c>
      <c r="K36" s="12" t="e">
        <f>_xll.qlRateHelperEarliestDate($E36,Trigger)</f>
        <v>#NUM!</v>
      </c>
      <c r="L36" s="11" t="e">
        <f>_xll.qlRateHelperLatestDate($E36,Trigger)</f>
        <v>#NUM!</v>
      </c>
    </row>
    <row r="37" spans="1:12" x14ac:dyDescent="0.2">
      <c r="B37" s="10">
        <v>18</v>
      </c>
      <c r="C37" s="9" t="s">
        <v>42</v>
      </c>
      <c r="D37" s="8" t="str">
        <f t="shared" si="1"/>
        <v>21F</v>
      </c>
      <c r="E37" s="8" t="str">
        <f t="shared" si="2"/>
        <v>USD_YCSTDRH_18X21F</v>
      </c>
      <c r="F37" s="7" t="e">
        <f>_xll.qlRateHelperQuoteValue($E37,Trigger)</f>
        <v>#NUM!</v>
      </c>
      <c r="G37" s="7"/>
      <c r="H37" s="6" t="b">
        <v>0</v>
      </c>
      <c r="I37" s="6">
        <v>20</v>
      </c>
      <c r="J37" s="6">
        <v>7</v>
      </c>
      <c r="K37" s="5" t="e">
        <f>_xll.qlRateHelperEarliestDate($E37,Trigger)</f>
        <v>#NUM!</v>
      </c>
      <c r="L37" s="4" t="e">
        <f>_xll.qlRateHelperLatestDate($E37,Trigger)</f>
        <v>#NUM!</v>
      </c>
    </row>
    <row r="38" spans="1:12" ht="11.25" customHeight="1" x14ac:dyDescent="0.2">
      <c r="A38" s="24" t="b">
        <v>0</v>
      </c>
      <c r="B38" s="17"/>
      <c r="C38" s="16" t="str">
        <f t="shared" ref="C38:C79" si="3">"FUT"&amp;IndexTenor</f>
        <v>FUT3M</v>
      </c>
      <c r="D38" s="15" t="str">
        <f t="array" ref="D38:D79">_xll.qlIMMNextCodes(_xll.qlSettingsEvaluationDate(Trigger)-1,$A38:$A79)</f>
        <v>K4</v>
      </c>
      <c r="E38" s="15" t="str">
        <f t="shared" si="2"/>
        <v>USD_YCSTDRH_FUT3MK4</v>
      </c>
      <c r="F38" s="30">
        <f>_xll.qlRateHelperQuoteValue($E38,Trigger)</f>
        <v>99.771249999999995</v>
      </c>
      <c r="G38" s="14">
        <f>_xll.qlFuturesRateHelperConvexityAdjustment($E38,Trigger)</f>
        <v>0</v>
      </c>
      <c r="H38" s="13" t="b">
        <v>0</v>
      </c>
      <c r="I38" s="13">
        <v>60</v>
      </c>
      <c r="J38" s="13">
        <v>1</v>
      </c>
      <c r="K38" s="12">
        <f>_xll.qlRateHelperEarliestDate($E38,Trigger)</f>
        <v>41780</v>
      </c>
      <c r="L38" s="11">
        <f>_xll.qlRateHelperLatestDate($E38,Trigger)</f>
        <v>41872</v>
      </c>
    </row>
    <row r="39" spans="1:12" x14ac:dyDescent="0.2">
      <c r="A39" s="16" t="b">
        <v>0</v>
      </c>
      <c r="B39" s="17"/>
      <c r="C39" s="16" t="str">
        <f t="shared" si="3"/>
        <v>FUT3M</v>
      </c>
      <c r="D39" s="15" t="str">
        <v>M4</v>
      </c>
      <c r="E39" s="15" t="str">
        <f t="shared" si="2"/>
        <v>USD_YCSTDRH_FUT3MM4</v>
      </c>
      <c r="F39" s="30">
        <f>_xll.qlRateHelperQuoteValue($E39,Trigger)</f>
        <v>99.767499999999998</v>
      </c>
      <c r="G39" s="14">
        <f>_xll.qlFuturesRateHelperConvexityAdjustment($E39,Trigger)</f>
        <v>0</v>
      </c>
      <c r="H39" s="13" t="b">
        <v>0</v>
      </c>
      <c r="I39" s="13">
        <v>60</v>
      </c>
      <c r="J39" s="13">
        <v>1</v>
      </c>
      <c r="K39" s="12">
        <f>_xll.qlRateHelperEarliestDate($E39,Trigger)</f>
        <v>41808</v>
      </c>
      <c r="L39" s="11">
        <f>_xll.qlRateHelperLatestDate($E39,Trigger)</f>
        <v>41900</v>
      </c>
    </row>
    <row r="40" spans="1:12" x14ac:dyDescent="0.2">
      <c r="A40" s="16" t="b">
        <v>0</v>
      </c>
      <c r="B40" s="17"/>
      <c r="C40" s="16" t="str">
        <f t="shared" si="3"/>
        <v>FUT3M</v>
      </c>
      <c r="D40" s="15" t="str">
        <v>N4</v>
      </c>
      <c r="E40" s="15" t="str">
        <f t="shared" si="2"/>
        <v>USD_YCSTDRH_FUT3MN4</v>
      </c>
      <c r="F40" s="30">
        <f>_xll.qlRateHelperQuoteValue($E40,Trigger)</f>
        <v>99.767499999999998</v>
      </c>
      <c r="G40" s="14">
        <f>_xll.qlFuturesRateHelperConvexityAdjustment($E40,Trigger)</f>
        <v>0</v>
      </c>
      <c r="H40" s="13" t="b">
        <v>0</v>
      </c>
      <c r="I40" s="13">
        <v>60</v>
      </c>
      <c r="J40" s="13">
        <v>1</v>
      </c>
      <c r="K40" s="12">
        <f>_xll.qlRateHelperEarliestDate($E40,Trigger)</f>
        <v>41836</v>
      </c>
      <c r="L40" s="11">
        <f>_xll.qlRateHelperLatestDate($E40,Trigger)</f>
        <v>41928</v>
      </c>
    </row>
    <row r="41" spans="1:12" x14ac:dyDescent="0.2">
      <c r="A41" s="16" t="b">
        <v>0</v>
      </c>
      <c r="B41" s="17"/>
      <c r="C41" s="16" t="str">
        <f t="shared" si="3"/>
        <v>FUT3M</v>
      </c>
      <c r="D41" s="15" t="str">
        <v>Q4</v>
      </c>
      <c r="E41" s="15" t="str">
        <f t="shared" si="2"/>
        <v>USD_YCSTDRH_FUT3MQ4</v>
      </c>
      <c r="F41" s="30">
        <f>_xll.qlRateHelperQuoteValue($E41,Trigger)</f>
        <v>99.759999999999991</v>
      </c>
      <c r="G41" s="14">
        <f>_xll.qlFuturesRateHelperConvexityAdjustment($E41,Trigger)</f>
        <v>0</v>
      </c>
      <c r="H41" s="13" t="b">
        <v>0</v>
      </c>
      <c r="I41" s="13">
        <v>60</v>
      </c>
      <c r="J41" s="13">
        <v>1</v>
      </c>
      <c r="K41" s="12">
        <f>_xll.qlRateHelperEarliestDate($E41,Trigger)</f>
        <v>41871</v>
      </c>
      <c r="L41" s="11">
        <f>_xll.qlRateHelperLatestDate($E41,Trigger)</f>
        <v>41963</v>
      </c>
    </row>
    <row r="42" spans="1:12" x14ac:dyDescent="0.2">
      <c r="A42" s="16" t="b">
        <v>0</v>
      </c>
      <c r="B42" s="17"/>
      <c r="C42" s="16" t="str">
        <f t="shared" si="3"/>
        <v>FUT3M</v>
      </c>
      <c r="D42" s="15" t="str">
        <v>U4</v>
      </c>
      <c r="E42" s="15" t="str">
        <f t="shared" si="2"/>
        <v>USD_YCSTDRH_FUT3MU4</v>
      </c>
      <c r="F42" s="30">
        <f>_xll.qlRateHelperQuoteValue($E42,Trigger)</f>
        <v>99.757499999999993</v>
      </c>
      <c r="G42" s="14">
        <f>_xll.qlFuturesRateHelperConvexityAdjustment($E42,Trigger)</f>
        <v>0</v>
      </c>
      <c r="H42" s="13" t="b">
        <v>0</v>
      </c>
      <c r="I42" s="13">
        <v>60</v>
      </c>
      <c r="J42" s="13">
        <v>1</v>
      </c>
      <c r="K42" s="12">
        <f>_xll.qlRateHelperEarliestDate($E42,Trigger)</f>
        <v>41899</v>
      </c>
      <c r="L42" s="11">
        <f>_xll.qlRateHelperLatestDate($E42,Trigger)</f>
        <v>41990</v>
      </c>
    </row>
    <row r="43" spans="1:12" x14ac:dyDescent="0.2">
      <c r="A43" s="16" t="b">
        <v>0</v>
      </c>
      <c r="B43" s="17"/>
      <c r="C43" s="16" t="str">
        <f t="shared" si="3"/>
        <v>FUT3M</v>
      </c>
      <c r="D43" s="15" t="str">
        <v>V4</v>
      </c>
      <c r="E43" s="15" t="str">
        <f t="shared" si="2"/>
        <v>USD_YCSTDRH_FUT3MV4</v>
      </c>
      <c r="F43" s="30">
        <f>_xll.qlRateHelperQuoteValue($E43,Trigger)</f>
        <v>99.747500000000002</v>
      </c>
      <c r="G43" s="14">
        <f>_xll.qlFuturesRateHelperConvexityAdjustment($E43,Trigger)</f>
        <v>0</v>
      </c>
      <c r="H43" s="13" t="b">
        <v>0</v>
      </c>
      <c r="I43" s="13">
        <v>60</v>
      </c>
      <c r="J43" s="13">
        <v>1</v>
      </c>
      <c r="K43" s="12">
        <f>_xll.qlRateHelperEarliestDate($E43,Trigger)</f>
        <v>41927</v>
      </c>
      <c r="L43" s="11">
        <f>_xll.qlRateHelperLatestDate($E43,Trigger)</f>
        <v>42019</v>
      </c>
    </row>
    <row r="44" spans="1:12" x14ac:dyDescent="0.2">
      <c r="A44" s="16" t="b">
        <v>0</v>
      </c>
      <c r="B44" s="17"/>
      <c r="C44" s="16" t="str">
        <f t="shared" si="3"/>
        <v>FUT3M</v>
      </c>
      <c r="D44" s="15" t="str">
        <v>X4</v>
      </c>
      <c r="E44" s="15" t="str">
        <f t="shared" si="2"/>
        <v>USD_YCSTDRH_FUT3MX4</v>
      </c>
      <c r="F44" s="30">
        <f>_xll.qlRateHelperQuoteValue($E44,Trigger)</f>
        <v>99.747500000000002</v>
      </c>
      <c r="G44" s="14">
        <f>_xll.qlFuturesRateHelperConvexityAdjustment($E44,Trigger)</f>
        <v>0</v>
      </c>
      <c r="H44" s="13" t="b">
        <v>1</v>
      </c>
      <c r="I44" s="13">
        <v>60</v>
      </c>
      <c r="J44" s="13">
        <v>1</v>
      </c>
      <c r="K44" s="12">
        <f>_xll.qlRateHelperEarliestDate($E44,Trigger)</f>
        <v>41962</v>
      </c>
      <c r="L44" s="11">
        <f>_xll.qlRateHelperLatestDate($E44,Trigger)</f>
        <v>42054</v>
      </c>
    </row>
    <row r="45" spans="1:12" x14ac:dyDescent="0.2">
      <c r="A45" s="16" t="b">
        <v>0</v>
      </c>
      <c r="B45" s="17"/>
      <c r="C45" s="16" t="str">
        <f t="shared" si="3"/>
        <v>FUT3M</v>
      </c>
      <c r="D45" s="15" t="str">
        <v>Z4</v>
      </c>
      <c r="E45" s="15" t="str">
        <f t="shared" si="2"/>
        <v>USD_YCSTDRH_FUT3MZ4</v>
      </c>
      <c r="F45" s="30">
        <f>_xll.qlRateHelperQuoteValue($E45,Trigger)</f>
        <v>99.722499999999997</v>
      </c>
      <c r="G45" s="14">
        <f>_xll.qlFuturesRateHelperConvexityAdjustment($E45,Trigger)</f>
        <v>0</v>
      </c>
      <c r="H45" s="210" t="b">
        <v>0</v>
      </c>
      <c r="I45" s="13">
        <v>60</v>
      </c>
      <c r="J45" s="13">
        <v>1</v>
      </c>
      <c r="K45" s="12">
        <f>_xll.qlRateHelperEarliestDate($E45,Trigger)</f>
        <v>41990</v>
      </c>
      <c r="L45" s="11">
        <f>_xll.qlRateHelperLatestDate($E45,Trigger)</f>
        <v>42080</v>
      </c>
    </row>
    <row r="46" spans="1:12" x14ac:dyDescent="0.2">
      <c r="A46" s="16" t="b">
        <v>0</v>
      </c>
      <c r="B46" s="17"/>
      <c r="C46" s="16" t="str">
        <f t="shared" si="3"/>
        <v>FUT3M</v>
      </c>
      <c r="D46" s="15" t="str">
        <v>F5</v>
      </c>
      <c r="E46" s="15" t="str">
        <f t="shared" si="2"/>
        <v>USD_YCSTDRH_FUT3MF5</v>
      </c>
      <c r="F46" s="30">
        <f>_xll.qlRateHelperQuoteValue($E46,Trigger)</f>
        <v>99.722499999999997</v>
      </c>
      <c r="G46" s="14">
        <f>_xll.qlFuturesRateHelperConvexityAdjustment($E46,Trigger)</f>
        <v>0</v>
      </c>
      <c r="H46" s="13" t="b">
        <v>1</v>
      </c>
      <c r="I46" s="13">
        <v>60</v>
      </c>
      <c r="J46" s="13">
        <v>1</v>
      </c>
      <c r="K46" s="12">
        <f>_xll.qlRateHelperEarliestDate($E46,Trigger)</f>
        <v>42025</v>
      </c>
      <c r="L46" s="11">
        <f>_xll.qlRateHelperLatestDate($E46,Trigger)</f>
        <v>42115</v>
      </c>
    </row>
    <row r="47" spans="1:12" x14ac:dyDescent="0.2">
      <c r="A47" s="16" t="b">
        <v>0</v>
      </c>
      <c r="B47" s="17"/>
      <c r="C47" s="16" t="str">
        <f t="shared" si="3"/>
        <v>FUT3M</v>
      </c>
      <c r="D47" s="15" t="str">
        <v>G5</v>
      </c>
      <c r="E47" s="15" t="str">
        <f t="shared" si="2"/>
        <v>USD_YCSTDRH_FUT3MG5</v>
      </c>
      <c r="F47" s="30" t="e">
        <f>_xll.qlRateHelperQuoteValue($E47,Trigger)</f>
        <v>#NUM!</v>
      </c>
      <c r="G47" s="14" t="e">
        <f>_xll.qlFuturesRateHelperConvexityAdjustment($E47,Trigger)</f>
        <v>#NUM!</v>
      </c>
      <c r="H47" s="210" t="b">
        <v>0</v>
      </c>
      <c r="I47" s="13">
        <v>60</v>
      </c>
      <c r="J47" s="13">
        <v>1</v>
      </c>
      <c r="K47" s="12">
        <f>_xll.qlRateHelperEarliestDate($E47,Trigger)</f>
        <v>42053</v>
      </c>
      <c r="L47" s="11">
        <f>_xll.qlRateHelperLatestDate($E47,Trigger)</f>
        <v>42142</v>
      </c>
    </row>
    <row r="48" spans="1:12" x14ac:dyDescent="0.2">
      <c r="A48" s="16" t="b">
        <v>0</v>
      </c>
      <c r="B48" s="17"/>
      <c r="C48" s="16" t="str">
        <f t="shared" si="3"/>
        <v>FUT3M</v>
      </c>
      <c r="D48" s="15" t="str">
        <v>H5</v>
      </c>
      <c r="E48" s="15" t="str">
        <f t="shared" si="2"/>
        <v>USD_YCSTDRH_FUT3MH5</v>
      </c>
      <c r="F48" s="30">
        <f>_xll.qlRateHelperQuoteValue($E48,Trigger)</f>
        <v>99.637500000000003</v>
      </c>
      <c r="G48" s="14">
        <f>_xll.qlFuturesRateHelperConvexityAdjustment($E48,Trigger)</f>
        <v>0</v>
      </c>
      <c r="H48" s="210" t="b">
        <v>0</v>
      </c>
      <c r="I48" s="13">
        <v>60</v>
      </c>
      <c r="J48" s="13">
        <v>1</v>
      </c>
      <c r="K48" s="12">
        <f>_xll.qlRateHelperEarliestDate($E48,Trigger)</f>
        <v>42081</v>
      </c>
      <c r="L48" s="11">
        <f>_xll.qlRateHelperLatestDate($E48,Trigger)</f>
        <v>42173</v>
      </c>
    </row>
    <row r="49" spans="1:12" x14ac:dyDescent="0.2">
      <c r="A49" s="16" t="b">
        <v>0</v>
      </c>
      <c r="B49" s="17"/>
      <c r="C49" s="16" t="str">
        <f t="shared" si="3"/>
        <v>FUT3M</v>
      </c>
      <c r="D49" s="15" t="str">
        <v>J5</v>
      </c>
      <c r="E49" s="15" t="str">
        <f t="shared" si="2"/>
        <v>USD_YCSTDRH_FUT3MJ5</v>
      </c>
      <c r="F49" s="30">
        <f>_xll.qlRateHelperQuoteValue($E49,Trigger)</f>
        <v>99.632499999999993</v>
      </c>
      <c r="G49" s="14">
        <f>_xll.qlFuturesRateHelperConvexityAdjustment($E49,Trigger)</f>
        <v>0</v>
      </c>
      <c r="H49" s="13" t="b">
        <v>1</v>
      </c>
      <c r="I49" s="13">
        <v>60</v>
      </c>
      <c r="J49" s="13">
        <v>1</v>
      </c>
      <c r="K49" s="12">
        <f>_xll.qlRateHelperEarliestDate($E49,Trigger)</f>
        <v>42109</v>
      </c>
      <c r="L49" s="11">
        <f>_xll.qlRateHelperLatestDate($E49,Trigger)</f>
        <v>42200</v>
      </c>
    </row>
    <row r="50" spans="1:12" x14ac:dyDescent="0.2">
      <c r="A50" s="16" t="b">
        <v>1</v>
      </c>
      <c r="B50" s="17"/>
      <c r="C50" s="16" t="str">
        <f t="shared" si="3"/>
        <v>FUT3M</v>
      </c>
      <c r="D50" s="15" t="str">
        <v>M5</v>
      </c>
      <c r="E50" s="15" t="str">
        <f t="shared" si="2"/>
        <v>USD_YCSTDRH_FUT3MM5</v>
      </c>
      <c r="F50" s="30">
        <f>_xll.qlRateHelperQuoteValue($E50,Trigger)</f>
        <v>99.467500000000001</v>
      </c>
      <c r="G50" s="14">
        <f>_xll.qlFuturesRateHelperConvexityAdjustment($E50,Trigger)</f>
        <v>0</v>
      </c>
      <c r="H50" s="13" t="b">
        <v>1</v>
      </c>
      <c r="I50" s="13">
        <v>60</v>
      </c>
      <c r="J50" s="13">
        <v>1</v>
      </c>
      <c r="K50" s="12">
        <f>_xll.qlRateHelperEarliestDate($E50,Trigger)</f>
        <v>42172</v>
      </c>
      <c r="L50" s="11">
        <f>_xll.qlRateHelperLatestDate($E50,Trigger)</f>
        <v>42264</v>
      </c>
    </row>
    <row r="51" spans="1:12" x14ac:dyDescent="0.2">
      <c r="A51" s="16" t="b">
        <v>1</v>
      </c>
      <c r="B51" s="17"/>
      <c r="C51" s="16" t="str">
        <f t="shared" si="3"/>
        <v>FUT3M</v>
      </c>
      <c r="D51" s="15" t="str">
        <v>U5</v>
      </c>
      <c r="E51" s="15" t="str">
        <f t="shared" si="2"/>
        <v>USD_YCSTDRH_FUT3MU5</v>
      </c>
      <c r="F51" s="30">
        <f>_xll.qlRateHelperQuoteValue($E51,Trigger)</f>
        <v>99.242500000000007</v>
      </c>
      <c r="G51" s="14">
        <f>_xll.qlFuturesRateHelperConvexityAdjustment($E51,Trigger)</f>
        <v>0</v>
      </c>
      <c r="H51" s="13" t="b">
        <v>1</v>
      </c>
      <c r="I51" s="13">
        <v>60</v>
      </c>
      <c r="J51" s="13">
        <v>1</v>
      </c>
      <c r="K51" s="12">
        <f>_xll.qlRateHelperEarliestDate($E51,Trigger)</f>
        <v>42263</v>
      </c>
      <c r="L51" s="11">
        <f>_xll.qlRateHelperLatestDate($E51,Trigger)</f>
        <v>42354</v>
      </c>
    </row>
    <row r="52" spans="1:12" x14ac:dyDescent="0.2">
      <c r="A52" s="16" t="b">
        <v>1</v>
      </c>
      <c r="B52" s="17"/>
      <c r="C52" s="16" t="str">
        <f t="shared" si="3"/>
        <v>FUT3M</v>
      </c>
      <c r="D52" s="15" t="str">
        <v>Z5</v>
      </c>
      <c r="E52" s="15" t="str">
        <f t="shared" si="2"/>
        <v>USD_YCSTDRH_FUT3MZ5</v>
      </c>
      <c r="F52" s="30">
        <f>_xll.qlRateHelperQuoteValue($E52,Trigger)</f>
        <v>98.962500000000006</v>
      </c>
      <c r="G52" s="14">
        <f>_xll.qlFuturesRateHelperConvexityAdjustment($E52,Trigger)</f>
        <v>0</v>
      </c>
      <c r="H52" s="13" t="b">
        <v>1</v>
      </c>
      <c r="I52" s="13">
        <v>60</v>
      </c>
      <c r="J52" s="13">
        <v>1</v>
      </c>
      <c r="K52" s="12">
        <f>_xll.qlRateHelperEarliestDate($E52,Trigger)</f>
        <v>42354</v>
      </c>
      <c r="L52" s="11">
        <f>_xll.qlRateHelperLatestDate($E52,Trigger)</f>
        <v>42445</v>
      </c>
    </row>
    <row r="53" spans="1:12" x14ac:dyDescent="0.2">
      <c r="A53" s="16" t="b">
        <v>1</v>
      </c>
      <c r="B53" s="17"/>
      <c r="C53" s="16" t="str">
        <f t="shared" si="3"/>
        <v>FUT3M</v>
      </c>
      <c r="D53" s="15" t="str">
        <v>H6</v>
      </c>
      <c r="E53" s="15" t="str">
        <f t="shared" si="2"/>
        <v>USD_YCSTDRH_FUT3MH6</v>
      </c>
      <c r="F53" s="30">
        <f>_xll.qlRateHelperQuoteValue($E53,Trigger)</f>
        <v>98.662499999999994</v>
      </c>
      <c r="G53" s="14">
        <f>_xll.qlFuturesRateHelperConvexityAdjustment($E53,Trigger)</f>
        <v>0</v>
      </c>
      <c r="H53" s="13" t="b">
        <v>1</v>
      </c>
      <c r="I53" s="13">
        <v>60</v>
      </c>
      <c r="J53" s="13">
        <v>1</v>
      </c>
      <c r="K53" s="12">
        <f>_xll.qlRateHelperEarliestDate($E53,Trigger)</f>
        <v>42445</v>
      </c>
      <c r="L53" s="11">
        <f>_xll.qlRateHelperLatestDate($E53,Trigger)</f>
        <v>42537</v>
      </c>
    </row>
    <row r="54" spans="1:12" x14ac:dyDescent="0.2">
      <c r="A54" s="16" t="b">
        <v>1</v>
      </c>
      <c r="B54" s="17"/>
      <c r="C54" s="16" t="str">
        <f t="shared" si="3"/>
        <v>FUT3M</v>
      </c>
      <c r="D54" s="15" t="str">
        <v>M6</v>
      </c>
      <c r="E54" s="15" t="str">
        <f t="shared" si="2"/>
        <v>USD_YCSTDRH_FUT3MM6</v>
      </c>
      <c r="F54" s="30">
        <f>_xll.qlRateHelperQuoteValue($E54,Trigger)</f>
        <v>98.357500000000002</v>
      </c>
      <c r="G54" s="14">
        <f>_xll.qlFuturesRateHelperConvexityAdjustment($E54,Trigger)</f>
        <v>0</v>
      </c>
      <c r="H54" s="13" t="b">
        <v>1</v>
      </c>
      <c r="I54" s="13">
        <v>60</v>
      </c>
      <c r="J54" s="13">
        <v>1</v>
      </c>
      <c r="K54" s="12">
        <f>_xll.qlRateHelperEarliestDate($E54,Trigger)</f>
        <v>42536</v>
      </c>
      <c r="L54" s="11">
        <f>_xll.qlRateHelperLatestDate($E54,Trigger)</f>
        <v>42628</v>
      </c>
    </row>
    <row r="55" spans="1:12" x14ac:dyDescent="0.2">
      <c r="A55" s="16" t="b">
        <v>1</v>
      </c>
      <c r="B55" s="17"/>
      <c r="C55" s="16" t="str">
        <f t="shared" si="3"/>
        <v>FUT3M</v>
      </c>
      <c r="D55" s="15" t="str">
        <v>U6</v>
      </c>
      <c r="E55" s="15" t="str">
        <f t="shared" si="2"/>
        <v>USD_YCSTDRH_FUT3MU6</v>
      </c>
      <c r="F55" s="30">
        <f>_xll.qlRateHelperQuoteValue($E55,Trigger)</f>
        <v>98.072499999999991</v>
      </c>
      <c r="G55" s="14">
        <f>_xll.qlFuturesRateHelperConvexityAdjustment($E55,Trigger)</f>
        <v>0</v>
      </c>
      <c r="H55" s="13" t="b">
        <v>1</v>
      </c>
      <c r="I55" s="13">
        <v>30</v>
      </c>
      <c r="J55" s="13">
        <v>1</v>
      </c>
      <c r="K55" s="12">
        <f>_xll.qlRateHelperEarliestDate($E55,Trigger)</f>
        <v>42634</v>
      </c>
      <c r="L55" s="11">
        <f>_xll.qlRateHelperLatestDate($E55,Trigger)</f>
        <v>42725</v>
      </c>
    </row>
    <row r="56" spans="1:12" x14ac:dyDescent="0.2">
      <c r="A56" s="16" t="b">
        <v>1</v>
      </c>
      <c r="B56" s="17"/>
      <c r="C56" s="16" t="str">
        <f t="shared" si="3"/>
        <v>FUT3M</v>
      </c>
      <c r="D56" s="15" t="str">
        <v>Z6</v>
      </c>
      <c r="E56" s="15" t="str">
        <f t="shared" si="2"/>
        <v>USD_YCSTDRH_FUT3MZ6</v>
      </c>
      <c r="F56" s="30">
        <f>_xll.qlRateHelperQuoteValue($E56,Trigger)</f>
        <v>97.807500000000005</v>
      </c>
      <c r="G56" s="14">
        <f>_xll.qlFuturesRateHelperConvexityAdjustment($E56,Trigger)</f>
        <v>0</v>
      </c>
      <c r="H56" s="13" t="b">
        <v>1</v>
      </c>
      <c r="I56" s="13">
        <v>30</v>
      </c>
      <c r="J56" s="13">
        <v>1</v>
      </c>
      <c r="K56" s="12">
        <f>_xll.qlRateHelperEarliestDate($E56,Trigger)</f>
        <v>42725</v>
      </c>
      <c r="L56" s="11">
        <f>_xll.qlRateHelperLatestDate($E56,Trigger)</f>
        <v>42815</v>
      </c>
    </row>
    <row r="57" spans="1:12" x14ac:dyDescent="0.2">
      <c r="A57" s="16" t="b">
        <v>1</v>
      </c>
      <c r="B57" s="17"/>
      <c r="C57" s="16" t="str">
        <f t="shared" si="3"/>
        <v>FUT3M</v>
      </c>
      <c r="D57" s="15" t="str">
        <v>H7</v>
      </c>
      <c r="E57" s="15" t="str">
        <f t="shared" si="2"/>
        <v>USD_YCSTDRH_FUT3MH7</v>
      </c>
      <c r="F57" s="30">
        <f>_xll.qlRateHelperQuoteValue($E57,Trigger)</f>
        <v>97.582499999999996</v>
      </c>
      <c r="G57" s="14">
        <f>_xll.qlFuturesRateHelperConvexityAdjustment($E57,Trigger)</f>
        <v>0</v>
      </c>
      <c r="H57" s="13" t="b">
        <v>1</v>
      </c>
      <c r="I57" s="13">
        <v>30</v>
      </c>
      <c r="J57" s="13">
        <v>1</v>
      </c>
      <c r="K57" s="12">
        <f>_xll.qlRateHelperEarliestDate($E57,Trigger)</f>
        <v>42809</v>
      </c>
      <c r="L57" s="11">
        <f>_xll.qlRateHelperLatestDate($E57,Trigger)</f>
        <v>42901</v>
      </c>
    </row>
    <row r="58" spans="1:12" x14ac:dyDescent="0.2">
      <c r="A58" s="16" t="b">
        <v>1</v>
      </c>
      <c r="B58" s="17"/>
      <c r="C58" s="16" t="str">
        <f t="shared" si="3"/>
        <v>FUT3M</v>
      </c>
      <c r="D58" s="15" t="str">
        <v>M7</v>
      </c>
      <c r="E58" s="15" t="str">
        <f t="shared" si="2"/>
        <v>USD_YCSTDRH_FUT3MM7</v>
      </c>
      <c r="F58" s="30">
        <f>_xll.qlRateHelperQuoteValue($E58,Trigger)</f>
        <v>97.367500000000007</v>
      </c>
      <c r="G58" s="14">
        <f>_xll.qlFuturesRateHelperConvexityAdjustment($E58,Trigger)</f>
        <v>0</v>
      </c>
      <c r="H58" s="13" t="b">
        <v>1</v>
      </c>
      <c r="I58" s="13">
        <v>30</v>
      </c>
      <c r="J58" s="13">
        <v>1</v>
      </c>
      <c r="K58" s="12">
        <f>_xll.qlRateHelperEarliestDate($E58,Trigger)</f>
        <v>42907</v>
      </c>
      <c r="L58" s="11">
        <f>_xll.qlRateHelperLatestDate($E58,Trigger)</f>
        <v>42999</v>
      </c>
    </row>
    <row r="59" spans="1:12" x14ac:dyDescent="0.2">
      <c r="A59" s="16" t="b">
        <v>1</v>
      </c>
      <c r="B59" s="17"/>
      <c r="C59" s="16" t="str">
        <f t="shared" si="3"/>
        <v>FUT3M</v>
      </c>
      <c r="D59" s="15" t="str">
        <v>U7</v>
      </c>
      <c r="E59" s="15" t="str">
        <f t="shared" si="2"/>
        <v>USD_YCSTDRH_FUT3MU7</v>
      </c>
      <c r="F59" s="30">
        <f>_xll.qlRateHelperQuoteValue($E59,Trigger)</f>
        <v>97.177500000000009</v>
      </c>
      <c r="G59" s="14">
        <f>_xll.qlFuturesRateHelperConvexityAdjustment($E59,Trigger)</f>
        <v>0</v>
      </c>
      <c r="H59" s="13" t="b">
        <v>1</v>
      </c>
      <c r="I59" s="13">
        <v>30</v>
      </c>
      <c r="J59" s="13">
        <v>1</v>
      </c>
      <c r="K59" s="12">
        <f>_xll.qlRateHelperEarliestDate($E59,Trigger)</f>
        <v>42998</v>
      </c>
      <c r="L59" s="11">
        <f>_xll.qlRateHelperLatestDate($E59,Trigger)</f>
        <v>43089</v>
      </c>
    </row>
    <row r="60" spans="1:12" x14ac:dyDescent="0.2">
      <c r="A60" s="16" t="b">
        <v>1</v>
      </c>
      <c r="B60" s="17"/>
      <c r="C60" s="16" t="str">
        <f t="shared" si="3"/>
        <v>FUT3M</v>
      </c>
      <c r="D60" s="15" t="str">
        <v>Z7</v>
      </c>
      <c r="E60" s="15" t="str">
        <f t="shared" si="2"/>
        <v>USD_YCSTDRH_FUT3MZ7</v>
      </c>
      <c r="F60" s="30">
        <f>_xll.qlRateHelperQuoteValue($E60,Trigger)</f>
        <v>96.997500000000002</v>
      </c>
      <c r="G60" s="14">
        <f>_xll.qlFuturesRateHelperConvexityAdjustment($E60,Trigger)</f>
        <v>0</v>
      </c>
      <c r="H60" s="13" t="b">
        <v>1</v>
      </c>
      <c r="I60" s="13">
        <v>30</v>
      </c>
      <c r="J60" s="13">
        <v>1</v>
      </c>
      <c r="K60" s="12">
        <f>_xll.qlRateHelperEarliestDate($E60,Trigger)</f>
        <v>43089</v>
      </c>
      <c r="L60" s="11">
        <f>_xll.qlRateHelperLatestDate($E60,Trigger)</f>
        <v>43179</v>
      </c>
    </row>
    <row r="61" spans="1:12" x14ac:dyDescent="0.2">
      <c r="A61" s="16" t="b">
        <v>1</v>
      </c>
      <c r="B61" s="17"/>
      <c r="C61" s="16" t="str">
        <f t="shared" si="3"/>
        <v>FUT3M</v>
      </c>
      <c r="D61" s="15" t="str">
        <v>H8</v>
      </c>
      <c r="E61" s="15" t="str">
        <f t="shared" si="2"/>
        <v>USD_YCSTDRH_FUT3MH8</v>
      </c>
      <c r="F61" s="30">
        <f>_xll.qlRateHelperQuoteValue($E61,Trigger)</f>
        <v>96.842500000000001</v>
      </c>
      <c r="G61" s="14">
        <f>_xll.qlFuturesRateHelperConvexityAdjustment($E61,Trigger)</f>
        <v>0</v>
      </c>
      <c r="H61" s="13" t="b">
        <v>1</v>
      </c>
      <c r="I61" s="13">
        <v>30</v>
      </c>
      <c r="J61" s="13">
        <v>1</v>
      </c>
      <c r="K61" s="12">
        <f>_xll.qlRateHelperEarliestDate($E61,Trigger)</f>
        <v>43180</v>
      </c>
      <c r="L61" s="11">
        <f>_xll.qlRateHelperLatestDate($E61,Trigger)</f>
        <v>43272</v>
      </c>
    </row>
    <row r="62" spans="1:12" x14ac:dyDescent="0.2">
      <c r="A62" s="16" t="b">
        <v>1</v>
      </c>
      <c r="B62" s="17"/>
      <c r="C62" s="16" t="str">
        <f t="shared" si="3"/>
        <v>FUT3M</v>
      </c>
      <c r="D62" s="15" t="str">
        <v>M8</v>
      </c>
      <c r="E62" s="15" t="str">
        <f t="shared" si="2"/>
        <v>USD_YCSTDRH_FUT3MM8</v>
      </c>
      <c r="F62" s="30">
        <f>_xll.qlRateHelperQuoteValue($E62,Trigger)</f>
        <v>96.692499999999995</v>
      </c>
      <c r="G62" s="14">
        <f>_xll.qlFuturesRateHelperConvexityAdjustment($E62,Trigger)</f>
        <v>0</v>
      </c>
      <c r="H62" s="13" t="b">
        <v>1</v>
      </c>
      <c r="I62" s="13">
        <v>30</v>
      </c>
      <c r="J62" s="13">
        <v>1</v>
      </c>
      <c r="K62" s="12">
        <f>_xll.qlRateHelperEarliestDate($E62,Trigger)</f>
        <v>43271</v>
      </c>
      <c r="L62" s="11">
        <f>_xll.qlRateHelperLatestDate($E62,Trigger)</f>
        <v>43363</v>
      </c>
    </row>
    <row r="63" spans="1:12" x14ac:dyDescent="0.2">
      <c r="A63" s="16" t="b">
        <v>1</v>
      </c>
      <c r="B63" s="17"/>
      <c r="C63" s="16" t="str">
        <f t="shared" si="3"/>
        <v>FUT3M</v>
      </c>
      <c r="D63" s="15" t="str">
        <v>U8</v>
      </c>
      <c r="E63" s="15" t="str">
        <f t="shared" si="2"/>
        <v>USD_YCSTDRH_FUT3MU8</v>
      </c>
      <c r="F63" s="30">
        <f>_xll.qlRateHelperQuoteValue($E63,Trigger)</f>
        <v>96.557500000000005</v>
      </c>
      <c r="G63" s="14">
        <f>_xll.qlFuturesRateHelperConvexityAdjustment($E63,Trigger)</f>
        <v>0</v>
      </c>
      <c r="H63" s="13" t="b">
        <v>1</v>
      </c>
      <c r="I63" s="13">
        <v>30</v>
      </c>
      <c r="J63" s="13">
        <v>1</v>
      </c>
      <c r="K63" s="12">
        <f>_xll.qlRateHelperEarliestDate($E63,Trigger)</f>
        <v>43362</v>
      </c>
      <c r="L63" s="11">
        <f>_xll.qlRateHelperLatestDate($E63,Trigger)</f>
        <v>43453</v>
      </c>
    </row>
    <row r="64" spans="1:12" x14ac:dyDescent="0.2">
      <c r="A64" s="16" t="b">
        <v>1</v>
      </c>
      <c r="B64" s="17"/>
      <c r="C64" s="16" t="str">
        <f t="shared" si="3"/>
        <v>FUT3M</v>
      </c>
      <c r="D64" s="15" t="str">
        <v>Z8</v>
      </c>
      <c r="E64" s="15" t="str">
        <f t="shared" si="2"/>
        <v>USD_YCSTDRH_FUT3MZ8</v>
      </c>
      <c r="F64" s="30">
        <f>_xll.qlRateHelperQuoteValue($E64,Trigger)</f>
        <v>96.435000000000002</v>
      </c>
      <c r="G64" s="14">
        <f>_xll.qlFuturesRateHelperConvexityAdjustment($E64,Trigger)</f>
        <v>0</v>
      </c>
      <c r="H64" s="13" t="b">
        <v>1</v>
      </c>
      <c r="I64" s="13">
        <v>30</v>
      </c>
      <c r="J64" s="13">
        <v>1</v>
      </c>
      <c r="K64" s="12">
        <f>_xll.qlRateHelperEarliestDate($E64,Trigger)</f>
        <v>43453</v>
      </c>
      <c r="L64" s="11">
        <f>_xll.qlRateHelperLatestDate($E64,Trigger)</f>
        <v>43543</v>
      </c>
    </row>
    <row r="65" spans="1:13" x14ac:dyDescent="0.2">
      <c r="A65" s="16" t="b">
        <v>1</v>
      </c>
      <c r="B65" s="17"/>
      <c r="C65" s="16" t="str">
        <f t="shared" si="3"/>
        <v>FUT3M</v>
      </c>
      <c r="D65" s="15" t="str">
        <v>H9</v>
      </c>
      <c r="E65" s="15" t="str">
        <f t="shared" si="2"/>
        <v>USD_YCSTDRH_FUT3MH9</v>
      </c>
      <c r="F65" s="30">
        <f>_xll.qlRateHelperQuoteValue($E65,Trigger)</f>
        <v>96.327500000000001</v>
      </c>
      <c r="G65" s="14">
        <f>_xll.qlFuturesRateHelperConvexityAdjustment($E65,Trigger)</f>
        <v>0</v>
      </c>
      <c r="H65" s="13" t="b">
        <v>1</v>
      </c>
      <c r="I65" s="13">
        <v>30</v>
      </c>
      <c r="J65" s="13">
        <v>1</v>
      </c>
      <c r="K65" s="12">
        <f>_xll.qlRateHelperEarliestDate($E65,Trigger)</f>
        <v>43544</v>
      </c>
      <c r="L65" s="11">
        <f>_xll.qlRateHelperLatestDate($E65,Trigger)</f>
        <v>43636</v>
      </c>
    </row>
    <row r="66" spans="1:13" x14ac:dyDescent="0.2">
      <c r="A66" s="16" t="b">
        <v>1</v>
      </c>
      <c r="B66" s="17"/>
      <c r="C66" s="16" t="str">
        <f t="shared" si="3"/>
        <v>FUT3M</v>
      </c>
      <c r="D66" s="15" t="str">
        <v>M9</v>
      </c>
      <c r="E66" s="15" t="str">
        <f t="shared" ref="E66:E97" si="4">RateHelperPrefix&amp;"_"&amp;$B66&amp;$C66&amp;$D66</f>
        <v>USD_YCSTDRH_FUT3MM9</v>
      </c>
      <c r="F66" s="30">
        <f>_xll.qlRateHelperQuoteValue($E66,Trigger)</f>
        <v>96.227499999999992</v>
      </c>
      <c r="G66" s="14">
        <f>_xll.qlFuturesRateHelperConvexityAdjustment($E66,Trigger)</f>
        <v>0</v>
      </c>
      <c r="H66" s="13" t="b">
        <v>1</v>
      </c>
      <c r="I66" s="13">
        <v>30</v>
      </c>
      <c r="J66" s="13">
        <v>1</v>
      </c>
      <c r="K66" s="12">
        <f>_xll.qlRateHelperEarliestDate($E66,Trigger)</f>
        <v>43635</v>
      </c>
      <c r="L66" s="11">
        <f>_xll.qlRateHelperLatestDate($E66,Trigger)</f>
        <v>43727</v>
      </c>
    </row>
    <row r="67" spans="1:13" x14ac:dyDescent="0.2">
      <c r="A67" s="16" t="b">
        <v>1</v>
      </c>
      <c r="B67" s="17"/>
      <c r="C67" s="16" t="str">
        <f t="shared" si="3"/>
        <v>FUT3M</v>
      </c>
      <c r="D67" s="15" t="str">
        <v>U9</v>
      </c>
      <c r="E67" s="15" t="str">
        <f t="shared" si="4"/>
        <v>USD_YCSTDRH_FUT3MU9</v>
      </c>
      <c r="F67" s="30">
        <f>_xll.qlRateHelperQuoteValue($E67,Trigger)</f>
        <v>96.14</v>
      </c>
      <c r="G67" s="14">
        <f>_xll.qlFuturesRateHelperConvexityAdjustment($E67,Trigger)</f>
        <v>0</v>
      </c>
      <c r="H67" s="13" t="b">
        <v>1</v>
      </c>
      <c r="I67" s="13">
        <v>30</v>
      </c>
      <c r="J67" s="13">
        <v>1</v>
      </c>
      <c r="K67" s="12">
        <f>_xll.qlRateHelperEarliestDate($E67,Trigger)</f>
        <v>43726</v>
      </c>
      <c r="L67" s="11">
        <f>_xll.qlRateHelperLatestDate($E67,Trigger)</f>
        <v>43817</v>
      </c>
    </row>
    <row r="68" spans="1:13" x14ac:dyDescent="0.2">
      <c r="A68" s="16" t="b">
        <v>1</v>
      </c>
      <c r="B68" s="17"/>
      <c r="C68" s="16" t="str">
        <f t="shared" si="3"/>
        <v>FUT3M</v>
      </c>
      <c r="D68" s="15" t="str">
        <v>Z9</v>
      </c>
      <c r="E68" s="15" t="str">
        <f t="shared" si="4"/>
        <v>USD_YCSTDRH_FUT3MZ9</v>
      </c>
      <c r="F68" s="30">
        <f>_xll.qlRateHelperQuoteValue($E68,Trigger)</f>
        <v>96.050000000000011</v>
      </c>
      <c r="G68" s="14">
        <f>_xll.qlFuturesRateHelperConvexityAdjustment($E68,Trigger)</f>
        <v>0</v>
      </c>
      <c r="H68" s="13" t="b">
        <v>1</v>
      </c>
      <c r="I68" s="13">
        <v>30</v>
      </c>
      <c r="J68" s="13">
        <v>1</v>
      </c>
      <c r="K68" s="12">
        <f>_xll.qlRateHelperEarliestDate($E68,Trigger)</f>
        <v>43817</v>
      </c>
      <c r="L68" s="11">
        <f>_xll.qlRateHelperLatestDate($E68,Trigger)</f>
        <v>43908</v>
      </c>
    </row>
    <row r="69" spans="1:13" x14ac:dyDescent="0.2">
      <c r="A69" s="16" t="b">
        <v>1</v>
      </c>
      <c r="B69" s="17"/>
      <c r="C69" s="16" t="str">
        <f t="shared" si="3"/>
        <v>FUT3M</v>
      </c>
      <c r="D69" s="15" t="str">
        <v>H0</v>
      </c>
      <c r="E69" s="15" t="str">
        <f t="shared" si="4"/>
        <v>USD_YCSTDRH_FUT3MH0</v>
      </c>
      <c r="F69" s="30">
        <f>_xll.qlRateHelperQuoteValue($E69,Trigger)</f>
        <v>95.982499999999987</v>
      </c>
      <c r="G69" s="14">
        <f>_xll.qlFuturesRateHelperConvexityAdjustment($E69,Trigger)</f>
        <v>0</v>
      </c>
      <c r="H69" s="13" t="b">
        <v>1</v>
      </c>
      <c r="I69" s="13">
        <v>30</v>
      </c>
      <c r="J69" s="13">
        <v>1</v>
      </c>
      <c r="K69" s="12">
        <f>_xll.qlRateHelperEarliestDate($E69,Trigger)</f>
        <v>43908</v>
      </c>
      <c r="L69" s="11">
        <f>_xll.qlRateHelperLatestDate($E69,Trigger)</f>
        <v>44000</v>
      </c>
    </row>
    <row r="70" spans="1:13" x14ac:dyDescent="0.2">
      <c r="A70" s="16" t="b">
        <v>1</v>
      </c>
      <c r="B70" s="17"/>
      <c r="C70" s="16" t="str">
        <f t="shared" si="3"/>
        <v>FUT3M</v>
      </c>
      <c r="D70" s="15" t="str">
        <v>M0</v>
      </c>
      <c r="E70" s="15" t="str">
        <f t="shared" si="4"/>
        <v>USD_YCSTDRH_FUT3MM0</v>
      </c>
      <c r="F70" s="30">
        <f>_xll.qlRateHelperQuoteValue($E70,Trigger)</f>
        <v>95.91749999999999</v>
      </c>
      <c r="G70" s="14">
        <f>_xll.qlFuturesRateHelperConvexityAdjustment($E70,Trigger)</f>
        <v>0</v>
      </c>
      <c r="H70" s="13" t="b">
        <v>1</v>
      </c>
      <c r="I70" s="13">
        <v>30</v>
      </c>
      <c r="J70" s="13">
        <v>1</v>
      </c>
      <c r="K70" s="12">
        <f>_xll.qlRateHelperEarliestDate($E70,Trigger)</f>
        <v>43999</v>
      </c>
      <c r="L70" s="11">
        <f>_xll.qlRateHelperLatestDate($E70,Trigger)</f>
        <v>44091</v>
      </c>
    </row>
    <row r="71" spans="1:13" x14ac:dyDescent="0.2">
      <c r="A71" s="16" t="b">
        <v>1</v>
      </c>
      <c r="B71" s="17"/>
      <c r="C71" s="16" t="str">
        <f t="shared" si="3"/>
        <v>FUT3M</v>
      </c>
      <c r="D71" s="15" t="str">
        <v>U0</v>
      </c>
      <c r="E71" s="15" t="str">
        <f t="shared" si="4"/>
        <v>USD_YCSTDRH_FUT3MU0</v>
      </c>
      <c r="F71" s="30">
        <f>_xll.qlRateHelperQuoteValue($E71,Trigger)</f>
        <v>95.857499999999987</v>
      </c>
      <c r="G71" s="14">
        <f>_xll.qlFuturesRateHelperConvexityAdjustment($E71,Trigger)</f>
        <v>0</v>
      </c>
      <c r="H71" s="13" t="b">
        <v>1</v>
      </c>
      <c r="I71" s="13">
        <v>30</v>
      </c>
      <c r="J71" s="13">
        <v>1</v>
      </c>
      <c r="K71" s="12">
        <f>_xll.qlRateHelperEarliestDate($E71,Trigger)</f>
        <v>44090</v>
      </c>
      <c r="L71" s="11">
        <f>_xll.qlRateHelperLatestDate($E71,Trigger)</f>
        <v>44181</v>
      </c>
    </row>
    <row r="72" spans="1:13" x14ac:dyDescent="0.2">
      <c r="A72" s="16" t="b">
        <v>1</v>
      </c>
      <c r="B72" s="17"/>
      <c r="C72" s="16" t="str">
        <f t="shared" si="3"/>
        <v>FUT3M</v>
      </c>
      <c r="D72" s="15" t="str">
        <v>Z0</v>
      </c>
      <c r="E72" s="15" t="str">
        <f t="shared" si="4"/>
        <v>USD_YCSTDRH_FUT3MZ0</v>
      </c>
      <c r="F72" s="30">
        <f>_xll.qlRateHelperQuoteValue($E72,Trigger)</f>
        <v>95.795000000000002</v>
      </c>
      <c r="G72" s="14">
        <f>_xll.qlFuturesRateHelperConvexityAdjustment($E72,Trigger)</f>
        <v>0</v>
      </c>
      <c r="H72" s="13" t="b">
        <v>1</v>
      </c>
      <c r="I72" s="13">
        <v>30</v>
      </c>
      <c r="J72" s="13">
        <v>1</v>
      </c>
      <c r="K72" s="12">
        <f>_xll.qlRateHelperEarliestDate($E72,Trigger)</f>
        <v>44181</v>
      </c>
      <c r="L72" s="11">
        <f>_xll.qlRateHelperLatestDate($E72,Trigger)</f>
        <v>44271</v>
      </c>
    </row>
    <row r="73" spans="1:13" x14ac:dyDescent="0.2">
      <c r="A73" s="16" t="b">
        <v>1</v>
      </c>
      <c r="B73" s="17"/>
      <c r="C73" s="16" t="str">
        <f t="shared" si="3"/>
        <v>FUT3M</v>
      </c>
      <c r="D73" s="15" t="str">
        <v>H1</v>
      </c>
      <c r="E73" s="15" t="str">
        <f t="shared" si="4"/>
        <v>USD_YCSTDRH_FUT3MH1</v>
      </c>
      <c r="F73" s="30">
        <f>_xll.qlRateHelperQuoteValue($E73,Trigger)</f>
        <v>95.76</v>
      </c>
      <c r="G73" s="14">
        <f>_xll.qlFuturesRateHelperConvexityAdjustment($E73,Trigger)</f>
        <v>0</v>
      </c>
      <c r="H73" s="13" t="b">
        <v>1</v>
      </c>
      <c r="I73" s="13">
        <v>30</v>
      </c>
      <c r="J73" s="13">
        <v>1</v>
      </c>
      <c r="K73" s="12">
        <f>_xll.qlRateHelperEarliestDate($E73,Trigger)</f>
        <v>44272</v>
      </c>
      <c r="L73" s="11">
        <f>_xll.qlRateHelperLatestDate($E73,Trigger)</f>
        <v>44364</v>
      </c>
    </row>
    <row r="74" spans="1:13" x14ac:dyDescent="0.2">
      <c r="A74" s="16" t="b">
        <v>1</v>
      </c>
      <c r="B74" s="17"/>
      <c r="C74" s="16" t="str">
        <f t="shared" si="3"/>
        <v>FUT3M</v>
      </c>
      <c r="D74" s="15" t="str">
        <v>M1</v>
      </c>
      <c r="E74" s="15" t="str">
        <f t="shared" si="4"/>
        <v>USD_YCSTDRH_FUT3MM1</v>
      </c>
      <c r="F74" s="30">
        <f>_xll.qlRateHelperQuoteValue($E74,Trigger)</f>
        <v>95.724999999999994</v>
      </c>
      <c r="G74" s="14">
        <f>_xll.qlFuturesRateHelperConvexityAdjustment($E74,Trigger)</f>
        <v>0</v>
      </c>
      <c r="H74" s="13" t="b">
        <v>1</v>
      </c>
      <c r="I74" s="13">
        <v>30</v>
      </c>
      <c r="J74" s="13">
        <v>1</v>
      </c>
      <c r="K74" s="12">
        <f>_xll.qlRateHelperEarliestDate($E74,Trigger)</f>
        <v>44363</v>
      </c>
      <c r="L74" s="11">
        <f>_xll.qlRateHelperLatestDate($E74,Trigger)</f>
        <v>44455</v>
      </c>
    </row>
    <row r="75" spans="1:13" x14ac:dyDescent="0.2">
      <c r="A75" s="16" t="b">
        <v>1</v>
      </c>
      <c r="B75" s="17"/>
      <c r="C75" s="16" t="str">
        <f t="shared" si="3"/>
        <v>FUT3M</v>
      </c>
      <c r="D75" s="15" t="str">
        <v>U1</v>
      </c>
      <c r="E75" s="15" t="str">
        <f t="shared" si="4"/>
        <v>USD_YCSTDRH_FUT3MU1</v>
      </c>
      <c r="F75" s="30">
        <f>_xll.qlRateHelperQuoteValue($E75,Trigger)</f>
        <v>95.694999999999993</v>
      </c>
      <c r="G75" s="14">
        <f>_xll.qlFuturesRateHelperConvexityAdjustment($E75,Trigger)</f>
        <v>0</v>
      </c>
      <c r="H75" s="13" t="b">
        <v>1</v>
      </c>
      <c r="I75" s="13">
        <v>30</v>
      </c>
      <c r="J75" s="13">
        <v>1</v>
      </c>
      <c r="K75" s="12">
        <f>_xll.qlRateHelperEarliestDate($E75,Trigger)</f>
        <v>44454</v>
      </c>
      <c r="L75" s="11">
        <f>_xll.qlRateHelperLatestDate($E75,Trigger)</f>
        <v>44545</v>
      </c>
    </row>
    <row r="76" spans="1:13" x14ac:dyDescent="0.2">
      <c r="A76" s="16" t="b">
        <v>1</v>
      </c>
      <c r="B76" s="17"/>
      <c r="C76" s="16" t="str">
        <f t="shared" si="3"/>
        <v>FUT3M</v>
      </c>
      <c r="D76" s="15" t="str">
        <v>Z1</v>
      </c>
      <c r="E76" s="15" t="str">
        <f t="shared" si="4"/>
        <v>USD_YCSTDRH_FUT3MZ1</v>
      </c>
      <c r="F76" s="30">
        <f>_xll.qlRateHelperQuoteValue($E76,Trigger)</f>
        <v>95.642499999999998</v>
      </c>
      <c r="G76" s="14">
        <f>_xll.qlFuturesRateHelperConvexityAdjustment($E76,Trigger)</f>
        <v>0</v>
      </c>
      <c r="H76" s="13" t="b">
        <v>1</v>
      </c>
      <c r="I76" s="13">
        <v>30</v>
      </c>
      <c r="J76" s="13">
        <v>1</v>
      </c>
      <c r="K76" s="12">
        <f>_xll.qlRateHelperEarliestDate($E76,Trigger)</f>
        <v>44545</v>
      </c>
      <c r="L76" s="11">
        <f>_xll.qlRateHelperLatestDate($E76,Trigger)</f>
        <v>44635</v>
      </c>
    </row>
    <row r="77" spans="1:13" x14ac:dyDescent="0.2">
      <c r="A77" s="16" t="b">
        <v>1</v>
      </c>
      <c r="B77" s="17"/>
      <c r="C77" s="16" t="str">
        <f t="shared" si="3"/>
        <v>FUT3M</v>
      </c>
      <c r="D77" s="15" t="str">
        <v>H2</v>
      </c>
      <c r="E77" s="15" t="str">
        <f t="shared" si="4"/>
        <v>USD_YCSTDRH_FUT3MH2</v>
      </c>
      <c r="F77" s="30">
        <f>_xll.qlRateHelperQuoteValue($E77,Trigger)</f>
        <v>95.622500000000002</v>
      </c>
      <c r="G77" s="14">
        <f>_xll.qlFuturesRateHelperConvexityAdjustment($E77,Trigger)</f>
        <v>0</v>
      </c>
      <c r="H77" s="13" t="b">
        <v>1</v>
      </c>
      <c r="I77" s="13">
        <v>30</v>
      </c>
      <c r="J77" s="13">
        <v>1</v>
      </c>
      <c r="K77" s="12">
        <f>_xll.qlRateHelperEarliestDate($E77,Trigger)</f>
        <v>44636</v>
      </c>
      <c r="L77" s="11">
        <f>_xll.qlRateHelperLatestDate($E77,Trigger)</f>
        <v>44728</v>
      </c>
    </row>
    <row r="78" spans="1:13" x14ac:dyDescent="0.2">
      <c r="A78" s="16" t="b">
        <v>1</v>
      </c>
      <c r="B78" s="17"/>
      <c r="C78" s="16" t="str">
        <f t="shared" si="3"/>
        <v>FUT3M</v>
      </c>
      <c r="D78" s="15" t="str">
        <v>M2</v>
      </c>
      <c r="E78" s="15" t="str">
        <f t="shared" si="4"/>
        <v>USD_YCSTDRH_FUT3MM2</v>
      </c>
      <c r="F78" s="30">
        <f>_xll.qlRateHelperQuoteValue($E78,Trigger)</f>
        <v>95.597499999999997</v>
      </c>
      <c r="G78" s="14">
        <f>_xll.qlFuturesRateHelperConvexityAdjustment($E78,Trigger)</f>
        <v>0</v>
      </c>
      <c r="H78" s="13" t="b">
        <v>1</v>
      </c>
      <c r="I78" s="13">
        <v>30</v>
      </c>
      <c r="J78" s="13">
        <v>1</v>
      </c>
      <c r="K78" s="12">
        <f>_xll.qlRateHelperEarliestDate($E78,Trigger)</f>
        <v>44727</v>
      </c>
      <c r="L78" s="11">
        <f>_xll.qlRateHelperLatestDate($E78,Trigger)</f>
        <v>44819</v>
      </c>
    </row>
    <row r="79" spans="1:13" x14ac:dyDescent="0.2">
      <c r="A79" s="9" t="b">
        <v>1</v>
      </c>
      <c r="B79" s="10"/>
      <c r="C79" s="9" t="str">
        <f t="shared" si="3"/>
        <v>FUT3M</v>
      </c>
      <c r="D79" s="8" t="str">
        <v>U2</v>
      </c>
      <c r="E79" s="8" t="str">
        <f t="shared" si="4"/>
        <v>USD_YCSTDRH_FUT3MU2</v>
      </c>
      <c r="F79" s="29">
        <f>_xll.qlRateHelperQuoteValue($E79,Trigger)</f>
        <v>95.572500000000005</v>
      </c>
      <c r="G79" s="7">
        <f>_xll.qlFuturesRateHelperConvexityAdjustment($E79,Trigger)</f>
        <v>0</v>
      </c>
      <c r="H79" s="6" t="b">
        <v>1</v>
      </c>
      <c r="I79" s="6">
        <v>30</v>
      </c>
      <c r="J79" s="13">
        <v>1</v>
      </c>
      <c r="K79" s="5">
        <f>_xll.qlRateHelperEarliestDate($E79,Trigger)</f>
        <v>44825</v>
      </c>
      <c r="L79" s="4">
        <f>_xll.qlRateHelperLatestDate($E79,Trigger)</f>
        <v>44916</v>
      </c>
      <c r="M79" s="28"/>
    </row>
    <row r="80" spans="1:13" ht="11.25" customHeight="1" x14ac:dyDescent="0.2">
      <c r="B80" s="25">
        <v>2</v>
      </c>
      <c r="C80" s="24"/>
      <c r="D80" s="23" t="s">
        <v>41</v>
      </c>
      <c r="E80" s="23" t="str">
        <f t="shared" si="4"/>
        <v>USD_YCSTDRH_2X1S</v>
      </c>
      <c r="F80" s="22" t="e">
        <f>_xll.qlRateHelperQuoteValue($E80,Trigger)</f>
        <v>#NUM!</v>
      </c>
      <c r="G80" s="22" t="e">
        <f>_xll.qlSwapRateHelperSpread($E80,Trigger)</f>
        <v>#NUM!</v>
      </c>
      <c r="H80" s="21" t="b">
        <v>0</v>
      </c>
      <c r="I80" s="21">
        <v>40</v>
      </c>
      <c r="J80" s="21">
        <v>1</v>
      </c>
      <c r="K80" s="20" t="e">
        <f>_xll.qlRateHelperEarliestDate($E80,Trigger)</f>
        <v>#NUM!</v>
      </c>
      <c r="L80" s="19" t="e">
        <f>_xll.qlRateHelperLatestDate($E80,Trigger)</f>
        <v>#NUM!</v>
      </c>
      <c r="M80" s="27"/>
    </row>
    <row r="81" spans="2:13" x14ac:dyDescent="0.2">
      <c r="B81" s="17">
        <v>3</v>
      </c>
      <c r="C81" s="16"/>
      <c r="D81" s="15" t="s">
        <v>41</v>
      </c>
      <c r="E81" s="15" t="str">
        <f t="shared" si="4"/>
        <v>USD_YCSTDRH_3X1S</v>
      </c>
      <c r="F81" s="14" t="e">
        <f>_xll.qlRateHelperQuoteValue($E81,Trigger)</f>
        <v>#NUM!</v>
      </c>
      <c r="G81" s="14" t="e">
        <f>_xll.qlSwapRateHelperSpread($E81,Trigger)</f>
        <v>#NUM!</v>
      </c>
      <c r="H81" s="13" t="b">
        <v>0</v>
      </c>
      <c r="I81" s="13">
        <v>40</v>
      </c>
      <c r="J81" s="13">
        <v>1</v>
      </c>
      <c r="K81" s="12" t="e">
        <f>_xll.qlRateHelperEarliestDate($E81,Trigger)</f>
        <v>#NUM!</v>
      </c>
      <c r="L81" s="11" t="e">
        <f>_xll.qlRateHelperLatestDate($E81,Trigger)</f>
        <v>#NUM!</v>
      </c>
      <c r="M81" s="26"/>
    </row>
    <row r="82" spans="2:13" x14ac:dyDescent="0.2">
      <c r="B82" s="17">
        <v>4</v>
      </c>
      <c r="C82" s="16"/>
      <c r="D82" s="15" t="s">
        <v>41</v>
      </c>
      <c r="E82" s="15" t="str">
        <f t="shared" si="4"/>
        <v>USD_YCSTDRH_4X1S</v>
      </c>
      <c r="F82" s="14" t="e">
        <f>_xll.qlRateHelperQuoteValue($E82,Trigger)</f>
        <v>#NUM!</v>
      </c>
      <c r="G82" s="14" t="e">
        <f>_xll.qlSwapRateHelperSpread($E82,Trigger)</f>
        <v>#NUM!</v>
      </c>
      <c r="H82" s="13" t="b">
        <v>0</v>
      </c>
      <c r="I82" s="13">
        <v>40</v>
      </c>
      <c r="J82" s="13">
        <v>1</v>
      </c>
      <c r="K82" s="12" t="e">
        <f>_xll.qlRateHelperEarliestDate($E82,Trigger)</f>
        <v>#NUM!</v>
      </c>
      <c r="L82" s="11" t="e">
        <f>_xll.qlRateHelperLatestDate($E82,Trigger)</f>
        <v>#NUM!</v>
      </c>
    </row>
    <row r="83" spans="2:13" x14ac:dyDescent="0.2">
      <c r="B83" s="17">
        <v>5</v>
      </c>
      <c r="C83" s="16"/>
      <c r="D83" s="15" t="s">
        <v>41</v>
      </c>
      <c r="E83" s="15" t="str">
        <f t="shared" si="4"/>
        <v>USD_YCSTDRH_5X1S</v>
      </c>
      <c r="F83" s="14" t="e">
        <f>_xll.qlRateHelperQuoteValue($E83,Trigger)</f>
        <v>#NUM!</v>
      </c>
      <c r="G83" s="14" t="e">
        <f>_xll.qlSwapRateHelperSpread($E83,Trigger)</f>
        <v>#NUM!</v>
      </c>
      <c r="H83" s="13" t="b">
        <v>0</v>
      </c>
      <c r="I83" s="13">
        <v>40</v>
      </c>
      <c r="J83" s="13">
        <v>1</v>
      </c>
      <c r="K83" s="12" t="e">
        <f>_xll.qlRateHelperEarliestDate($E83,Trigger)</f>
        <v>#NUM!</v>
      </c>
      <c r="L83" s="11" t="e">
        <f>_xll.qlRateHelperLatestDate($E83,Trigger)</f>
        <v>#NUM!</v>
      </c>
    </row>
    <row r="84" spans="2:13" ht="11.25" customHeight="1" x14ac:dyDescent="0.2">
      <c r="B84" s="17">
        <v>6</v>
      </c>
      <c r="C84" s="16"/>
      <c r="D84" s="15" t="s">
        <v>41</v>
      </c>
      <c r="E84" s="15" t="str">
        <f t="shared" si="4"/>
        <v>USD_YCSTDRH_6X1S</v>
      </c>
      <c r="F84" s="14" t="e">
        <f>_xll.qlRateHelperQuoteValue($E84,Trigger)</f>
        <v>#NUM!</v>
      </c>
      <c r="G84" s="14" t="e">
        <f>_xll.qlSwapRateHelperSpread($E84,Trigger)</f>
        <v>#NUM!</v>
      </c>
      <c r="H84" s="13" t="b">
        <v>0</v>
      </c>
      <c r="I84" s="13">
        <v>40</v>
      </c>
      <c r="J84" s="13">
        <v>1</v>
      </c>
      <c r="K84" s="12" t="e">
        <f>_xll.qlRateHelperEarliestDate($E84,Trigger)</f>
        <v>#NUM!</v>
      </c>
      <c r="L84" s="11" t="e">
        <f>_xll.qlRateHelperLatestDate($E84,Trigger)</f>
        <v>#NUM!</v>
      </c>
    </row>
    <row r="85" spans="2:13" x14ac:dyDescent="0.2">
      <c r="B85" s="17">
        <v>7</v>
      </c>
      <c r="C85" s="16"/>
      <c r="D85" s="15" t="s">
        <v>41</v>
      </c>
      <c r="E85" s="15" t="str">
        <f t="shared" si="4"/>
        <v>USD_YCSTDRH_7X1S</v>
      </c>
      <c r="F85" s="14" t="e">
        <f>_xll.qlRateHelperQuoteValue($E85,Trigger)</f>
        <v>#NUM!</v>
      </c>
      <c r="G85" s="14" t="e">
        <f>_xll.qlSwapRateHelperSpread($E85,Trigger)</f>
        <v>#NUM!</v>
      </c>
      <c r="H85" s="13" t="b">
        <v>0</v>
      </c>
      <c r="I85" s="13">
        <v>40</v>
      </c>
      <c r="J85" s="13">
        <v>1</v>
      </c>
      <c r="K85" s="12" t="e">
        <f>_xll.qlRateHelperEarliestDate($E85,Trigger)</f>
        <v>#NUM!</v>
      </c>
      <c r="L85" s="11" t="e">
        <f>_xll.qlRateHelperLatestDate($E85,Trigger)</f>
        <v>#NUM!</v>
      </c>
    </row>
    <row r="86" spans="2:13" x14ac:dyDescent="0.2">
      <c r="B86" s="17">
        <v>8</v>
      </c>
      <c r="C86" s="16"/>
      <c r="D86" s="15" t="s">
        <v>41</v>
      </c>
      <c r="E86" s="15" t="str">
        <f t="shared" si="4"/>
        <v>USD_YCSTDRH_8X1S</v>
      </c>
      <c r="F86" s="14" t="e">
        <f>_xll.qlRateHelperQuoteValue($E86,Trigger)</f>
        <v>#NUM!</v>
      </c>
      <c r="G86" s="14" t="e">
        <f>_xll.qlSwapRateHelperSpread($E86,Trigger)</f>
        <v>#NUM!</v>
      </c>
      <c r="H86" s="13" t="b">
        <v>0</v>
      </c>
      <c r="I86" s="13">
        <v>40</v>
      </c>
      <c r="J86" s="13">
        <v>1</v>
      </c>
      <c r="K86" s="12" t="e">
        <f>_xll.qlRateHelperEarliestDate($E86,Trigger)</f>
        <v>#NUM!</v>
      </c>
      <c r="L86" s="11" t="e">
        <f>_xll.qlRateHelperLatestDate($E86,Trigger)</f>
        <v>#NUM!</v>
      </c>
    </row>
    <row r="87" spans="2:13" ht="11.25" customHeight="1" x14ac:dyDescent="0.2">
      <c r="B87" s="17">
        <v>9</v>
      </c>
      <c r="C87" s="16"/>
      <c r="D87" s="15" t="s">
        <v>41</v>
      </c>
      <c r="E87" s="15" t="str">
        <f t="shared" si="4"/>
        <v>USD_YCSTDRH_9X1S</v>
      </c>
      <c r="F87" s="14" t="e">
        <f>_xll.qlRateHelperQuoteValue($E87,Trigger)</f>
        <v>#NUM!</v>
      </c>
      <c r="G87" s="14" t="e">
        <f>_xll.qlSwapRateHelperSpread($E87,Trigger)</f>
        <v>#NUM!</v>
      </c>
      <c r="H87" s="13" t="b">
        <v>0</v>
      </c>
      <c r="I87" s="13">
        <v>40</v>
      </c>
      <c r="J87" s="13">
        <v>1</v>
      </c>
      <c r="K87" s="12" t="e">
        <f>_xll.qlRateHelperEarliestDate($E87,Trigger)</f>
        <v>#NUM!</v>
      </c>
      <c r="L87" s="11" t="e">
        <f>_xll.qlRateHelperLatestDate($E87,Trigger)</f>
        <v>#NUM!</v>
      </c>
    </row>
    <row r="88" spans="2:13" x14ac:dyDescent="0.2">
      <c r="B88" s="17">
        <v>10</v>
      </c>
      <c r="C88" s="16"/>
      <c r="D88" s="15" t="s">
        <v>41</v>
      </c>
      <c r="E88" s="15" t="str">
        <f t="shared" si="4"/>
        <v>USD_YCSTDRH_10X1S</v>
      </c>
      <c r="F88" s="14" t="e">
        <f>_xll.qlRateHelperQuoteValue($E88,Trigger)</f>
        <v>#NUM!</v>
      </c>
      <c r="G88" s="14" t="e">
        <f>_xll.qlSwapRateHelperSpread($E88,Trigger)</f>
        <v>#NUM!</v>
      </c>
      <c r="H88" s="13" t="b">
        <v>0</v>
      </c>
      <c r="I88" s="13">
        <v>40</v>
      </c>
      <c r="J88" s="13">
        <v>1</v>
      </c>
      <c r="K88" s="12" t="e">
        <f>_xll.qlRateHelperEarliestDate($E88,Trigger)</f>
        <v>#NUM!</v>
      </c>
      <c r="L88" s="11" t="e">
        <f>_xll.qlRateHelperLatestDate($E88,Trigger)</f>
        <v>#NUM!</v>
      </c>
    </row>
    <row r="89" spans="2:13" x14ac:dyDescent="0.2">
      <c r="B89" s="17">
        <v>11</v>
      </c>
      <c r="C89" s="16"/>
      <c r="D89" s="15" t="s">
        <v>41</v>
      </c>
      <c r="E89" s="15" t="str">
        <f t="shared" si="4"/>
        <v>USD_YCSTDRH_11X1S</v>
      </c>
      <c r="F89" s="14" t="e">
        <f>_xll.qlRateHelperQuoteValue($E89,Trigger)</f>
        <v>#NUM!</v>
      </c>
      <c r="G89" s="14" t="e">
        <f>_xll.qlSwapRateHelperSpread($E89,Trigger)</f>
        <v>#NUM!</v>
      </c>
      <c r="H89" s="13" t="b">
        <v>0</v>
      </c>
      <c r="I89" s="13">
        <v>40</v>
      </c>
      <c r="J89" s="13">
        <v>1</v>
      </c>
      <c r="K89" s="12" t="e">
        <f>_xll.qlRateHelperEarliestDate($E89,Trigger)</f>
        <v>#NUM!</v>
      </c>
      <c r="L89" s="11" t="e">
        <f>_xll.qlRateHelperLatestDate($E89,Trigger)</f>
        <v>#NUM!</v>
      </c>
    </row>
    <row r="90" spans="2:13" x14ac:dyDescent="0.2">
      <c r="B90" s="10">
        <v>12</v>
      </c>
      <c r="C90" s="9"/>
      <c r="D90" s="8" t="s">
        <v>41</v>
      </c>
      <c r="E90" s="8" t="str">
        <f t="shared" si="4"/>
        <v>USD_YCSTDRH_12X1S</v>
      </c>
      <c r="F90" s="7" t="e">
        <f>_xll.qlRateHelperQuoteValue($E90,Trigger)</f>
        <v>#NUM!</v>
      </c>
      <c r="G90" s="7" t="e">
        <f>_xll.qlSwapRateHelperSpread($E90,Trigger)</f>
        <v>#NUM!</v>
      </c>
      <c r="H90" s="6" t="b">
        <v>0</v>
      </c>
      <c r="I90" s="6">
        <v>40</v>
      </c>
      <c r="J90" s="13">
        <v>1</v>
      </c>
      <c r="K90" s="5" t="e">
        <f>_xll.qlRateHelperEarliestDate($E90,Trigger)</f>
        <v>#NUM!</v>
      </c>
      <c r="L90" s="4" t="e">
        <f>_xll.qlRateHelperLatestDate($E90,Trigger)</f>
        <v>#NUM!</v>
      </c>
    </row>
    <row r="91" spans="2:13" x14ac:dyDescent="0.2">
      <c r="B91" s="25" t="s">
        <v>37</v>
      </c>
      <c r="C91" s="24">
        <v>12</v>
      </c>
      <c r="D91" s="23"/>
      <c r="E91" s="23" t="str">
        <f t="shared" si="4"/>
        <v>USD_YCSTDRH_1S12</v>
      </c>
      <c r="F91" s="22" t="e">
        <f>_xll.qlRateHelperQuoteValue($E91,Trigger)</f>
        <v>#NUM!</v>
      </c>
      <c r="G91" s="22" t="e">
        <f>_xll.qlSwapRateHelperSpread($E91,Trigger)</f>
        <v>#NUM!</v>
      </c>
      <c r="H91" s="21" t="b">
        <v>0</v>
      </c>
      <c r="I91" s="21">
        <v>40</v>
      </c>
      <c r="J91" s="21">
        <v>1</v>
      </c>
      <c r="K91" s="20" t="e">
        <f>_xll.qlRateHelperEarliestDate($E91,Trigger)</f>
        <v>#NUM!</v>
      </c>
      <c r="L91" s="19" t="e">
        <f>_xll.qlRateHelperLatestDate($E91,Trigger)</f>
        <v>#NUM!</v>
      </c>
    </row>
    <row r="92" spans="2:13" x14ac:dyDescent="0.2">
      <c r="B92" s="17" t="s">
        <v>38</v>
      </c>
      <c r="C92" s="16">
        <v>12</v>
      </c>
      <c r="D92" s="15"/>
      <c r="E92" s="15" t="str">
        <f t="shared" si="4"/>
        <v>USD_YCSTDRH_2S12</v>
      </c>
      <c r="F92" s="14" t="e">
        <f>_xll.qlRateHelperQuoteValue($E92,Trigger)</f>
        <v>#NUM!</v>
      </c>
      <c r="G92" s="14" t="e">
        <f>_xll.qlSwapRateHelperSpread($E92,Trigger)</f>
        <v>#NUM!</v>
      </c>
      <c r="H92" s="13" t="b">
        <v>0</v>
      </c>
      <c r="I92" s="13">
        <v>40</v>
      </c>
      <c r="J92" s="13">
        <v>1</v>
      </c>
      <c r="K92" s="12" t="e">
        <f>_xll.qlRateHelperEarliestDate($E92,Trigger)</f>
        <v>#NUM!</v>
      </c>
      <c r="L92" s="11" t="e">
        <f>_xll.qlRateHelperLatestDate($E92,Trigger)</f>
        <v>#NUM!</v>
      </c>
    </row>
    <row r="93" spans="2:13" x14ac:dyDescent="0.2">
      <c r="B93" s="17" t="s">
        <v>40</v>
      </c>
      <c r="C93" s="16">
        <v>12</v>
      </c>
      <c r="D93" s="15"/>
      <c r="E93" s="15" t="str">
        <f t="shared" si="4"/>
        <v>USD_YCSTDRH_3S12</v>
      </c>
      <c r="F93" s="14" t="e">
        <f>_xll.qlRateHelperQuoteValue($E93,Trigger)</f>
        <v>#NUM!</v>
      </c>
      <c r="G93" s="14" t="e">
        <f>_xll.qlSwapRateHelperSpread($E93,Trigger)</f>
        <v>#NUM!</v>
      </c>
      <c r="H93" s="13" t="b">
        <v>0</v>
      </c>
      <c r="I93" s="13">
        <v>40</v>
      </c>
      <c r="J93" s="13">
        <v>1</v>
      </c>
      <c r="K93" s="12" t="e">
        <f>_xll.qlRateHelperEarliestDate($E93,Trigger)</f>
        <v>#NUM!</v>
      </c>
      <c r="L93" s="11" t="e">
        <f>_xll.qlRateHelperLatestDate($E93,Trigger)</f>
        <v>#NUM!</v>
      </c>
    </row>
    <row r="94" spans="2:13" x14ac:dyDescent="0.2">
      <c r="B94" s="17" t="s">
        <v>39</v>
      </c>
      <c r="C94" s="16">
        <v>12</v>
      </c>
      <c r="D94" s="15"/>
      <c r="E94" s="15" t="str">
        <f t="shared" si="4"/>
        <v>USD_YCSTDRH_4S12</v>
      </c>
      <c r="F94" s="14" t="e">
        <f>_xll.qlRateHelperQuoteValue($E94,Trigger)</f>
        <v>#NUM!</v>
      </c>
      <c r="G94" s="14" t="e">
        <f>_xll.qlSwapRateHelperSpread($E94,Trigger)</f>
        <v>#NUM!</v>
      </c>
      <c r="H94" s="13" t="b">
        <v>0</v>
      </c>
      <c r="I94" s="13">
        <v>40</v>
      </c>
      <c r="J94" s="13">
        <v>1</v>
      </c>
      <c r="K94" s="12" t="e">
        <f>_xll.qlRateHelperEarliestDate($E94,Trigger)</f>
        <v>#NUM!</v>
      </c>
      <c r="L94" s="11" t="e">
        <f>_xll.qlRateHelperLatestDate($E94,Trigger)</f>
        <v>#NUM!</v>
      </c>
    </row>
    <row r="95" spans="2:13" x14ac:dyDescent="0.2">
      <c r="B95" s="17" t="s">
        <v>37</v>
      </c>
      <c r="C95" s="16">
        <v>24</v>
      </c>
      <c r="D95" s="15"/>
      <c r="E95" s="15" t="str">
        <f t="shared" si="4"/>
        <v>USD_YCSTDRH_1S24</v>
      </c>
      <c r="F95" s="14" t="e">
        <f>_xll.qlRateHelperQuoteValue($E95,Trigger)</f>
        <v>#NUM!</v>
      </c>
      <c r="G95" s="14" t="e">
        <f>_xll.qlSwapRateHelperSpread($E95,Trigger)</f>
        <v>#NUM!</v>
      </c>
      <c r="H95" s="13" t="b">
        <v>0</v>
      </c>
      <c r="I95" s="13">
        <v>40</v>
      </c>
      <c r="J95" s="13">
        <v>1</v>
      </c>
      <c r="K95" s="12" t="e">
        <f>_xll.qlRateHelperEarliestDate($E95,Trigger)</f>
        <v>#NUM!</v>
      </c>
      <c r="L95" s="11" t="e">
        <f>_xll.qlRateHelperLatestDate($E95,Trigger)</f>
        <v>#NUM!</v>
      </c>
    </row>
    <row r="96" spans="2:13" x14ac:dyDescent="0.2">
      <c r="B96" s="17" t="s">
        <v>38</v>
      </c>
      <c r="C96" s="16">
        <v>24</v>
      </c>
      <c r="D96" s="15"/>
      <c r="E96" s="15" t="str">
        <f t="shared" si="4"/>
        <v>USD_YCSTDRH_2S24</v>
      </c>
      <c r="F96" s="14" t="e">
        <f>_xll.qlRateHelperQuoteValue($E96,Trigger)</f>
        <v>#NUM!</v>
      </c>
      <c r="G96" s="14" t="e">
        <f>_xll.qlSwapRateHelperSpread($E96,Trigger)</f>
        <v>#NUM!</v>
      </c>
      <c r="H96" s="13" t="b">
        <v>0</v>
      </c>
      <c r="I96" s="13">
        <v>40</v>
      </c>
      <c r="J96" s="13">
        <v>1</v>
      </c>
      <c r="K96" s="12" t="e">
        <f>_xll.qlRateHelperEarliestDate($E96,Trigger)</f>
        <v>#NUM!</v>
      </c>
      <c r="L96" s="11" t="e">
        <f>_xll.qlRateHelperLatestDate($E96,Trigger)</f>
        <v>#NUM!</v>
      </c>
    </row>
    <row r="97" spans="2:14" x14ac:dyDescent="0.2">
      <c r="B97" s="10" t="s">
        <v>37</v>
      </c>
      <c r="C97" s="9">
        <v>36</v>
      </c>
      <c r="D97" s="8"/>
      <c r="E97" s="8" t="str">
        <f t="shared" si="4"/>
        <v>USD_YCSTDRH_1S36</v>
      </c>
      <c r="F97" s="7" t="e">
        <f>_xll.qlRateHelperQuoteValue($E97,Trigger)</f>
        <v>#NUM!</v>
      </c>
      <c r="G97" s="7" t="e">
        <f>_xll.qlSwapRateHelperSpread($E97,Trigger)</f>
        <v>#NUM!</v>
      </c>
      <c r="H97" s="6" t="b">
        <v>0</v>
      </c>
      <c r="I97" s="6">
        <v>40</v>
      </c>
      <c r="J97" s="6">
        <v>1</v>
      </c>
      <c r="K97" s="5" t="e">
        <f>_xll.qlRateHelperEarliestDate($E97,Trigger)</f>
        <v>#NUM!</v>
      </c>
      <c r="L97" s="4" t="e">
        <f>_xll.qlRateHelperLatestDate($E97,Trigger)</f>
        <v>#NUM!</v>
      </c>
    </row>
    <row r="98" spans="2:14" x14ac:dyDescent="0.2">
      <c r="B98" s="17" t="str">
        <f t="shared" ref="B98:B129" si="5">SwapFixedFreq</f>
        <v>AM</v>
      </c>
      <c r="C98" s="16" t="str">
        <f t="shared" ref="C98:C134" si="6">IborType</f>
        <v>3L</v>
      </c>
      <c r="D98" s="15" t="s">
        <v>36</v>
      </c>
      <c r="E98" s="15" t="str">
        <f t="shared" ref="E98:E129" si="7">RateHelperPrefix&amp;"_"&amp;$B98&amp;$C98&amp;$D98</f>
        <v>USD_YCSTDRH_AM3L1Y</v>
      </c>
      <c r="F98" s="14">
        <f>_xll.qlRateHelperQuoteValue($E98,Trigger)</f>
        <v>2.5400000000000002E-3</v>
      </c>
      <c r="G98" s="14">
        <f>_xll.qlSwapRateHelperSpread($E98,Trigger)</f>
        <v>0</v>
      </c>
      <c r="H98" s="13" t="b">
        <v>0</v>
      </c>
      <c r="I98" s="13">
        <v>50</v>
      </c>
      <c r="J98" s="13">
        <v>1</v>
      </c>
      <c r="K98" s="12">
        <f>_xll.qlRateHelperEarliestDate($E98,Trigger)</f>
        <v>41752</v>
      </c>
      <c r="L98" s="11">
        <f>_xll.qlRateHelperLatestDate($E98,Trigger)</f>
        <v>42117</v>
      </c>
      <c r="N98" s="18" t="e">
        <f t="shared" ref="N98:N134" si="8">IF(G98=G135,F98-F135,"--")</f>
        <v>#NUM!</v>
      </c>
    </row>
    <row r="99" spans="2:14" x14ac:dyDescent="0.2">
      <c r="B99" s="17" t="str">
        <f t="shared" si="5"/>
        <v>AM</v>
      </c>
      <c r="C99" s="16" t="str">
        <f t="shared" si="6"/>
        <v>3L</v>
      </c>
      <c r="D99" s="15" t="s">
        <v>35</v>
      </c>
      <c r="E99" s="15" t="str">
        <f t="shared" si="7"/>
        <v>USD_YCSTDRH_AM3L15M</v>
      </c>
      <c r="F99" s="14" t="e">
        <f>_xll.qlRateHelperQuoteValue($E99,Trigger)</f>
        <v>#NUM!</v>
      </c>
      <c r="G99" s="14">
        <f>_xll.qlSwapRateHelperSpread($E99,Trigger)</f>
        <v>0</v>
      </c>
      <c r="H99" s="13" t="b">
        <v>0</v>
      </c>
      <c r="I99" s="13">
        <v>50</v>
      </c>
      <c r="J99" s="13">
        <v>1</v>
      </c>
      <c r="K99" s="12">
        <f>_xll.qlRateHelperEarliestDate($E99,Trigger)</f>
        <v>41752</v>
      </c>
      <c r="L99" s="11">
        <f>_xll.qlRateHelperLatestDate($E99,Trigger)</f>
        <v>42208</v>
      </c>
      <c r="N99" s="18" t="e">
        <f t="shared" si="8"/>
        <v>#NUM!</v>
      </c>
    </row>
    <row r="100" spans="2:14" x14ac:dyDescent="0.2">
      <c r="B100" s="17" t="str">
        <f t="shared" si="5"/>
        <v>AM</v>
      </c>
      <c r="C100" s="16" t="str">
        <f t="shared" si="6"/>
        <v>3L</v>
      </c>
      <c r="D100" s="15" t="s">
        <v>34</v>
      </c>
      <c r="E100" s="15" t="str">
        <f t="shared" si="7"/>
        <v>USD_YCSTDRH_AM3L18M</v>
      </c>
      <c r="F100" s="14" t="e">
        <f>_xll.qlRateHelperQuoteValue($E100,Trigger)</f>
        <v>#NUM!</v>
      </c>
      <c r="G100" s="14">
        <f>_xll.qlSwapRateHelperSpread($E100,Trigger)</f>
        <v>0</v>
      </c>
      <c r="H100" s="13" t="b">
        <v>0</v>
      </c>
      <c r="I100" s="13">
        <v>50</v>
      </c>
      <c r="J100" s="13">
        <v>1</v>
      </c>
      <c r="K100" s="12">
        <f>_xll.qlRateHelperEarliestDate($E100,Trigger)</f>
        <v>41752</v>
      </c>
      <c r="L100" s="11">
        <f>_xll.qlRateHelperLatestDate($E100,Trigger)</f>
        <v>42300</v>
      </c>
      <c r="N100" s="18" t="e">
        <f t="shared" si="8"/>
        <v>#NUM!</v>
      </c>
    </row>
    <row r="101" spans="2:14" x14ac:dyDescent="0.2">
      <c r="B101" s="17" t="str">
        <f t="shared" si="5"/>
        <v>AM</v>
      </c>
      <c r="C101" s="16" t="str">
        <f t="shared" si="6"/>
        <v>3L</v>
      </c>
      <c r="D101" s="15" t="s">
        <v>33</v>
      </c>
      <c r="E101" s="15" t="str">
        <f t="shared" si="7"/>
        <v>USD_YCSTDRH_AM3L21M</v>
      </c>
      <c r="F101" s="14" t="e">
        <f>_xll.qlRateHelperQuoteValue($E101,Trigger)</f>
        <v>#NUM!</v>
      </c>
      <c r="G101" s="14">
        <f>_xll.qlSwapRateHelperSpread($E101,Trigger)</f>
        <v>0</v>
      </c>
      <c r="H101" s="13" t="b">
        <v>0</v>
      </c>
      <c r="I101" s="13">
        <v>50</v>
      </c>
      <c r="J101" s="13">
        <v>1</v>
      </c>
      <c r="K101" s="12">
        <f>_xll.qlRateHelperEarliestDate($E101,Trigger)</f>
        <v>41752</v>
      </c>
      <c r="L101" s="11">
        <f>_xll.qlRateHelperLatestDate($E101,Trigger)</f>
        <v>42394</v>
      </c>
      <c r="N101" s="18" t="e">
        <f t="shared" si="8"/>
        <v>#NUM!</v>
      </c>
    </row>
    <row r="102" spans="2:14" x14ac:dyDescent="0.2">
      <c r="B102" s="17" t="str">
        <f t="shared" si="5"/>
        <v>AM</v>
      </c>
      <c r="C102" s="16" t="str">
        <f t="shared" si="6"/>
        <v>3L</v>
      </c>
      <c r="D102" s="15" t="s">
        <v>32</v>
      </c>
      <c r="E102" s="15" t="str">
        <f t="shared" si="7"/>
        <v>USD_YCSTDRH_AM3L2Y</v>
      </c>
      <c r="F102" s="14">
        <f>_xll.qlRateHelperQuoteValue($E102,Trigger)</f>
        <v>5.1000000000000004E-3</v>
      </c>
      <c r="G102" s="14">
        <f>_xll.qlSwapRateHelperSpread($E102,Trigger)</f>
        <v>0</v>
      </c>
      <c r="H102" s="13" t="b">
        <v>0</v>
      </c>
      <c r="I102" s="13">
        <v>50</v>
      </c>
      <c r="J102" s="13">
        <v>1</v>
      </c>
      <c r="K102" s="12">
        <f>_xll.qlRateHelperEarliestDate($E102,Trigger)</f>
        <v>41752</v>
      </c>
      <c r="L102" s="11">
        <f>_xll.qlRateHelperLatestDate($E102,Trigger)</f>
        <v>42485</v>
      </c>
      <c r="N102" s="18" t="e">
        <f t="shared" si="8"/>
        <v>#NUM!</v>
      </c>
    </row>
    <row r="103" spans="2:14" x14ac:dyDescent="0.2">
      <c r="B103" s="17" t="str">
        <f t="shared" si="5"/>
        <v>AM</v>
      </c>
      <c r="C103" s="16" t="str">
        <f t="shared" si="6"/>
        <v>3L</v>
      </c>
      <c r="D103" s="15" t="s">
        <v>31</v>
      </c>
      <c r="E103" s="15" t="str">
        <f t="shared" si="7"/>
        <v>USD_YCSTDRH_AM3L3Y</v>
      </c>
      <c r="F103" s="14">
        <f>_xll.qlRateHelperQuoteValue($E103,Trigger)</f>
        <v>9.4900000000000002E-3</v>
      </c>
      <c r="G103" s="14">
        <f>_xll.qlSwapRateHelperSpread($E103,Trigger)</f>
        <v>0</v>
      </c>
      <c r="H103" s="13" t="b">
        <v>1</v>
      </c>
      <c r="I103" s="13">
        <v>50</v>
      </c>
      <c r="J103" s="13">
        <v>1</v>
      </c>
      <c r="K103" s="12">
        <f>_xll.qlRateHelperEarliestDate($E103,Trigger)</f>
        <v>41752</v>
      </c>
      <c r="L103" s="11">
        <f>_xll.qlRateHelperLatestDate($E103,Trigger)</f>
        <v>42849</v>
      </c>
      <c r="N103" s="18" t="e">
        <f t="shared" si="8"/>
        <v>#NUM!</v>
      </c>
    </row>
    <row r="104" spans="2:14" x14ac:dyDescent="0.2">
      <c r="B104" s="17" t="str">
        <f t="shared" si="5"/>
        <v>AM</v>
      </c>
      <c r="C104" s="16" t="str">
        <f t="shared" si="6"/>
        <v>3L</v>
      </c>
      <c r="D104" s="15" t="s">
        <v>30</v>
      </c>
      <c r="E104" s="15" t="str">
        <f t="shared" si="7"/>
        <v>USD_YCSTDRH_AM3L4Y</v>
      </c>
      <c r="F104" s="14">
        <f>_xll.qlRateHelperQuoteValue($E104,Trigger)</f>
        <v>1.3729999999999999E-2</v>
      </c>
      <c r="G104" s="14">
        <f>_xll.qlSwapRateHelperSpread($E104,Trigger)</f>
        <v>0</v>
      </c>
      <c r="H104" s="13" t="b">
        <v>1</v>
      </c>
      <c r="I104" s="13">
        <v>50</v>
      </c>
      <c r="J104" s="13">
        <v>1</v>
      </c>
      <c r="K104" s="12">
        <f>_xll.qlRateHelperEarliestDate($E104,Trigger)</f>
        <v>41752</v>
      </c>
      <c r="L104" s="11">
        <f>_xll.qlRateHelperLatestDate($E104,Trigger)</f>
        <v>43213</v>
      </c>
      <c r="N104" s="18" t="e">
        <f t="shared" si="8"/>
        <v>#NUM!</v>
      </c>
    </row>
    <row r="105" spans="2:14" x14ac:dyDescent="0.2">
      <c r="B105" s="17" t="str">
        <f t="shared" si="5"/>
        <v>AM</v>
      </c>
      <c r="C105" s="16" t="str">
        <f t="shared" si="6"/>
        <v>3L</v>
      </c>
      <c r="D105" s="15" t="s">
        <v>29</v>
      </c>
      <c r="E105" s="15" t="str">
        <f t="shared" si="7"/>
        <v>USD_YCSTDRH_AM3L5Y</v>
      </c>
      <c r="F105" s="14">
        <f>_xll.qlRateHelperQuoteValue($E105,Trigger)</f>
        <v>1.7349999999999997E-2</v>
      </c>
      <c r="G105" s="14">
        <f>_xll.qlSwapRateHelperSpread($E105,Trigger)</f>
        <v>0</v>
      </c>
      <c r="H105" s="13" t="b">
        <v>1</v>
      </c>
      <c r="I105" s="13">
        <v>50</v>
      </c>
      <c r="J105" s="13">
        <v>1</v>
      </c>
      <c r="K105" s="12">
        <f>_xll.qlRateHelperEarliestDate($E105,Trigger)</f>
        <v>41752</v>
      </c>
      <c r="L105" s="11">
        <f>_xll.qlRateHelperLatestDate($E105,Trigger)</f>
        <v>43578</v>
      </c>
      <c r="N105" s="18" t="e">
        <f t="shared" si="8"/>
        <v>#NUM!</v>
      </c>
    </row>
    <row r="106" spans="2:14" x14ac:dyDescent="0.2">
      <c r="B106" s="17" t="str">
        <f t="shared" si="5"/>
        <v>AM</v>
      </c>
      <c r="C106" s="16" t="str">
        <f t="shared" si="6"/>
        <v>3L</v>
      </c>
      <c r="D106" s="15" t="s">
        <v>28</v>
      </c>
      <c r="E106" s="15" t="str">
        <f t="shared" si="7"/>
        <v>USD_YCSTDRH_AM3L6Y</v>
      </c>
      <c r="F106" s="14">
        <f>_xll.qlRateHelperQuoteValue($E106,Trigger)</f>
        <v>2.0279999999999999E-2</v>
      </c>
      <c r="G106" s="14">
        <f>_xll.qlSwapRateHelperSpread($E106,Trigger)</f>
        <v>0</v>
      </c>
      <c r="H106" s="13" t="b">
        <v>1</v>
      </c>
      <c r="I106" s="13">
        <v>50</v>
      </c>
      <c r="J106" s="13">
        <v>1</v>
      </c>
      <c r="K106" s="12">
        <f>_xll.qlRateHelperEarliestDate($E106,Trigger)</f>
        <v>41752</v>
      </c>
      <c r="L106" s="11">
        <f>_xll.qlRateHelperLatestDate($E106,Trigger)</f>
        <v>43944</v>
      </c>
      <c r="N106" s="18" t="e">
        <f t="shared" si="8"/>
        <v>#NUM!</v>
      </c>
    </row>
    <row r="107" spans="2:14" x14ac:dyDescent="0.2">
      <c r="B107" s="17" t="str">
        <f t="shared" si="5"/>
        <v>AM</v>
      </c>
      <c r="C107" s="16" t="str">
        <f t="shared" si="6"/>
        <v>3L</v>
      </c>
      <c r="D107" s="15" t="s">
        <v>27</v>
      </c>
      <c r="E107" s="15" t="str">
        <f t="shared" si="7"/>
        <v>USD_YCSTDRH_AM3L7Y</v>
      </c>
      <c r="F107" s="14">
        <f>_xll.qlRateHelperQuoteValue($E107,Trigger)</f>
        <v>2.2620000000000001E-2</v>
      </c>
      <c r="G107" s="14">
        <f>_xll.qlSwapRateHelperSpread($E107,Trigger)</f>
        <v>0</v>
      </c>
      <c r="H107" s="13" t="b">
        <v>1</v>
      </c>
      <c r="I107" s="13">
        <v>50</v>
      </c>
      <c r="J107" s="13">
        <v>1</v>
      </c>
      <c r="K107" s="12">
        <f>_xll.qlRateHelperEarliestDate($E107,Trigger)</f>
        <v>41752</v>
      </c>
      <c r="L107" s="11">
        <f>_xll.qlRateHelperLatestDate($E107,Trigger)</f>
        <v>44309</v>
      </c>
      <c r="N107" s="18" t="e">
        <f t="shared" si="8"/>
        <v>#NUM!</v>
      </c>
    </row>
    <row r="108" spans="2:14" x14ac:dyDescent="0.2">
      <c r="B108" s="17" t="str">
        <f t="shared" si="5"/>
        <v>AM</v>
      </c>
      <c r="C108" s="16" t="str">
        <f t="shared" si="6"/>
        <v>3L</v>
      </c>
      <c r="D108" s="15" t="s">
        <v>26</v>
      </c>
      <c r="E108" s="15" t="str">
        <f t="shared" si="7"/>
        <v>USD_YCSTDRH_AM3L8Y</v>
      </c>
      <c r="F108" s="14">
        <f>_xll.qlRateHelperQuoteValue($E108,Trigger)</f>
        <v>2.4530000000000003E-2</v>
      </c>
      <c r="G108" s="14">
        <f>_xll.qlSwapRateHelperSpread($E108,Trigger)</f>
        <v>0</v>
      </c>
      <c r="H108" s="13" t="b">
        <v>1</v>
      </c>
      <c r="I108" s="13">
        <v>50</v>
      </c>
      <c r="J108" s="13">
        <v>1</v>
      </c>
      <c r="K108" s="12">
        <f>_xll.qlRateHelperEarliestDate($E108,Trigger)</f>
        <v>41752</v>
      </c>
      <c r="L108" s="11">
        <f>_xll.qlRateHelperLatestDate($E108,Trigger)</f>
        <v>44676</v>
      </c>
      <c r="N108" s="18" t="e">
        <f t="shared" si="8"/>
        <v>#NUM!</v>
      </c>
    </row>
    <row r="109" spans="2:14" x14ac:dyDescent="0.2">
      <c r="B109" s="17" t="str">
        <f t="shared" si="5"/>
        <v>AM</v>
      </c>
      <c r="C109" s="16" t="str">
        <f t="shared" si="6"/>
        <v>3L</v>
      </c>
      <c r="D109" s="15" t="s">
        <v>25</v>
      </c>
      <c r="E109" s="15" t="str">
        <f t="shared" si="7"/>
        <v>USD_YCSTDRH_AM3L9Y</v>
      </c>
      <c r="F109" s="14">
        <f>_xll.qlRateHelperQuoteValue($E109,Trigger)</f>
        <v>2.6080000000000002E-2</v>
      </c>
      <c r="G109" s="14">
        <f>_xll.qlSwapRateHelperSpread($E109,Trigger)</f>
        <v>0</v>
      </c>
      <c r="H109" s="13" t="b">
        <v>1</v>
      </c>
      <c r="I109" s="13">
        <v>50</v>
      </c>
      <c r="J109" s="13">
        <v>1</v>
      </c>
      <c r="K109" s="12">
        <f>_xll.qlRateHelperEarliestDate($E109,Trigger)</f>
        <v>41752</v>
      </c>
      <c r="L109" s="11">
        <f>_xll.qlRateHelperLatestDate($E109,Trigger)</f>
        <v>45040</v>
      </c>
      <c r="N109" s="18" t="e">
        <f t="shared" si="8"/>
        <v>#NUM!</v>
      </c>
    </row>
    <row r="110" spans="2:14" x14ac:dyDescent="0.2">
      <c r="B110" s="17" t="str">
        <f t="shared" si="5"/>
        <v>AM</v>
      </c>
      <c r="C110" s="16" t="str">
        <f t="shared" si="6"/>
        <v>3L</v>
      </c>
      <c r="D110" s="15" t="s">
        <v>24</v>
      </c>
      <c r="E110" s="15" t="str">
        <f t="shared" si="7"/>
        <v>USD_YCSTDRH_AM3L10Y</v>
      </c>
      <c r="F110" s="14">
        <f>_xll.qlRateHelperQuoteValue($E110,Trigger)</f>
        <v>2.7389999999999998E-2</v>
      </c>
      <c r="G110" s="14">
        <f>_xll.qlSwapRateHelperSpread($E110,Trigger)</f>
        <v>0</v>
      </c>
      <c r="H110" s="13" t="b">
        <v>1</v>
      </c>
      <c r="I110" s="13">
        <v>50</v>
      </c>
      <c r="J110" s="13">
        <v>1</v>
      </c>
      <c r="K110" s="12">
        <f>_xll.qlRateHelperEarliestDate($E110,Trigger)</f>
        <v>41752</v>
      </c>
      <c r="L110" s="11">
        <f>_xll.qlRateHelperLatestDate($E110,Trigger)</f>
        <v>45405</v>
      </c>
      <c r="N110" s="18" t="e">
        <f t="shared" si="8"/>
        <v>#NUM!</v>
      </c>
    </row>
    <row r="111" spans="2:14" x14ac:dyDescent="0.2">
      <c r="B111" s="17" t="str">
        <f t="shared" si="5"/>
        <v>AM</v>
      </c>
      <c r="C111" s="16" t="str">
        <f t="shared" si="6"/>
        <v>3L</v>
      </c>
      <c r="D111" s="15" t="s">
        <v>23</v>
      </c>
      <c r="E111" s="15" t="str">
        <f t="shared" si="7"/>
        <v>USD_YCSTDRH_AM3L11Y</v>
      </c>
      <c r="F111" s="14" t="e">
        <f>_xll.qlRateHelperQuoteValue($E111,Trigger)</f>
        <v>#NUM!</v>
      </c>
      <c r="G111" s="14">
        <f>_xll.qlSwapRateHelperSpread($E111,Trigger)</f>
        <v>0</v>
      </c>
      <c r="H111" s="13" t="b">
        <v>0</v>
      </c>
      <c r="I111" s="13">
        <v>50</v>
      </c>
      <c r="J111" s="13">
        <v>1</v>
      </c>
      <c r="K111" s="12">
        <f>_xll.qlRateHelperEarliestDate($E111,Trigger)</f>
        <v>41752</v>
      </c>
      <c r="L111" s="11">
        <f>_xll.qlRateHelperLatestDate($E111,Trigger)</f>
        <v>45770</v>
      </c>
      <c r="N111" s="18" t="e">
        <f t="shared" si="8"/>
        <v>#NUM!</v>
      </c>
    </row>
    <row r="112" spans="2:14" x14ac:dyDescent="0.2">
      <c r="B112" s="17" t="str">
        <f t="shared" si="5"/>
        <v>AM</v>
      </c>
      <c r="C112" s="16" t="str">
        <f t="shared" si="6"/>
        <v>3L</v>
      </c>
      <c r="D112" s="15" t="s">
        <v>22</v>
      </c>
      <c r="E112" s="15" t="str">
        <f t="shared" si="7"/>
        <v>USD_YCSTDRH_AM3L12Y</v>
      </c>
      <c r="F112" s="14">
        <f>_xll.qlRateHelperQuoteValue($E112,Trigger)</f>
        <v>2.9450000000000004E-2</v>
      </c>
      <c r="G112" s="14">
        <f>_xll.qlSwapRateHelperSpread($E112,Trigger)</f>
        <v>0</v>
      </c>
      <c r="H112" s="13" t="b">
        <v>1</v>
      </c>
      <c r="I112" s="13">
        <v>50</v>
      </c>
      <c r="J112" s="13">
        <v>1</v>
      </c>
      <c r="K112" s="12">
        <f>_xll.qlRateHelperEarliestDate($E112,Trigger)</f>
        <v>41752</v>
      </c>
      <c r="L112" s="11">
        <f>_xll.qlRateHelperLatestDate($E112,Trigger)</f>
        <v>46135</v>
      </c>
      <c r="N112" s="18" t="e">
        <f t="shared" si="8"/>
        <v>#NUM!</v>
      </c>
    </row>
    <row r="113" spans="2:14" x14ac:dyDescent="0.2">
      <c r="B113" s="17" t="str">
        <f t="shared" si="5"/>
        <v>AM</v>
      </c>
      <c r="C113" s="16" t="str">
        <f t="shared" si="6"/>
        <v>3L</v>
      </c>
      <c r="D113" s="15" t="s">
        <v>21</v>
      </c>
      <c r="E113" s="15" t="str">
        <f t="shared" si="7"/>
        <v>USD_YCSTDRH_AM3L13Y</v>
      </c>
      <c r="F113" s="14" t="e">
        <f>_xll.qlRateHelperQuoteValue($E113,Trigger)</f>
        <v>#NUM!</v>
      </c>
      <c r="G113" s="14">
        <f>_xll.qlSwapRateHelperSpread($E113,Trigger)</f>
        <v>0</v>
      </c>
      <c r="H113" s="13" t="b">
        <v>0</v>
      </c>
      <c r="I113" s="13">
        <v>50</v>
      </c>
      <c r="J113" s="13">
        <v>1</v>
      </c>
      <c r="K113" s="12">
        <f>_xll.qlRateHelperEarliestDate($E113,Trigger)</f>
        <v>41752</v>
      </c>
      <c r="L113" s="11">
        <f>_xll.qlRateHelperLatestDate($E113,Trigger)</f>
        <v>46500</v>
      </c>
      <c r="N113" s="18" t="e">
        <f t="shared" si="8"/>
        <v>#NUM!</v>
      </c>
    </row>
    <row r="114" spans="2:14" x14ac:dyDescent="0.2">
      <c r="B114" s="17" t="str">
        <f t="shared" si="5"/>
        <v>AM</v>
      </c>
      <c r="C114" s="16" t="str">
        <f t="shared" si="6"/>
        <v>3L</v>
      </c>
      <c r="D114" s="15" t="s">
        <v>20</v>
      </c>
      <c r="E114" s="15" t="str">
        <f t="shared" si="7"/>
        <v>USD_YCSTDRH_AM3L14Y</v>
      </c>
      <c r="F114" s="14" t="e">
        <f>_xll.qlRateHelperQuoteValue($E114,Trigger)</f>
        <v>#NUM!</v>
      </c>
      <c r="G114" s="14">
        <f>_xll.qlSwapRateHelperSpread($E114,Trigger)</f>
        <v>0</v>
      </c>
      <c r="H114" s="13" t="b">
        <v>0</v>
      </c>
      <c r="I114" s="13">
        <v>50</v>
      </c>
      <c r="J114" s="13">
        <v>1</v>
      </c>
      <c r="K114" s="12">
        <f>_xll.qlRateHelperEarliestDate($E114,Trigger)</f>
        <v>41752</v>
      </c>
      <c r="L114" s="11">
        <f>_xll.qlRateHelperLatestDate($E114,Trigger)</f>
        <v>46867</v>
      </c>
      <c r="N114" s="18" t="e">
        <f t="shared" si="8"/>
        <v>#NUM!</v>
      </c>
    </row>
    <row r="115" spans="2:14" x14ac:dyDescent="0.2">
      <c r="B115" s="17" t="str">
        <f t="shared" si="5"/>
        <v>AM</v>
      </c>
      <c r="C115" s="16" t="str">
        <f t="shared" si="6"/>
        <v>3L</v>
      </c>
      <c r="D115" s="15" t="s">
        <v>19</v>
      </c>
      <c r="E115" s="15" t="str">
        <f t="shared" si="7"/>
        <v>USD_YCSTDRH_AM3L15Y</v>
      </c>
      <c r="F115" s="14">
        <f>_xll.qlRateHelperQuoteValue($E115,Trigger)</f>
        <v>3.1479999999999994E-2</v>
      </c>
      <c r="G115" s="14">
        <f>_xll.qlSwapRateHelperSpread($E115,Trigger)</f>
        <v>0</v>
      </c>
      <c r="H115" s="13" t="b">
        <v>1</v>
      </c>
      <c r="I115" s="13">
        <v>50</v>
      </c>
      <c r="J115" s="13">
        <v>1</v>
      </c>
      <c r="K115" s="12">
        <f>_xll.qlRateHelperEarliestDate($E115,Trigger)</f>
        <v>41752</v>
      </c>
      <c r="L115" s="11">
        <f>_xll.qlRateHelperLatestDate($E115,Trigger)</f>
        <v>47231</v>
      </c>
      <c r="N115" s="18" t="e">
        <f t="shared" si="8"/>
        <v>#NUM!</v>
      </c>
    </row>
    <row r="116" spans="2:14" x14ac:dyDescent="0.2">
      <c r="B116" s="17" t="str">
        <f t="shared" si="5"/>
        <v>AM</v>
      </c>
      <c r="C116" s="16" t="str">
        <f t="shared" si="6"/>
        <v>3L</v>
      </c>
      <c r="D116" s="15" t="s">
        <v>18</v>
      </c>
      <c r="E116" s="15" t="str">
        <f t="shared" si="7"/>
        <v>USD_YCSTDRH_AM3L16Y</v>
      </c>
      <c r="F116" s="14" t="e">
        <f>_xll.qlRateHelperQuoteValue($E116,Trigger)</f>
        <v>#NUM!</v>
      </c>
      <c r="G116" s="14">
        <f>_xll.qlSwapRateHelperSpread($E116,Trigger)</f>
        <v>0</v>
      </c>
      <c r="H116" s="13" t="b">
        <v>0</v>
      </c>
      <c r="I116" s="13">
        <v>50</v>
      </c>
      <c r="J116" s="13">
        <v>1</v>
      </c>
      <c r="K116" s="12">
        <f>_xll.qlRateHelperEarliestDate($E116,Trigger)</f>
        <v>41752</v>
      </c>
      <c r="L116" s="11">
        <f>_xll.qlRateHelperLatestDate($E116,Trigger)</f>
        <v>47596</v>
      </c>
      <c r="N116" s="18" t="e">
        <f t="shared" si="8"/>
        <v>#NUM!</v>
      </c>
    </row>
    <row r="117" spans="2:14" x14ac:dyDescent="0.2">
      <c r="B117" s="17" t="str">
        <f t="shared" si="5"/>
        <v>AM</v>
      </c>
      <c r="C117" s="16" t="str">
        <f t="shared" si="6"/>
        <v>3L</v>
      </c>
      <c r="D117" s="15" t="s">
        <v>17</v>
      </c>
      <c r="E117" s="15" t="str">
        <f t="shared" si="7"/>
        <v>USD_YCSTDRH_AM3L17Y</v>
      </c>
      <c r="F117" s="14" t="e">
        <f>_xll.qlRateHelperQuoteValue($E117,Trigger)</f>
        <v>#NUM!</v>
      </c>
      <c r="G117" s="14">
        <f>_xll.qlSwapRateHelperSpread($E117,Trigger)</f>
        <v>0</v>
      </c>
      <c r="H117" s="13" t="b">
        <v>0</v>
      </c>
      <c r="I117" s="13">
        <v>50</v>
      </c>
      <c r="J117" s="13">
        <v>1</v>
      </c>
      <c r="K117" s="12">
        <f>_xll.qlRateHelperEarliestDate($E117,Trigger)</f>
        <v>41752</v>
      </c>
      <c r="L117" s="11">
        <f>_xll.qlRateHelperLatestDate($E117,Trigger)</f>
        <v>47961</v>
      </c>
      <c r="N117" s="18" t="e">
        <f t="shared" si="8"/>
        <v>#NUM!</v>
      </c>
    </row>
    <row r="118" spans="2:14" x14ac:dyDescent="0.2">
      <c r="B118" s="17" t="str">
        <f t="shared" si="5"/>
        <v>AM</v>
      </c>
      <c r="C118" s="16" t="str">
        <f t="shared" si="6"/>
        <v>3L</v>
      </c>
      <c r="D118" s="15" t="s">
        <v>16</v>
      </c>
      <c r="E118" s="15" t="str">
        <f t="shared" si="7"/>
        <v>USD_YCSTDRH_AM3L18Y</v>
      </c>
      <c r="F118" s="14" t="e">
        <f>_xll.qlRateHelperQuoteValue($E118,Trigger)</f>
        <v>#NUM!</v>
      </c>
      <c r="G118" s="14">
        <f>_xll.qlSwapRateHelperSpread($E118,Trigger)</f>
        <v>0</v>
      </c>
      <c r="H118" s="13" t="b">
        <v>0</v>
      </c>
      <c r="I118" s="13">
        <v>50</v>
      </c>
      <c r="J118" s="13">
        <v>1</v>
      </c>
      <c r="K118" s="12">
        <f>_xll.qlRateHelperEarliestDate($E118,Trigger)</f>
        <v>41752</v>
      </c>
      <c r="L118" s="11">
        <f>_xll.qlRateHelperLatestDate($E118,Trigger)</f>
        <v>48327</v>
      </c>
      <c r="N118" s="18" t="e">
        <f t="shared" si="8"/>
        <v>#NUM!</v>
      </c>
    </row>
    <row r="119" spans="2:14" x14ac:dyDescent="0.2">
      <c r="B119" s="17" t="str">
        <f t="shared" si="5"/>
        <v>AM</v>
      </c>
      <c r="C119" s="16" t="str">
        <f t="shared" si="6"/>
        <v>3L</v>
      </c>
      <c r="D119" s="15" t="s">
        <v>15</v>
      </c>
      <c r="E119" s="15" t="str">
        <f t="shared" si="7"/>
        <v>USD_YCSTDRH_AM3L19Y</v>
      </c>
      <c r="F119" s="14" t="e">
        <f>_xll.qlRateHelperQuoteValue($E119,Trigger)</f>
        <v>#NUM!</v>
      </c>
      <c r="G119" s="14">
        <f>_xll.qlSwapRateHelperSpread($E119,Trigger)</f>
        <v>0</v>
      </c>
      <c r="H119" s="13" t="b">
        <v>0</v>
      </c>
      <c r="I119" s="13">
        <v>50</v>
      </c>
      <c r="J119" s="13">
        <v>1</v>
      </c>
      <c r="K119" s="12">
        <f>_xll.qlRateHelperEarliestDate($E119,Trigger)</f>
        <v>41752</v>
      </c>
      <c r="L119" s="11">
        <f>_xll.qlRateHelperLatestDate($E119,Trigger)</f>
        <v>48694</v>
      </c>
      <c r="N119" s="18" t="e">
        <f t="shared" si="8"/>
        <v>#NUM!</v>
      </c>
    </row>
    <row r="120" spans="2:14" x14ac:dyDescent="0.2">
      <c r="B120" s="17" t="str">
        <f t="shared" si="5"/>
        <v>AM</v>
      </c>
      <c r="C120" s="16" t="str">
        <f t="shared" si="6"/>
        <v>3L</v>
      </c>
      <c r="D120" s="15" t="s">
        <v>14</v>
      </c>
      <c r="E120" s="15" t="str">
        <f t="shared" si="7"/>
        <v>USD_YCSTDRH_AM3L20Y</v>
      </c>
      <c r="F120" s="14">
        <f>_xll.qlRateHelperQuoteValue($E120,Trigger)</f>
        <v>3.3209999999999996E-2</v>
      </c>
      <c r="G120" s="14">
        <f>_xll.qlSwapRateHelperSpread($E120,Trigger)</f>
        <v>0</v>
      </c>
      <c r="H120" s="13" t="b">
        <v>1</v>
      </c>
      <c r="I120" s="13">
        <v>50</v>
      </c>
      <c r="J120" s="13">
        <v>1</v>
      </c>
      <c r="K120" s="12">
        <f>_xll.qlRateHelperEarliestDate($E120,Trigger)</f>
        <v>41752</v>
      </c>
      <c r="L120" s="11">
        <f>_xll.qlRateHelperLatestDate($E120,Trigger)</f>
        <v>49058</v>
      </c>
      <c r="N120" s="18" t="e">
        <f t="shared" si="8"/>
        <v>#NUM!</v>
      </c>
    </row>
    <row r="121" spans="2:14" x14ac:dyDescent="0.2">
      <c r="B121" s="17" t="str">
        <f t="shared" si="5"/>
        <v>AM</v>
      </c>
      <c r="C121" s="16" t="str">
        <f t="shared" si="6"/>
        <v>3L</v>
      </c>
      <c r="D121" s="15" t="s">
        <v>13</v>
      </c>
      <c r="E121" s="15" t="str">
        <f t="shared" si="7"/>
        <v>USD_YCSTDRH_AM3L21Y</v>
      </c>
      <c r="F121" s="14" t="e">
        <f>_xll.qlRateHelperQuoteValue($E121,Trigger)</f>
        <v>#NUM!</v>
      </c>
      <c r="G121" s="14">
        <f>_xll.qlSwapRateHelperSpread($E121,Trigger)</f>
        <v>0</v>
      </c>
      <c r="H121" s="13" t="b">
        <v>0</v>
      </c>
      <c r="I121" s="13">
        <v>50</v>
      </c>
      <c r="J121" s="13">
        <v>1</v>
      </c>
      <c r="K121" s="12">
        <f>_xll.qlRateHelperEarliestDate($E121,Trigger)</f>
        <v>41752</v>
      </c>
      <c r="L121" s="11">
        <f>_xll.qlRateHelperLatestDate($E121,Trigger)</f>
        <v>49422</v>
      </c>
      <c r="N121" s="18" t="e">
        <f t="shared" si="8"/>
        <v>#NUM!</v>
      </c>
    </row>
    <row r="122" spans="2:14" x14ac:dyDescent="0.2">
      <c r="B122" s="17" t="str">
        <f t="shared" si="5"/>
        <v>AM</v>
      </c>
      <c r="C122" s="16" t="str">
        <f t="shared" si="6"/>
        <v>3L</v>
      </c>
      <c r="D122" s="15" t="s">
        <v>12</v>
      </c>
      <c r="E122" s="15" t="str">
        <f t="shared" si="7"/>
        <v>USD_YCSTDRH_AM3L22Y</v>
      </c>
      <c r="F122" s="14" t="e">
        <f>_xll.qlRateHelperQuoteValue($E122,Trigger)</f>
        <v>#NUM!</v>
      </c>
      <c r="G122" s="14">
        <f>_xll.qlSwapRateHelperSpread($E122,Trigger)</f>
        <v>0</v>
      </c>
      <c r="H122" s="13" t="b">
        <v>0</v>
      </c>
      <c r="I122" s="13">
        <v>50</v>
      </c>
      <c r="J122" s="13">
        <v>1</v>
      </c>
      <c r="K122" s="12">
        <f>_xll.qlRateHelperEarliestDate($E122,Trigger)</f>
        <v>41752</v>
      </c>
      <c r="L122" s="11">
        <f>_xll.qlRateHelperLatestDate($E122,Trigger)</f>
        <v>49788</v>
      </c>
      <c r="N122" s="18" t="e">
        <f t="shared" si="8"/>
        <v>#NUM!</v>
      </c>
    </row>
    <row r="123" spans="2:14" x14ac:dyDescent="0.2">
      <c r="B123" s="17" t="str">
        <f t="shared" si="5"/>
        <v>AM</v>
      </c>
      <c r="C123" s="16" t="str">
        <f t="shared" si="6"/>
        <v>3L</v>
      </c>
      <c r="D123" s="15" t="s">
        <v>11</v>
      </c>
      <c r="E123" s="15" t="str">
        <f t="shared" si="7"/>
        <v>USD_YCSTDRH_AM3L23Y</v>
      </c>
      <c r="F123" s="14" t="e">
        <f>_xll.qlRateHelperQuoteValue($E123,Trigger)</f>
        <v>#NUM!</v>
      </c>
      <c r="G123" s="14">
        <f>_xll.qlSwapRateHelperSpread($E123,Trigger)</f>
        <v>0</v>
      </c>
      <c r="H123" s="13" t="b">
        <v>0</v>
      </c>
      <c r="I123" s="13">
        <v>50</v>
      </c>
      <c r="J123" s="13">
        <v>1</v>
      </c>
      <c r="K123" s="12">
        <f>_xll.qlRateHelperEarliestDate($E123,Trigger)</f>
        <v>41752</v>
      </c>
      <c r="L123" s="11">
        <f>_xll.qlRateHelperLatestDate($E123,Trigger)</f>
        <v>50153</v>
      </c>
      <c r="N123" s="18" t="e">
        <f t="shared" si="8"/>
        <v>#NUM!</v>
      </c>
    </row>
    <row r="124" spans="2:14" x14ac:dyDescent="0.2">
      <c r="B124" s="17" t="str">
        <f t="shared" si="5"/>
        <v>AM</v>
      </c>
      <c r="C124" s="16" t="str">
        <f t="shared" si="6"/>
        <v>3L</v>
      </c>
      <c r="D124" s="15" t="s">
        <v>10</v>
      </c>
      <c r="E124" s="15" t="str">
        <f t="shared" si="7"/>
        <v>USD_YCSTDRH_AM3L24Y</v>
      </c>
      <c r="F124" s="14" t="e">
        <f>_xll.qlRateHelperQuoteValue($E124,Trigger)</f>
        <v>#NUM!</v>
      </c>
      <c r="G124" s="14">
        <f>_xll.qlSwapRateHelperSpread($E124,Trigger)</f>
        <v>0</v>
      </c>
      <c r="H124" s="13" t="b">
        <v>0</v>
      </c>
      <c r="I124" s="13">
        <v>50</v>
      </c>
      <c r="J124" s="13">
        <v>1</v>
      </c>
      <c r="K124" s="12">
        <f>_xll.qlRateHelperEarliestDate($E124,Trigger)</f>
        <v>41752</v>
      </c>
      <c r="L124" s="11">
        <f>_xll.qlRateHelperLatestDate($E124,Trigger)</f>
        <v>50522</v>
      </c>
      <c r="N124" s="18" t="e">
        <f t="shared" si="8"/>
        <v>#NUM!</v>
      </c>
    </row>
    <row r="125" spans="2:14" x14ac:dyDescent="0.2">
      <c r="B125" s="17" t="str">
        <f t="shared" si="5"/>
        <v>AM</v>
      </c>
      <c r="C125" s="16" t="str">
        <f t="shared" si="6"/>
        <v>3L</v>
      </c>
      <c r="D125" s="15" t="s">
        <v>9</v>
      </c>
      <c r="E125" s="15" t="str">
        <f t="shared" si="7"/>
        <v>USD_YCSTDRH_AM3L25Y</v>
      </c>
      <c r="F125" s="14">
        <f>_xll.qlRateHelperQuoteValue($E125,Trigger)</f>
        <v>3.3959999999999997E-2</v>
      </c>
      <c r="G125" s="14">
        <f>_xll.qlSwapRateHelperSpread($E125,Trigger)</f>
        <v>0</v>
      </c>
      <c r="H125" s="13" t="b">
        <v>1</v>
      </c>
      <c r="I125" s="13">
        <v>50</v>
      </c>
      <c r="J125" s="13">
        <v>1</v>
      </c>
      <c r="K125" s="12">
        <f>_xll.qlRateHelperEarliestDate($E125,Trigger)</f>
        <v>41752</v>
      </c>
      <c r="L125" s="11">
        <f>_xll.qlRateHelperLatestDate($E125,Trigger)</f>
        <v>50885</v>
      </c>
      <c r="N125" s="18" t="e">
        <f t="shared" si="8"/>
        <v>#NUM!</v>
      </c>
    </row>
    <row r="126" spans="2:14" x14ac:dyDescent="0.2">
      <c r="B126" s="17" t="str">
        <f t="shared" si="5"/>
        <v>AM</v>
      </c>
      <c r="C126" s="16" t="str">
        <f t="shared" si="6"/>
        <v>3L</v>
      </c>
      <c r="D126" s="15" t="s">
        <v>8</v>
      </c>
      <c r="E126" s="15" t="str">
        <f t="shared" si="7"/>
        <v>USD_YCSTDRH_AM3L26Y</v>
      </c>
      <c r="F126" s="14" t="e">
        <f>_xll.qlRateHelperQuoteValue($E126,Trigger)</f>
        <v>#NUM!</v>
      </c>
      <c r="G126" s="14">
        <f>_xll.qlSwapRateHelperSpread($E126,Trigger)</f>
        <v>0</v>
      </c>
      <c r="H126" s="13" t="b">
        <v>0</v>
      </c>
      <c r="I126" s="13">
        <v>50</v>
      </c>
      <c r="J126" s="13">
        <v>1</v>
      </c>
      <c r="K126" s="12">
        <f>_xll.qlRateHelperEarliestDate($E126,Trigger)</f>
        <v>41752</v>
      </c>
      <c r="L126" s="11">
        <f>_xll.qlRateHelperLatestDate($E126,Trigger)</f>
        <v>51249</v>
      </c>
      <c r="N126" s="18" t="e">
        <f t="shared" si="8"/>
        <v>#NUM!</v>
      </c>
    </row>
    <row r="127" spans="2:14" x14ac:dyDescent="0.2">
      <c r="B127" s="17" t="str">
        <f t="shared" si="5"/>
        <v>AM</v>
      </c>
      <c r="C127" s="16" t="str">
        <f t="shared" si="6"/>
        <v>3L</v>
      </c>
      <c r="D127" s="15" t="s">
        <v>7</v>
      </c>
      <c r="E127" s="15" t="str">
        <f t="shared" si="7"/>
        <v>USD_YCSTDRH_AM3L27Y</v>
      </c>
      <c r="F127" s="14" t="e">
        <f>_xll.qlRateHelperQuoteValue($E127,Trigger)</f>
        <v>#NUM!</v>
      </c>
      <c r="G127" s="14">
        <f>_xll.qlSwapRateHelperSpread($E127,Trigger)</f>
        <v>0</v>
      </c>
      <c r="H127" s="13" t="b">
        <v>0</v>
      </c>
      <c r="I127" s="13">
        <v>50</v>
      </c>
      <c r="J127" s="13">
        <v>1</v>
      </c>
      <c r="K127" s="12">
        <f>_xll.qlRateHelperEarliestDate($E127,Trigger)</f>
        <v>41752</v>
      </c>
      <c r="L127" s="11">
        <f>_xll.qlRateHelperLatestDate($E127,Trigger)</f>
        <v>51614</v>
      </c>
      <c r="N127" s="18" t="e">
        <f t="shared" si="8"/>
        <v>#NUM!</v>
      </c>
    </row>
    <row r="128" spans="2:14" x14ac:dyDescent="0.2">
      <c r="B128" s="17" t="str">
        <f t="shared" si="5"/>
        <v>AM</v>
      </c>
      <c r="C128" s="16" t="str">
        <f t="shared" si="6"/>
        <v>3L</v>
      </c>
      <c r="D128" s="15" t="s">
        <v>6</v>
      </c>
      <c r="E128" s="15" t="str">
        <f t="shared" si="7"/>
        <v>USD_YCSTDRH_AM3L28Y</v>
      </c>
      <c r="F128" s="14" t="e">
        <f>_xll.qlRateHelperQuoteValue($E128,Trigger)</f>
        <v>#NUM!</v>
      </c>
      <c r="G128" s="14">
        <f>_xll.qlSwapRateHelperSpread($E128,Trigger)</f>
        <v>0</v>
      </c>
      <c r="H128" s="13" t="b">
        <v>0</v>
      </c>
      <c r="I128" s="13">
        <v>50</v>
      </c>
      <c r="J128" s="13">
        <v>1</v>
      </c>
      <c r="K128" s="12">
        <f>_xll.qlRateHelperEarliestDate($E128,Trigger)</f>
        <v>41752</v>
      </c>
      <c r="L128" s="11">
        <f>_xll.qlRateHelperLatestDate($E128,Trigger)</f>
        <v>51979</v>
      </c>
      <c r="N128" s="18" t="e">
        <f t="shared" si="8"/>
        <v>#NUM!</v>
      </c>
    </row>
    <row r="129" spans="2:14" x14ac:dyDescent="0.2">
      <c r="B129" s="17" t="str">
        <f t="shared" si="5"/>
        <v>AM</v>
      </c>
      <c r="C129" s="16" t="str">
        <f t="shared" si="6"/>
        <v>3L</v>
      </c>
      <c r="D129" s="15" t="s">
        <v>5</v>
      </c>
      <c r="E129" s="15" t="str">
        <f t="shared" si="7"/>
        <v>USD_YCSTDRH_AM3L29Y</v>
      </c>
      <c r="F129" s="14" t="e">
        <f>_xll.qlRateHelperQuoteValue($E129,Trigger)</f>
        <v>#NUM!</v>
      </c>
      <c r="G129" s="14">
        <f>_xll.qlSwapRateHelperSpread($E129,Trigger)</f>
        <v>0</v>
      </c>
      <c r="H129" s="13" t="b">
        <v>0</v>
      </c>
      <c r="I129" s="13">
        <v>50</v>
      </c>
      <c r="J129" s="13">
        <v>1</v>
      </c>
      <c r="K129" s="12">
        <f>_xll.qlRateHelperEarliestDate($E129,Trigger)</f>
        <v>41752</v>
      </c>
      <c r="L129" s="11">
        <f>_xll.qlRateHelperLatestDate($E129,Trigger)</f>
        <v>52344</v>
      </c>
      <c r="N129" s="18" t="e">
        <f t="shared" si="8"/>
        <v>#NUM!</v>
      </c>
    </row>
    <row r="130" spans="2:14" x14ac:dyDescent="0.2">
      <c r="B130" s="17" t="str">
        <f t="shared" ref="B130:B161" si="9">SwapFixedFreq</f>
        <v>AM</v>
      </c>
      <c r="C130" s="16" t="str">
        <f t="shared" si="6"/>
        <v>3L</v>
      </c>
      <c r="D130" s="15" t="s">
        <v>4</v>
      </c>
      <c r="E130" s="15" t="str">
        <f t="shared" ref="E130:E161" si="10">RateHelperPrefix&amp;"_"&amp;$B130&amp;$C130&amp;$D130</f>
        <v>USD_YCSTDRH_AM3L30Y</v>
      </c>
      <c r="F130" s="14">
        <f>_xll.qlRateHelperQuoteValue($E130,Trigger)</f>
        <v>3.4270000000000002E-2</v>
      </c>
      <c r="G130" s="14">
        <f>_xll.qlSwapRateHelperSpread($E130,Trigger)</f>
        <v>0</v>
      </c>
      <c r="H130" s="13" t="b">
        <v>1</v>
      </c>
      <c r="I130" s="13">
        <v>50</v>
      </c>
      <c r="J130" s="13">
        <v>1</v>
      </c>
      <c r="K130" s="12">
        <f>_xll.qlRateHelperEarliestDate($E130,Trigger)</f>
        <v>41752</v>
      </c>
      <c r="L130" s="11">
        <f>_xll.qlRateHelperLatestDate($E130,Trigger)</f>
        <v>52712</v>
      </c>
      <c r="N130" s="18" t="e">
        <f t="shared" si="8"/>
        <v>#NUM!</v>
      </c>
    </row>
    <row r="131" spans="2:14" x14ac:dyDescent="0.2">
      <c r="B131" s="17" t="str">
        <f t="shared" si="9"/>
        <v>AM</v>
      </c>
      <c r="C131" s="16" t="str">
        <f t="shared" si="6"/>
        <v>3L</v>
      </c>
      <c r="D131" s="15" t="s">
        <v>3</v>
      </c>
      <c r="E131" s="15" t="str">
        <f t="shared" si="10"/>
        <v>USD_YCSTDRH_AM3L35Y</v>
      </c>
      <c r="F131" s="14" t="e">
        <f>_xll.qlRateHelperQuoteValue($E131,Trigger)</f>
        <v>#NUM!</v>
      </c>
      <c r="G131" s="14">
        <f>_xll.qlSwapRateHelperSpread($E131,Trigger)</f>
        <v>0</v>
      </c>
      <c r="H131" s="13" t="b">
        <v>0</v>
      </c>
      <c r="I131" s="13">
        <v>50</v>
      </c>
      <c r="J131" s="13">
        <v>1</v>
      </c>
      <c r="K131" s="12">
        <f>_xll.qlRateHelperEarliestDate($E131,Trigger)</f>
        <v>41752</v>
      </c>
      <c r="L131" s="11">
        <f>_xll.qlRateHelperLatestDate($E131,Trigger)</f>
        <v>54536</v>
      </c>
      <c r="N131" s="18" t="e">
        <f t="shared" si="8"/>
        <v>#NUM!</v>
      </c>
    </row>
    <row r="132" spans="2:14" x14ac:dyDescent="0.2">
      <c r="B132" s="17" t="str">
        <f t="shared" si="9"/>
        <v>AM</v>
      </c>
      <c r="C132" s="16" t="str">
        <f t="shared" si="6"/>
        <v>3L</v>
      </c>
      <c r="D132" s="15" t="s">
        <v>2</v>
      </c>
      <c r="E132" s="15" t="str">
        <f t="shared" si="10"/>
        <v>USD_YCSTDRH_AM3L40Y</v>
      </c>
      <c r="F132" s="14">
        <f>_xll.qlRateHelperQuoteValue($E132,Trigger)</f>
        <v>3.4459999999999998E-2</v>
      </c>
      <c r="G132" s="14">
        <f>_xll.qlSwapRateHelperSpread($E132,Trigger)</f>
        <v>0</v>
      </c>
      <c r="H132" s="13" t="b">
        <v>1</v>
      </c>
      <c r="I132" s="13">
        <v>50</v>
      </c>
      <c r="J132" s="13">
        <v>1</v>
      </c>
      <c r="K132" s="12">
        <f>_xll.qlRateHelperEarliestDate($E132,Trigger)</f>
        <v>41752</v>
      </c>
      <c r="L132" s="11">
        <f>_xll.qlRateHelperLatestDate($E132,Trigger)</f>
        <v>56362</v>
      </c>
      <c r="N132" s="18" t="e">
        <f t="shared" si="8"/>
        <v>#NUM!</v>
      </c>
    </row>
    <row r="133" spans="2:14" x14ac:dyDescent="0.2">
      <c r="B133" s="17" t="str">
        <f t="shared" si="9"/>
        <v>AM</v>
      </c>
      <c r="C133" s="16" t="str">
        <f t="shared" si="6"/>
        <v>3L</v>
      </c>
      <c r="D133" s="15" t="s">
        <v>1</v>
      </c>
      <c r="E133" s="15" t="str">
        <f t="shared" si="10"/>
        <v>USD_YCSTDRH_AM3L50Y</v>
      </c>
      <c r="F133" s="14">
        <f>_xll.qlRateHelperQuoteValue($E133,Trigger)</f>
        <v>3.4270000000000002E-2</v>
      </c>
      <c r="G133" s="14">
        <f>_xll.qlSwapRateHelperSpread($E133,Trigger)</f>
        <v>0</v>
      </c>
      <c r="H133" s="13" t="b">
        <v>1</v>
      </c>
      <c r="I133" s="13">
        <v>50</v>
      </c>
      <c r="J133" s="13">
        <v>1</v>
      </c>
      <c r="K133" s="12">
        <f>_xll.qlRateHelperEarliestDate($E133,Trigger)</f>
        <v>41752</v>
      </c>
      <c r="L133" s="11">
        <f>_xll.qlRateHelperLatestDate($E133,Trigger)</f>
        <v>60015</v>
      </c>
      <c r="N133" s="18" t="e">
        <f t="shared" si="8"/>
        <v>#NUM!</v>
      </c>
    </row>
    <row r="134" spans="2:14" x14ac:dyDescent="0.2">
      <c r="B134" s="10" t="str">
        <f t="shared" si="9"/>
        <v>AM</v>
      </c>
      <c r="C134" s="9" t="str">
        <f t="shared" si="6"/>
        <v>3L</v>
      </c>
      <c r="D134" s="8" t="s">
        <v>0</v>
      </c>
      <c r="E134" s="8" t="str">
        <f t="shared" si="10"/>
        <v>USD_YCSTDRH_AM3L60Y</v>
      </c>
      <c r="F134" s="7" t="e">
        <f>_xll.qlRateHelperQuoteValue($E134,Trigger)</f>
        <v>#NUM!</v>
      </c>
      <c r="G134" s="7">
        <f>_xll.qlSwapRateHelperSpread($E134,Trigger)</f>
        <v>0</v>
      </c>
      <c r="H134" s="6" t="b">
        <v>0</v>
      </c>
      <c r="I134" s="6">
        <v>50</v>
      </c>
      <c r="J134" s="6">
        <v>1</v>
      </c>
      <c r="K134" s="5">
        <f>_xll.qlRateHelperEarliestDate($E134,Trigger)</f>
        <v>41752</v>
      </c>
      <c r="L134" s="4">
        <f>_xll.qlRateHelperLatestDate($E134,Trigger)</f>
        <v>63667</v>
      </c>
      <c r="N134" s="18" t="e">
        <f t="shared" si="8"/>
        <v>#NUM!</v>
      </c>
    </row>
    <row r="135" spans="2:14" x14ac:dyDescent="0.2">
      <c r="B135" s="17" t="str">
        <f t="shared" si="9"/>
        <v>AM</v>
      </c>
      <c r="C135" s="16" t="str">
        <f t="shared" ref="C135:C171" si="11">IborType&amp;"BASIS"</f>
        <v>3LBASIS</v>
      </c>
      <c r="D135" s="15" t="s">
        <v>36</v>
      </c>
      <c r="E135" s="15" t="str">
        <f t="shared" si="10"/>
        <v>USD_YCSTDRH_AM3LBASIS1Y</v>
      </c>
      <c r="F135" s="14" t="e">
        <f>_xll.qlRateHelperQuoteValue($E135,Trigger)</f>
        <v>#NUM!</v>
      </c>
      <c r="G135" s="14" t="e">
        <f>_xll.qlSwapRateHelperSpread($E135,Trigger)</f>
        <v>#NUM!</v>
      </c>
      <c r="H135" s="13" t="b">
        <v>0</v>
      </c>
      <c r="I135" s="13">
        <v>40</v>
      </c>
      <c r="J135" s="13">
        <v>1</v>
      </c>
      <c r="K135" s="12" t="e">
        <f>_xll.qlRateHelperEarliestDate($E135,Trigger)</f>
        <v>#NUM!</v>
      </c>
      <c r="L135" s="11" t="e">
        <f>_xll.qlRateHelperLatestDate($E135,Trigger)</f>
        <v>#NUM!</v>
      </c>
    </row>
    <row r="136" spans="2:14" x14ac:dyDescent="0.2">
      <c r="B136" s="17" t="str">
        <f t="shared" si="9"/>
        <v>AM</v>
      </c>
      <c r="C136" s="16" t="str">
        <f t="shared" si="11"/>
        <v>3LBASIS</v>
      </c>
      <c r="D136" s="15" t="s">
        <v>35</v>
      </c>
      <c r="E136" s="15" t="str">
        <f t="shared" si="10"/>
        <v>USD_YCSTDRH_AM3LBASIS15M</v>
      </c>
      <c r="F136" s="14" t="e">
        <f>_xll.qlRateHelperQuoteValue($E136,Trigger)</f>
        <v>#NUM!</v>
      </c>
      <c r="G136" s="14" t="e">
        <f>_xll.qlSwapRateHelperSpread($E136,Trigger)</f>
        <v>#NUM!</v>
      </c>
      <c r="H136" s="13" t="b">
        <v>0</v>
      </c>
      <c r="I136" s="13">
        <v>40</v>
      </c>
      <c r="J136" s="13">
        <v>1</v>
      </c>
      <c r="K136" s="12" t="e">
        <f>_xll.qlRateHelperEarliestDate($E136,Trigger)</f>
        <v>#NUM!</v>
      </c>
      <c r="L136" s="11" t="e">
        <f>_xll.qlRateHelperLatestDate($E136,Trigger)</f>
        <v>#NUM!</v>
      </c>
    </row>
    <row r="137" spans="2:14" x14ac:dyDescent="0.2">
      <c r="B137" s="17" t="str">
        <f t="shared" si="9"/>
        <v>AM</v>
      </c>
      <c r="C137" s="16" t="str">
        <f t="shared" si="11"/>
        <v>3LBASIS</v>
      </c>
      <c r="D137" s="15" t="s">
        <v>34</v>
      </c>
      <c r="E137" s="15" t="str">
        <f t="shared" si="10"/>
        <v>USD_YCSTDRH_AM3LBASIS18M</v>
      </c>
      <c r="F137" s="14" t="e">
        <f>_xll.qlRateHelperQuoteValue($E137,Trigger)</f>
        <v>#NUM!</v>
      </c>
      <c r="G137" s="14" t="e">
        <f>_xll.qlSwapRateHelperSpread($E137,Trigger)</f>
        <v>#NUM!</v>
      </c>
      <c r="H137" s="13" t="b">
        <v>0</v>
      </c>
      <c r="I137" s="13">
        <v>40</v>
      </c>
      <c r="J137" s="13">
        <v>1</v>
      </c>
      <c r="K137" s="12" t="e">
        <f>_xll.qlRateHelperEarliestDate($E137,Trigger)</f>
        <v>#NUM!</v>
      </c>
      <c r="L137" s="11" t="e">
        <f>_xll.qlRateHelperLatestDate($E137,Trigger)</f>
        <v>#NUM!</v>
      </c>
    </row>
    <row r="138" spans="2:14" x14ac:dyDescent="0.2">
      <c r="B138" s="17" t="str">
        <f t="shared" si="9"/>
        <v>AM</v>
      </c>
      <c r="C138" s="16" t="str">
        <f t="shared" si="11"/>
        <v>3LBASIS</v>
      </c>
      <c r="D138" s="15" t="s">
        <v>33</v>
      </c>
      <c r="E138" s="15" t="str">
        <f t="shared" si="10"/>
        <v>USD_YCSTDRH_AM3LBASIS21M</v>
      </c>
      <c r="F138" s="14" t="e">
        <f>_xll.qlRateHelperQuoteValue($E138,Trigger)</f>
        <v>#NUM!</v>
      </c>
      <c r="G138" s="14" t="e">
        <f>_xll.qlSwapRateHelperSpread($E138,Trigger)</f>
        <v>#NUM!</v>
      </c>
      <c r="H138" s="13" t="b">
        <v>0</v>
      </c>
      <c r="I138" s="13">
        <v>40</v>
      </c>
      <c r="J138" s="13">
        <v>1</v>
      </c>
      <c r="K138" s="12" t="e">
        <f>_xll.qlRateHelperEarliestDate($E138,Trigger)</f>
        <v>#NUM!</v>
      </c>
      <c r="L138" s="11" t="e">
        <f>_xll.qlRateHelperLatestDate($E138,Trigger)</f>
        <v>#NUM!</v>
      </c>
    </row>
    <row r="139" spans="2:14" x14ac:dyDescent="0.2">
      <c r="B139" s="17" t="str">
        <f t="shared" si="9"/>
        <v>AM</v>
      </c>
      <c r="C139" s="16" t="str">
        <f t="shared" si="11"/>
        <v>3LBASIS</v>
      </c>
      <c r="D139" s="15" t="s">
        <v>32</v>
      </c>
      <c r="E139" s="15" t="str">
        <f t="shared" si="10"/>
        <v>USD_YCSTDRH_AM3LBASIS2Y</v>
      </c>
      <c r="F139" s="14" t="e">
        <f>_xll.qlRateHelperQuoteValue($E139,Trigger)</f>
        <v>#NUM!</v>
      </c>
      <c r="G139" s="14" t="e">
        <f>_xll.qlSwapRateHelperSpread($E139,Trigger)</f>
        <v>#NUM!</v>
      </c>
      <c r="H139" s="13" t="b">
        <v>0</v>
      </c>
      <c r="I139" s="13">
        <v>40</v>
      </c>
      <c r="J139" s="13">
        <v>1</v>
      </c>
      <c r="K139" s="12" t="e">
        <f>_xll.qlRateHelperEarliestDate($E139,Trigger)</f>
        <v>#NUM!</v>
      </c>
      <c r="L139" s="11" t="e">
        <f>_xll.qlRateHelperLatestDate($E139,Trigger)</f>
        <v>#NUM!</v>
      </c>
    </row>
    <row r="140" spans="2:14" x14ac:dyDescent="0.2">
      <c r="B140" s="17" t="str">
        <f t="shared" si="9"/>
        <v>AM</v>
      </c>
      <c r="C140" s="16" t="str">
        <f t="shared" si="11"/>
        <v>3LBASIS</v>
      </c>
      <c r="D140" s="15" t="s">
        <v>31</v>
      </c>
      <c r="E140" s="15" t="str">
        <f t="shared" si="10"/>
        <v>USD_YCSTDRH_AM3LBASIS3Y</v>
      </c>
      <c r="F140" s="14" t="e">
        <f>_xll.qlRateHelperQuoteValue($E140,Trigger)</f>
        <v>#NUM!</v>
      </c>
      <c r="G140" s="14" t="e">
        <f>_xll.qlSwapRateHelperSpread($E140,Trigger)</f>
        <v>#NUM!</v>
      </c>
      <c r="H140" s="13" t="b">
        <v>0</v>
      </c>
      <c r="I140" s="13">
        <v>40</v>
      </c>
      <c r="J140" s="13">
        <v>1</v>
      </c>
      <c r="K140" s="12" t="e">
        <f>_xll.qlRateHelperEarliestDate($E140,Trigger)</f>
        <v>#NUM!</v>
      </c>
      <c r="L140" s="11" t="e">
        <f>_xll.qlRateHelperLatestDate($E140,Trigger)</f>
        <v>#NUM!</v>
      </c>
    </row>
    <row r="141" spans="2:14" x14ac:dyDescent="0.2">
      <c r="B141" s="17" t="str">
        <f t="shared" si="9"/>
        <v>AM</v>
      </c>
      <c r="C141" s="16" t="str">
        <f t="shared" si="11"/>
        <v>3LBASIS</v>
      </c>
      <c r="D141" s="15" t="s">
        <v>30</v>
      </c>
      <c r="E141" s="15" t="str">
        <f t="shared" si="10"/>
        <v>USD_YCSTDRH_AM3LBASIS4Y</v>
      </c>
      <c r="F141" s="14" t="e">
        <f>_xll.qlRateHelperQuoteValue($E141,Trigger)</f>
        <v>#NUM!</v>
      </c>
      <c r="G141" s="14" t="e">
        <f>_xll.qlSwapRateHelperSpread($E141,Trigger)</f>
        <v>#NUM!</v>
      </c>
      <c r="H141" s="13" t="b">
        <v>0</v>
      </c>
      <c r="I141" s="13">
        <v>40</v>
      </c>
      <c r="J141" s="13">
        <v>1</v>
      </c>
      <c r="K141" s="12" t="e">
        <f>_xll.qlRateHelperEarliestDate($E141,Trigger)</f>
        <v>#NUM!</v>
      </c>
      <c r="L141" s="11" t="e">
        <f>_xll.qlRateHelperLatestDate($E141,Trigger)</f>
        <v>#NUM!</v>
      </c>
    </row>
    <row r="142" spans="2:14" x14ac:dyDescent="0.2">
      <c r="B142" s="17" t="str">
        <f t="shared" si="9"/>
        <v>AM</v>
      </c>
      <c r="C142" s="16" t="str">
        <f t="shared" si="11"/>
        <v>3LBASIS</v>
      </c>
      <c r="D142" s="15" t="s">
        <v>29</v>
      </c>
      <c r="E142" s="15" t="str">
        <f t="shared" si="10"/>
        <v>USD_YCSTDRH_AM3LBASIS5Y</v>
      </c>
      <c r="F142" s="14" t="e">
        <f>_xll.qlRateHelperQuoteValue($E142,Trigger)</f>
        <v>#NUM!</v>
      </c>
      <c r="G142" s="14" t="e">
        <f>_xll.qlSwapRateHelperSpread($E142,Trigger)</f>
        <v>#NUM!</v>
      </c>
      <c r="H142" s="13" t="b">
        <v>0</v>
      </c>
      <c r="I142" s="13">
        <v>40</v>
      </c>
      <c r="J142" s="13">
        <v>1</v>
      </c>
      <c r="K142" s="12" t="e">
        <f>_xll.qlRateHelperEarliestDate($E142,Trigger)</f>
        <v>#NUM!</v>
      </c>
      <c r="L142" s="11" t="e">
        <f>_xll.qlRateHelperLatestDate($E142,Trigger)</f>
        <v>#NUM!</v>
      </c>
    </row>
    <row r="143" spans="2:14" x14ac:dyDescent="0.2">
      <c r="B143" s="17" t="str">
        <f t="shared" si="9"/>
        <v>AM</v>
      </c>
      <c r="C143" s="16" t="str">
        <f t="shared" si="11"/>
        <v>3LBASIS</v>
      </c>
      <c r="D143" s="15" t="s">
        <v>28</v>
      </c>
      <c r="E143" s="15" t="str">
        <f t="shared" si="10"/>
        <v>USD_YCSTDRH_AM3LBASIS6Y</v>
      </c>
      <c r="F143" s="14" t="e">
        <f>_xll.qlRateHelperQuoteValue($E143,Trigger)</f>
        <v>#NUM!</v>
      </c>
      <c r="G143" s="14" t="e">
        <f>_xll.qlSwapRateHelperSpread($E143,Trigger)</f>
        <v>#NUM!</v>
      </c>
      <c r="H143" s="13" t="b">
        <v>0</v>
      </c>
      <c r="I143" s="13">
        <v>40</v>
      </c>
      <c r="J143" s="13">
        <v>1</v>
      </c>
      <c r="K143" s="12" t="e">
        <f>_xll.qlRateHelperEarliestDate($E143,Trigger)</f>
        <v>#NUM!</v>
      </c>
      <c r="L143" s="11" t="e">
        <f>_xll.qlRateHelperLatestDate($E143,Trigger)</f>
        <v>#NUM!</v>
      </c>
    </row>
    <row r="144" spans="2:14" x14ac:dyDescent="0.2">
      <c r="B144" s="17" t="str">
        <f t="shared" si="9"/>
        <v>AM</v>
      </c>
      <c r="C144" s="16" t="str">
        <f t="shared" si="11"/>
        <v>3LBASIS</v>
      </c>
      <c r="D144" s="15" t="s">
        <v>27</v>
      </c>
      <c r="E144" s="15" t="str">
        <f t="shared" si="10"/>
        <v>USD_YCSTDRH_AM3LBASIS7Y</v>
      </c>
      <c r="F144" s="14" t="e">
        <f>_xll.qlRateHelperQuoteValue($E144,Trigger)</f>
        <v>#NUM!</v>
      </c>
      <c r="G144" s="14" t="e">
        <f>_xll.qlSwapRateHelperSpread($E144,Trigger)</f>
        <v>#NUM!</v>
      </c>
      <c r="H144" s="13" t="b">
        <v>0</v>
      </c>
      <c r="I144" s="13">
        <v>40</v>
      </c>
      <c r="J144" s="13">
        <v>1</v>
      </c>
      <c r="K144" s="12" t="e">
        <f>_xll.qlRateHelperEarliestDate($E144,Trigger)</f>
        <v>#NUM!</v>
      </c>
      <c r="L144" s="11" t="e">
        <f>_xll.qlRateHelperLatestDate($E144,Trigger)</f>
        <v>#NUM!</v>
      </c>
    </row>
    <row r="145" spans="2:12" x14ac:dyDescent="0.2">
      <c r="B145" s="17" t="str">
        <f t="shared" si="9"/>
        <v>AM</v>
      </c>
      <c r="C145" s="16" t="str">
        <f t="shared" si="11"/>
        <v>3LBASIS</v>
      </c>
      <c r="D145" s="15" t="s">
        <v>26</v>
      </c>
      <c r="E145" s="15" t="str">
        <f t="shared" si="10"/>
        <v>USD_YCSTDRH_AM3LBASIS8Y</v>
      </c>
      <c r="F145" s="14" t="e">
        <f>_xll.qlRateHelperQuoteValue($E145,Trigger)</f>
        <v>#NUM!</v>
      </c>
      <c r="G145" s="14" t="e">
        <f>_xll.qlSwapRateHelperSpread($E145,Trigger)</f>
        <v>#NUM!</v>
      </c>
      <c r="H145" s="13" t="b">
        <v>0</v>
      </c>
      <c r="I145" s="13">
        <v>40</v>
      </c>
      <c r="J145" s="13">
        <v>1</v>
      </c>
      <c r="K145" s="12" t="e">
        <f>_xll.qlRateHelperEarliestDate($E145,Trigger)</f>
        <v>#NUM!</v>
      </c>
      <c r="L145" s="11" t="e">
        <f>_xll.qlRateHelperLatestDate($E145,Trigger)</f>
        <v>#NUM!</v>
      </c>
    </row>
    <row r="146" spans="2:12" x14ac:dyDescent="0.2">
      <c r="B146" s="17" t="str">
        <f t="shared" si="9"/>
        <v>AM</v>
      </c>
      <c r="C146" s="16" t="str">
        <f t="shared" si="11"/>
        <v>3LBASIS</v>
      </c>
      <c r="D146" s="15" t="s">
        <v>25</v>
      </c>
      <c r="E146" s="15" t="str">
        <f t="shared" si="10"/>
        <v>USD_YCSTDRH_AM3LBASIS9Y</v>
      </c>
      <c r="F146" s="14" t="e">
        <f>_xll.qlRateHelperQuoteValue($E146,Trigger)</f>
        <v>#NUM!</v>
      </c>
      <c r="G146" s="14" t="e">
        <f>_xll.qlSwapRateHelperSpread($E146,Trigger)</f>
        <v>#NUM!</v>
      </c>
      <c r="H146" s="13" t="b">
        <v>0</v>
      </c>
      <c r="I146" s="13">
        <v>40</v>
      </c>
      <c r="J146" s="13">
        <v>1</v>
      </c>
      <c r="K146" s="12" t="e">
        <f>_xll.qlRateHelperEarliestDate($E146,Trigger)</f>
        <v>#NUM!</v>
      </c>
      <c r="L146" s="11" t="e">
        <f>_xll.qlRateHelperLatestDate($E146,Trigger)</f>
        <v>#NUM!</v>
      </c>
    </row>
    <row r="147" spans="2:12" x14ac:dyDescent="0.2">
      <c r="B147" s="17" t="str">
        <f t="shared" si="9"/>
        <v>AM</v>
      </c>
      <c r="C147" s="16" t="str">
        <f t="shared" si="11"/>
        <v>3LBASIS</v>
      </c>
      <c r="D147" s="15" t="s">
        <v>24</v>
      </c>
      <c r="E147" s="15" t="str">
        <f t="shared" si="10"/>
        <v>USD_YCSTDRH_AM3LBASIS10Y</v>
      </c>
      <c r="F147" s="14" t="e">
        <f>_xll.qlRateHelperQuoteValue($E147,Trigger)</f>
        <v>#NUM!</v>
      </c>
      <c r="G147" s="14" t="e">
        <f>_xll.qlSwapRateHelperSpread($E147,Trigger)</f>
        <v>#NUM!</v>
      </c>
      <c r="H147" s="13" t="b">
        <v>0</v>
      </c>
      <c r="I147" s="13">
        <v>40</v>
      </c>
      <c r="J147" s="13">
        <v>1</v>
      </c>
      <c r="K147" s="12" t="e">
        <f>_xll.qlRateHelperEarliestDate($E147,Trigger)</f>
        <v>#NUM!</v>
      </c>
      <c r="L147" s="11" t="e">
        <f>_xll.qlRateHelperLatestDate($E147,Trigger)</f>
        <v>#NUM!</v>
      </c>
    </row>
    <row r="148" spans="2:12" x14ac:dyDescent="0.2">
      <c r="B148" s="17" t="str">
        <f t="shared" si="9"/>
        <v>AM</v>
      </c>
      <c r="C148" s="16" t="str">
        <f t="shared" si="11"/>
        <v>3LBASIS</v>
      </c>
      <c r="D148" s="15" t="s">
        <v>23</v>
      </c>
      <c r="E148" s="15" t="str">
        <f t="shared" si="10"/>
        <v>USD_YCSTDRH_AM3LBASIS11Y</v>
      </c>
      <c r="F148" s="14" t="e">
        <f>_xll.qlRateHelperQuoteValue($E148,Trigger)</f>
        <v>#NUM!</v>
      </c>
      <c r="G148" s="14" t="e">
        <f>_xll.qlSwapRateHelperSpread($E148,Trigger)</f>
        <v>#NUM!</v>
      </c>
      <c r="H148" s="13" t="b">
        <v>0</v>
      </c>
      <c r="I148" s="13">
        <v>40</v>
      </c>
      <c r="J148" s="13">
        <v>1</v>
      </c>
      <c r="K148" s="12" t="e">
        <f>_xll.qlRateHelperEarliestDate($E148,Trigger)</f>
        <v>#NUM!</v>
      </c>
      <c r="L148" s="11" t="e">
        <f>_xll.qlRateHelperLatestDate($E148,Trigger)</f>
        <v>#NUM!</v>
      </c>
    </row>
    <row r="149" spans="2:12" x14ac:dyDescent="0.2">
      <c r="B149" s="17" t="str">
        <f t="shared" si="9"/>
        <v>AM</v>
      </c>
      <c r="C149" s="16" t="str">
        <f t="shared" si="11"/>
        <v>3LBASIS</v>
      </c>
      <c r="D149" s="15" t="s">
        <v>22</v>
      </c>
      <c r="E149" s="15" t="str">
        <f t="shared" si="10"/>
        <v>USD_YCSTDRH_AM3LBASIS12Y</v>
      </c>
      <c r="F149" s="14" t="e">
        <f>_xll.qlRateHelperQuoteValue($E149,Trigger)</f>
        <v>#NUM!</v>
      </c>
      <c r="G149" s="14" t="e">
        <f>_xll.qlSwapRateHelperSpread($E149,Trigger)</f>
        <v>#NUM!</v>
      </c>
      <c r="H149" s="13" t="b">
        <v>0</v>
      </c>
      <c r="I149" s="13">
        <v>40</v>
      </c>
      <c r="J149" s="13">
        <v>1</v>
      </c>
      <c r="K149" s="12" t="e">
        <f>_xll.qlRateHelperEarliestDate($E149,Trigger)</f>
        <v>#NUM!</v>
      </c>
      <c r="L149" s="11" t="e">
        <f>_xll.qlRateHelperLatestDate($E149,Trigger)</f>
        <v>#NUM!</v>
      </c>
    </row>
    <row r="150" spans="2:12" x14ac:dyDescent="0.2">
      <c r="B150" s="17" t="str">
        <f t="shared" si="9"/>
        <v>AM</v>
      </c>
      <c r="C150" s="16" t="str">
        <f t="shared" si="11"/>
        <v>3LBASIS</v>
      </c>
      <c r="D150" s="15" t="s">
        <v>21</v>
      </c>
      <c r="E150" s="15" t="str">
        <f t="shared" si="10"/>
        <v>USD_YCSTDRH_AM3LBASIS13Y</v>
      </c>
      <c r="F150" s="14" t="e">
        <f>_xll.qlRateHelperQuoteValue($E150,Trigger)</f>
        <v>#NUM!</v>
      </c>
      <c r="G150" s="14" t="e">
        <f>_xll.qlSwapRateHelperSpread($E150,Trigger)</f>
        <v>#NUM!</v>
      </c>
      <c r="H150" s="13" t="b">
        <v>0</v>
      </c>
      <c r="I150" s="13">
        <v>40</v>
      </c>
      <c r="J150" s="13">
        <v>1</v>
      </c>
      <c r="K150" s="12" t="e">
        <f>_xll.qlRateHelperEarliestDate($E150,Trigger)</f>
        <v>#NUM!</v>
      </c>
      <c r="L150" s="11" t="e">
        <f>_xll.qlRateHelperLatestDate($E150,Trigger)</f>
        <v>#NUM!</v>
      </c>
    </row>
    <row r="151" spans="2:12" x14ac:dyDescent="0.2">
      <c r="B151" s="17" t="str">
        <f t="shared" si="9"/>
        <v>AM</v>
      </c>
      <c r="C151" s="16" t="str">
        <f t="shared" si="11"/>
        <v>3LBASIS</v>
      </c>
      <c r="D151" s="15" t="s">
        <v>20</v>
      </c>
      <c r="E151" s="15" t="str">
        <f t="shared" si="10"/>
        <v>USD_YCSTDRH_AM3LBASIS14Y</v>
      </c>
      <c r="F151" s="14" t="e">
        <f>_xll.qlRateHelperQuoteValue($E151,Trigger)</f>
        <v>#NUM!</v>
      </c>
      <c r="G151" s="14" t="e">
        <f>_xll.qlSwapRateHelperSpread($E151,Trigger)</f>
        <v>#NUM!</v>
      </c>
      <c r="H151" s="13" t="b">
        <v>0</v>
      </c>
      <c r="I151" s="13">
        <v>40</v>
      </c>
      <c r="J151" s="13">
        <v>1</v>
      </c>
      <c r="K151" s="12" t="e">
        <f>_xll.qlRateHelperEarliestDate($E151,Trigger)</f>
        <v>#NUM!</v>
      </c>
      <c r="L151" s="11" t="e">
        <f>_xll.qlRateHelperLatestDate($E151,Trigger)</f>
        <v>#NUM!</v>
      </c>
    </row>
    <row r="152" spans="2:12" x14ac:dyDescent="0.2">
      <c r="B152" s="17" t="str">
        <f t="shared" si="9"/>
        <v>AM</v>
      </c>
      <c r="C152" s="16" t="str">
        <f t="shared" si="11"/>
        <v>3LBASIS</v>
      </c>
      <c r="D152" s="15" t="s">
        <v>19</v>
      </c>
      <c r="E152" s="15" t="str">
        <f t="shared" si="10"/>
        <v>USD_YCSTDRH_AM3LBASIS15Y</v>
      </c>
      <c r="F152" s="14" t="e">
        <f>_xll.qlRateHelperQuoteValue($E152,Trigger)</f>
        <v>#NUM!</v>
      </c>
      <c r="G152" s="14" t="e">
        <f>_xll.qlSwapRateHelperSpread($E152,Trigger)</f>
        <v>#NUM!</v>
      </c>
      <c r="H152" s="13" t="b">
        <v>0</v>
      </c>
      <c r="I152" s="13">
        <v>40</v>
      </c>
      <c r="J152" s="13">
        <v>1</v>
      </c>
      <c r="K152" s="12" t="e">
        <f>_xll.qlRateHelperEarliestDate($E152,Trigger)</f>
        <v>#NUM!</v>
      </c>
      <c r="L152" s="11" t="e">
        <f>_xll.qlRateHelperLatestDate($E152,Trigger)</f>
        <v>#NUM!</v>
      </c>
    </row>
    <row r="153" spans="2:12" x14ac:dyDescent="0.2">
      <c r="B153" s="17" t="str">
        <f t="shared" si="9"/>
        <v>AM</v>
      </c>
      <c r="C153" s="16" t="str">
        <f t="shared" si="11"/>
        <v>3LBASIS</v>
      </c>
      <c r="D153" s="15" t="s">
        <v>18</v>
      </c>
      <c r="E153" s="15" t="str">
        <f t="shared" si="10"/>
        <v>USD_YCSTDRH_AM3LBASIS16Y</v>
      </c>
      <c r="F153" s="14" t="e">
        <f>_xll.qlRateHelperQuoteValue($E153,Trigger)</f>
        <v>#NUM!</v>
      </c>
      <c r="G153" s="14" t="e">
        <f>_xll.qlSwapRateHelperSpread($E153,Trigger)</f>
        <v>#NUM!</v>
      </c>
      <c r="H153" s="13" t="b">
        <v>0</v>
      </c>
      <c r="I153" s="13">
        <v>40</v>
      </c>
      <c r="J153" s="13">
        <v>1</v>
      </c>
      <c r="K153" s="12" t="e">
        <f>_xll.qlRateHelperEarliestDate($E153,Trigger)</f>
        <v>#NUM!</v>
      </c>
      <c r="L153" s="11" t="e">
        <f>_xll.qlRateHelperLatestDate($E153,Trigger)</f>
        <v>#NUM!</v>
      </c>
    </row>
    <row r="154" spans="2:12" x14ac:dyDescent="0.2">
      <c r="B154" s="17" t="str">
        <f t="shared" si="9"/>
        <v>AM</v>
      </c>
      <c r="C154" s="16" t="str">
        <f t="shared" si="11"/>
        <v>3LBASIS</v>
      </c>
      <c r="D154" s="15" t="s">
        <v>17</v>
      </c>
      <c r="E154" s="15" t="str">
        <f t="shared" si="10"/>
        <v>USD_YCSTDRH_AM3LBASIS17Y</v>
      </c>
      <c r="F154" s="14" t="e">
        <f>_xll.qlRateHelperQuoteValue($E154,Trigger)</f>
        <v>#NUM!</v>
      </c>
      <c r="G154" s="14" t="e">
        <f>_xll.qlSwapRateHelperSpread($E154,Trigger)</f>
        <v>#NUM!</v>
      </c>
      <c r="H154" s="13" t="b">
        <v>0</v>
      </c>
      <c r="I154" s="13">
        <v>40</v>
      </c>
      <c r="J154" s="13">
        <v>1</v>
      </c>
      <c r="K154" s="12" t="e">
        <f>_xll.qlRateHelperEarliestDate($E154,Trigger)</f>
        <v>#NUM!</v>
      </c>
      <c r="L154" s="11" t="e">
        <f>_xll.qlRateHelperLatestDate($E154,Trigger)</f>
        <v>#NUM!</v>
      </c>
    </row>
    <row r="155" spans="2:12" x14ac:dyDescent="0.2">
      <c r="B155" s="17" t="str">
        <f t="shared" si="9"/>
        <v>AM</v>
      </c>
      <c r="C155" s="16" t="str">
        <f t="shared" si="11"/>
        <v>3LBASIS</v>
      </c>
      <c r="D155" s="15" t="s">
        <v>16</v>
      </c>
      <c r="E155" s="15" t="str">
        <f t="shared" si="10"/>
        <v>USD_YCSTDRH_AM3LBASIS18Y</v>
      </c>
      <c r="F155" s="14" t="e">
        <f>_xll.qlRateHelperQuoteValue($E155,Trigger)</f>
        <v>#NUM!</v>
      </c>
      <c r="G155" s="14" t="e">
        <f>_xll.qlSwapRateHelperSpread($E155,Trigger)</f>
        <v>#NUM!</v>
      </c>
      <c r="H155" s="13" t="b">
        <v>0</v>
      </c>
      <c r="I155" s="13">
        <v>40</v>
      </c>
      <c r="J155" s="13">
        <v>1</v>
      </c>
      <c r="K155" s="12" t="e">
        <f>_xll.qlRateHelperEarliestDate($E155,Trigger)</f>
        <v>#NUM!</v>
      </c>
      <c r="L155" s="11" t="e">
        <f>_xll.qlRateHelperLatestDate($E155,Trigger)</f>
        <v>#NUM!</v>
      </c>
    </row>
    <row r="156" spans="2:12" x14ac:dyDescent="0.2">
      <c r="B156" s="17" t="str">
        <f t="shared" si="9"/>
        <v>AM</v>
      </c>
      <c r="C156" s="16" t="str">
        <f t="shared" si="11"/>
        <v>3LBASIS</v>
      </c>
      <c r="D156" s="15" t="s">
        <v>15</v>
      </c>
      <c r="E156" s="15" t="str">
        <f t="shared" si="10"/>
        <v>USD_YCSTDRH_AM3LBASIS19Y</v>
      </c>
      <c r="F156" s="14" t="e">
        <f>_xll.qlRateHelperQuoteValue($E156,Trigger)</f>
        <v>#NUM!</v>
      </c>
      <c r="G156" s="14" t="e">
        <f>_xll.qlSwapRateHelperSpread($E156,Trigger)</f>
        <v>#NUM!</v>
      </c>
      <c r="H156" s="13" t="b">
        <v>0</v>
      </c>
      <c r="I156" s="13">
        <v>40</v>
      </c>
      <c r="J156" s="13">
        <v>1</v>
      </c>
      <c r="K156" s="12" t="e">
        <f>_xll.qlRateHelperEarliestDate($E156,Trigger)</f>
        <v>#NUM!</v>
      </c>
      <c r="L156" s="11" t="e">
        <f>_xll.qlRateHelperLatestDate($E156,Trigger)</f>
        <v>#NUM!</v>
      </c>
    </row>
    <row r="157" spans="2:12" x14ac:dyDescent="0.2">
      <c r="B157" s="17" t="str">
        <f t="shared" si="9"/>
        <v>AM</v>
      </c>
      <c r="C157" s="16" t="str">
        <f t="shared" si="11"/>
        <v>3LBASIS</v>
      </c>
      <c r="D157" s="15" t="s">
        <v>14</v>
      </c>
      <c r="E157" s="15" t="str">
        <f t="shared" si="10"/>
        <v>USD_YCSTDRH_AM3LBASIS20Y</v>
      </c>
      <c r="F157" s="14" t="e">
        <f>_xll.qlRateHelperQuoteValue($E157,Trigger)</f>
        <v>#NUM!</v>
      </c>
      <c r="G157" s="14" t="e">
        <f>_xll.qlSwapRateHelperSpread($E157,Trigger)</f>
        <v>#NUM!</v>
      </c>
      <c r="H157" s="13" t="b">
        <v>0</v>
      </c>
      <c r="I157" s="13">
        <v>40</v>
      </c>
      <c r="J157" s="13">
        <v>1</v>
      </c>
      <c r="K157" s="12" t="e">
        <f>_xll.qlRateHelperEarliestDate($E157,Trigger)</f>
        <v>#NUM!</v>
      </c>
      <c r="L157" s="11" t="e">
        <f>_xll.qlRateHelperLatestDate($E157,Trigger)</f>
        <v>#NUM!</v>
      </c>
    </row>
    <row r="158" spans="2:12" x14ac:dyDescent="0.2">
      <c r="B158" s="17" t="str">
        <f t="shared" si="9"/>
        <v>AM</v>
      </c>
      <c r="C158" s="16" t="str">
        <f t="shared" si="11"/>
        <v>3LBASIS</v>
      </c>
      <c r="D158" s="15" t="s">
        <v>13</v>
      </c>
      <c r="E158" s="15" t="str">
        <f t="shared" si="10"/>
        <v>USD_YCSTDRH_AM3LBASIS21Y</v>
      </c>
      <c r="F158" s="14" t="e">
        <f>_xll.qlRateHelperQuoteValue($E158,Trigger)</f>
        <v>#NUM!</v>
      </c>
      <c r="G158" s="14" t="e">
        <f>_xll.qlSwapRateHelperSpread($E158,Trigger)</f>
        <v>#NUM!</v>
      </c>
      <c r="H158" s="13" t="b">
        <v>0</v>
      </c>
      <c r="I158" s="13">
        <v>40</v>
      </c>
      <c r="J158" s="13">
        <v>1</v>
      </c>
      <c r="K158" s="12" t="e">
        <f>_xll.qlRateHelperEarliestDate($E158,Trigger)</f>
        <v>#NUM!</v>
      </c>
      <c r="L158" s="11" t="e">
        <f>_xll.qlRateHelperLatestDate($E158,Trigger)</f>
        <v>#NUM!</v>
      </c>
    </row>
    <row r="159" spans="2:12" x14ac:dyDescent="0.2">
      <c r="B159" s="17" t="str">
        <f t="shared" si="9"/>
        <v>AM</v>
      </c>
      <c r="C159" s="16" t="str">
        <f t="shared" si="11"/>
        <v>3LBASIS</v>
      </c>
      <c r="D159" s="15" t="s">
        <v>12</v>
      </c>
      <c r="E159" s="15" t="str">
        <f t="shared" si="10"/>
        <v>USD_YCSTDRH_AM3LBASIS22Y</v>
      </c>
      <c r="F159" s="14" t="e">
        <f>_xll.qlRateHelperQuoteValue($E159,Trigger)</f>
        <v>#NUM!</v>
      </c>
      <c r="G159" s="14" t="e">
        <f>_xll.qlSwapRateHelperSpread($E159,Trigger)</f>
        <v>#NUM!</v>
      </c>
      <c r="H159" s="13" t="b">
        <v>0</v>
      </c>
      <c r="I159" s="13">
        <v>40</v>
      </c>
      <c r="J159" s="13">
        <v>1</v>
      </c>
      <c r="K159" s="12" t="e">
        <f>_xll.qlRateHelperEarliestDate($E159,Trigger)</f>
        <v>#NUM!</v>
      </c>
      <c r="L159" s="11" t="e">
        <f>_xll.qlRateHelperLatestDate($E159,Trigger)</f>
        <v>#NUM!</v>
      </c>
    </row>
    <row r="160" spans="2:12" x14ac:dyDescent="0.2">
      <c r="B160" s="17" t="str">
        <f t="shared" si="9"/>
        <v>AM</v>
      </c>
      <c r="C160" s="16" t="str">
        <f t="shared" si="11"/>
        <v>3LBASIS</v>
      </c>
      <c r="D160" s="15" t="s">
        <v>11</v>
      </c>
      <c r="E160" s="15" t="str">
        <f t="shared" si="10"/>
        <v>USD_YCSTDRH_AM3LBASIS23Y</v>
      </c>
      <c r="F160" s="14" t="e">
        <f>_xll.qlRateHelperQuoteValue($E160,Trigger)</f>
        <v>#NUM!</v>
      </c>
      <c r="G160" s="14" t="e">
        <f>_xll.qlSwapRateHelperSpread($E160,Trigger)</f>
        <v>#NUM!</v>
      </c>
      <c r="H160" s="13" t="b">
        <v>0</v>
      </c>
      <c r="I160" s="13">
        <v>40</v>
      </c>
      <c r="J160" s="13">
        <v>1</v>
      </c>
      <c r="K160" s="12" t="e">
        <f>_xll.qlRateHelperEarliestDate($E160,Trigger)</f>
        <v>#NUM!</v>
      </c>
      <c r="L160" s="11" t="e">
        <f>_xll.qlRateHelperLatestDate($E160,Trigger)</f>
        <v>#NUM!</v>
      </c>
    </row>
    <row r="161" spans="2:12" x14ac:dyDescent="0.2">
      <c r="B161" s="17" t="str">
        <f t="shared" si="9"/>
        <v>AM</v>
      </c>
      <c r="C161" s="16" t="str">
        <f t="shared" si="11"/>
        <v>3LBASIS</v>
      </c>
      <c r="D161" s="15" t="s">
        <v>10</v>
      </c>
      <c r="E161" s="15" t="str">
        <f t="shared" si="10"/>
        <v>USD_YCSTDRH_AM3LBASIS24Y</v>
      </c>
      <c r="F161" s="14" t="e">
        <f>_xll.qlRateHelperQuoteValue($E161,Trigger)</f>
        <v>#NUM!</v>
      </c>
      <c r="G161" s="14" t="e">
        <f>_xll.qlSwapRateHelperSpread($E161,Trigger)</f>
        <v>#NUM!</v>
      </c>
      <c r="H161" s="13" t="b">
        <v>0</v>
      </c>
      <c r="I161" s="13">
        <v>40</v>
      </c>
      <c r="J161" s="13">
        <v>1</v>
      </c>
      <c r="K161" s="12" t="e">
        <f>_xll.qlRateHelperEarliestDate($E161,Trigger)</f>
        <v>#NUM!</v>
      </c>
      <c r="L161" s="11" t="e">
        <f>_xll.qlRateHelperLatestDate($E161,Trigger)</f>
        <v>#NUM!</v>
      </c>
    </row>
    <row r="162" spans="2:12" x14ac:dyDescent="0.2">
      <c r="B162" s="17" t="str">
        <f t="shared" ref="B162:B171" si="12">SwapFixedFreq</f>
        <v>AM</v>
      </c>
      <c r="C162" s="16" t="str">
        <f t="shared" si="11"/>
        <v>3LBASIS</v>
      </c>
      <c r="D162" s="15" t="s">
        <v>9</v>
      </c>
      <c r="E162" s="15" t="str">
        <f t="shared" ref="E162:E171" si="13">RateHelperPrefix&amp;"_"&amp;$B162&amp;$C162&amp;$D162</f>
        <v>USD_YCSTDRH_AM3LBASIS25Y</v>
      </c>
      <c r="F162" s="14" t="e">
        <f>_xll.qlRateHelperQuoteValue($E162,Trigger)</f>
        <v>#NUM!</v>
      </c>
      <c r="G162" s="14" t="e">
        <f>_xll.qlSwapRateHelperSpread($E162,Trigger)</f>
        <v>#NUM!</v>
      </c>
      <c r="H162" s="13" t="b">
        <v>0</v>
      </c>
      <c r="I162" s="13">
        <v>40</v>
      </c>
      <c r="J162" s="13">
        <v>1</v>
      </c>
      <c r="K162" s="12" t="e">
        <f>_xll.qlRateHelperEarliestDate($E162,Trigger)</f>
        <v>#NUM!</v>
      </c>
      <c r="L162" s="11" t="e">
        <f>_xll.qlRateHelperLatestDate($E162,Trigger)</f>
        <v>#NUM!</v>
      </c>
    </row>
    <row r="163" spans="2:12" x14ac:dyDescent="0.2">
      <c r="B163" s="17" t="str">
        <f t="shared" si="12"/>
        <v>AM</v>
      </c>
      <c r="C163" s="16" t="str">
        <f t="shared" si="11"/>
        <v>3LBASIS</v>
      </c>
      <c r="D163" s="15" t="s">
        <v>8</v>
      </c>
      <c r="E163" s="15" t="str">
        <f t="shared" si="13"/>
        <v>USD_YCSTDRH_AM3LBASIS26Y</v>
      </c>
      <c r="F163" s="14" t="e">
        <f>_xll.qlRateHelperQuoteValue($E163,Trigger)</f>
        <v>#NUM!</v>
      </c>
      <c r="G163" s="14" t="e">
        <f>_xll.qlSwapRateHelperSpread($E163,Trigger)</f>
        <v>#NUM!</v>
      </c>
      <c r="H163" s="13" t="b">
        <v>0</v>
      </c>
      <c r="I163" s="13">
        <v>40</v>
      </c>
      <c r="J163" s="13">
        <v>1</v>
      </c>
      <c r="K163" s="12" t="e">
        <f>_xll.qlRateHelperEarliestDate($E163,Trigger)</f>
        <v>#NUM!</v>
      </c>
      <c r="L163" s="11" t="e">
        <f>_xll.qlRateHelperLatestDate($E163,Trigger)</f>
        <v>#NUM!</v>
      </c>
    </row>
    <row r="164" spans="2:12" x14ac:dyDescent="0.2">
      <c r="B164" s="17" t="str">
        <f t="shared" si="12"/>
        <v>AM</v>
      </c>
      <c r="C164" s="16" t="str">
        <f t="shared" si="11"/>
        <v>3LBASIS</v>
      </c>
      <c r="D164" s="15" t="s">
        <v>7</v>
      </c>
      <c r="E164" s="15" t="str">
        <f t="shared" si="13"/>
        <v>USD_YCSTDRH_AM3LBASIS27Y</v>
      </c>
      <c r="F164" s="14" t="e">
        <f>_xll.qlRateHelperQuoteValue($E164,Trigger)</f>
        <v>#NUM!</v>
      </c>
      <c r="G164" s="14" t="e">
        <f>_xll.qlSwapRateHelperSpread($E164,Trigger)</f>
        <v>#NUM!</v>
      </c>
      <c r="H164" s="13" t="b">
        <v>0</v>
      </c>
      <c r="I164" s="13">
        <v>40</v>
      </c>
      <c r="J164" s="13">
        <v>1</v>
      </c>
      <c r="K164" s="12" t="e">
        <f>_xll.qlRateHelperEarliestDate($E164,Trigger)</f>
        <v>#NUM!</v>
      </c>
      <c r="L164" s="11" t="e">
        <f>_xll.qlRateHelperLatestDate($E164,Trigger)</f>
        <v>#NUM!</v>
      </c>
    </row>
    <row r="165" spans="2:12" x14ac:dyDescent="0.2">
      <c r="B165" s="17" t="str">
        <f t="shared" si="12"/>
        <v>AM</v>
      </c>
      <c r="C165" s="16" t="str">
        <f t="shared" si="11"/>
        <v>3LBASIS</v>
      </c>
      <c r="D165" s="15" t="s">
        <v>6</v>
      </c>
      <c r="E165" s="15" t="str">
        <f t="shared" si="13"/>
        <v>USD_YCSTDRH_AM3LBASIS28Y</v>
      </c>
      <c r="F165" s="14" t="e">
        <f>_xll.qlRateHelperQuoteValue($E165,Trigger)</f>
        <v>#NUM!</v>
      </c>
      <c r="G165" s="14" t="e">
        <f>_xll.qlSwapRateHelperSpread($E165,Trigger)</f>
        <v>#NUM!</v>
      </c>
      <c r="H165" s="13" t="b">
        <v>0</v>
      </c>
      <c r="I165" s="13">
        <v>40</v>
      </c>
      <c r="J165" s="13">
        <v>1</v>
      </c>
      <c r="K165" s="12" t="e">
        <f>_xll.qlRateHelperEarliestDate($E165,Trigger)</f>
        <v>#NUM!</v>
      </c>
      <c r="L165" s="11" t="e">
        <f>_xll.qlRateHelperLatestDate($E165,Trigger)</f>
        <v>#NUM!</v>
      </c>
    </row>
    <row r="166" spans="2:12" x14ac:dyDescent="0.2">
      <c r="B166" s="17" t="str">
        <f t="shared" si="12"/>
        <v>AM</v>
      </c>
      <c r="C166" s="16" t="str">
        <f t="shared" si="11"/>
        <v>3LBASIS</v>
      </c>
      <c r="D166" s="15" t="s">
        <v>5</v>
      </c>
      <c r="E166" s="15" t="str">
        <f t="shared" si="13"/>
        <v>USD_YCSTDRH_AM3LBASIS29Y</v>
      </c>
      <c r="F166" s="14" t="e">
        <f>_xll.qlRateHelperQuoteValue($E166,Trigger)</f>
        <v>#NUM!</v>
      </c>
      <c r="G166" s="14" t="e">
        <f>_xll.qlSwapRateHelperSpread($E166,Trigger)</f>
        <v>#NUM!</v>
      </c>
      <c r="H166" s="13" t="b">
        <v>0</v>
      </c>
      <c r="I166" s="13">
        <v>40</v>
      </c>
      <c r="J166" s="13">
        <v>1</v>
      </c>
      <c r="K166" s="12" t="e">
        <f>_xll.qlRateHelperEarliestDate($E166,Trigger)</f>
        <v>#NUM!</v>
      </c>
      <c r="L166" s="11" t="e">
        <f>_xll.qlRateHelperLatestDate($E166,Trigger)</f>
        <v>#NUM!</v>
      </c>
    </row>
    <row r="167" spans="2:12" x14ac:dyDescent="0.2">
      <c r="B167" s="17" t="str">
        <f t="shared" si="12"/>
        <v>AM</v>
      </c>
      <c r="C167" s="16" t="str">
        <f t="shared" si="11"/>
        <v>3LBASIS</v>
      </c>
      <c r="D167" s="15" t="s">
        <v>4</v>
      </c>
      <c r="E167" s="15" t="str">
        <f t="shared" si="13"/>
        <v>USD_YCSTDRH_AM3LBASIS30Y</v>
      </c>
      <c r="F167" s="14" t="e">
        <f>_xll.qlRateHelperQuoteValue($E167,Trigger)</f>
        <v>#NUM!</v>
      </c>
      <c r="G167" s="14" t="e">
        <f>_xll.qlSwapRateHelperSpread($E167,Trigger)</f>
        <v>#NUM!</v>
      </c>
      <c r="H167" s="13" t="b">
        <v>0</v>
      </c>
      <c r="I167" s="13">
        <v>40</v>
      </c>
      <c r="J167" s="13">
        <v>1</v>
      </c>
      <c r="K167" s="12" t="e">
        <f>_xll.qlRateHelperEarliestDate($E167,Trigger)</f>
        <v>#NUM!</v>
      </c>
      <c r="L167" s="11" t="e">
        <f>_xll.qlRateHelperLatestDate($E167,Trigger)</f>
        <v>#NUM!</v>
      </c>
    </row>
    <row r="168" spans="2:12" x14ac:dyDescent="0.2">
      <c r="B168" s="17" t="str">
        <f t="shared" si="12"/>
        <v>AM</v>
      </c>
      <c r="C168" s="16" t="str">
        <f t="shared" si="11"/>
        <v>3LBASIS</v>
      </c>
      <c r="D168" s="15" t="s">
        <v>3</v>
      </c>
      <c r="E168" s="15" t="str">
        <f t="shared" si="13"/>
        <v>USD_YCSTDRH_AM3LBASIS35Y</v>
      </c>
      <c r="F168" s="14" t="e">
        <f>_xll.qlRateHelperQuoteValue($E168,Trigger)</f>
        <v>#NUM!</v>
      </c>
      <c r="G168" s="14" t="e">
        <f>_xll.qlSwapRateHelperSpread($E168,Trigger)</f>
        <v>#NUM!</v>
      </c>
      <c r="H168" s="13" t="b">
        <v>0</v>
      </c>
      <c r="I168" s="13">
        <v>40</v>
      </c>
      <c r="J168" s="13">
        <v>1</v>
      </c>
      <c r="K168" s="12" t="e">
        <f>_xll.qlRateHelperEarliestDate($E168,Trigger)</f>
        <v>#NUM!</v>
      </c>
      <c r="L168" s="11" t="e">
        <f>_xll.qlRateHelperLatestDate($E168,Trigger)</f>
        <v>#NUM!</v>
      </c>
    </row>
    <row r="169" spans="2:12" x14ac:dyDescent="0.2">
      <c r="B169" s="17" t="str">
        <f t="shared" si="12"/>
        <v>AM</v>
      </c>
      <c r="C169" s="16" t="str">
        <f t="shared" si="11"/>
        <v>3LBASIS</v>
      </c>
      <c r="D169" s="15" t="s">
        <v>2</v>
      </c>
      <c r="E169" s="15" t="str">
        <f t="shared" si="13"/>
        <v>USD_YCSTDRH_AM3LBASIS40Y</v>
      </c>
      <c r="F169" s="14" t="e">
        <f>_xll.qlRateHelperQuoteValue($E169,Trigger)</f>
        <v>#NUM!</v>
      </c>
      <c r="G169" s="14" t="e">
        <f>_xll.qlSwapRateHelperSpread($E169,Trigger)</f>
        <v>#NUM!</v>
      </c>
      <c r="H169" s="13" t="b">
        <v>0</v>
      </c>
      <c r="I169" s="13">
        <v>40</v>
      </c>
      <c r="J169" s="13">
        <v>1</v>
      </c>
      <c r="K169" s="12" t="e">
        <f>_xll.qlRateHelperEarliestDate($E169,Trigger)</f>
        <v>#NUM!</v>
      </c>
      <c r="L169" s="11" t="e">
        <f>_xll.qlRateHelperLatestDate($E169,Trigger)</f>
        <v>#NUM!</v>
      </c>
    </row>
    <row r="170" spans="2:12" x14ac:dyDescent="0.2">
      <c r="B170" s="17" t="str">
        <f t="shared" si="12"/>
        <v>AM</v>
      </c>
      <c r="C170" s="16" t="str">
        <f t="shared" si="11"/>
        <v>3LBASIS</v>
      </c>
      <c r="D170" s="15" t="s">
        <v>1</v>
      </c>
      <c r="E170" s="15" t="str">
        <f t="shared" si="13"/>
        <v>USD_YCSTDRH_AM3LBASIS50Y</v>
      </c>
      <c r="F170" s="14" t="e">
        <f>_xll.qlRateHelperQuoteValue($E170,Trigger)</f>
        <v>#NUM!</v>
      </c>
      <c r="G170" s="14" t="e">
        <f>_xll.qlSwapRateHelperSpread($E170,Trigger)</f>
        <v>#NUM!</v>
      </c>
      <c r="H170" s="13" t="b">
        <v>0</v>
      </c>
      <c r="I170" s="13">
        <v>40</v>
      </c>
      <c r="J170" s="13">
        <v>1</v>
      </c>
      <c r="K170" s="12" t="e">
        <f>_xll.qlRateHelperEarliestDate($E170,Trigger)</f>
        <v>#NUM!</v>
      </c>
      <c r="L170" s="11" t="e">
        <f>_xll.qlRateHelperLatestDate($E170,Trigger)</f>
        <v>#NUM!</v>
      </c>
    </row>
    <row r="171" spans="2:12" x14ac:dyDescent="0.2">
      <c r="B171" s="10" t="str">
        <f t="shared" si="12"/>
        <v>AM</v>
      </c>
      <c r="C171" s="9" t="str">
        <f t="shared" si="11"/>
        <v>3LBASIS</v>
      </c>
      <c r="D171" s="8" t="s">
        <v>0</v>
      </c>
      <c r="E171" s="8" t="str">
        <f t="shared" si="13"/>
        <v>USD_YCSTDRH_AM3LBASIS60Y</v>
      </c>
      <c r="F171" s="7" t="e">
        <f>_xll.qlRateHelperQuoteValue($E171,Trigger)</f>
        <v>#NUM!</v>
      </c>
      <c r="G171" s="7" t="e">
        <f>_xll.qlSwapRateHelperSpread($E171,Trigger)</f>
        <v>#NUM!</v>
      </c>
      <c r="H171" s="6" t="b">
        <v>0</v>
      </c>
      <c r="I171" s="6">
        <v>40</v>
      </c>
      <c r="J171" s="6">
        <v>1</v>
      </c>
      <c r="K171" s="5" t="e">
        <f>_xll.qlRateHelperEarliestDate($E171,Trigger)</f>
        <v>#NUM!</v>
      </c>
      <c r="L171" s="4" t="e">
        <f>_xll.qlRateHelperLatestDate($E171,Trigger)</f>
        <v>#NUM!</v>
      </c>
    </row>
  </sheetData>
  <mergeCells count="1">
    <mergeCell ref="B1:D1"/>
  </mergeCells>
  <pageMargins left="0.75" right="0.75" top="1" bottom="1" header="0.5" footer="0.5"/>
  <pageSetup orientation="portrait" horizontalDpi="300" verticalDpi="300" r:id="rId1"/>
  <headerFooter alignWithMargins="0"/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3"/>
  <dimension ref="A1:M126"/>
  <sheetViews>
    <sheetView topLeftCell="B1" workbookViewId="0">
      <selection activeCell="D10" sqref="D10"/>
    </sheetView>
  </sheetViews>
  <sheetFormatPr defaultRowHeight="11.25" x14ac:dyDescent="0.2"/>
  <cols>
    <col min="1" max="1" width="28.140625" style="1" bestFit="1" customWidth="1"/>
    <col min="2" max="2" width="36" style="1" customWidth="1"/>
    <col min="3" max="3" width="6.7109375" style="1" customWidth="1"/>
    <col min="4" max="4" width="19.85546875" style="3" bestFit="1" customWidth="1"/>
    <col min="5" max="5" width="7.140625" style="3" bestFit="1" customWidth="1"/>
    <col min="6" max="6" width="8.85546875" style="3" bestFit="1" customWidth="1"/>
    <col min="7" max="7" width="14.28515625" style="3" bestFit="1" customWidth="1"/>
    <col min="8" max="8" width="14.140625" style="3" bestFit="1" customWidth="1"/>
    <col min="9" max="9" width="10" style="1" bestFit="1" customWidth="1"/>
    <col min="10" max="10" width="7.42578125" style="1" bestFit="1" customWidth="1"/>
    <col min="11" max="11" width="9.140625" style="1"/>
    <col min="12" max="12" width="19.85546875" style="1" bestFit="1" customWidth="1"/>
    <col min="13" max="16384" width="9.140625" style="1"/>
  </cols>
  <sheetData>
    <row r="1" spans="1:13" ht="24.75" customHeight="1" thickBot="1" x14ac:dyDescent="0.25">
      <c r="A1" s="223" t="s">
        <v>83</v>
      </c>
      <c r="B1" s="224"/>
      <c r="D1" s="53" t="s">
        <v>82</v>
      </c>
      <c r="E1" s="52" t="s">
        <v>73</v>
      </c>
      <c r="F1" s="52"/>
      <c r="G1" s="52" t="s">
        <v>68</v>
      </c>
      <c r="H1" s="51" t="s">
        <v>67</v>
      </c>
      <c r="I1" s="34">
        <f t="array" ref="I1:I126">_xll.qlPiecewiseYieldCurveData(YieldCurve)</f>
        <v>1.318043656595451E-3</v>
      </c>
    </row>
    <row r="2" spans="1:13" x14ac:dyDescent="0.2">
      <c r="A2" s="50" t="s">
        <v>81</v>
      </c>
      <c r="B2" s="49">
        <v>6</v>
      </c>
      <c r="D2" s="41" t="str">
        <f t="array" ref="D2:D126">_xll.qlRateHelperSelection(_xll.ohFilter(RateHelpers,RateHelpersIncluded),_xll.ohFilter(RateHelpersPriority,RateHelpersIncluded),nIMMFutures,nSerialFutures,FrontFuturesRollingDays,DepoInclusionCriteria,_xll.ohFilter(MinDistance,RateHelpersIncluded),Trigger)</f>
        <v>USD_YCSTDRH_OND</v>
      </c>
      <c r="E2" s="40">
        <f>_xll.qlRateHelperRate($D2)</f>
        <v>1.2999999999999999E-3</v>
      </c>
      <c r="F2" s="40">
        <f>IF(ISERROR(_xll.qlSwapRateHelperSpread($D2)),IF(ISERROR(_xll.qlFuturesRateHelperConvexityAdjustment($D2)),0,_xll.qlFuturesRateHelperConvexityAdjustment($D2)),_xll.qlSwapRateHelperSpread($D2))</f>
        <v>0</v>
      </c>
      <c r="G2" s="12">
        <f>_xll.qlRateHelperEarliestDate($D2)</f>
        <v>41746</v>
      </c>
      <c r="H2" s="39">
        <f>_xll.qlRateHelperLatestDate($D2)</f>
        <v>41751</v>
      </c>
      <c r="I2" s="34">
        <v>1.318043656595451E-3</v>
      </c>
      <c r="J2" s="42"/>
      <c r="L2" s="1" t="s">
        <v>113</v>
      </c>
      <c r="M2" s="93">
        <v>1.6999999999999999E-3</v>
      </c>
    </row>
    <row r="3" spans="1:13" x14ac:dyDescent="0.2">
      <c r="A3" s="46" t="s">
        <v>80</v>
      </c>
      <c r="B3" s="48">
        <v>0</v>
      </c>
      <c r="D3" s="41" t="str">
        <v>USD_YCSTDRH_TND</v>
      </c>
      <c r="E3" s="40">
        <f>_xll.qlRateHelperRate($D3)</f>
        <v>1.2999999999999999E-3</v>
      </c>
      <c r="F3" s="40">
        <f>IF(ISERROR(_xll.qlSwapRateHelperSpread($D3)),IF(ISERROR(_xll.qlFuturesRateHelperConvexityAdjustment($D3)),0,_xll.qlFuturesRateHelperConvexityAdjustment($D3)),_xll.qlSwapRateHelperSpread($D3))</f>
        <v>0</v>
      </c>
      <c r="G3" s="12">
        <f>_xll.qlRateHelperEarliestDate($D3)</f>
        <v>41751</v>
      </c>
      <c r="H3" s="39">
        <f>_xll.qlRateHelperLatestDate($D3)</f>
        <v>41752</v>
      </c>
      <c r="I3" s="34">
        <v>1.3180452431198135E-3</v>
      </c>
      <c r="J3" s="42"/>
      <c r="L3" s="1" t="s">
        <v>114</v>
      </c>
      <c r="M3" s="93">
        <v>1.6999999999999999E-3</v>
      </c>
    </row>
    <row r="4" spans="1:13" x14ac:dyDescent="0.2">
      <c r="A4" s="46" t="s">
        <v>79</v>
      </c>
      <c r="B4" s="48">
        <v>2</v>
      </c>
      <c r="D4" s="41" t="str">
        <v>USD_YCSTDRH_SND</v>
      </c>
      <c r="E4" s="40">
        <f>_xll.qlRateHelperRate($D4)</f>
        <v>1.2999999999999999E-3</v>
      </c>
      <c r="F4" s="40">
        <f>IF(ISERROR(_xll.qlSwapRateHelperSpread($D4)),IF(ISERROR(_xll.qlFuturesRateHelperConvexityAdjustment($D4)),0,_xll.qlFuturesRateHelperConvexityAdjustment($D4)),_xll.qlSwapRateHelperSpread($D4))</f>
        <v>0</v>
      </c>
      <c r="G4" s="12">
        <f>_xll.qlRateHelperEarliestDate($D4)</f>
        <v>41752</v>
      </c>
      <c r="H4" s="39">
        <f>_xll.qlRateHelperLatestDate($D4)</f>
        <v>41753</v>
      </c>
      <c r="I4" s="34">
        <v>1.3180463763503968E-3</v>
      </c>
      <c r="J4" s="42">
        <f t="shared" ref="J4:J13" si="0">I4/$I$3</f>
        <v>1.0000008597812475</v>
      </c>
      <c r="L4" s="1" t="s">
        <v>115</v>
      </c>
      <c r="M4" s="93">
        <v>1.6999999999999999E-3</v>
      </c>
    </row>
    <row r="5" spans="1:13" x14ac:dyDescent="0.2">
      <c r="A5" s="46" t="s">
        <v>78</v>
      </c>
      <c r="B5" s="47" t="s">
        <v>77</v>
      </c>
      <c r="D5" s="41" t="str">
        <v>USD_YCSTDRH_SWD</v>
      </c>
      <c r="E5" s="40">
        <f>_xll.qlRateHelperRate($D5)</f>
        <v>1.2149999999999999E-3</v>
      </c>
      <c r="F5" s="40">
        <f>IF(ISERROR(_xll.qlSwapRateHelperSpread($D5)),IF(ISERROR(_xll.qlFuturesRateHelperConvexityAdjustment($D5)),0,_xll.qlFuturesRateHelperConvexityAdjustment($D5)),_xll.qlSwapRateHelperSpread($D5))</f>
        <v>0</v>
      </c>
      <c r="G5" s="12">
        <f>_xll.qlRateHelperEarliestDate($D5)</f>
        <v>41752</v>
      </c>
      <c r="H5" s="39">
        <f>_xll.qlRateHelperLatestDate($D5)</f>
        <v>41759</v>
      </c>
      <c r="I5" s="34">
        <v>1.2716380461229287E-3</v>
      </c>
      <c r="J5" s="42">
        <f t="shared" si="0"/>
        <v>0.96479089224051295</v>
      </c>
      <c r="L5" s="1" t="s">
        <v>116</v>
      </c>
      <c r="M5" s="93">
        <v>1.567E-3</v>
      </c>
    </row>
    <row r="6" spans="1:13" x14ac:dyDescent="0.2">
      <c r="A6" s="46" t="s">
        <v>76</v>
      </c>
      <c r="B6" s="45" t="str">
        <f>_xll.ohRangeRetrieveError(Selected!D2)</f>
        <v/>
      </c>
      <c r="D6" s="41" t="str">
        <v>USD_YCSTDRH_1MD</v>
      </c>
      <c r="E6" s="40">
        <f>_xll.qlRateHelperRate($D6)</f>
        <v>1.5199999999999999E-3</v>
      </c>
      <c r="F6" s="40">
        <f>IF(ISERROR(_xll.qlSwapRateHelperSpread($D6)),IF(ISERROR(_xll.qlFuturesRateHelperConvexityAdjustment($D6)),0,_xll.qlFuturesRateHelperConvexityAdjustment($D6)),_xll.qlSwapRateHelperSpread($D6))</f>
        <v>0</v>
      </c>
      <c r="G6" s="12">
        <f>_xll.qlRateHelperEarliestDate($D6)</f>
        <v>41752</v>
      </c>
      <c r="H6" s="39">
        <f>_xll.qlRateHelperLatestDate($D6)</f>
        <v>41782</v>
      </c>
      <c r="I6" s="34">
        <v>1.503852136892764E-3</v>
      </c>
      <c r="J6" s="42">
        <f t="shared" si="0"/>
        <v>1.1409715597722165</v>
      </c>
      <c r="L6" s="1" t="s">
        <v>117</v>
      </c>
      <c r="M6" s="93">
        <v>1.915E-3</v>
      </c>
    </row>
    <row r="7" spans="1:13" ht="12" thickBot="1" x14ac:dyDescent="0.25">
      <c r="A7" s="44" t="str">
        <f>_xll.ohGroup(RateHelperPrefix&amp;"_RateHelpersSelected",_xll.ohPack(Selected!D2:D126),TRUE,,ObjectOverwrite)</f>
        <v>USD_YCSTDRH_RateHelpersSelected#0003</v>
      </c>
      <c r="B7" s="43" t="str">
        <f>_xll.ohRangeRetrieveError(RateHelpersSelected)</f>
        <v/>
      </c>
      <c r="D7" s="41" t="str">
        <v>USD_YCSTDRH_2MD</v>
      </c>
      <c r="E7" s="40">
        <f>_xll.qlRateHelperRate($D7)</f>
        <v>1.9300000000000001E-3</v>
      </c>
      <c r="F7" s="40">
        <f>IF(ISERROR(_xll.qlSwapRateHelperSpread($D7)),IF(ISERROR(_xll.qlFuturesRateHelperConvexityAdjustment($D7)),0,_xll.qlFuturesRateHelperConvexityAdjustment($D7)),_xll.qlSwapRateHelperSpread($D7))</f>
        <v>0</v>
      </c>
      <c r="G7" s="12">
        <f>_xll.qlRateHelperEarliestDate($D7)</f>
        <v>41752</v>
      </c>
      <c r="H7" s="39">
        <f>_xll.qlRateHelperLatestDate($D7)</f>
        <v>41813</v>
      </c>
      <c r="I7" s="34">
        <v>1.8993118916979302E-3</v>
      </c>
      <c r="J7" s="42">
        <f t="shared" si="0"/>
        <v>1.4410065979239517</v>
      </c>
      <c r="L7" s="1" t="s">
        <v>118</v>
      </c>
      <c r="M7" s="93">
        <v>2.3159999999999999E-3</v>
      </c>
    </row>
    <row r="8" spans="1:13" x14ac:dyDescent="0.2">
      <c r="D8" s="41" t="str">
        <v>USD_YCSTDRH_3MD</v>
      </c>
      <c r="E8" s="40">
        <f>_xll.qlRateHelperRate($D8)</f>
        <v>2.2785000000000001E-3</v>
      </c>
      <c r="F8" s="40">
        <f>IF(ISERROR(_xll.qlSwapRateHelperSpread($D8)),IF(ISERROR(_xll.qlFuturesRateHelperConvexityAdjustment($D8)),0,_xll.qlFuturesRateHelperConvexityAdjustment($D8)),_xll.qlSwapRateHelperSpread($D8))</f>
        <v>0</v>
      </c>
      <c r="G8" s="12">
        <f>_xll.qlRateHelperEarliestDate($D8)</f>
        <v>41752</v>
      </c>
      <c r="H8" s="39">
        <f>_xll.qlRateHelperLatestDate($D8)</f>
        <v>41843</v>
      </c>
      <c r="I8" s="34">
        <v>2.2481549076591597E-3</v>
      </c>
      <c r="J8" s="42">
        <f t="shared" si="0"/>
        <v>1.7056735490640491</v>
      </c>
      <c r="L8" s="1" t="s">
        <v>119</v>
      </c>
      <c r="M8" s="93">
        <v>2.6619999999999999E-3</v>
      </c>
    </row>
    <row r="9" spans="1:13" x14ac:dyDescent="0.2">
      <c r="D9" s="41" t="str">
        <v>USD_YCSTDRH_6MD</v>
      </c>
      <c r="E9" s="40">
        <f>_xll.qlRateHelperRate($D9)</f>
        <v>3.209E-3</v>
      </c>
      <c r="F9" s="40">
        <f>IF(ISERROR(_xll.qlSwapRateHelperSpread($D9)),IF(ISERROR(_xll.qlFuturesRateHelperConvexityAdjustment($D9)),0,_xll.qlFuturesRateHelperConvexityAdjustment($D9)),_xll.qlSwapRateHelperSpread($D9))</f>
        <v>0</v>
      </c>
      <c r="G9" s="12">
        <f>_xll.qlRateHelperEarliestDate($D9)</f>
        <v>41752</v>
      </c>
      <c r="H9" s="39">
        <f>_xll.qlRateHelperLatestDate($D9)</f>
        <v>41935</v>
      </c>
      <c r="I9" s="34">
        <v>3.1895575872933082E-3</v>
      </c>
      <c r="J9" s="42">
        <f t="shared" si="0"/>
        <v>2.4199151007469397</v>
      </c>
      <c r="L9" s="1" t="s">
        <v>120</v>
      </c>
      <c r="M9" s="93">
        <v>3.98E-3</v>
      </c>
    </row>
    <row r="10" spans="1:13" x14ac:dyDescent="0.2">
      <c r="D10" s="41" t="str">
        <v>USD_YCSTDRH_1YD</v>
      </c>
      <c r="E10" s="40">
        <f>_xll.qlRateHelperRate($D10)</f>
        <v>5.4650000000000002E-3</v>
      </c>
      <c r="F10" s="40">
        <f>IF(ISERROR(_xll.qlSwapRateHelperSpread($D10)),IF(ISERROR(_xll.qlFuturesRateHelperConvexityAdjustment($D10)),0,_xll.qlFuturesRateHelperConvexityAdjustment($D10)),_xll.qlSwapRateHelperSpread($D10))</f>
        <v>0</v>
      </c>
      <c r="G10" s="12">
        <f>_xll.qlRateHelperEarliestDate($D10)</f>
        <v>41752</v>
      </c>
      <c r="H10" s="39">
        <f>_xll.qlRateHelperLatestDate($D10)</f>
        <v>42117</v>
      </c>
      <c r="I10" s="34">
        <v>5.4575616019855132E-3</v>
      </c>
      <c r="J10" s="42">
        <f t="shared" si="0"/>
        <v>4.1406481533725374</v>
      </c>
      <c r="L10" s="1" t="s">
        <v>121</v>
      </c>
      <c r="M10" s="93">
        <v>3.8249999999999998E-3</v>
      </c>
    </row>
    <row r="11" spans="1:13" x14ac:dyDescent="0.2">
      <c r="D11" s="41" t="str">
        <v>USD_YCSTDRH_FUT3MM5</v>
      </c>
      <c r="E11" s="40">
        <f>_xll.qlRateHelperRate($D11)</f>
        <v>5.3250000000000242E-3</v>
      </c>
      <c r="F11" s="40">
        <f>IF(ISERROR(_xll.qlSwapRateHelperSpread($D11)),IF(ISERROR(_xll.qlFuturesRateHelperConvexityAdjustment($D11)),0,_xll.qlFuturesRateHelperConvexityAdjustment($D11)),_xll.qlSwapRateHelperSpread($D11))</f>
        <v>0</v>
      </c>
      <c r="G11" s="12">
        <f>_xll.qlRateHelperEarliestDate($D11)</f>
        <v>42172</v>
      </c>
      <c r="H11" s="39">
        <f>_xll.qlRateHelperLatestDate($D11)</f>
        <v>42264</v>
      </c>
      <c r="I11" s="34">
        <v>5.4415856828878301E-3</v>
      </c>
      <c r="J11" s="42">
        <f t="shared" si="0"/>
        <v>4.1285272347765511</v>
      </c>
      <c r="L11" s="1" t="s">
        <v>122</v>
      </c>
      <c r="M11" s="93">
        <v>6.8089999999999999E-3</v>
      </c>
    </row>
    <row r="12" spans="1:13" x14ac:dyDescent="0.2">
      <c r="D12" s="41" t="str">
        <v>USD_YCSTDRH_FUT3MU5</v>
      </c>
      <c r="E12" s="40">
        <f>_xll.qlRateHelperRate($D12)</f>
        <v>7.5749999999998874E-3</v>
      </c>
      <c r="F12" s="40">
        <f>IF(ISERROR(_xll.qlSwapRateHelperSpread($D12)),IF(ISERROR(_xll.qlFuturesRateHelperConvexityAdjustment($D12)),0,_xll.qlFuturesRateHelperConvexityAdjustment($D12)),_xll.qlSwapRateHelperSpread($D12))</f>
        <v>0</v>
      </c>
      <c r="G12" s="12">
        <f>_xll.qlRateHelperEarliestDate($D12)</f>
        <v>42263</v>
      </c>
      <c r="H12" s="39">
        <f>_xll.qlRateHelperLatestDate($D12)</f>
        <v>42354</v>
      </c>
      <c r="I12" s="34">
        <v>5.7832089190125854E-3</v>
      </c>
      <c r="J12" s="42">
        <f t="shared" si="0"/>
        <v>4.3877165440267651</v>
      </c>
      <c r="L12" s="1" t="s">
        <v>123</v>
      </c>
      <c r="M12" s="93">
        <v>4.4749999999999998E-3</v>
      </c>
    </row>
    <row r="13" spans="1:13" x14ac:dyDescent="0.2">
      <c r="D13" s="41" t="str">
        <v>USD_YCSTDRH_FUT3MZ5</v>
      </c>
      <c r="E13" s="40">
        <f>_xll.qlRateHelperRate($D13)</f>
        <v>1.0374999999999912E-2</v>
      </c>
      <c r="F13" s="40">
        <f>IF(ISERROR(_xll.qlSwapRateHelperSpread($D13)),IF(ISERROR(_xll.qlFuturesRateHelperConvexityAdjustment($D13)),0,_xll.qlFuturesRateHelperConvexityAdjustment($D13)),_xll.qlSwapRateHelperSpread($D13))</f>
        <v>0</v>
      </c>
      <c r="G13" s="12">
        <f>_xll.qlRateHelperEarliestDate($D13)</f>
        <v>42354</v>
      </c>
      <c r="H13" s="39">
        <f>_xll.qlRateHelperLatestDate($D13)</f>
        <v>42445</v>
      </c>
      <c r="I13" s="34">
        <v>6.3979625878335979E-3</v>
      </c>
      <c r="J13" s="42">
        <f t="shared" si="0"/>
        <v>4.8541297206836536</v>
      </c>
      <c r="L13" s="1" t="s">
        <v>124</v>
      </c>
      <c r="M13" s="93">
        <v>5.1749999999999999E-3</v>
      </c>
    </row>
    <row r="14" spans="1:13" x14ac:dyDescent="0.2">
      <c r="D14" s="41" t="str">
        <v>USD_YCSTDRH_FUT3MH6</v>
      </c>
      <c r="E14" s="40">
        <f>_xll.qlRateHelperRate($D14)</f>
        <v>1.3375000000000026E-2</v>
      </c>
      <c r="F14" s="40">
        <f>IF(ISERROR(_xll.qlSwapRateHelperSpread($D14)),IF(ISERROR(_xll.qlFuturesRateHelperConvexityAdjustment($D14)),0,_xll.qlFuturesRateHelperConvexityAdjustment($D14)),_xll.qlSwapRateHelperSpread($D14))</f>
        <v>0</v>
      </c>
      <c r="G14" s="12">
        <f>_xll.qlRateHelperEarliestDate($D14)</f>
        <v>42445</v>
      </c>
      <c r="H14" s="39">
        <f>_xll.qlRateHelperLatestDate($D14)</f>
        <v>42537</v>
      </c>
      <c r="I14" s="34">
        <v>7.2283676439795106E-3</v>
      </c>
      <c r="L14" s="1" t="s">
        <v>125</v>
      </c>
      <c r="M14" s="93">
        <v>6.1250000000000002E-3</v>
      </c>
    </row>
    <row r="15" spans="1:13" x14ac:dyDescent="0.2">
      <c r="D15" s="41" t="str">
        <v>USD_YCSTDRH_FUT3MM6</v>
      </c>
      <c r="E15" s="40">
        <f>_xll.qlRateHelperRate($D15)</f>
        <v>1.6425000000000023E-2</v>
      </c>
      <c r="F15" s="40">
        <f>IF(ISERROR(_xll.qlSwapRateHelperSpread($D15)),IF(ISERROR(_xll.qlFuturesRateHelperConvexityAdjustment($D15)),0,_xll.qlFuturesRateHelperConvexityAdjustment($D15)),_xll.qlSwapRateHelperSpread($D15))</f>
        <v>0</v>
      </c>
      <c r="G15" s="12">
        <f>_xll.qlRateHelperEarliestDate($D15)</f>
        <v>42536</v>
      </c>
      <c r="H15" s="39">
        <f>_xll.qlRateHelperLatestDate($D15)</f>
        <v>42628</v>
      </c>
      <c r="I15" s="34">
        <v>8.1997287842537452E-3</v>
      </c>
      <c r="L15" s="1" t="s">
        <v>126</v>
      </c>
      <c r="M15" s="93">
        <v>7.3749999999999996E-3</v>
      </c>
    </row>
    <row r="16" spans="1:13" x14ac:dyDescent="0.2">
      <c r="D16" s="41" t="str">
        <v>USD_YCSTDRH_FUT3MU6</v>
      </c>
      <c r="E16" s="40">
        <f>_xll.qlRateHelperRate($D16)</f>
        <v>1.9275000000000042E-2</v>
      </c>
      <c r="F16" s="40">
        <f>IF(ISERROR(_xll.qlSwapRateHelperSpread($D16)),IF(ISERROR(_xll.qlFuturesRateHelperConvexityAdjustment($D16)),0,_xll.qlFuturesRateHelperConvexityAdjustment($D16)),_xll.qlSwapRateHelperSpread($D16))</f>
        <v>0</v>
      </c>
      <c r="G16" s="12">
        <f>_xll.qlRateHelperEarliestDate($D16)</f>
        <v>42634</v>
      </c>
      <c r="H16" s="39">
        <f>_xll.qlRateHelperLatestDate($D16)</f>
        <v>42725</v>
      </c>
      <c r="I16" s="34">
        <v>9.3170479595481304E-3</v>
      </c>
      <c r="L16" s="1" t="s">
        <v>127</v>
      </c>
      <c r="M16" s="93">
        <v>9.025E-3</v>
      </c>
    </row>
    <row r="17" spans="4:13" x14ac:dyDescent="0.2">
      <c r="D17" s="41" t="str">
        <v>USD_YCSTDRH_AM3L3Y</v>
      </c>
      <c r="E17" s="40">
        <f>_xll.qlRateHelperRate($D17)</f>
        <v>9.4900000000000002E-3</v>
      </c>
      <c r="F17" s="40">
        <f>IF(ISERROR(_xll.qlSwapRateHelperSpread($D17)),IF(ISERROR(_xll.qlFuturesRateHelperConvexityAdjustment($D17)),0,_xll.qlFuturesRateHelperConvexityAdjustment($D17)),_xll.qlSwapRateHelperSpread($D17))</f>
        <v>0</v>
      </c>
      <c r="G17" s="12">
        <f>_xll.qlRateHelperEarliestDate($D17)</f>
        <v>41752</v>
      </c>
      <c r="H17" s="39">
        <f>_xll.qlRateHelperLatestDate($D17)</f>
        <v>42849</v>
      </c>
      <c r="I17" s="34">
        <v>9.5820121687092592E-3</v>
      </c>
      <c r="L17" s="1" t="s">
        <v>128</v>
      </c>
      <c r="M17" s="93">
        <v>7.4799999999999997E-3</v>
      </c>
    </row>
    <row r="18" spans="4:13" x14ac:dyDescent="0.2">
      <c r="D18" s="41" t="str">
        <v>USD_YCSTDRH_AM3L4Y</v>
      </c>
      <c r="E18" s="40">
        <f>_xll.qlRateHelperRate($D18)</f>
        <v>1.3729999999999999E-2</v>
      </c>
      <c r="F18" s="40">
        <f>IF(ISERROR(_xll.qlSwapRateHelperSpread($D18)),IF(ISERROR(_xll.qlFuturesRateHelperConvexityAdjustment($D18)),0,_xll.qlFuturesRateHelperConvexityAdjustment($D18)),_xll.qlSwapRateHelperSpread($D18))</f>
        <v>0</v>
      </c>
      <c r="G18" s="12">
        <f>_xll.qlRateHelperEarliestDate($D18)</f>
        <v>41752</v>
      </c>
      <c r="H18" s="39">
        <f>_xll.qlRateHelperLatestDate($D18)</f>
        <v>43213</v>
      </c>
      <c r="I18" s="34">
        <v>1.3917826899424335E-2</v>
      </c>
      <c r="L18" s="1" t="s">
        <v>129</v>
      </c>
      <c r="M18" s="93">
        <v>1.115E-2</v>
      </c>
    </row>
    <row r="19" spans="4:13" x14ac:dyDescent="0.2">
      <c r="D19" s="41" t="str">
        <v>USD_YCSTDRH_AM3L5Y</v>
      </c>
      <c r="E19" s="40">
        <f>_xll.qlRateHelperRate($D19)</f>
        <v>1.7349999999999997E-2</v>
      </c>
      <c r="F19" s="40">
        <f>IF(ISERROR(_xll.qlSwapRateHelperSpread($D19)),IF(ISERROR(_xll.qlFuturesRateHelperConvexityAdjustment($D19)),0,_xll.qlFuturesRateHelperConvexityAdjustment($D19)),_xll.qlSwapRateHelperSpread($D19))</f>
        <v>0</v>
      </c>
      <c r="G19" s="12">
        <f>_xll.qlRateHelperEarliestDate($D19)</f>
        <v>41752</v>
      </c>
      <c r="H19" s="39">
        <f>_xll.qlRateHelperLatestDate($D19)</f>
        <v>43578</v>
      </c>
      <c r="I19" s="34">
        <v>1.7652336480564256E-2</v>
      </c>
      <c r="L19" s="1" t="s">
        <v>130</v>
      </c>
      <c r="M19" s="93">
        <v>1.49E-2</v>
      </c>
    </row>
    <row r="20" spans="4:13" x14ac:dyDescent="0.2">
      <c r="D20" s="41" t="str">
        <v>USD_YCSTDRH_AM3L6Y</v>
      </c>
      <c r="E20" s="40">
        <f>_xll.qlRateHelperRate($D20)</f>
        <v>2.0279999999999999E-2</v>
      </c>
      <c r="F20" s="40">
        <f>IF(ISERROR(_xll.qlSwapRateHelperSpread($D20)),IF(ISERROR(_xll.qlFuturesRateHelperConvexityAdjustment($D20)),0,_xll.qlFuturesRateHelperConvexityAdjustment($D20)),_xll.qlSwapRateHelperSpread($D20))</f>
        <v>0</v>
      </c>
      <c r="G20" s="12">
        <f>_xll.qlRateHelperEarliestDate($D20)</f>
        <v>41752</v>
      </c>
      <c r="H20" s="39">
        <f>_xll.qlRateHelperLatestDate($D20)</f>
        <v>43944</v>
      </c>
      <c r="I20" s="34">
        <v>2.0720024854603135E-2</v>
      </c>
      <c r="L20" s="1" t="s">
        <v>131</v>
      </c>
      <c r="M20" s="93">
        <v>1.8239999999999999E-2</v>
      </c>
    </row>
    <row r="21" spans="4:13" x14ac:dyDescent="0.2">
      <c r="D21" s="41" t="str">
        <v>USD_YCSTDRH_AM3L7Y</v>
      </c>
      <c r="E21" s="40">
        <f>_xll.qlRateHelperRate($D21)</f>
        <v>2.2620000000000001E-2</v>
      </c>
      <c r="F21" s="40">
        <f>IF(ISERROR(_xll.qlSwapRateHelperSpread($D21)),IF(ISERROR(_xll.qlFuturesRateHelperConvexityAdjustment($D21)),0,_xll.qlFuturesRateHelperConvexityAdjustment($D21)),_xll.qlSwapRateHelperSpread($D21))</f>
        <v>0</v>
      </c>
      <c r="G21" s="12">
        <f>_xll.qlRateHelperEarliestDate($D21)</f>
        <v>41752</v>
      </c>
      <c r="H21" s="39">
        <f>_xll.qlRateHelperLatestDate($D21)</f>
        <v>44309</v>
      </c>
      <c r="I21" s="34">
        <v>2.3198980314524685E-2</v>
      </c>
      <c r="L21" s="1" t="s">
        <v>132</v>
      </c>
      <c r="M21" s="93">
        <v>2.1080000000000002E-2</v>
      </c>
    </row>
    <row r="22" spans="4:13" x14ac:dyDescent="0.2">
      <c r="D22" s="41" t="str">
        <v>USD_YCSTDRH_AM3L8Y</v>
      </c>
      <c r="E22" s="40">
        <f>_xll.qlRateHelperRate($D22)</f>
        <v>2.4530000000000003E-2</v>
      </c>
      <c r="F22" s="40">
        <f>IF(ISERROR(_xll.qlSwapRateHelperSpread($D22)),IF(ISERROR(_xll.qlFuturesRateHelperConvexityAdjustment($D22)),0,_xll.qlFuturesRateHelperConvexityAdjustment($D22)),_xll.qlSwapRateHelperSpread($D22))</f>
        <v>0</v>
      </c>
      <c r="G22" s="12">
        <f>_xll.qlRateHelperEarliestDate($D22)</f>
        <v>41752</v>
      </c>
      <c r="H22" s="39">
        <f>_xll.qlRateHelperLatestDate($D22)</f>
        <v>44676</v>
      </c>
      <c r="I22" s="34">
        <v>2.5234098926470043E-2</v>
      </c>
      <c r="L22" s="1" t="s">
        <v>133</v>
      </c>
      <c r="M22" s="93">
        <v>2.341E-2</v>
      </c>
    </row>
    <row r="23" spans="4:13" x14ac:dyDescent="0.2">
      <c r="D23" s="41" t="str">
        <v>USD_YCSTDRH_AM3L9Y</v>
      </c>
      <c r="E23" s="40">
        <f>_xll.qlRateHelperRate($D23)</f>
        <v>2.6080000000000002E-2</v>
      </c>
      <c r="F23" s="40">
        <f>IF(ISERROR(_xll.qlSwapRateHelperSpread($D23)),IF(ISERROR(_xll.qlFuturesRateHelperConvexityAdjustment($D23)),0,_xll.qlFuturesRateHelperConvexityAdjustment($D23)),_xll.qlSwapRateHelperSpread($D23))</f>
        <v>0</v>
      </c>
      <c r="G23" s="12">
        <f>_xll.qlRateHelperEarliestDate($D23)</f>
        <v>41752</v>
      </c>
      <c r="H23" s="39">
        <f>_xll.qlRateHelperLatestDate($D23)</f>
        <v>45040</v>
      </c>
      <c r="I23" s="34">
        <v>2.6924342277344769E-2</v>
      </c>
      <c r="L23" s="1" t="s">
        <v>134</v>
      </c>
      <c r="M23" s="93">
        <v>2.537E-2</v>
      </c>
    </row>
    <row r="24" spans="4:13" x14ac:dyDescent="0.2">
      <c r="D24" s="41" t="str">
        <v>USD_YCSTDRH_AM3L10Y</v>
      </c>
      <c r="E24" s="40">
        <f>_xll.qlRateHelperRate($D24)</f>
        <v>2.7389999999999998E-2</v>
      </c>
      <c r="F24" s="40">
        <f>IF(ISERROR(_xll.qlSwapRateHelperSpread($D24)),IF(ISERROR(_xll.qlFuturesRateHelperConvexityAdjustment($D24)),0,_xll.qlFuturesRateHelperConvexityAdjustment($D24)),_xll.qlSwapRateHelperSpread($D24))</f>
        <v>0</v>
      </c>
      <c r="G24" s="12">
        <f>_xll.qlRateHelperEarliestDate($D24)</f>
        <v>41752</v>
      </c>
      <c r="H24" s="39">
        <f>_xll.qlRateHelperLatestDate($D24)</f>
        <v>45405</v>
      </c>
      <c r="I24" s="34">
        <v>2.8359055182493105E-2</v>
      </c>
      <c r="L24" s="1" t="s">
        <v>135</v>
      </c>
      <c r="M24" s="93">
        <v>2.7040000000000002E-2</v>
      </c>
    </row>
    <row r="25" spans="4:13" x14ac:dyDescent="0.2">
      <c r="D25" s="41" t="str">
        <v>USD_YCSTDRH_AM3L12Y</v>
      </c>
      <c r="E25" s="40">
        <f>_xll.qlRateHelperRate($D25)</f>
        <v>2.9450000000000004E-2</v>
      </c>
      <c r="F25" s="40">
        <f>IF(ISERROR(_xll.qlSwapRateHelperSpread($D25)),IF(ISERROR(_xll.qlFuturesRateHelperConvexityAdjustment($D25)),0,_xll.qlFuturesRateHelperConvexityAdjustment($D25)),_xll.qlSwapRateHelperSpread($D25))</f>
        <v>0</v>
      </c>
      <c r="G25" s="12">
        <f>_xll.qlRateHelperEarliestDate($D25)</f>
        <v>41752</v>
      </c>
      <c r="H25" s="39">
        <f>_xll.qlRateHelperLatestDate($D25)</f>
        <v>46135</v>
      </c>
      <c r="I25" s="34">
        <v>3.065268291327208E-2</v>
      </c>
      <c r="L25" s="1" t="s">
        <v>136</v>
      </c>
      <c r="M25" s="93">
        <v>2.972E-2</v>
      </c>
    </row>
    <row r="26" spans="4:13" x14ac:dyDescent="0.2">
      <c r="D26" s="41" t="str">
        <v>USD_YCSTDRH_AM3L15Y</v>
      </c>
      <c r="E26" s="40">
        <f>_xll.qlRateHelperRate($D26)</f>
        <v>3.1479999999999994E-2</v>
      </c>
      <c r="F26" s="40">
        <f>IF(ISERROR(_xll.qlSwapRateHelperSpread($D26)),IF(ISERROR(_xll.qlFuturesRateHelperConvexityAdjustment($D26)),0,_xll.qlFuturesRateHelperConvexityAdjustment($D26)),_xll.qlSwapRateHelperSpread($D26))</f>
        <v>0</v>
      </c>
      <c r="G26" s="12">
        <f>_xll.qlRateHelperEarliestDate($D26)</f>
        <v>41752</v>
      </c>
      <c r="H26" s="39">
        <f>_xll.qlRateHelperLatestDate($D26)</f>
        <v>47231</v>
      </c>
      <c r="I26" s="34">
        <v>3.2943145109490972E-2</v>
      </c>
      <c r="L26" s="1" t="s">
        <v>137</v>
      </c>
      <c r="M26" s="93">
        <v>3.2289999999999999E-2</v>
      </c>
    </row>
    <row r="27" spans="4:13" x14ac:dyDescent="0.2">
      <c r="D27" s="41" t="str">
        <v>USD_YCSTDRH_AM3L20Y</v>
      </c>
      <c r="E27" s="40">
        <f>_xll.qlRateHelperRate($D27)</f>
        <v>3.3209999999999996E-2</v>
      </c>
      <c r="F27" s="40">
        <f>IF(ISERROR(_xll.qlSwapRateHelperSpread($D27)),IF(ISERROR(_xll.qlFuturesRateHelperConvexityAdjustment($D27)),0,_xll.qlFuturesRateHelperConvexityAdjustment($D27)),_xll.qlSwapRateHelperSpread($D27))</f>
        <v>0</v>
      </c>
      <c r="G27" s="12">
        <f>_xll.qlRateHelperEarliestDate($D27)</f>
        <v>41752</v>
      </c>
      <c r="H27" s="39">
        <f>_xll.qlRateHelperLatestDate($D27)</f>
        <v>49058</v>
      </c>
      <c r="I27" s="34">
        <v>3.4910404865441273E-2</v>
      </c>
      <c r="L27" s="1" t="s">
        <v>138</v>
      </c>
      <c r="M27" s="93">
        <v>3.4299999999999997E-2</v>
      </c>
    </row>
    <row r="28" spans="4:13" x14ac:dyDescent="0.2">
      <c r="D28" s="41" t="str">
        <v>USD_YCSTDRH_AM3L25Y</v>
      </c>
      <c r="E28" s="40">
        <f>_xll.qlRateHelperRate($D28)</f>
        <v>3.3959999999999997E-2</v>
      </c>
      <c r="F28" s="40">
        <f>IF(ISERROR(_xll.qlSwapRateHelperSpread($D28)),IF(ISERROR(_xll.qlFuturesRateHelperConvexityAdjustment($D28)),0,_xll.qlFuturesRateHelperConvexityAdjustment($D28)),_xll.qlSwapRateHelperSpread($D28))</f>
        <v>0</v>
      </c>
      <c r="G28" s="12">
        <f>_xll.qlRateHelperEarliestDate($D28)</f>
        <v>41752</v>
      </c>
      <c r="H28" s="39">
        <f>_xll.qlRateHelperLatestDate($D28)</f>
        <v>50885</v>
      </c>
      <c r="I28" s="34">
        <v>3.567546918086982E-2</v>
      </c>
      <c r="L28" s="1" t="s">
        <v>139</v>
      </c>
      <c r="M28" s="93">
        <v>3.5270000000000003E-2</v>
      </c>
    </row>
    <row r="29" spans="4:13" x14ac:dyDescent="0.2">
      <c r="D29" s="41" t="str">
        <v>USD_YCSTDRH_AM3L30Y</v>
      </c>
      <c r="E29" s="40">
        <f>_xll.qlRateHelperRate($D29)</f>
        <v>3.4270000000000002E-2</v>
      </c>
      <c r="F29" s="40">
        <f>IF(ISERROR(_xll.qlSwapRateHelperSpread($D29)),IF(ISERROR(_xll.qlFuturesRateHelperConvexityAdjustment($D29)),0,_xll.qlFuturesRateHelperConvexityAdjustment($D29)),_xll.qlSwapRateHelperSpread($D29))</f>
        <v>0</v>
      </c>
      <c r="G29" s="12">
        <f>_xll.qlRateHelperEarliestDate($D29)</f>
        <v>41752</v>
      </c>
      <c r="H29" s="39">
        <f>_xll.qlRateHelperLatestDate($D29)</f>
        <v>52712</v>
      </c>
      <c r="I29" s="34">
        <v>3.5893884593531641E-2</v>
      </c>
      <c r="L29" s="1" t="s">
        <v>140</v>
      </c>
      <c r="M29" s="93">
        <v>3.5810000000000002E-2</v>
      </c>
    </row>
    <row r="30" spans="4:13" x14ac:dyDescent="0.2">
      <c r="D30" s="41" t="str">
        <v>USD_YCSTDRH_AM3L40Y</v>
      </c>
      <c r="E30" s="40">
        <f>_xll.qlRateHelperRate($D30)</f>
        <v>3.4459999999999998E-2</v>
      </c>
      <c r="F30" s="40">
        <f>IF(ISERROR(_xll.qlSwapRateHelperSpread($D30)),IF(ISERROR(_xll.qlFuturesRateHelperConvexityAdjustment($D30)),0,_xll.qlFuturesRateHelperConvexityAdjustment($D30)),_xll.qlSwapRateHelperSpread($D30))</f>
        <v>0</v>
      </c>
      <c r="G30" s="12">
        <f>_xll.qlRateHelperEarliestDate($D30)</f>
        <v>41752</v>
      </c>
      <c r="H30" s="39">
        <f>_xll.qlRateHelperLatestDate($D30)</f>
        <v>56362</v>
      </c>
      <c r="I30" s="34">
        <v>3.5797367408662684E-2</v>
      </c>
      <c r="L30" s="1" t="s">
        <v>141</v>
      </c>
      <c r="M30" s="93">
        <v>3.594E-2</v>
      </c>
    </row>
    <row r="31" spans="4:13" x14ac:dyDescent="0.2">
      <c r="D31" s="41" t="str">
        <v>USD_YCSTDRH_AM3L50Y</v>
      </c>
      <c r="E31" s="40">
        <f>_xll.qlRateHelperRate($D31)</f>
        <v>3.4270000000000002E-2</v>
      </c>
      <c r="F31" s="40">
        <f>IF(ISERROR(_xll.qlSwapRateHelperSpread($D31)),IF(ISERROR(_xll.qlFuturesRateHelperConvexityAdjustment($D31)),0,_xll.qlFuturesRateHelperConvexityAdjustment($D31)),_xll.qlSwapRateHelperSpread($D31))</f>
        <v>0</v>
      </c>
      <c r="G31" s="12">
        <f>_xll.qlRateHelperEarliestDate($D31)</f>
        <v>41752</v>
      </c>
      <c r="H31" s="39">
        <f>_xll.qlRateHelperLatestDate($D31)</f>
        <v>60015</v>
      </c>
      <c r="I31" s="34">
        <v>3.5075560692578153E-2</v>
      </c>
      <c r="L31" s="1" t="s">
        <v>142</v>
      </c>
      <c r="M31" s="93">
        <v>3.5779999999999999E-2</v>
      </c>
    </row>
    <row r="32" spans="4:13" x14ac:dyDescent="0.2">
      <c r="D32" s="41" t="e">
        <v>#N/A</v>
      </c>
      <c r="E32" s="40" t="e">
        <f>_xll.qlRateHelperRate($D32)</f>
        <v>#VALUE!</v>
      </c>
      <c r="F32" s="40">
        <f>IF(ISERROR(_xll.qlSwapRateHelperSpread($D32)),IF(ISERROR(_xll.qlFuturesRateHelperConvexityAdjustment($D32)),0,_xll.qlFuturesRateHelperConvexityAdjustment($D32)),_xll.qlSwapRateHelperSpread($D32))</f>
        <v>0</v>
      </c>
      <c r="G32" s="12" t="e">
        <f>_xll.qlRateHelperEarliestDate($D32)</f>
        <v>#VALUE!</v>
      </c>
      <c r="H32" s="39" t="e">
        <f>_xll.qlRateHelperLatestDate($D32)</f>
        <v>#VALUE!</v>
      </c>
      <c r="I32" s="34" t="e">
        <v>#N/A</v>
      </c>
    </row>
    <row r="33" spans="4:9" x14ac:dyDescent="0.2">
      <c r="D33" s="41" t="e">
        <v>#N/A</v>
      </c>
      <c r="E33" s="40" t="e">
        <f>_xll.qlRateHelperRate($D33)</f>
        <v>#VALUE!</v>
      </c>
      <c r="F33" s="40">
        <f>IF(ISERROR(_xll.qlSwapRateHelperSpread($D33)),IF(ISERROR(_xll.qlFuturesRateHelperConvexityAdjustment($D33)),0,_xll.qlFuturesRateHelperConvexityAdjustment($D33)),_xll.qlSwapRateHelperSpread($D33))</f>
        <v>0</v>
      </c>
      <c r="G33" s="12" t="e">
        <f>_xll.qlRateHelperEarliestDate($D33)</f>
        <v>#VALUE!</v>
      </c>
      <c r="H33" s="39" t="e">
        <f>_xll.qlRateHelperLatestDate($D33)</f>
        <v>#VALUE!</v>
      </c>
      <c r="I33" s="34" t="e">
        <v>#N/A</v>
      </c>
    </row>
    <row r="34" spans="4:9" x14ac:dyDescent="0.2">
      <c r="D34" s="41" t="e">
        <v>#N/A</v>
      </c>
      <c r="E34" s="40" t="e">
        <f>_xll.qlRateHelperRate($D34)</f>
        <v>#VALUE!</v>
      </c>
      <c r="F34" s="40">
        <f>IF(ISERROR(_xll.qlSwapRateHelperSpread($D34)),IF(ISERROR(_xll.qlFuturesRateHelperConvexityAdjustment($D34)),0,_xll.qlFuturesRateHelperConvexityAdjustment($D34)),_xll.qlSwapRateHelperSpread($D34))</f>
        <v>0</v>
      </c>
      <c r="G34" s="12" t="e">
        <f>_xll.qlRateHelperEarliestDate($D34)</f>
        <v>#VALUE!</v>
      </c>
      <c r="H34" s="39" t="e">
        <f>_xll.qlRateHelperLatestDate($D34)</f>
        <v>#VALUE!</v>
      </c>
      <c r="I34" s="34" t="e">
        <v>#N/A</v>
      </c>
    </row>
    <row r="35" spans="4:9" x14ac:dyDescent="0.2">
      <c r="D35" s="41" t="e">
        <v>#N/A</v>
      </c>
      <c r="E35" s="40" t="e">
        <f>_xll.qlRateHelperRate($D35)</f>
        <v>#VALUE!</v>
      </c>
      <c r="F35" s="40">
        <f>IF(ISERROR(_xll.qlSwapRateHelperSpread($D35)),IF(ISERROR(_xll.qlFuturesRateHelperConvexityAdjustment($D35)),0,_xll.qlFuturesRateHelperConvexityAdjustment($D35)),_xll.qlSwapRateHelperSpread($D35))</f>
        <v>0</v>
      </c>
      <c r="G35" s="12" t="e">
        <f>_xll.qlRateHelperEarliestDate($D35)</f>
        <v>#VALUE!</v>
      </c>
      <c r="H35" s="39" t="e">
        <f>_xll.qlRateHelperLatestDate($D35)</f>
        <v>#VALUE!</v>
      </c>
      <c r="I35" s="34" t="e">
        <v>#N/A</v>
      </c>
    </row>
    <row r="36" spans="4:9" x14ac:dyDescent="0.2">
      <c r="D36" s="41" t="e">
        <v>#N/A</v>
      </c>
      <c r="E36" s="40" t="e">
        <f>_xll.qlRateHelperRate($D36)</f>
        <v>#VALUE!</v>
      </c>
      <c r="F36" s="40">
        <f>IF(ISERROR(_xll.qlSwapRateHelperSpread($D36)),IF(ISERROR(_xll.qlFuturesRateHelperConvexityAdjustment($D36)),0,_xll.qlFuturesRateHelperConvexityAdjustment($D36)),_xll.qlSwapRateHelperSpread($D36))</f>
        <v>0</v>
      </c>
      <c r="G36" s="12" t="e">
        <f>_xll.qlRateHelperEarliestDate($D36)</f>
        <v>#VALUE!</v>
      </c>
      <c r="H36" s="39" t="e">
        <f>_xll.qlRateHelperLatestDate($D36)</f>
        <v>#VALUE!</v>
      </c>
      <c r="I36" s="34" t="e">
        <v>#N/A</v>
      </c>
    </row>
    <row r="37" spans="4:9" x14ac:dyDescent="0.2">
      <c r="D37" s="41" t="e">
        <v>#N/A</v>
      </c>
      <c r="E37" s="40" t="e">
        <f>_xll.qlRateHelperRate($D37)</f>
        <v>#VALUE!</v>
      </c>
      <c r="F37" s="40">
        <f>IF(ISERROR(_xll.qlSwapRateHelperSpread($D37)),IF(ISERROR(_xll.qlFuturesRateHelperConvexityAdjustment($D37)),0,_xll.qlFuturesRateHelperConvexityAdjustment($D37)),_xll.qlSwapRateHelperSpread($D37))</f>
        <v>0</v>
      </c>
      <c r="G37" s="12" t="e">
        <f>_xll.qlRateHelperEarliestDate($D37)</f>
        <v>#VALUE!</v>
      </c>
      <c r="H37" s="39" t="e">
        <f>_xll.qlRateHelperLatestDate($D37)</f>
        <v>#VALUE!</v>
      </c>
      <c r="I37" s="34" t="e">
        <v>#N/A</v>
      </c>
    </row>
    <row r="38" spans="4:9" x14ac:dyDescent="0.2">
      <c r="D38" s="41" t="e">
        <v>#N/A</v>
      </c>
      <c r="E38" s="40" t="e">
        <f>_xll.qlRateHelperRate($D38)</f>
        <v>#VALUE!</v>
      </c>
      <c r="F38" s="40">
        <f>IF(ISERROR(_xll.qlSwapRateHelperSpread($D38)),IF(ISERROR(_xll.qlFuturesRateHelperConvexityAdjustment($D38)),0,_xll.qlFuturesRateHelperConvexityAdjustment($D38)),_xll.qlSwapRateHelperSpread($D38))</f>
        <v>0</v>
      </c>
      <c r="G38" s="12" t="e">
        <f>_xll.qlRateHelperEarliestDate($D38)</f>
        <v>#VALUE!</v>
      </c>
      <c r="H38" s="39" t="e">
        <f>_xll.qlRateHelperLatestDate($D38)</f>
        <v>#VALUE!</v>
      </c>
      <c r="I38" s="34" t="e">
        <v>#N/A</v>
      </c>
    </row>
    <row r="39" spans="4:9" x14ac:dyDescent="0.2">
      <c r="D39" s="41" t="e">
        <v>#N/A</v>
      </c>
      <c r="E39" s="40" t="e">
        <f>_xll.qlRateHelperRate($D39)</f>
        <v>#VALUE!</v>
      </c>
      <c r="F39" s="40">
        <f>IF(ISERROR(_xll.qlSwapRateHelperSpread($D39)),IF(ISERROR(_xll.qlFuturesRateHelperConvexityAdjustment($D39)),0,_xll.qlFuturesRateHelperConvexityAdjustment($D39)),_xll.qlSwapRateHelperSpread($D39))</f>
        <v>0</v>
      </c>
      <c r="G39" s="12" t="e">
        <f>_xll.qlRateHelperEarliestDate($D39)</f>
        <v>#VALUE!</v>
      </c>
      <c r="H39" s="39" t="e">
        <f>_xll.qlRateHelperLatestDate($D39)</f>
        <v>#VALUE!</v>
      </c>
      <c r="I39" s="34" t="e">
        <v>#N/A</v>
      </c>
    </row>
    <row r="40" spans="4:9" x14ac:dyDescent="0.2">
      <c r="D40" s="41" t="e">
        <v>#N/A</v>
      </c>
      <c r="E40" s="40" t="e">
        <f>_xll.qlRateHelperRate($D40)</f>
        <v>#VALUE!</v>
      </c>
      <c r="F40" s="40">
        <f>IF(ISERROR(_xll.qlSwapRateHelperSpread($D40)),IF(ISERROR(_xll.qlFuturesRateHelperConvexityAdjustment($D40)),0,_xll.qlFuturesRateHelperConvexityAdjustment($D40)),_xll.qlSwapRateHelperSpread($D40))</f>
        <v>0</v>
      </c>
      <c r="G40" s="12" t="e">
        <f>_xll.qlRateHelperEarliestDate($D40)</f>
        <v>#VALUE!</v>
      </c>
      <c r="H40" s="39" t="e">
        <f>_xll.qlRateHelperLatestDate($D40)</f>
        <v>#VALUE!</v>
      </c>
      <c r="I40" s="34" t="e">
        <v>#N/A</v>
      </c>
    </row>
    <row r="41" spans="4:9" x14ac:dyDescent="0.2">
      <c r="D41" s="41" t="e">
        <v>#N/A</v>
      </c>
      <c r="E41" s="40" t="e">
        <f>_xll.qlRateHelperRate($D41)</f>
        <v>#VALUE!</v>
      </c>
      <c r="F41" s="40">
        <f>IF(ISERROR(_xll.qlSwapRateHelperSpread($D41)),IF(ISERROR(_xll.qlFuturesRateHelperConvexityAdjustment($D41)),0,_xll.qlFuturesRateHelperConvexityAdjustment($D41)),_xll.qlSwapRateHelperSpread($D41))</f>
        <v>0</v>
      </c>
      <c r="G41" s="12" t="e">
        <f>_xll.qlRateHelperEarliestDate($D41)</f>
        <v>#VALUE!</v>
      </c>
      <c r="H41" s="39" t="e">
        <f>_xll.qlRateHelperLatestDate($D41)</f>
        <v>#VALUE!</v>
      </c>
      <c r="I41" s="34" t="e">
        <v>#N/A</v>
      </c>
    </row>
    <row r="42" spans="4:9" x14ac:dyDescent="0.2">
      <c r="D42" s="41" t="e">
        <v>#N/A</v>
      </c>
      <c r="E42" s="40" t="e">
        <f>_xll.qlRateHelperRate($D42)</f>
        <v>#VALUE!</v>
      </c>
      <c r="F42" s="40">
        <f>IF(ISERROR(_xll.qlSwapRateHelperSpread($D42)),IF(ISERROR(_xll.qlFuturesRateHelperConvexityAdjustment($D42)),0,_xll.qlFuturesRateHelperConvexityAdjustment($D42)),_xll.qlSwapRateHelperSpread($D42))</f>
        <v>0</v>
      </c>
      <c r="G42" s="12" t="e">
        <f>_xll.qlRateHelperEarliestDate($D42)</f>
        <v>#VALUE!</v>
      </c>
      <c r="H42" s="39" t="e">
        <f>_xll.qlRateHelperLatestDate($D42)</f>
        <v>#VALUE!</v>
      </c>
      <c r="I42" s="34" t="e">
        <v>#N/A</v>
      </c>
    </row>
    <row r="43" spans="4:9" x14ac:dyDescent="0.2">
      <c r="D43" s="41" t="e">
        <v>#N/A</v>
      </c>
      <c r="E43" s="40" t="e">
        <f>_xll.qlRateHelperRate($D43)</f>
        <v>#VALUE!</v>
      </c>
      <c r="F43" s="40">
        <f>IF(ISERROR(_xll.qlSwapRateHelperSpread($D43)),IF(ISERROR(_xll.qlFuturesRateHelperConvexityAdjustment($D43)),0,_xll.qlFuturesRateHelperConvexityAdjustment($D43)),_xll.qlSwapRateHelperSpread($D43))</f>
        <v>0</v>
      </c>
      <c r="G43" s="12" t="e">
        <f>_xll.qlRateHelperEarliestDate($D43)</f>
        <v>#VALUE!</v>
      </c>
      <c r="H43" s="39" t="e">
        <f>_xll.qlRateHelperLatestDate($D43)</f>
        <v>#VALUE!</v>
      </c>
      <c r="I43" s="34" t="e">
        <v>#N/A</v>
      </c>
    </row>
    <row r="44" spans="4:9" x14ac:dyDescent="0.2">
      <c r="D44" s="41" t="e">
        <v>#N/A</v>
      </c>
      <c r="E44" s="40" t="e">
        <f>_xll.qlRateHelperRate($D44)</f>
        <v>#VALUE!</v>
      </c>
      <c r="F44" s="40">
        <f>IF(ISERROR(_xll.qlSwapRateHelperSpread($D44)),IF(ISERROR(_xll.qlFuturesRateHelperConvexityAdjustment($D44)),0,_xll.qlFuturesRateHelperConvexityAdjustment($D44)),_xll.qlSwapRateHelperSpread($D44))</f>
        <v>0</v>
      </c>
      <c r="G44" s="12" t="e">
        <f>_xll.qlRateHelperEarliestDate($D44)</f>
        <v>#VALUE!</v>
      </c>
      <c r="H44" s="39" t="e">
        <f>_xll.qlRateHelperLatestDate($D44)</f>
        <v>#VALUE!</v>
      </c>
      <c r="I44" s="34" t="e">
        <v>#N/A</v>
      </c>
    </row>
    <row r="45" spans="4:9" x14ac:dyDescent="0.2">
      <c r="D45" s="41" t="e">
        <v>#N/A</v>
      </c>
      <c r="E45" s="40" t="e">
        <f>_xll.qlRateHelperRate($D45)</f>
        <v>#VALUE!</v>
      </c>
      <c r="F45" s="40">
        <f>IF(ISERROR(_xll.qlSwapRateHelperSpread($D45)),IF(ISERROR(_xll.qlFuturesRateHelperConvexityAdjustment($D45)),0,_xll.qlFuturesRateHelperConvexityAdjustment($D45)),_xll.qlSwapRateHelperSpread($D45))</f>
        <v>0</v>
      </c>
      <c r="G45" s="12" t="e">
        <f>_xll.qlRateHelperEarliestDate($D45)</f>
        <v>#VALUE!</v>
      </c>
      <c r="H45" s="39" t="e">
        <f>_xll.qlRateHelperLatestDate($D45)</f>
        <v>#VALUE!</v>
      </c>
      <c r="I45" s="34" t="e">
        <v>#N/A</v>
      </c>
    </row>
    <row r="46" spans="4:9" x14ac:dyDescent="0.2">
      <c r="D46" s="41" t="e">
        <v>#N/A</v>
      </c>
      <c r="E46" s="40" t="e">
        <f>_xll.qlRateHelperRate($D46)</f>
        <v>#VALUE!</v>
      </c>
      <c r="F46" s="40">
        <f>IF(ISERROR(_xll.qlSwapRateHelperSpread($D46)),IF(ISERROR(_xll.qlFuturesRateHelperConvexityAdjustment($D46)),0,_xll.qlFuturesRateHelperConvexityAdjustment($D46)),_xll.qlSwapRateHelperSpread($D46))</f>
        <v>0</v>
      </c>
      <c r="G46" s="12" t="e">
        <f>_xll.qlRateHelperEarliestDate($D46)</f>
        <v>#VALUE!</v>
      </c>
      <c r="H46" s="39" t="e">
        <f>_xll.qlRateHelperLatestDate($D46)</f>
        <v>#VALUE!</v>
      </c>
      <c r="I46" s="34" t="e">
        <v>#N/A</v>
      </c>
    </row>
    <row r="47" spans="4:9" x14ac:dyDescent="0.2">
      <c r="D47" s="41" t="e">
        <v>#N/A</v>
      </c>
      <c r="E47" s="40" t="e">
        <f>_xll.qlRateHelperRate($D47)</f>
        <v>#VALUE!</v>
      </c>
      <c r="F47" s="40">
        <f>IF(ISERROR(_xll.qlSwapRateHelperSpread($D47)),IF(ISERROR(_xll.qlFuturesRateHelperConvexityAdjustment($D47)),0,_xll.qlFuturesRateHelperConvexityAdjustment($D47)),_xll.qlSwapRateHelperSpread($D47))</f>
        <v>0</v>
      </c>
      <c r="G47" s="12" t="e">
        <f>_xll.qlRateHelperEarliestDate($D47)</f>
        <v>#VALUE!</v>
      </c>
      <c r="H47" s="39" t="e">
        <f>_xll.qlRateHelperLatestDate($D47)</f>
        <v>#VALUE!</v>
      </c>
      <c r="I47" s="34" t="e">
        <v>#N/A</v>
      </c>
    </row>
    <row r="48" spans="4:9" x14ac:dyDescent="0.2">
      <c r="D48" s="41" t="e">
        <v>#N/A</v>
      </c>
      <c r="E48" s="40" t="e">
        <f>_xll.qlRateHelperRate($D48)</f>
        <v>#VALUE!</v>
      </c>
      <c r="F48" s="40">
        <f>IF(ISERROR(_xll.qlSwapRateHelperSpread($D48)),IF(ISERROR(_xll.qlFuturesRateHelperConvexityAdjustment($D48)),0,_xll.qlFuturesRateHelperConvexityAdjustment($D48)),_xll.qlSwapRateHelperSpread($D48))</f>
        <v>0</v>
      </c>
      <c r="G48" s="12" t="e">
        <f>_xll.qlRateHelperEarliestDate($D48)</f>
        <v>#VALUE!</v>
      </c>
      <c r="H48" s="39" t="e">
        <f>_xll.qlRateHelperLatestDate($D48)</f>
        <v>#VALUE!</v>
      </c>
      <c r="I48" s="34" t="e">
        <v>#N/A</v>
      </c>
    </row>
    <row r="49" spans="4:9" x14ac:dyDescent="0.2">
      <c r="D49" s="41" t="e">
        <v>#N/A</v>
      </c>
      <c r="E49" s="40" t="e">
        <f>_xll.qlRateHelperRate($D49)</f>
        <v>#VALUE!</v>
      </c>
      <c r="F49" s="40">
        <f>IF(ISERROR(_xll.qlSwapRateHelperSpread($D49)),IF(ISERROR(_xll.qlFuturesRateHelperConvexityAdjustment($D49)),0,_xll.qlFuturesRateHelperConvexityAdjustment($D49)),_xll.qlSwapRateHelperSpread($D49))</f>
        <v>0</v>
      </c>
      <c r="G49" s="12" t="e">
        <f>_xll.qlRateHelperEarliestDate($D49)</f>
        <v>#VALUE!</v>
      </c>
      <c r="H49" s="39" t="e">
        <f>_xll.qlRateHelperLatestDate($D49)</f>
        <v>#VALUE!</v>
      </c>
      <c r="I49" s="34" t="e">
        <v>#N/A</v>
      </c>
    </row>
    <row r="50" spans="4:9" x14ac:dyDescent="0.2">
      <c r="D50" s="41" t="e">
        <v>#N/A</v>
      </c>
      <c r="E50" s="40" t="e">
        <f>_xll.qlRateHelperRate($D50)</f>
        <v>#VALUE!</v>
      </c>
      <c r="F50" s="40">
        <f>IF(ISERROR(_xll.qlSwapRateHelperSpread($D50)),IF(ISERROR(_xll.qlFuturesRateHelperConvexityAdjustment($D50)),0,_xll.qlFuturesRateHelperConvexityAdjustment($D50)),_xll.qlSwapRateHelperSpread($D50))</f>
        <v>0</v>
      </c>
      <c r="G50" s="12" t="e">
        <f>_xll.qlRateHelperEarliestDate($D50)</f>
        <v>#VALUE!</v>
      </c>
      <c r="H50" s="39" t="e">
        <f>_xll.qlRateHelperLatestDate($D50)</f>
        <v>#VALUE!</v>
      </c>
      <c r="I50" s="34" t="e">
        <v>#N/A</v>
      </c>
    </row>
    <row r="51" spans="4:9" x14ac:dyDescent="0.2">
      <c r="D51" s="41" t="e">
        <v>#N/A</v>
      </c>
      <c r="E51" s="40" t="e">
        <f>_xll.qlRateHelperRate($D51)</f>
        <v>#VALUE!</v>
      </c>
      <c r="F51" s="40">
        <f>IF(ISERROR(_xll.qlSwapRateHelperSpread($D51)),IF(ISERROR(_xll.qlFuturesRateHelperConvexityAdjustment($D51)),0,_xll.qlFuturesRateHelperConvexityAdjustment($D51)),_xll.qlSwapRateHelperSpread($D51))</f>
        <v>0</v>
      </c>
      <c r="G51" s="12" t="e">
        <f>_xll.qlRateHelperEarliestDate($D51)</f>
        <v>#VALUE!</v>
      </c>
      <c r="H51" s="39" t="e">
        <f>_xll.qlRateHelperLatestDate($D51)</f>
        <v>#VALUE!</v>
      </c>
      <c r="I51" s="34" t="e">
        <v>#N/A</v>
      </c>
    </row>
    <row r="52" spans="4:9" x14ac:dyDescent="0.2">
      <c r="D52" s="41" t="e">
        <v>#N/A</v>
      </c>
      <c r="E52" s="40" t="e">
        <f>_xll.qlRateHelperRate($D52)</f>
        <v>#VALUE!</v>
      </c>
      <c r="F52" s="40">
        <f>IF(ISERROR(_xll.qlSwapRateHelperSpread($D52)),IF(ISERROR(_xll.qlFuturesRateHelperConvexityAdjustment($D52)),0,_xll.qlFuturesRateHelperConvexityAdjustment($D52)),_xll.qlSwapRateHelperSpread($D52))</f>
        <v>0</v>
      </c>
      <c r="G52" s="12" t="e">
        <f>_xll.qlRateHelperEarliestDate($D52)</f>
        <v>#VALUE!</v>
      </c>
      <c r="H52" s="39" t="e">
        <f>_xll.qlRateHelperLatestDate($D52)</f>
        <v>#VALUE!</v>
      </c>
      <c r="I52" s="34" t="e">
        <v>#N/A</v>
      </c>
    </row>
    <row r="53" spans="4:9" x14ac:dyDescent="0.2">
      <c r="D53" s="41" t="e">
        <v>#N/A</v>
      </c>
      <c r="E53" s="40" t="e">
        <f>_xll.qlRateHelperRate($D53)</f>
        <v>#VALUE!</v>
      </c>
      <c r="F53" s="40">
        <f>IF(ISERROR(_xll.qlSwapRateHelperSpread($D53)),IF(ISERROR(_xll.qlFuturesRateHelperConvexityAdjustment($D53)),0,_xll.qlFuturesRateHelperConvexityAdjustment($D53)),_xll.qlSwapRateHelperSpread($D53))</f>
        <v>0</v>
      </c>
      <c r="G53" s="12" t="e">
        <f>_xll.qlRateHelperEarliestDate($D53)</f>
        <v>#VALUE!</v>
      </c>
      <c r="H53" s="39" t="e">
        <f>_xll.qlRateHelperLatestDate($D53)</f>
        <v>#VALUE!</v>
      </c>
      <c r="I53" s="34" t="e">
        <v>#N/A</v>
      </c>
    </row>
    <row r="54" spans="4:9" x14ac:dyDescent="0.2">
      <c r="D54" s="41" t="e">
        <v>#N/A</v>
      </c>
      <c r="E54" s="40" t="e">
        <f>_xll.qlRateHelperRate($D54)</f>
        <v>#VALUE!</v>
      </c>
      <c r="F54" s="40">
        <f>IF(ISERROR(_xll.qlSwapRateHelperSpread($D54)),IF(ISERROR(_xll.qlFuturesRateHelperConvexityAdjustment($D54)),0,_xll.qlFuturesRateHelperConvexityAdjustment($D54)),_xll.qlSwapRateHelperSpread($D54))</f>
        <v>0</v>
      </c>
      <c r="G54" s="12" t="e">
        <f>_xll.qlRateHelperEarliestDate($D54)</f>
        <v>#VALUE!</v>
      </c>
      <c r="H54" s="39" t="e">
        <f>_xll.qlRateHelperLatestDate($D54)</f>
        <v>#VALUE!</v>
      </c>
      <c r="I54" s="34" t="e">
        <v>#N/A</v>
      </c>
    </row>
    <row r="55" spans="4:9" x14ac:dyDescent="0.2">
      <c r="D55" s="41" t="e">
        <v>#N/A</v>
      </c>
      <c r="E55" s="40" t="e">
        <f>_xll.qlRateHelperRate($D55)</f>
        <v>#VALUE!</v>
      </c>
      <c r="F55" s="40">
        <f>IF(ISERROR(_xll.qlSwapRateHelperSpread($D55)),IF(ISERROR(_xll.qlFuturesRateHelperConvexityAdjustment($D55)),0,_xll.qlFuturesRateHelperConvexityAdjustment($D55)),_xll.qlSwapRateHelperSpread($D55))</f>
        <v>0</v>
      </c>
      <c r="G55" s="12" t="e">
        <f>_xll.qlRateHelperEarliestDate($D55)</f>
        <v>#VALUE!</v>
      </c>
      <c r="H55" s="39" t="e">
        <f>_xll.qlRateHelperLatestDate($D55)</f>
        <v>#VALUE!</v>
      </c>
      <c r="I55" s="34" t="e">
        <v>#N/A</v>
      </c>
    </row>
    <row r="56" spans="4:9" x14ac:dyDescent="0.2">
      <c r="D56" s="41" t="e">
        <v>#N/A</v>
      </c>
      <c r="E56" s="40" t="e">
        <f>_xll.qlRateHelperRate($D56)</f>
        <v>#VALUE!</v>
      </c>
      <c r="F56" s="40">
        <f>IF(ISERROR(_xll.qlSwapRateHelperSpread($D56)),IF(ISERROR(_xll.qlFuturesRateHelperConvexityAdjustment($D56)),0,_xll.qlFuturesRateHelperConvexityAdjustment($D56)),_xll.qlSwapRateHelperSpread($D56))</f>
        <v>0</v>
      </c>
      <c r="G56" s="12" t="e">
        <f>_xll.qlRateHelperEarliestDate($D56)</f>
        <v>#VALUE!</v>
      </c>
      <c r="H56" s="39" t="e">
        <f>_xll.qlRateHelperLatestDate($D56)</f>
        <v>#VALUE!</v>
      </c>
      <c r="I56" s="34" t="e">
        <v>#N/A</v>
      </c>
    </row>
    <row r="57" spans="4:9" x14ac:dyDescent="0.2">
      <c r="D57" s="41" t="e">
        <v>#N/A</v>
      </c>
      <c r="E57" s="40" t="e">
        <f>_xll.qlRateHelperRate($D57)</f>
        <v>#VALUE!</v>
      </c>
      <c r="F57" s="40">
        <f>IF(ISERROR(_xll.qlSwapRateHelperSpread($D57)),IF(ISERROR(_xll.qlFuturesRateHelperConvexityAdjustment($D57)),0,_xll.qlFuturesRateHelperConvexityAdjustment($D57)),_xll.qlSwapRateHelperSpread($D57))</f>
        <v>0</v>
      </c>
      <c r="G57" s="12" t="e">
        <f>_xll.qlRateHelperEarliestDate($D57)</f>
        <v>#VALUE!</v>
      </c>
      <c r="H57" s="39" t="e">
        <f>_xll.qlRateHelperLatestDate($D57)</f>
        <v>#VALUE!</v>
      </c>
      <c r="I57" s="34" t="e">
        <v>#N/A</v>
      </c>
    </row>
    <row r="58" spans="4:9" x14ac:dyDescent="0.2">
      <c r="D58" s="41" t="e">
        <v>#N/A</v>
      </c>
      <c r="E58" s="40" t="e">
        <f>_xll.qlRateHelperRate($D58)</f>
        <v>#VALUE!</v>
      </c>
      <c r="F58" s="40">
        <f>IF(ISERROR(_xll.qlSwapRateHelperSpread($D58)),IF(ISERROR(_xll.qlFuturesRateHelperConvexityAdjustment($D58)),0,_xll.qlFuturesRateHelperConvexityAdjustment($D58)),_xll.qlSwapRateHelperSpread($D58))</f>
        <v>0</v>
      </c>
      <c r="G58" s="12" t="e">
        <f>_xll.qlRateHelperEarliestDate($D58)</f>
        <v>#VALUE!</v>
      </c>
      <c r="H58" s="39" t="e">
        <f>_xll.qlRateHelperLatestDate($D58)</f>
        <v>#VALUE!</v>
      </c>
      <c r="I58" s="34" t="e">
        <v>#N/A</v>
      </c>
    </row>
    <row r="59" spans="4:9" x14ac:dyDescent="0.2">
      <c r="D59" s="41" t="e">
        <v>#N/A</v>
      </c>
      <c r="E59" s="40" t="e">
        <f>_xll.qlRateHelperRate($D59)</f>
        <v>#VALUE!</v>
      </c>
      <c r="F59" s="40">
        <f>IF(ISERROR(_xll.qlSwapRateHelperSpread($D59)),IF(ISERROR(_xll.qlFuturesRateHelperConvexityAdjustment($D59)),0,_xll.qlFuturesRateHelperConvexityAdjustment($D59)),_xll.qlSwapRateHelperSpread($D59))</f>
        <v>0</v>
      </c>
      <c r="G59" s="12" t="e">
        <f>_xll.qlRateHelperEarliestDate($D59)</f>
        <v>#VALUE!</v>
      </c>
      <c r="H59" s="39" t="e">
        <f>_xll.qlRateHelperLatestDate($D59)</f>
        <v>#VALUE!</v>
      </c>
      <c r="I59" s="34" t="e">
        <v>#N/A</v>
      </c>
    </row>
    <row r="60" spans="4:9" x14ac:dyDescent="0.2">
      <c r="D60" s="41" t="e">
        <v>#N/A</v>
      </c>
      <c r="E60" s="40" t="e">
        <f>_xll.qlRateHelperRate($D60)</f>
        <v>#VALUE!</v>
      </c>
      <c r="F60" s="40">
        <f>IF(ISERROR(_xll.qlSwapRateHelperSpread($D60)),IF(ISERROR(_xll.qlFuturesRateHelperConvexityAdjustment($D60)),0,_xll.qlFuturesRateHelperConvexityAdjustment($D60)),_xll.qlSwapRateHelperSpread($D60))</f>
        <v>0</v>
      </c>
      <c r="G60" s="12" t="e">
        <f>_xll.qlRateHelperEarliestDate($D60)</f>
        <v>#VALUE!</v>
      </c>
      <c r="H60" s="39" t="e">
        <f>_xll.qlRateHelperLatestDate($D60)</f>
        <v>#VALUE!</v>
      </c>
      <c r="I60" s="34" t="e">
        <v>#N/A</v>
      </c>
    </row>
    <row r="61" spans="4:9" x14ac:dyDescent="0.2">
      <c r="D61" s="41" t="e">
        <v>#N/A</v>
      </c>
      <c r="E61" s="40" t="e">
        <f>_xll.qlRateHelperRate($D61)</f>
        <v>#VALUE!</v>
      </c>
      <c r="F61" s="40">
        <f>IF(ISERROR(_xll.qlSwapRateHelperSpread($D61)),IF(ISERROR(_xll.qlFuturesRateHelperConvexityAdjustment($D61)),0,_xll.qlFuturesRateHelperConvexityAdjustment($D61)),_xll.qlSwapRateHelperSpread($D61))</f>
        <v>0</v>
      </c>
      <c r="G61" s="12" t="e">
        <f>_xll.qlRateHelperEarliestDate($D61)</f>
        <v>#VALUE!</v>
      </c>
      <c r="H61" s="39" t="e">
        <f>_xll.qlRateHelperLatestDate($D61)</f>
        <v>#VALUE!</v>
      </c>
      <c r="I61" s="34" t="e">
        <v>#N/A</v>
      </c>
    </row>
    <row r="62" spans="4:9" x14ac:dyDescent="0.2">
      <c r="D62" s="41" t="e">
        <v>#N/A</v>
      </c>
      <c r="E62" s="40" t="e">
        <f>_xll.qlRateHelperRate($D62)</f>
        <v>#VALUE!</v>
      </c>
      <c r="F62" s="40">
        <f>IF(ISERROR(_xll.qlSwapRateHelperSpread($D62)),IF(ISERROR(_xll.qlFuturesRateHelperConvexityAdjustment($D62)),0,_xll.qlFuturesRateHelperConvexityAdjustment($D62)),_xll.qlSwapRateHelperSpread($D62))</f>
        <v>0</v>
      </c>
      <c r="G62" s="12" t="e">
        <f>_xll.qlRateHelperEarliestDate($D62)</f>
        <v>#VALUE!</v>
      </c>
      <c r="H62" s="39" t="e">
        <f>_xll.qlRateHelperLatestDate($D62)</f>
        <v>#VALUE!</v>
      </c>
      <c r="I62" s="34" t="e">
        <v>#N/A</v>
      </c>
    </row>
    <row r="63" spans="4:9" x14ac:dyDescent="0.2">
      <c r="D63" s="41" t="e">
        <v>#N/A</v>
      </c>
      <c r="E63" s="40" t="e">
        <f>_xll.qlRateHelperRate($D63)</f>
        <v>#VALUE!</v>
      </c>
      <c r="F63" s="40">
        <f>IF(ISERROR(_xll.qlSwapRateHelperSpread($D63)),IF(ISERROR(_xll.qlFuturesRateHelperConvexityAdjustment($D63)),0,_xll.qlFuturesRateHelperConvexityAdjustment($D63)),_xll.qlSwapRateHelperSpread($D63))</f>
        <v>0</v>
      </c>
      <c r="G63" s="12" t="e">
        <f>_xll.qlRateHelperEarliestDate($D63)</f>
        <v>#VALUE!</v>
      </c>
      <c r="H63" s="39" t="e">
        <f>_xll.qlRateHelperLatestDate($D63)</f>
        <v>#VALUE!</v>
      </c>
      <c r="I63" s="34" t="e">
        <v>#N/A</v>
      </c>
    </row>
    <row r="64" spans="4:9" x14ac:dyDescent="0.2">
      <c r="D64" s="41" t="e">
        <v>#N/A</v>
      </c>
      <c r="E64" s="40" t="e">
        <f>_xll.qlRateHelperRate($D64)</f>
        <v>#VALUE!</v>
      </c>
      <c r="F64" s="40">
        <f>IF(ISERROR(_xll.qlSwapRateHelperSpread($D64)),IF(ISERROR(_xll.qlFuturesRateHelperConvexityAdjustment($D64)),0,_xll.qlFuturesRateHelperConvexityAdjustment($D64)),_xll.qlSwapRateHelperSpread($D64))</f>
        <v>0</v>
      </c>
      <c r="G64" s="12" t="e">
        <f>_xll.qlRateHelperEarliestDate($D64)</f>
        <v>#VALUE!</v>
      </c>
      <c r="H64" s="39" t="e">
        <f>_xll.qlRateHelperLatestDate($D64)</f>
        <v>#VALUE!</v>
      </c>
      <c r="I64" s="34" t="e">
        <v>#N/A</v>
      </c>
    </row>
    <row r="65" spans="4:9" x14ac:dyDescent="0.2">
      <c r="D65" s="41" t="e">
        <v>#N/A</v>
      </c>
      <c r="E65" s="40" t="e">
        <f>_xll.qlRateHelperRate($D65)</f>
        <v>#VALUE!</v>
      </c>
      <c r="F65" s="40">
        <f>IF(ISERROR(_xll.qlSwapRateHelperSpread($D65)),IF(ISERROR(_xll.qlFuturesRateHelperConvexityAdjustment($D65)),0,_xll.qlFuturesRateHelperConvexityAdjustment($D65)),_xll.qlSwapRateHelperSpread($D65))</f>
        <v>0</v>
      </c>
      <c r="G65" s="12" t="e">
        <f>_xll.qlRateHelperEarliestDate($D65)</f>
        <v>#VALUE!</v>
      </c>
      <c r="H65" s="39" t="e">
        <f>_xll.qlRateHelperLatestDate($D65)</f>
        <v>#VALUE!</v>
      </c>
      <c r="I65" s="34" t="e">
        <v>#N/A</v>
      </c>
    </row>
    <row r="66" spans="4:9" x14ac:dyDescent="0.2">
      <c r="D66" s="41" t="e">
        <v>#N/A</v>
      </c>
      <c r="E66" s="40" t="e">
        <f>_xll.qlRateHelperRate($D66)</f>
        <v>#VALUE!</v>
      </c>
      <c r="F66" s="40">
        <f>IF(ISERROR(_xll.qlSwapRateHelperSpread($D66)),IF(ISERROR(_xll.qlFuturesRateHelperConvexityAdjustment($D66)),0,_xll.qlFuturesRateHelperConvexityAdjustment($D66)),_xll.qlSwapRateHelperSpread($D66))</f>
        <v>0</v>
      </c>
      <c r="G66" s="12" t="e">
        <f>_xll.qlRateHelperEarliestDate($D66)</f>
        <v>#VALUE!</v>
      </c>
      <c r="H66" s="39" t="e">
        <f>_xll.qlRateHelperLatestDate($D66)</f>
        <v>#VALUE!</v>
      </c>
      <c r="I66" s="34" t="e">
        <v>#N/A</v>
      </c>
    </row>
    <row r="67" spans="4:9" x14ac:dyDescent="0.2">
      <c r="D67" s="41" t="e">
        <v>#N/A</v>
      </c>
      <c r="E67" s="40" t="e">
        <f>_xll.qlRateHelperRate($D67)</f>
        <v>#VALUE!</v>
      </c>
      <c r="F67" s="40">
        <f>IF(ISERROR(_xll.qlSwapRateHelperSpread($D67)),IF(ISERROR(_xll.qlFuturesRateHelperConvexityAdjustment($D67)),0,_xll.qlFuturesRateHelperConvexityAdjustment($D67)),_xll.qlSwapRateHelperSpread($D67))</f>
        <v>0</v>
      </c>
      <c r="G67" s="12" t="e">
        <f>_xll.qlRateHelperEarliestDate($D67)</f>
        <v>#VALUE!</v>
      </c>
      <c r="H67" s="39" t="e">
        <f>_xll.qlRateHelperLatestDate($D67)</f>
        <v>#VALUE!</v>
      </c>
      <c r="I67" s="34" t="e">
        <v>#N/A</v>
      </c>
    </row>
    <row r="68" spans="4:9" x14ac:dyDescent="0.2">
      <c r="D68" s="41" t="e">
        <v>#N/A</v>
      </c>
      <c r="E68" s="40" t="e">
        <f>_xll.qlRateHelperRate($D68)</f>
        <v>#VALUE!</v>
      </c>
      <c r="F68" s="40">
        <f>IF(ISERROR(_xll.qlSwapRateHelperSpread($D68)),IF(ISERROR(_xll.qlFuturesRateHelperConvexityAdjustment($D68)),0,_xll.qlFuturesRateHelperConvexityAdjustment($D68)),_xll.qlSwapRateHelperSpread($D68))</f>
        <v>0</v>
      </c>
      <c r="G68" s="12" t="e">
        <f>_xll.qlRateHelperEarliestDate($D68)</f>
        <v>#VALUE!</v>
      </c>
      <c r="H68" s="39" t="e">
        <f>_xll.qlRateHelperLatestDate($D68)</f>
        <v>#VALUE!</v>
      </c>
      <c r="I68" s="34" t="e">
        <v>#N/A</v>
      </c>
    </row>
    <row r="69" spans="4:9" x14ac:dyDescent="0.2">
      <c r="D69" s="41" t="e">
        <v>#N/A</v>
      </c>
      <c r="E69" s="40" t="e">
        <f>_xll.qlRateHelperRate($D69)</f>
        <v>#VALUE!</v>
      </c>
      <c r="F69" s="40">
        <f>IF(ISERROR(_xll.qlSwapRateHelperSpread($D69)),IF(ISERROR(_xll.qlFuturesRateHelperConvexityAdjustment($D69)),0,_xll.qlFuturesRateHelperConvexityAdjustment($D69)),_xll.qlSwapRateHelperSpread($D69))</f>
        <v>0</v>
      </c>
      <c r="G69" s="12" t="e">
        <f>_xll.qlRateHelperEarliestDate($D69)</f>
        <v>#VALUE!</v>
      </c>
      <c r="H69" s="39" t="e">
        <f>_xll.qlRateHelperLatestDate($D69)</f>
        <v>#VALUE!</v>
      </c>
      <c r="I69" s="34" t="e">
        <v>#N/A</v>
      </c>
    </row>
    <row r="70" spans="4:9" x14ac:dyDescent="0.2">
      <c r="D70" s="41" t="e">
        <v>#N/A</v>
      </c>
      <c r="E70" s="40" t="e">
        <f>_xll.qlRateHelperRate($D70)</f>
        <v>#VALUE!</v>
      </c>
      <c r="F70" s="40">
        <f>IF(ISERROR(_xll.qlSwapRateHelperSpread($D70)),IF(ISERROR(_xll.qlFuturesRateHelperConvexityAdjustment($D70)),0,_xll.qlFuturesRateHelperConvexityAdjustment($D70)),_xll.qlSwapRateHelperSpread($D70))</f>
        <v>0</v>
      </c>
      <c r="G70" s="12" t="e">
        <f>_xll.qlRateHelperEarliestDate($D70)</f>
        <v>#VALUE!</v>
      </c>
      <c r="H70" s="39" t="e">
        <f>_xll.qlRateHelperLatestDate($D70)</f>
        <v>#VALUE!</v>
      </c>
      <c r="I70" s="34" t="e">
        <v>#N/A</v>
      </c>
    </row>
    <row r="71" spans="4:9" x14ac:dyDescent="0.2">
      <c r="D71" s="41" t="e">
        <v>#N/A</v>
      </c>
      <c r="E71" s="40" t="e">
        <f>_xll.qlRateHelperRate($D71)</f>
        <v>#VALUE!</v>
      </c>
      <c r="F71" s="40">
        <f>IF(ISERROR(_xll.qlSwapRateHelperSpread($D71)),IF(ISERROR(_xll.qlFuturesRateHelperConvexityAdjustment($D71)),0,_xll.qlFuturesRateHelperConvexityAdjustment($D71)),_xll.qlSwapRateHelperSpread($D71))</f>
        <v>0</v>
      </c>
      <c r="G71" s="12" t="e">
        <f>_xll.qlRateHelperEarliestDate($D71)</f>
        <v>#VALUE!</v>
      </c>
      <c r="H71" s="39" t="e">
        <f>_xll.qlRateHelperLatestDate($D71)</f>
        <v>#VALUE!</v>
      </c>
      <c r="I71" s="34" t="e">
        <v>#N/A</v>
      </c>
    </row>
    <row r="72" spans="4:9" x14ac:dyDescent="0.2">
      <c r="D72" s="41" t="e">
        <v>#N/A</v>
      </c>
      <c r="E72" s="40" t="e">
        <f>_xll.qlRateHelperRate($D72)</f>
        <v>#VALUE!</v>
      </c>
      <c r="F72" s="40">
        <f>IF(ISERROR(_xll.qlSwapRateHelperSpread($D72)),IF(ISERROR(_xll.qlFuturesRateHelperConvexityAdjustment($D72)),0,_xll.qlFuturesRateHelperConvexityAdjustment($D72)),_xll.qlSwapRateHelperSpread($D72))</f>
        <v>0</v>
      </c>
      <c r="G72" s="12" t="e">
        <f>_xll.qlRateHelperEarliestDate($D72)</f>
        <v>#VALUE!</v>
      </c>
      <c r="H72" s="39" t="e">
        <f>_xll.qlRateHelperLatestDate($D72)</f>
        <v>#VALUE!</v>
      </c>
      <c r="I72" s="34" t="e">
        <v>#N/A</v>
      </c>
    </row>
    <row r="73" spans="4:9" x14ac:dyDescent="0.2">
      <c r="D73" s="41" t="e">
        <v>#N/A</v>
      </c>
      <c r="E73" s="40" t="e">
        <f>_xll.qlRateHelperRate($D73)</f>
        <v>#VALUE!</v>
      </c>
      <c r="F73" s="40">
        <f>IF(ISERROR(_xll.qlSwapRateHelperSpread($D73)),IF(ISERROR(_xll.qlFuturesRateHelperConvexityAdjustment($D73)),0,_xll.qlFuturesRateHelperConvexityAdjustment($D73)),_xll.qlSwapRateHelperSpread($D73))</f>
        <v>0</v>
      </c>
      <c r="G73" s="12" t="e">
        <f>_xll.qlRateHelperEarliestDate($D73)</f>
        <v>#VALUE!</v>
      </c>
      <c r="H73" s="39" t="e">
        <f>_xll.qlRateHelperLatestDate($D73)</f>
        <v>#VALUE!</v>
      </c>
      <c r="I73" s="34" t="e">
        <v>#N/A</v>
      </c>
    </row>
    <row r="74" spans="4:9" x14ac:dyDescent="0.2">
      <c r="D74" s="41" t="e">
        <v>#N/A</v>
      </c>
      <c r="E74" s="40" t="e">
        <f>_xll.qlRateHelperRate($D74)</f>
        <v>#VALUE!</v>
      </c>
      <c r="F74" s="40">
        <f>IF(ISERROR(_xll.qlSwapRateHelperSpread($D74)),IF(ISERROR(_xll.qlFuturesRateHelperConvexityAdjustment($D74)),0,_xll.qlFuturesRateHelperConvexityAdjustment($D74)),_xll.qlSwapRateHelperSpread($D74))</f>
        <v>0</v>
      </c>
      <c r="G74" s="12" t="e">
        <f>_xll.qlRateHelperEarliestDate($D74)</f>
        <v>#VALUE!</v>
      </c>
      <c r="H74" s="39" t="e">
        <f>_xll.qlRateHelperLatestDate($D74)</f>
        <v>#VALUE!</v>
      </c>
      <c r="I74" s="34" t="e">
        <v>#N/A</v>
      </c>
    </row>
    <row r="75" spans="4:9" x14ac:dyDescent="0.2">
      <c r="D75" s="41" t="e">
        <v>#N/A</v>
      </c>
      <c r="E75" s="40" t="e">
        <f>_xll.qlRateHelperRate($D75)</f>
        <v>#VALUE!</v>
      </c>
      <c r="F75" s="40">
        <f>IF(ISERROR(_xll.qlSwapRateHelperSpread($D75)),IF(ISERROR(_xll.qlFuturesRateHelperConvexityAdjustment($D75)),0,_xll.qlFuturesRateHelperConvexityAdjustment($D75)),_xll.qlSwapRateHelperSpread($D75))</f>
        <v>0</v>
      </c>
      <c r="G75" s="12" t="e">
        <f>_xll.qlRateHelperEarliestDate($D75)</f>
        <v>#VALUE!</v>
      </c>
      <c r="H75" s="39" t="e">
        <f>_xll.qlRateHelperLatestDate($D75)</f>
        <v>#VALUE!</v>
      </c>
      <c r="I75" s="34" t="e">
        <v>#N/A</v>
      </c>
    </row>
    <row r="76" spans="4:9" x14ac:dyDescent="0.2">
      <c r="D76" s="41" t="e">
        <v>#N/A</v>
      </c>
      <c r="E76" s="40" t="e">
        <f>_xll.qlRateHelperRate($D76)</f>
        <v>#VALUE!</v>
      </c>
      <c r="F76" s="40">
        <f>IF(ISERROR(_xll.qlSwapRateHelperSpread($D76)),IF(ISERROR(_xll.qlFuturesRateHelperConvexityAdjustment($D76)),0,_xll.qlFuturesRateHelperConvexityAdjustment($D76)),_xll.qlSwapRateHelperSpread($D76))</f>
        <v>0</v>
      </c>
      <c r="G76" s="12" t="e">
        <f>_xll.qlRateHelperEarliestDate($D76)</f>
        <v>#VALUE!</v>
      </c>
      <c r="H76" s="39" t="e">
        <f>_xll.qlRateHelperLatestDate($D76)</f>
        <v>#VALUE!</v>
      </c>
      <c r="I76" s="34" t="e">
        <v>#N/A</v>
      </c>
    </row>
    <row r="77" spans="4:9" x14ac:dyDescent="0.2">
      <c r="D77" s="41" t="e">
        <v>#N/A</v>
      </c>
      <c r="E77" s="40" t="e">
        <f>_xll.qlRateHelperRate($D77)</f>
        <v>#VALUE!</v>
      </c>
      <c r="F77" s="40">
        <f>IF(ISERROR(_xll.qlSwapRateHelperSpread($D77)),IF(ISERROR(_xll.qlFuturesRateHelperConvexityAdjustment($D77)),0,_xll.qlFuturesRateHelperConvexityAdjustment($D77)),_xll.qlSwapRateHelperSpread($D77))</f>
        <v>0</v>
      </c>
      <c r="G77" s="12" t="e">
        <f>_xll.qlRateHelperEarliestDate($D77)</f>
        <v>#VALUE!</v>
      </c>
      <c r="H77" s="39" t="e">
        <f>_xll.qlRateHelperLatestDate($D77)</f>
        <v>#VALUE!</v>
      </c>
      <c r="I77" s="34" t="e">
        <v>#N/A</v>
      </c>
    </row>
    <row r="78" spans="4:9" x14ac:dyDescent="0.2">
      <c r="D78" s="41" t="e">
        <v>#N/A</v>
      </c>
      <c r="E78" s="40" t="e">
        <f>_xll.qlRateHelperRate($D78)</f>
        <v>#VALUE!</v>
      </c>
      <c r="F78" s="40">
        <f>IF(ISERROR(_xll.qlSwapRateHelperSpread($D78)),IF(ISERROR(_xll.qlFuturesRateHelperConvexityAdjustment($D78)),0,_xll.qlFuturesRateHelperConvexityAdjustment($D78)),_xll.qlSwapRateHelperSpread($D78))</f>
        <v>0</v>
      </c>
      <c r="G78" s="12" t="e">
        <f>_xll.qlRateHelperEarliestDate($D78)</f>
        <v>#VALUE!</v>
      </c>
      <c r="H78" s="39" t="e">
        <f>_xll.qlRateHelperLatestDate($D78)</f>
        <v>#VALUE!</v>
      </c>
      <c r="I78" s="34" t="e">
        <v>#N/A</v>
      </c>
    </row>
    <row r="79" spans="4:9" x14ac:dyDescent="0.2">
      <c r="D79" s="41" t="e">
        <v>#N/A</v>
      </c>
      <c r="E79" s="40" t="e">
        <f>_xll.qlRateHelperRate($D79)</f>
        <v>#VALUE!</v>
      </c>
      <c r="F79" s="40">
        <f>IF(ISERROR(_xll.qlSwapRateHelperSpread($D79)),IF(ISERROR(_xll.qlFuturesRateHelperConvexityAdjustment($D79)),0,_xll.qlFuturesRateHelperConvexityAdjustment($D79)),_xll.qlSwapRateHelperSpread($D79))</f>
        <v>0</v>
      </c>
      <c r="G79" s="12" t="e">
        <f>_xll.qlRateHelperEarliestDate($D79)</f>
        <v>#VALUE!</v>
      </c>
      <c r="H79" s="39" t="e">
        <f>_xll.qlRateHelperLatestDate($D79)</f>
        <v>#VALUE!</v>
      </c>
      <c r="I79" s="34" t="e">
        <v>#N/A</v>
      </c>
    </row>
    <row r="80" spans="4:9" x14ac:dyDescent="0.2">
      <c r="D80" s="41" t="e">
        <v>#N/A</v>
      </c>
      <c r="E80" s="40" t="e">
        <f>_xll.qlRateHelperRate($D80)</f>
        <v>#VALUE!</v>
      </c>
      <c r="F80" s="40">
        <f>IF(ISERROR(_xll.qlSwapRateHelperSpread($D80)),IF(ISERROR(_xll.qlFuturesRateHelperConvexityAdjustment($D80)),0,_xll.qlFuturesRateHelperConvexityAdjustment($D80)),_xll.qlSwapRateHelperSpread($D80))</f>
        <v>0</v>
      </c>
      <c r="G80" s="12" t="e">
        <f>_xll.qlRateHelperEarliestDate($D80)</f>
        <v>#VALUE!</v>
      </c>
      <c r="H80" s="39" t="e">
        <f>_xll.qlRateHelperLatestDate($D80)</f>
        <v>#VALUE!</v>
      </c>
      <c r="I80" s="34" t="e">
        <v>#N/A</v>
      </c>
    </row>
    <row r="81" spans="4:9" x14ac:dyDescent="0.2">
      <c r="D81" s="41" t="e">
        <v>#N/A</v>
      </c>
      <c r="E81" s="40" t="e">
        <f>_xll.qlRateHelperRate($D81)</f>
        <v>#VALUE!</v>
      </c>
      <c r="F81" s="40">
        <f>IF(ISERROR(_xll.qlSwapRateHelperSpread($D81)),IF(ISERROR(_xll.qlFuturesRateHelperConvexityAdjustment($D81)),0,_xll.qlFuturesRateHelperConvexityAdjustment($D81)),_xll.qlSwapRateHelperSpread($D81))</f>
        <v>0</v>
      </c>
      <c r="G81" s="12" t="e">
        <f>_xll.qlRateHelperEarliestDate($D81)</f>
        <v>#VALUE!</v>
      </c>
      <c r="H81" s="39" t="e">
        <f>_xll.qlRateHelperLatestDate($D81)</f>
        <v>#VALUE!</v>
      </c>
      <c r="I81" s="34" t="e">
        <v>#N/A</v>
      </c>
    </row>
    <row r="82" spans="4:9" x14ac:dyDescent="0.2">
      <c r="D82" s="41" t="e">
        <v>#N/A</v>
      </c>
      <c r="E82" s="40" t="e">
        <f>_xll.qlRateHelperRate($D82)</f>
        <v>#VALUE!</v>
      </c>
      <c r="F82" s="40">
        <f>IF(ISERROR(_xll.qlSwapRateHelperSpread($D82)),IF(ISERROR(_xll.qlFuturesRateHelperConvexityAdjustment($D82)),0,_xll.qlFuturesRateHelperConvexityAdjustment($D82)),_xll.qlSwapRateHelperSpread($D82))</f>
        <v>0</v>
      </c>
      <c r="G82" s="12" t="e">
        <f>_xll.qlRateHelperEarliestDate($D82)</f>
        <v>#VALUE!</v>
      </c>
      <c r="H82" s="39" t="e">
        <f>_xll.qlRateHelperLatestDate($D82)</f>
        <v>#VALUE!</v>
      </c>
      <c r="I82" s="34" t="e">
        <v>#N/A</v>
      </c>
    </row>
    <row r="83" spans="4:9" x14ac:dyDescent="0.2">
      <c r="D83" s="41" t="e">
        <v>#N/A</v>
      </c>
      <c r="E83" s="40" t="e">
        <f>_xll.qlRateHelperRate($D83)</f>
        <v>#VALUE!</v>
      </c>
      <c r="F83" s="40">
        <f>IF(ISERROR(_xll.qlSwapRateHelperSpread($D83)),IF(ISERROR(_xll.qlFuturesRateHelperConvexityAdjustment($D83)),0,_xll.qlFuturesRateHelperConvexityAdjustment($D83)),_xll.qlSwapRateHelperSpread($D83))</f>
        <v>0</v>
      </c>
      <c r="G83" s="12" t="e">
        <f>_xll.qlRateHelperEarliestDate($D83)</f>
        <v>#VALUE!</v>
      </c>
      <c r="H83" s="39" t="e">
        <f>_xll.qlRateHelperLatestDate($D83)</f>
        <v>#VALUE!</v>
      </c>
      <c r="I83" s="34" t="e">
        <v>#N/A</v>
      </c>
    </row>
    <row r="84" spans="4:9" x14ac:dyDescent="0.2">
      <c r="D84" s="41" t="e">
        <v>#N/A</v>
      </c>
      <c r="E84" s="40" t="e">
        <f>_xll.qlRateHelperRate($D84)</f>
        <v>#VALUE!</v>
      </c>
      <c r="F84" s="40">
        <f>IF(ISERROR(_xll.qlSwapRateHelperSpread($D84)),IF(ISERROR(_xll.qlFuturesRateHelperConvexityAdjustment($D84)),0,_xll.qlFuturesRateHelperConvexityAdjustment($D84)),_xll.qlSwapRateHelperSpread($D84))</f>
        <v>0</v>
      </c>
      <c r="G84" s="12" t="e">
        <f>_xll.qlRateHelperEarliestDate($D84)</f>
        <v>#VALUE!</v>
      </c>
      <c r="H84" s="39" t="e">
        <f>_xll.qlRateHelperLatestDate($D84)</f>
        <v>#VALUE!</v>
      </c>
      <c r="I84" s="34" t="e">
        <v>#N/A</v>
      </c>
    </row>
    <row r="85" spans="4:9" x14ac:dyDescent="0.2">
      <c r="D85" s="41" t="e">
        <v>#N/A</v>
      </c>
      <c r="E85" s="40" t="e">
        <f>_xll.qlRateHelperRate($D85)</f>
        <v>#VALUE!</v>
      </c>
      <c r="F85" s="40">
        <f>IF(ISERROR(_xll.qlSwapRateHelperSpread($D85)),IF(ISERROR(_xll.qlFuturesRateHelperConvexityAdjustment($D85)),0,_xll.qlFuturesRateHelperConvexityAdjustment($D85)),_xll.qlSwapRateHelperSpread($D85))</f>
        <v>0</v>
      </c>
      <c r="G85" s="12" t="e">
        <f>_xll.qlRateHelperEarliestDate($D85)</f>
        <v>#VALUE!</v>
      </c>
      <c r="H85" s="39" t="e">
        <f>_xll.qlRateHelperLatestDate($D85)</f>
        <v>#VALUE!</v>
      </c>
      <c r="I85" s="34" t="e">
        <v>#N/A</v>
      </c>
    </row>
    <row r="86" spans="4:9" x14ac:dyDescent="0.2">
      <c r="D86" s="41" t="e">
        <v>#N/A</v>
      </c>
      <c r="E86" s="40" t="e">
        <f>_xll.qlRateHelperRate($D86)</f>
        <v>#VALUE!</v>
      </c>
      <c r="F86" s="40">
        <f>IF(ISERROR(_xll.qlSwapRateHelperSpread($D86)),IF(ISERROR(_xll.qlFuturesRateHelperConvexityAdjustment($D86)),0,_xll.qlFuturesRateHelperConvexityAdjustment($D86)),_xll.qlSwapRateHelperSpread($D86))</f>
        <v>0</v>
      </c>
      <c r="G86" s="12" t="e">
        <f>_xll.qlRateHelperEarliestDate($D86)</f>
        <v>#VALUE!</v>
      </c>
      <c r="H86" s="39" t="e">
        <f>_xll.qlRateHelperLatestDate($D86)</f>
        <v>#VALUE!</v>
      </c>
      <c r="I86" s="34" t="e">
        <v>#N/A</v>
      </c>
    </row>
    <row r="87" spans="4:9" x14ac:dyDescent="0.2">
      <c r="D87" s="41" t="e">
        <v>#N/A</v>
      </c>
      <c r="E87" s="40" t="e">
        <f>_xll.qlRateHelperRate($D87)</f>
        <v>#VALUE!</v>
      </c>
      <c r="F87" s="40">
        <f>IF(ISERROR(_xll.qlSwapRateHelperSpread($D87)),IF(ISERROR(_xll.qlFuturesRateHelperConvexityAdjustment($D87)),0,_xll.qlFuturesRateHelperConvexityAdjustment($D87)),_xll.qlSwapRateHelperSpread($D87))</f>
        <v>0</v>
      </c>
      <c r="G87" s="12" t="e">
        <f>_xll.qlRateHelperEarliestDate($D87)</f>
        <v>#VALUE!</v>
      </c>
      <c r="H87" s="39" t="e">
        <f>_xll.qlRateHelperLatestDate($D87)</f>
        <v>#VALUE!</v>
      </c>
      <c r="I87" s="34" t="e">
        <v>#N/A</v>
      </c>
    </row>
    <row r="88" spans="4:9" x14ac:dyDescent="0.2">
      <c r="D88" s="41" t="e">
        <v>#N/A</v>
      </c>
      <c r="E88" s="40" t="e">
        <f>_xll.qlRateHelperRate($D88)</f>
        <v>#VALUE!</v>
      </c>
      <c r="F88" s="40">
        <f>IF(ISERROR(_xll.qlSwapRateHelperSpread($D88)),IF(ISERROR(_xll.qlFuturesRateHelperConvexityAdjustment($D88)),0,_xll.qlFuturesRateHelperConvexityAdjustment($D88)),_xll.qlSwapRateHelperSpread($D88))</f>
        <v>0</v>
      </c>
      <c r="G88" s="12" t="e">
        <f>_xll.qlRateHelperEarliestDate($D88)</f>
        <v>#VALUE!</v>
      </c>
      <c r="H88" s="39" t="e">
        <f>_xll.qlRateHelperLatestDate($D88)</f>
        <v>#VALUE!</v>
      </c>
      <c r="I88" s="34" t="e">
        <v>#N/A</v>
      </c>
    </row>
    <row r="89" spans="4:9" x14ac:dyDescent="0.2">
      <c r="D89" s="41" t="e">
        <v>#N/A</v>
      </c>
      <c r="E89" s="40" t="e">
        <f>_xll.qlRateHelperRate($D89)</f>
        <v>#VALUE!</v>
      </c>
      <c r="F89" s="40">
        <f>IF(ISERROR(_xll.qlSwapRateHelperSpread($D89)),IF(ISERROR(_xll.qlFuturesRateHelperConvexityAdjustment($D89)),0,_xll.qlFuturesRateHelperConvexityAdjustment($D89)),_xll.qlSwapRateHelperSpread($D89))</f>
        <v>0</v>
      </c>
      <c r="G89" s="12" t="e">
        <f>_xll.qlRateHelperEarliestDate($D89)</f>
        <v>#VALUE!</v>
      </c>
      <c r="H89" s="39" t="e">
        <f>_xll.qlRateHelperLatestDate($D89)</f>
        <v>#VALUE!</v>
      </c>
      <c r="I89" s="34" t="e">
        <v>#N/A</v>
      </c>
    </row>
    <row r="90" spans="4:9" x14ac:dyDescent="0.2">
      <c r="D90" s="41" t="e">
        <v>#N/A</v>
      </c>
      <c r="E90" s="40" t="e">
        <f>_xll.qlRateHelperRate($D90)</f>
        <v>#VALUE!</v>
      </c>
      <c r="F90" s="40">
        <f>IF(ISERROR(_xll.qlSwapRateHelperSpread($D90)),IF(ISERROR(_xll.qlFuturesRateHelperConvexityAdjustment($D90)),0,_xll.qlFuturesRateHelperConvexityAdjustment($D90)),_xll.qlSwapRateHelperSpread($D90))</f>
        <v>0</v>
      </c>
      <c r="G90" s="12" t="e">
        <f>_xll.qlRateHelperEarliestDate($D90)</f>
        <v>#VALUE!</v>
      </c>
      <c r="H90" s="39" t="e">
        <f>_xll.qlRateHelperLatestDate($D90)</f>
        <v>#VALUE!</v>
      </c>
      <c r="I90" s="34" t="e">
        <v>#N/A</v>
      </c>
    </row>
    <row r="91" spans="4:9" x14ac:dyDescent="0.2">
      <c r="D91" s="41" t="e">
        <v>#N/A</v>
      </c>
      <c r="E91" s="40" t="e">
        <f>_xll.qlRateHelperRate($D91)</f>
        <v>#VALUE!</v>
      </c>
      <c r="F91" s="40">
        <f>IF(ISERROR(_xll.qlSwapRateHelperSpread($D91)),IF(ISERROR(_xll.qlFuturesRateHelperConvexityAdjustment($D91)),0,_xll.qlFuturesRateHelperConvexityAdjustment($D91)),_xll.qlSwapRateHelperSpread($D91))</f>
        <v>0</v>
      </c>
      <c r="G91" s="12" t="e">
        <f>_xll.qlRateHelperEarliestDate($D91)</f>
        <v>#VALUE!</v>
      </c>
      <c r="H91" s="39" t="e">
        <f>_xll.qlRateHelperLatestDate($D91)</f>
        <v>#VALUE!</v>
      </c>
      <c r="I91" s="34" t="e">
        <v>#N/A</v>
      </c>
    </row>
    <row r="92" spans="4:9" x14ac:dyDescent="0.2">
      <c r="D92" s="41" t="e">
        <v>#N/A</v>
      </c>
      <c r="E92" s="40" t="e">
        <f>_xll.qlRateHelperRate($D92)</f>
        <v>#VALUE!</v>
      </c>
      <c r="F92" s="40">
        <f>IF(ISERROR(_xll.qlSwapRateHelperSpread($D92)),IF(ISERROR(_xll.qlFuturesRateHelperConvexityAdjustment($D92)),0,_xll.qlFuturesRateHelperConvexityAdjustment($D92)),_xll.qlSwapRateHelperSpread($D92))</f>
        <v>0</v>
      </c>
      <c r="G92" s="12" t="e">
        <f>_xll.qlRateHelperEarliestDate($D92)</f>
        <v>#VALUE!</v>
      </c>
      <c r="H92" s="39" t="e">
        <f>_xll.qlRateHelperLatestDate($D92)</f>
        <v>#VALUE!</v>
      </c>
      <c r="I92" s="34" t="e">
        <v>#N/A</v>
      </c>
    </row>
    <row r="93" spans="4:9" x14ac:dyDescent="0.2">
      <c r="D93" s="41" t="e">
        <v>#N/A</v>
      </c>
      <c r="E93" s="40" t="e">
        <f>_xll.qlRateHelperRate($D93)</f>
        <v>#VALUE!</v>
      </c>
      <c r="F93" s="40">
        <f>IF(ISERROR(_xll.qlSwapRateHelperSpread($D93)),IF(ISERROR(_xll.qlFuturesRateHelperConvexityAdjustment($D93)),0,_xll.qlFuturesRateHelperConvexityAdjustment($D93)),_xll.qlSwapRateHelperSpread($D93))</f>
        <v>0</v>
      </c>
      <c r="G93" s="12" t="e">
        <f>_xll.qlRateHelperEarliestDate($D93)</f>
        <v>#VALUE!</v>
      </c>
      <c r="H93" s="39" t="e">
        <f>_xll.qlRateHelperLatestDate($D93)</f>
        <v>#VALUE!</v>
      </c>
      <c r="I93" s="34" t="e">
        <v>#N/A</v>
      </c>
    </row>
    <row r="94" spans="4:9" x14ac:dyDescent="0.2">
      <c r="D94" s="41" t="e">
        <v>#N/A</v>
      </c>
      <c r="E94" s="40" t="e">
        <f>_xll.qlRateHelperRate($D94)</f>
        <v>#VALUE!</v>
      </c>
      <c r="F94" s="40">
        <f>IF(ISERROR(_xll.qlSwapRateHelperSpread($D94)),IF(ISERROR(_xll.qlFuturesRateHelperConvexityAdjustment($D94)),0,_xll.qlFuturesRateHelperConvexityAdjustment($D94)),_xll.qlSwapRateHelperSpread($D94))</f>
        <v>0</v>
      </c>
      <c r="G94" s="12" t="e">
        <f>_xll.qlRateHelperEarliestDate($D94)</f>
        <v>#VALUE!</v>
      </c>
      <c r="H94" s="39" t="e">
        <f>_xll.qlRateHelperLatestDate($D94)</f>
        <v>#VALUE!</v>
      </c>
      <c r="I94" s="34" t="e">
        <v>#N/A</v>
      </c>
    </row>
    <row r="95" spans="4:9" x14ac:dyDescent="0.2">
      <c r="D95" s="41" t="e">
        <v>#N/A</v>
      </c>
      <c r="E95" s="40" t="e">
        <f>_xll.qlRateHelperRate($D95)</f>
        <v>#VALUE!</v>
      </c>
      <c r="F95" s="40">
        <f>IF(ISERROR(_xll.qlSwapRateHelperSpread($D95)),IF(ISERROR(_xll.qlFuturesRateHelperConvexityAdjustment($D95)),0,_xll.qlFuturesRateHelperConvexityAdjustment($D95)),_xll.qlSwapRateHelperSpread($D95))</f>
        <v>0</v>
      </c>
      <c r="G95" s="12" t="e">
        <f>_xll.qlRateHelperEarliestDate($D95)</f>
        <v>#VALUE!</v>
      </c>
      <c r="H95" s="39" t="e">
        <f>_xll.qlRateHelperLatestDate($D95)</f>
        <v>#VALUE!</v>
      </c>
      <c r="I95" s="34" t="e">
        <v>#N/A</v>
      </c>
    </row>
    <row r="96" spans="4:9" x14ac:dyDescent="0.2">
      <c r="D96" s="41" t="e">
        <v>#N/A</v>
      </c>
      <c r="E96" s="40" t="e">
        <f>_xll.qlRateHelperRate($D96)</f>
        <v>#VALUE!</v>
      </c>
      <c r="F96" s="40">
        <f>IF(ISERROR(_xll.qlSwapRateHelperSpread($D96)),IF(ISERROR(_xll.qlFuturesRateHelperConvexityAdjustment($D96)),0,_xll.qlFuturesRateHelperConvexityAdjustment($D96)),_xll.qlSwapRateHelperSpread($D96))</f>
        <v>0</v>
      </c>
      <c r="G96" s="12" t="e">
        <f>_xll.qlRateHelperEarliestDate($D96)</f>
        <v>#VALUE!</v>
      </c>
      <c r="H96" s="39" t="e">
        <f>_xll.qlRateHelperLatestDate($D96)</f>
        <v>#VALUE!</v>
      </c>
      <c r="I96" s="34" t="e">
        <v>#N/A</v>
      </c>
    </row>
    <row r="97" spans="4:9" x14ac:dyDescent="0.2">
      <c r="D97" s="41" t="e">
        <v>#N/A</v>
      </c>
      <c r="E97" s="40" t="e">
        <f>_xll.qlRateHelperRate($D97)</f>
        <v>#VALUE!</v>
      </c>
      <c r="F97" s="40">
        <f>IF(ISERROR(_xll.qlSwapRateHelperSpread($D97)),IF(ISERROR(_xll.qlFuturesRateHelperConvexityAdjustment($D97)),0,_xll.qlFuturesRateHelperConvexityAdjustment($D97)),_xll.qlSwapRateHelperSpread($D97))</f>
        <v>0</v>
      </c>
      <c r="G97" s="12" t="e">
        <f>_xll.qlRateHelperEarliestDate($D97)</f>
        <v>#VALUE!</v>
      </c>
      <c r="H97" s="39" t="e">
        <f>_xll.qlRateHelperLatestDate($D97)</f>
        <v>#VALUE!</v>
      </c>
      <c r="I97" s="34" t="e">
        <v>#N/A</v>
      </c>
    </row>
    <row r="98" spans="4:9" x14ac:dyDescent="0.2">
      <c r="D98" s="41" t="e">
        <v>#N/A</v>
      </c>
      <c r="E98" s="40" t="e">
        <f>_xll.qlRateHelperRate($D98)</f>
        <v>#VALUE!</v>
      </c>
      <c r="F98" s="40">
        <f>IF(ISERROR(_xll.qlSwapRateHelperSpread($D98)),IF(ISERROR(_xll.qlFuturesRateHelperConvexityAdjustment($D98)),0,_xll.qlFuturesRateHelperConvexityAdjustment($D98)),_xll.qlSwapRateHelperSpread($D98))</f>
        <v>0</v>
      </c>
      <c r="G98" s="12" t="e">
        <f>_xll.qlRateHelperEarliestDate($D98)</f>
        <v>#VALUE!</v>
      </c>
      <c r="H98" s="39" t="e">
        <f>_xll.qlRateHelperLatestDate($D98)</f>
        <v>#VALUE!</v>
      </c>
      <c r="I98" s="34" t="e">
        <v>#N/A</v>
      </c>
    </row>
    <row r="99" spans="4:9" x14ac:dyDescent="0.2">
      <c r="D99" s="41" t="e">
        <v>#N/A</v>
      </c>
      <c r="E99" s="40" t="e">
        <f>_xll.qlRateHelperRate($D99)</f>
        <v>#VALUE!</v>
      </c>
      <c r="F99" s="40">
        <f>IF(ISERROR(_xll.qlSwapRateHelperSpread($D99)),IF(ISERROR(_xll.qlFuturesRateHelperConvexityAdjustment($D99)),0,_xll.qlFuturesRateHelperConvexityAdjustment($D99)),_xll.qlSwapRateHelperSpread($D99))</f>
        <v>0</v>
      </c>
      <c r="G99" s="12" t="e">
        <f>_xll.qlRateHelperEarliestDate($D99)</f>
        <v>#VALUE!</v>
      </c>
      <c r="H99" s="39" t="e">
        <f>_xll.qlRateHelperLatestDate($D99)</f>
        <v>#VALUE!</v>
      </c>
      <c r="I99" s="34" t="e">
        <v>#N/A</v>
      </c>
    </row>
    <row r="100" spans="4:9" x14ac:dyDescent="0.2">
      <c r="D100" s="41" t="e">
        <v>#N/A</v>
      </c>
      <c r="E100" s="40" t="e">
        <f>_xll.qlRateHelperRate($D100)</f>
        <v>#VALUE!</v>
      </c>
      <c r="F100" s="40">
        <f>IF(ISERROR(_xll.qlSwapRateHelperSpread($D100)),IF(ISERROR(_xll.qlFuturesRateHelperConvexityAdjustment($D100)),0,_xll.qlFuturesRateHelperConvexityAdjustment($D100)),_xll.qlSwapRateHelperSpread($D100))</f>
        <v>0</v>
      </c>
      <c r="G100" s="12" t="e">
        <f>_xll.qlRateHelperEarliestDate($D100)</f>
        <v>#VALUE!</v>
      </c>
      <c r="H100" s="39" t="e">
        <f>_xll.qlRateHelperLatestDate($D100)</f>
        <v>#VALUE!</v>
      </c>
      <c r="I100" s="34" t="e">
        <v>#N/A</v>
      </c>
    </row>
    <row r="101" spans="4:9" x14ac:dyDescent="0.2">
      <c r="D101" s="41" t="e">
        <v>#N/A</v>
      </c>
      <c r="E101" s="40" t="e">
        <f>_xll.qlRateHelperRate($D101)</f>
        <v>#VALUE!</v>
      </c>
      <c r="F101" s="40">
        <f>IF(ISERROR(_xll.qlSwapRateHelperSpread($D101)),IF(ISERROR(_xll.qlFuturesRateHelperConvexityAdjustment($D101)),0,_xll.qlFuturesRateHelperConvexityAdjustment($D101)),_xll.qlSwapRateHelperSpread($D101))</f>
        <v>0</v>
      </c>
      <c r="G101" s="12" t="e">
        <f>_xll.qlRateHelperEarliestDate($D101)</f>
        <v>#VALUE!</v>
      </c>
      <c r="H101" s="39" t="e">
        <f>_xll.qlRateHelperLatestDate($D101)</f>
        <v>#VALUE!</v>
      </c>
      <c r="I101" s="34" t="e">
        <v>#N/A</v>
      </c>
    </row>
    <row r="102" spans="4:9" x14ac:dyDescent="0.2">
      <c r="D102" s="41" t="e">
        <v>#N/A</v>
      </c>
      <c r="E102" s="40" t="e">
        <f>_xll.qlRateHelperRate($D102)</f>
        <v>#VALUE!</v>
      </c>
      <c r="F102" s="40">
        <f>IF(ISERROR(_xll.qlSwapRateHelperSpread($D102)),IF(ISERROR(_xll.qlFuturesRateHelperConvexityAdjustment($D102)),0,_xll.qlFuturesRateHelperConvexityAdjustment($D102)),_xll.qlSwapRateHelperSpread($D102))</f>
        <v>0</v>
      </c>
      <c r="G102" s="12" t="e">
        <f>_xll.qlRateHelperEarliestDate($D102)</f>
        <v>#VALUE!</v>
      </c>
      <c r="H102" s="39" t="e">
        <f>_xll.qlRateHelperLatestDate($D102)</f>
        <v>#VALUE!</v>
      </c>
      <c r="I102" s="34" t="e">
        <v>#N/A</v>
      </c>
    </row>
    <row r="103" spans="4:9" x14ac:dyDescent="0.2">
      <c r="D103" s="41" t="e">
        <v>#N/A</v>
      </c>
      <c r="E103" s="40" t="e">
        <f>_xll.qlRateHelperRate($D103)</f>
        <v>#VALUE!</v>
      </c>
      <c r="F103" s="40">
        <f>IF(ISERROR(_xll.qlSwapRateHelperSpread($D103)),IF(ISERROR(_xll.qlFuturesRateHelperConvexityAdjustment($D103)),0,_xll.qlFuturesRateHelperConvexityAdjustment($D103)),_xll.qlSwapRateHelperSpread($D103))</f>
        <v>0</v>
      </c>
      <c r="G103" s="12" t="e">
        <f>_xll.qlRateHelperEarliestDate($D103)</f>
        <v>#VALUE!</v>
      </c>
      <c r="H103" s="39" t="e">
        <f>_xll.qlRateHelperLatestDate($D103)</f>
        <v>#VALUE!</v>
      </c>
      <c r="I103" s="34" t="e">
        <v>#N/A</v>
      </c>
    </row>
    <row r="104" spans="4:9" x14ac:dyDescent="0.2">
      <c r="D104" s="41" t="e">
        <v>#N/A</v>
      </c>
      <c r="E104" s="40" t="e">
        <f>_xll.qlRateHelperRate($D104)</f>
        <v>#VALUE!</v>
      </c>
      <c r="F104" s="40">
        <f>IF(ISERROR(_xll.qlSwapRateHelperSpread($D104)),IF(ISERROR(_xll.qlFuturesRateHelperConvexityAdjustment($D104)),0,_xll.qlFuturesRateHelperConvexityAdjustment($D104)),_xll.qlSwapRateHelperSpread($D104))</f>
        <v>0</v>
      </c>
      <c r="G104" s="12" t="e">
        <f>_xll.qlRateHelperEarliestDate($D104)</f>
        <v>#VALUE!</v>
      </c>
      <c r="H104" s="39" t="e">
        <f>_xll.qlRateHelperLatestDate($D104)</f>
        <v>#VALUE!</v>
      </c>
      <c r="I104" s="34" t="e">
        <v>#N/A</v>
      </c>
    </row>
    <row r="105" spans="4:9" x14ac:dyDescent="0.2">
      <c r="D105" s="41" t="e">
        <v>#N/A</v>
      </c>
      <c r="E105" s="40" t="e">
        <f>_xll.qlRateHelperRate($D105)</f>
        <v>#VALUE!</v>
      </c>
      <c r="F105" s="40">
        <f>IF(ISERROR(_xll.qlSwapRateHelperSpread($D105)),IF(ISERROR(_xll.qlFuturesRateHelperConvexityAdjustment($D105)),0,_xll.qlFuturesRateHelperConvexityAdjustment($D105)),_xll.qlSwapRateHelperSpread($D105))</f>
        <v>0</v>
      </c>
      <c r="G105" s="12" t="e">
        <f>_xll.qlRateHelperEarliestDate($D105)</f>
        <v>#VALUE!</v>
      </c>
      <c r="H105" s="39" t="e">
        <f>_xll.qlRateHelperLatestDate($D105)</f>
        <v>#VALUE!</v>
      </c>
      <c r="I105" s="34" t="e">
        <v>#N/A</v>
      </c>
    </row>
    <row r="106" spans="4:9" x14ac:dyDescent="0.2">
      <c r="D106" s="41" t="e">
        <v>#N/A</v>
      </c>
      <c r="E106" s="40" t="e">
        <f>_xll.qlRateHelperRate($D106)</f>
        <v>#VALUE!</v>
      </c>
      <c r="F106" s="40">
        <f>IF(ISERROR(_xll.qlSwapRateHelperSpread($D106)),IF(ISERROR(_xll.qlFuturesRateHelperConvexityAdjustment($D106)),0,_xll.qlFuturesRateHelperConvexityAdjustment($D106)),_xll.qlSwapRateHelperSpread($D106))</f>
        <v>0</v>
      </c>
      <c r="G106" s="12" t="e">
        <f>_xll.qlRateHelperEarliestDate($D106)</f>
        <v>#VALUE!</v>
      </c>
      <c r="H106" s="39" t="e">
        <f>_xll.qlRateHelperLatestDate($D106)</f>
        <v>#VALUE!</v>
      </c>
      <c r="I106" s="34" t="e">
        <v>#N/A</v>
      </c>
    </row>
    <row r="107" spans="4:9" x14ac:dyDescent="0.2">
      <c r="D107" s="41" t="e">
        <v>#N/A</v>
      </c>
      <c r="E107" s="40" t="e">
        <f>_xll.qlRateHelperRate($D107)</f>
        <v>#VALUE!</v>
      </c>
      <c r="F107" s="40">
        <f>IF(ISERROR(_xll.qlSwapRateHelperSpread($D107)),IF(ISERROR(_xll.qlFuturesRateHelperConvexityAdjustment($D107)),0,_xll.qlFuturesRateHelperConvexityAdjustment($D107)),_xll.qlSwapRateHelperSpread($D107))</f>
        <v>0</v>
      </c>
      <c r="G107" s="12" t="e">
        <f>_xll.qlRateHelperEarliestDate($D107)</f>
        <v>#VALUE!</v>
      </c>
      <c r="H107" s="39" t="e">
        <f>_xll.qlRateHelperLatestDate($D107)</f>
        <v>#VALUE!</v>
      </c>
      <c r="I107" s="34" t="e">
        <v>#N/A</v>
      </c>
    </row>
    <row r="108" spans="4:9" x14ac:dyDescent="0.2">
      <c r="D108" s="41" t="e">
        <v>#N/A</v>
      </c>
      <c r="E108" s="40" t="e">
        <f>_xll.qlRateHelperRate($D108)</f>
        <v>#VALUE!</v>
      </c>
      <c r="F108" s="40">
        <f>IF(ISERROR(_xll.qlSwapRateHelperSpread($D108)),IF(ISERROR(_xll.qlFuturesRateHelperConvexityAdjustment($D108)),0,_xll.qlFuturesRateHelperConvexityAdjustment($D108)),_xll.qlSwapRateHelperSpread($D108))</f>
        <v>0</v>
      </c>
      <c r="G108" s="12" t="e">
        <f>_xll.qlRateHelperEarliestDate($D108)</f>
        <v>#VALUE!</v>
      </c>
      <c r="H108" s="39" t="e">
        <f>_xll.qlRateHelperLatestDate($D108)</f>
        <v>#VALUE!</v>
      </c>
      <c r="I108" s="34" t="e">
        <v>#N/A</v>
      </c>
    </row>
    <row r="109" spans="4:9" x14ac:dyDescent="0.2">
      <c r="D109" s="41" t="e">
        <v>#N/A</v>
      </c>
      <c r="E109" s="40" t="e">
        <f>_xll.qlRateHelperRate($D109)</f>
        <v>#VALUE!</v>
      </c>
      <c r="F109" s="40">
        <f>IF(ISERROR(_xll.qlSwapRateHelperSpread($D109)),IF(ISERROR(_xll.qlFuturesRateHelperConvexityAdjustment($D109)),0,_xll.qlFuturesRateHelperConvexityAdjustment($D109)),_xll.qlSwapRateHelperSpread($D109))</f>
        <v>0</v>
      </c>
      <c r="G109" s="12" t="e">
        <f>_xll.qlRateHelperEarliestDate($D109)</f>
        <v>#VALUE!</v>
      </c>
      <c r="H109" s="39" t="e">
        <f>_xll.qlRateHelperLatestDate($D109)</f>
        <v>#VALUE!</v>
      </c>
      <c r="I109" s="34" t="e">
        <v>#N/A</v>
      </c>
    </row>
    <row r="110" spans="4:9" x14ac:dyDescent="0.2">
      <c r="D110" s="41" t="e">
        <v>#N/A</v>
      </c>
      <c r="E110" s="40" t="e">
        <f>_xll.qlRateHelperRate($D110)</f>
        <v>#VALUE!</v>
      </c>
      <c r="F110" s="40">
        <f>IF(ISERROR(_xll.qlSwapRateHelperSpread($D110)),IF(ISERROR(_xll.qlFuturesRateHelperConvexityAdjustment($D110)),0,_xll.qlFuturesRateHelperConvexityAdjustment($D110)),_xll.qlSwapRateHelperSpread($D110))</f>
        <v>0</v>
      </c>
      <c r="G110" s="12" t="e">
        <f>_xll.qlRateHelperEarliestDate($D110)</f>
        <v>#VALUE!</v>
      </c>
      <c r="H110" s="39" t="e">
        <f>_xll.qlRateHelperLatestDate($D110)</f>
        <v>#VALUE!</v>
      </c>
      <c r="I110" s="34" t="e">
        <v>#N/A</v>
      </c>
    </row>
    <row r="111" spans="4:9" x14ac:dyDescent="0.2">
      <c r="D111" s="41" t="e">
        <v>#N/A</v>
      </c>
      <c r="E111" s="40" t="e">
        <f>_xll.qlRateHelperRate($D111)</f>
        <v>#VALUE!</v>
      </c>
      <c r="F111" s="40">
        <f>IF(ISERROR(_xll.qlSwapRateHelperSpread($D111)),IF(ISERROR(_xll.qlFuturesRateHelperConvexityAdjustment($D111)),0,_xll.qlFuturesRateHelperConvexityAdjustment($D111)),_xll.qlSwapRateHelperSpread($D111))</f>
        <v>0</v>
      </c>
      <c r="G111" s="12" t="e">
        <f>_xll.qlRateHelperEarliestDate($D111)</f>
        <v>#VALUE!</v>
      </c>
      <c r="H111" s="39" t="e">
        <f>_xll.qlRateHelperLatestDate($D111)</f>
        <v>#VALUE!</v>
      </c>
      <c r="I111" s="34" t="e">
        <v>#N/A</v>
      </c>
    </row>
    <row r="112" spans="4:9" x14ac:dyDescent="0.2">
      <c r="D112" s="41" t="e">
        <v>#N/A</v>
      </c>
      <c r="E112" s="40" t="e">
        <f>_xll.qlRateHelperRate($D112)</f>
        <v>#VALUE!</v>
      </c>
      <c r="F112" s="40">
        <f>IF(ISERROR(_xll.qlSwapRateHelperSpread($D112)),IF(ISERROR(_xll.qlFuturesRateHelperConvexityAdjustment($D112)),0,_xll.qlFuturesRateHelperConvexityAdjustment($D112)),_xll.qlSwapRateHelperSpread($D112))</f>
        <v>0</v>
      </c>
      <c r="G112" s="12" t="e">
        <f>_xll.qlRateHelperEarliestDate($D112)</f>
        <v>#VALUE!</v>
      </c>
      <c r="H112" s="39" t="e">
        <f>_xll.qlRateHelperLatestDate($D112)</f>
        <v>#VALUE!</v>
      </c>
      <c r="I112" s="34" t="e">
        <v>#N/A</v>
      </c>
    </row>
    <row r="113" spans="4:9" x14ac:dyDescent="0.2">
      <c r="D113" s="41" t="e">
        <v>#N/A</v>
      </c>
      <c r="E113" s="40" t="e">
        <f>_xll.qlRateHelperRate($D113)</f>
        <v>#VALUE!</v>
      </c>
      <c r="F113" s="40">
        <f>IF(ISERROR(_xll.qlSwapRateHelperSpread($D113)),IF(ISERROR(_xll.qlFuturesRateHelperConvexityAdjustment($D113)),0,_xll.qlFuturesRateHelperConvexityAdjustment($D113)),_xll.qlSwapRateHelperSpread($D113))</f>
        <v>0</v>
      </c>
      <c r="G113" s="12" t="e">
        <f>_xll.qlRateHelperEarliestDate($D113)</f>
        <v>#VALUE!</v>
      </c>
      <c r="H113" s="39" t="e">
        <f>_xll.qlRateHelperLatestDate($D113)</f>
        <v>#VALUE!</v>
      </c>
      <c r="I113" s="34" t="e">
        <v>#N/A</v>
      </c>
    </row>
    <row r="114" spans="4:9" x14ac:dyDescent="0.2">
      <c r="D114" s="41" t="e">
        <v>#N/A</v>
      </c>
      <c r="E114" s="40" t="e">
        <f>_xll.qlRateHelperRate($D114)</f>
        <v>#VALUE!</v>
      </c>
      <c r="F114" s="40">
        <f>IF(ISERROR(_xll.qlSwapRateHelperSpread($D114)),IF(ISERROR(_xll.qlFuturesRateHelperConvexityAdjustment($D114)),0,_xll.qlFuturesRateHelperConvexityAdjustment($D114)),_xll.qlSwapRateHelperSpread($D114))</f>
        <v>0</v>
      </c>
      <c r="G114" s="12" t="e">
        <f>_xll.qlRateHelperEarliestDate($D114)</f>
        <v>#VALUE!</v>
      </c>
      <c r="H114" s="39" t="e">
        <f>_xll.qlRateHelperLatestDate($D114)</f>
        <v>#VALUE!</v>
      </c>
      <c r="I114" s="34" t="e">
        <v>#N/A</v>
      </c>
    </row>
    <row r="115" spans="4:9" x14ac:dyDescent="0.2">
      <c r="D115" s="41" t="e">
        <v>#N/A</v>
      </c>
      <c r="E115" s="40" t="e">
        <f>_xll.qlRateHelperRate($D115)</f>
        <v>#VALUE!</v>
      </c>
      <c r="F115" s="40">
        <f>IF(ISERROR(_xll.qlSwapRateHelperSpread($D115)),IF(ISERROR(_xll.qlFuturesRateHelperConvexityAdjustment($D115)),0,_xll.qlFuturesRateHelperConvexityAdjustment($D115)),_xll.qlSwapRateHelperSpread($D115))</f>
        <v>0</v>
      </c>
      <c r="G115" s="12" t="e">
        <f>_xll.qlRateHelperEarliestDate($D115)</f>
        <v>#VALUE!</v>
      </c>
      <c r="H115" s="39" t="e">
        <f>_xll.qlRateHelperLatestDate($D115)</f>
        <v>#VALUE!</v>
      </c>
      <c r="I115" s="34" t="e">
        <v>#N/A</v>
      </c>
    </row>
    <row r="116" spans="4:9" x14ac:dyDescent="0.2">
      <c r="D116" s="41" t="e">
        <v>#N/A</v>
      </c>
      <c r="E116" s="40" t="e">
        <f>_xll.qlRateHelperRate($D116)</f>
        <v>#VALUE!</v>
      </c>
      <c r="F116" s="40">
        <f>IF(ISERROR(_xll.qlSwapRateHelperSpread($D116)),IF(ISERROR(_xll.qlFuturesRateHelperConvexityAdjustment($D116)),0,_xll.qlFuturesRateHelperConvexityAdjustment($D116)),_xll.qlSwapRateHelperSpread($D116))</f>
        <v>0</v>
      </c>
      <c r="G116" s="12" t="e">
        <f>_xll.qlRateHelperEarliestDate($D116)</f>
        <v>#VALUE!</v>
      </c>
      <c r="H116" s="39" t="e">
        <f>_xll.qlRateHelperLatestDate($D116)</f>
        <v>#VALUE!</v>
      </c>
      <c r="I116" s="34" t="e">
        <v>#N/A</v>
      </c>
    </row>
    <row r="117" spans="4:9" x14ac:dyDescent="0.2">
      <c r="D117" s="41" t="e">
        <v>#N/A</v>
      </c>
      <c r="E117" s="40" t="e">
        <f>_xll.qlRateHelperRate($D117)</f>
        <v>#VALUE!</v>
      </c>
      <c r="F117" s="40">
        <f>IF(ISERROR(_xll.qlSwapRateHelperSpread($D117)),IF(ISERROR(_xll.qlFuturesRateHelperConvexityAdjustment($D117)),0,_xll.qlFuturesRateHelperConvexityAdjustment($D117)),_xll.qlSwapRateHelperSpread($D117))</f>
        <v>0</v>
      </c>
      <c r="G117" s="12" t="e">
        <f>_xll.qlRateHelperEarliestDate($D117)</f>
        <v>#VALUE!</v>
      </c>
      <c r="H117" s="39" t="e">
        <f>_xll.qlRateHelperLatestDate($D117)</f>
        <v>#VALUE!</v>
      </c>
      <c r="I117" s="34" t="e">
        <v>#N/A</v>
      </c>
    </row>
    <row r="118" spans="4:9" x14ac:dyDescent="0.2">
      <c r="D118" s="41" t="e">
        <v>#N/A</v>
      </c>
      <c r="E118" s="40" t="e">
        <f>_xll.qlRateHelperRate($D118)</f>
        <v>#VALUE!</v>
      </c>
      <c r="F118" s="40">
        <f>IF(ISERROR(_xll.qlSwapRateHelperSpread($D118)),IF(ISERROR(_xll.qlFuturesRateHelperConvexityAdjustment($D118)),0,_xll.qlFuturesRateHelperConvexityAdjustment($D118)),_xll.qlSwapRateHelperSpread($D118))</f>
        <v>0</v>
      </c>
      <c r="G118" s="12" t="e">
        <f>_xll.qlRateHelperEarliestDate($D118)</f>
        <v>#VALUE!</v>
      </c>
      <c r="H118" s="39" t="e">
        <f>_xll.qlRateHelperLatestDate($D118)</f>
        <v>#VALUE!</v>
      </c>
      <c r="I118" s="34" t="e">
        <v>#N/A</v>
      </c>
    </row>
    <row r="119" spans="4:9" x14ac:dyDescent="0.2">
      <c r="D119" s="41" t="e">
        <v>#N/A</v>
      </c>
      <c r="E119" s="40" t="e">
        <f>_xll.qlRateHelperRate($D119)</f>
        <v>#VALUE!</v>
      </c>
      <c r="F119" s="40">
        <f>IF(ISERROR(_xll.qlSwapRateHelperSpread($D119)),IF(ISERROR(_xll.qlFuturesRateHelperConvexityAdjustment($D119)),0,_xll.qlFuturesRateHelperConvexityAdjustment($D119)),_xll.qlSwapRateHelperSpread($D119))</f>
        <v>0</v>
      </c>
      <c r="G119" s="12" t="e">
        <f>_xll.qlRateHelperEarliestDate($D119)</f>
        <v>#VALUE!</v>
      </c>
      <c r="H119" s="39" t="e">
        <f>_xll.qlRateHelperLatestDate($D119)</f>
        <v>#VALUE!</v>
      </c>
      <c r="I119" s="34" t="e">
        <v>#N/A</v>
      </c>
    </row>
    <row r="120" spans="4:9" x14ac:dyDescent="0.2">
      <c r="D120" s="41" t="e">
        <v>#N/A</v>
      </c>
      <c r="E120" s="40" t="e">
        <f>_xll.qlRateHelperRate($D120)</f>
        <v>#VALUE!</v>
      </c>
      <c r="F120" s="40">
        <f>IF(ISERROR(_xll.qlSwapRateHelperSpread($D120)),IF(ISERROR(_xll.qlFuturesRateHelperConvexityAdjustment($D120)),0,_xll.qlFuturesRateHelperConvexityAdjustment($D120)),_xll.qlSwapRateHelperSpread($D120))</f>
        <v>0</v>
      </c>
      <c r="G120" s="12" t="e">
        <f>_xll.qlRateHelperEarliestDate($D120)</f>
        <v>#VALUE!</v>
      </c>
      <c r="H120" s="39" t="e">
        <f>_xll.qlRateHelperLatestDate($D120)</f>
        <v>#VALUE!</v>
      </c>
      <c r="I120" s="34" t="e">
        <v>#N/A</v>
      </c>
    </row>
    <row r="121" spans="4:9" x14ac:dyDescent="0.2">
      <c r="D121" s="41" t="e">
        <v>#N/A</v>
      </c>
      <c r="E121" s="40" t="e">
        <f>_xll.qlRateHelperRate($D121)</f>
        <v>#VALUE!</v>
      </c>
      <c r="F121" s="40">
        <f>IF(ISERROR(_xll.qlSwapRateHelperSpread($D121)),IF(ISERROR(_xll.qlFuturesRateHelperConvexityAdjustment($D121)),0,_xll.qlFuturesRateHelperConvexityAdjustment($D121)),_xll.qlSwapRateHelperSpread($D121))</f>
        <v>0</v>
      </c>
      <c r="G121" s="12" t="e">
        <f>_xll.qlRateHelperEarliestDate($D121)</f>
        <v>#VALUE!</v>
      </c>
      <c r="H121" s="39" t="e">
        <f>_xll.qlRateHelperLatestDate($D121)</f>
        <v>#VALUE!</v>
      </c>
      <c r="I121" s="34" t="e">
        <v>#N/A</v>
      </c>
    </row>
    <row r="122" spans="4:9" x14ac:dyDescent="0.2">
      <c r="D122" s="41" t="e">
        <v>#N/A</v>
      </c>
      <c r="E122" s="40" t="e">
        <f>_xll.qlRateHelperRate($D122)</f>
        <v>#VALUE!</v>
      </c>
      <c r="F122" s="40">
        <f>IF(ISERROR(_xll.qlSwapRateHelperSpread($D122)),IF(ISERROR(_xll.qlFuturesRateHelperConvexityAdjustment($D122)),0,_xll.qlFuturesRateHelperConvexityAdjustment($D122)),_xll.qlSwapRateHelperSpread($D122))</f>
        <v>0</v>
      </c>
      <c r="G122" s="12" t="e">
        <f>_xll.qlRateHelperEarliestDate($D122)</f>
        <v>#VALUE!</v>
      </c>
      <c r="H122" s="39" t="e">
        <f>_xll.qlRateHelperLatestDate($D122)</f>
        <v>#VALUE!</v>
      </c>
      <c r="I122" s="34" t="e">
        <v>#N/A</v>
      </c>
    </row>
    <row r="123" spans="4:9" x14ac:dyDescent="0.2">
      <c r="D123" s="41" t="e">
        <v>#N/A</v>
      </c>
      <c r="E123" s="40" t="e">
        <f>_xll.qlRateHelperRate($D123)</f>
        <v>#VALUE!</v>
      </c>
      <c r="F123" s="40">
        <f>IF(ISERROR(_xll.qlSwapRateHelperSpread($D123)),IF(ISERROR(_xll.qlFuturesRateHelperConvexityAdjustment($D123)),0,_xll.qlFuturesRateHelperConvexityAdjustment($D123)),_xll.qlSwapRateHelperSpread($D123))</f>
        <v>0</v>
      </c>
      <c r="G123" s="12" t="e">
        <f>_xll.qlRateHelperEarliestDate($D123)</f>
        <v>#VALUE!</v>
      </c>
      <c r="H123" s="39" t="e">
        <f>_xll.qlRateHelperLatestDate($D123)</f>
        <v>#VALUE!</v>
      </c>
      <c r="I123" s="34" t="e">
        <v>#N/A</v>
      </c>
    </row>
    <row r="124" spans="4:9" x14ac:dyDescent="0.2">
      <c r="D124" s="41" t="e">
        <v>#N/A</v>
      </c>
      <c r="E124" s="40" t="e">
        <f>_xll.qlRateHelperRate($D124)</f>
        <v>#VALUE!</v>
      </c>
      <c r="F124" s="40">
        <f>IF(ISERROR(_xll.qlSwapRateHelperSpread($D124)),IF(ISERROR(_xll.qlFuturesRateHelperConvexityAdjustment($D124)),0,_xll.qlFuturesRateHelperConvexityAdjustment($D124)),_xll.qlSwapRateHelperSpread($D124))</f>
        <v>0</v>
      </c>
      <c r="G124" s="12" t="e">
        <f>_xll.qlRateHelperEarliestDate($D124)</f>
        <v>#VALUE!</v>
      </c>
      <c r="H124" s="39" t="e">
        <f>_xll.qlRateHelperLatestDate($D124)</f>
        <v>#VALUE!</v>
      </c>
      <c r="I124" s="34" t="e">
        <v>#N/A</v>
      </c>
    </row>
    <row r="125" spans="4:9" x14ac:dyDescent="0.2">
      <c r="D125" s="41" t="e">
        <v>#N/A</v>
      </c>
      <c r="E125" s="40" t="e">
        <f>_xll.qlRateHelperRate($D125)</f>
        <v>#VALUE!</v>
      </c>
      <c r="F125" s="40">
        <f>IF(ISERROR(_xll.qlSwapRateHelperSpread($D125)),IF(ISERROR(_xll.qlFuturesRateHelperConvexityAdjustment($D125)),0,_xll.qlFuturesRateHelperConvexityAdjustment($D125)),_xll.qlSwapRateHelperSpread($D125))</f>
        <v>0</v>
      </c>
      <c r="G125" s="12" t="e">
        <f>_xll.qlRateHelperEarliestDate($D125)</f>
        <v>#VALUE!</v>
      </c>
      <c r="H125" s="39" t="e">
        <f>_xll.qlRateHelperLatestDate($D125)</f>
        <v>#VALUE!</v>
      </c>
      <c r="I125" s="34" t="e">
        <v>#N/A</v>
      </c>
    </row>
    <row r="126" spans="4:9" ht="12" thickBot="1" x14ac:dyDescent="0.25">
      <c r="D126" s="38" t="e">
        <v>#N/A</v>
      </c>
      <c r="E126" s="37" t="e">
        <f>_xll.qlRateHelperRate($D126)</f>
        <v>#VALUE!</v>
      </c>
      <c r="F126" s="37">
        <f>IF(ISERROR(_xll.qlSwapRateHelperSpread($D126)),IF(ISERROR(_xll.qlFuturesRateHelperConvexityAdjustment($D126)),0,_xll.qlFuturesRateHelperConvexityAdjustment($D126)),_xll.qlSwapRateHelperSpread($D126))</f>
        <v>0</v>
      </c>
      <c r="G126" s="36" t="e">
        <f>_xll.qlRateHelperEarliestDate($D126)</f>
        <v>#VALUE!</v>
      </c>
      <c r="H126" s="35" t="e">
        <f>_xll.qlRateHelperLatestDate($D126)</f>
        <v>#VALUE!</v>
      </c>
      <c r="I126" s="34" t="e">
        <v>#N/A</v>
      </c>
    </row>
  </sheetData>
  <mergeCells count="1">
    <mergeCell ref="A1:B1"/>
  </mergeCells>
  <dataValidations count="1">
    <dataValidation type="list" allowBlank="1" showInputMessage="1" showErrorMessage="1" sqref="B5">
      <formula1>"AllDepos,DeposBeforeFirstFuturesStartDate,DeposBeforeFirstFuturesStartDatePlusOne,DeposBeforeFirstFuturesExpiryDate"</formula1>
    </dataValidation>
  </dataValidations>
  <pageMargins left="0.75" right="0.75" top="1" bottom="1" header="0.5" footer="0.5"/>
  <pageSetup paperSize="9" orientation="portrait" r:id="rId1"/>
  <headerFooter alignWithMargins="0"/>
  <legacy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"/>
  <dimension ref="A1:H10"/>
  <sheetViews>
    <sheetView workbookViewId="0">
      <selection activeCell="D18" sqref="D18"/>
    </sheetView>
  </sheetViews>
  <sheetFormatPr defaultRowHeight="13.5" x14ac:dyDescent="0.25"/>
  <cols>
    <col min="1" max="1" width="3" style="159" customWidth="1"/>
    <col min="2" max="2" width="4" style="159" bestFit="1" customWidth="1"/>
    <col min="3" max="3" width="11" style="159" bestFit="1" customWidth="1"/>
    <col min="4" max="4" width="27.5703125" style="159" bestFit="1" customWidth="1"/>
    <col min="5" max="5" width="26.140625" style="159" bestFit="1" customWidth="1"/>
    <col min="6" max="6" width="22.42578125" style="159" bestFit="1" customWidth="1"/>
    <col min="7" max="7" width="23.5703125" style="159" customWidth="1"/>
    <col min="8" max="8" width="4.7109375" style="159" customWidth="1"/>
    <col min="9" max="16384" width="9.140625" style="159"/>
  </cols>
  <sheetData>
    <row r="1" spans="1:8" x14ac:dyDescent="0.25">
      <c r="A1" s="182" t="s">
        <v>186</v>
      </c>
      <c r="B1" s="181"/>
      <c r="C1" s="181"/>
      <c r="D1" s="180" t="s">
        <v>150</v>
      </c>
      <c r="E1" s="179" t="str">
        <f>Currency&amp;"_YC"&amp;$D$1&amp;"RH"</f>
        <v>USD_YCSTDRH</v>
      </c>
      <c r="F1" s="178"/>
      <c r="G1" s="178"/>
      <c r="H1" s="163"/>
    </row>
    <row r="2" spans="1:8" ht="23.25" customHeight="1" x14ac:dyDescent="0.25">
      <c r="A2" s="170"/>
      <c r="B2" s="177"/>
      <c r="C2" s="177" t="s">
        <v>149</v>
      </c>
      <c r="D2" s="177" t="s">
        <v>148</v>
      </c>
      <c r="E2" s="176" t="str">
        <f>$E$1&amp;"_Deposits.xml"</f>
        <v>USD_YCSTDRH_Deposits.xml</v>
      </c>
      <c r="F2" s="175" t="str">
        <f>IF(Serialize,_xll.ohObjectSave(F3:F9,SerializationPath&amp;E2,FileOverwrite,Serialize),"---")</f>
        <v>---</v>
      </c>
      <c r="G2" s="174" t="str">
        <f>_xll.ohRangeRetrieveError(F2)</f>
        <v/>
      </c>
      <c r="H2" s="163"/>
    </row>
    <row r="3" spans="1:8" x14ac:dyDescent="0.25">
      <c r="A3" s="170"/>
      <c r="B3" s="173" t="s">
        <v>168</v>
      </c>
      <c r="C3" s="172" t="s">
        <v>190</v>
      </c>
      <c r="D3" s="167" t="str">
        <f>Currency&amp;$B3&amp;"D"&amp;QuoteSuffix</f>
        <v>USDOND_Quote</v>
      </c>
      <c r="E3" s="166" t="str">
        <f t="shared" ref="E3:E9" si="0">$E$1&amp;"_"&amp;$B3&amp;"D"</f>
        <v>USD_YCSTDRH_OND</v>
      </c>
      <c r="F3" s="165" t="str">
        <f>_xll.qlDepositRateHelper(E3,D3,C3,Permanent,Trigger,ObjectOverwrite)</f>
        <v>USD_YCSTDRH_OND#0003</v>
      </c>
      <c r="G3" s="171" t="str">
        <f>_xll.ohRangeRetrieveError(F3)</f>
        <v/>
      </c>
      <c r="H3" s="163"/>
    </row>
    <row r="4" spans="1:8" x14ac:dyDescent="0.25">
      <c r="A4" s="170"/>
      <c r="B4" s="169" t="s">
        <v>167</v>
      </c>
      <c r="C4" s="168" t="str">
        <f t="shared" ref="C4:C9" si="1">PROPER(Currency)&amp;FamilyName&amp;$B4</f>
        <v>UsdLiborSW</v>
      </c>
      <c r="D4" s="167" t="str">
        <f t="shared" ref="D4:D9" si="2">PROPER(Currency)&amp;FamilyName&amp;$B4&amp;"LastFixing"&amp;QuoteSuffix</f>
        <v>UsdLiborSWLastFixing_Quote</v>
      </c>
      <c r="E4" s="166" t="str">
        <f t="shared" si="0"/>
        <v>USD_YCSTDRH_SWD</v>
      </c>
      <c r="F4" s="165" t="str">
        <f>_xll.qlDepositRateHelper(E4,D4,C4,Permanent,Trigger,ObjectOverwrite)</f>
        <v>USD_YCSTDRH_SWD#0011</v>
      </c>
      <c r="G4" s="164" t="str">
        <f>_xll.ohRangeRetrieveError(F4)</f>
        <v/>
      </c>
      <c r="H4" s="163"/>
    </row>
    <row r="5" spans="1:8" x14ac:dyDescent="0.25">
      <c r="A5" s="170"/>
      <c r="B5" s="169" t="s">
        <v>166</v>
      </c>
      <c r="C5" s="168" t="str">
        <f t="shared" si="1"/>
        <v>UsdLibor1M</v>
      </c>
      <c r="D5" s="167" t="str">
        <f t="shared" si="2"/>
        <v>UsdLibor1MLastFixing_Quote</v>
      </c>
      <c r="E5" s="166" t="str">
        <f t="shared" si="0"/>
        <v>USD_YCSTDRH_1MD</v>
      </c>
      <c r="F5" s="165" t="str">
        <f>_xll.qlDepositRateHelper(E5,D5,C5,Permanent,Trigger,ObjectOverwrite)</f>
        <v>USD_YCSTDRH_1MD#0006</v>
      </c>
      <c r="G5" s="164" t="str">
        <f>_xll.ohRangeRetrieveError(F5)</f>
        <v/>
      </c>
      <c r="H5" s="163"/>
    </row>
    <row r="6" spans="1:8" x14ac:dyDescent="0.25">
      <c r="A6" s="170"/>
      <c r="B6" s="169" t="s">
        <v>165</v>
      </c>
      <c r="C6" s="168" t="str">
        <f t="shared" si="1"/>
        <v>UsdLibor2M</v>
      </c>
      <c r="D6" s="167" t="str">
        <f t="shared" si="2"/>
        <v>UsdLibor2MLastFixing_Quote</v>
      </c>
      <c r="E6" s="166" t="str">
        <f t="shared" si="0"/>
        <v>USD_YCSTDRH_2MD</v>
      </c>
      <c r="F6" s="165" t="str">
        <f>_xll.qlDepositRateHelper(E6,D6,C6,Permanent,Trigger,ObjectOverwrite)</f>
        <v>USD_YCSTDRH_2MD#0003</v>
      </c>
      <c r="G6" s="164" t="str">
        <f>_xll.ohRangeRetrieveError(F6)</f>
        <v/>
      </c>
      <c r="H6" s="163"/>
    </row>
    <row r="7" spans="1:8" x14ac:dyDescent="0.25">
      <c r="A7" s="170"/>
      <c r="B7" s="169" t="s">
        <v>105</v>
      </c>
      <c r="C7" s="168" t="str">
        <f t="shared" si="1"/>
        <v>UsdLibor3M</v>
      </c>
      <c r="D7" s="167" t="str">
        <f t="shared" si="2"/>
        <v>UsdLibor3MLastFixing_Quote</v>
      </c>
      <c r="E7" s="166" t="str">
        <f t="shared" si="0"/>
        <v>USD_YCSTDRH_3MD</v>
      </c>
      <c r="F7" s="165" t="str">
        <f>_xll.qlDepositRateHelper(E7,D7,C7,Permanent,Trigger,ObjectOverwrite)</f>
        <v>USD_YCSTDRH_3MD#0003</v>
      </c>
      <c r="G7" s="164" t="str">
        <f>_xll.ohRangeRetrieveError(F7)</f>
        <v/>
      </c>
      <c r="H7" s="163"/>
    </row>
    <row r="8" spans="1:8" x14ac:dyDescent="0.25">
      <c r="A8" s="170"/>
      <c r="B8" s="169" t="s">
        <v>164</v>
      </c>
      <c r="C8" s="168" t="str">
        <f t="shared" si="1"/>
        <v>UsdLibor6M</v>
      </c>
      <c r="D8" s="167" t="str">
        <f t="shared" si="2"/>
        <v>UsdLibor6MLastFixing_Quote</v>
      </c>
      <c r="E8" s="166" t="str">
        <f t="shared" si="0"/>
        <v>USD_YCSTDRH_6MD</v>
      </c>
      <c r="F8" s="165" t="str">
        <f>_xll.qlDepositRateHelper(E8,D8,C8,Permanent,Trigger,ObjectOverwrite)</f>
        <v>USD_YCSTDRH_6MD#0003</v>
      </c>
      <c r="G8" s="164" t="str">
        <f>_xll.ohRangeRetrieveError(F8)</f>
        <v/>
      </c>
      <c r="H8" s="163"/>
    </row>
    <row r="9" spans="1:8" x14ac:dyDescent="0.25">
      <c r="A9" s="170"/>
      <c r="B9" s="169" t="s">
        <v>36</v>
      </c>
      <c r="C9" s="168" t="str">
        <f t="shared" si="1"/>
        <v>UsdLibor1Y</v>
      </c>
      <c r="D9" s="167" t="str">
        <f t="shared" si="2"/>
        <v>UsdLibor1YLastFixing_Quote</v>
      </c>
      <c r="E9" s="166" t="str">
        <f t="shared" si="0"/>
        <v>USD_YCSTDRH_1YD</v>
      </c>
      <c r="F9" s="165" t="str">
        <f>_xll.qlDepositRateHelper(E9,D9,C9,Permanent,Trigger,ObjectOverwrite)</f>
        <v>USD_YCSTDRH_1YD#0003</v>
      </c>
      <c r="G9" s="164" t="str">
        <f>_xll.ohRangeRetrieveError(F9)</f>
        <v/>
      </c>
      <c r="H9" s="163"/>
    </row>
    <row r="10" spans="1:8" ht="14.25" thickBot="1" x14ac:dyDescent="0.3">
      <c r="A10" s="162"/>
      <c r="B10" s="161"/>
      <c r="C10" s="161"/>
      <c r="D10" s="161"/>
      <c r="E10" s="161"/>
      <c r="F10" s="161"/>
      <c r="G10" s="161"/>
      <c r="H10" s="160"/>
    </row>
  </sheetData>
  <pageMargins left="0.75" right="0.75" top="1" bottom="1" header="0.5" footer="0.5"/>
  <pageSetup orientation="portrait" r:id="rId1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5"/>
  <dimension ref="A1:J7"/>
  <sheetViews>
    <sheetView workbookViewId="0">
      <selection activeCell="H3" sqref="H3"/>
    </sheetView>
  </sheetViews>
  <sheetFormatPr defaultRowHeight="11.25" x14ac:dyDescent="0.2"/>
  <cols>
    <col min="1" max="1" width="3.7109375" style="94" customWidth="1"/>
    <col min="2" max="2" width="3" style="94" bestFit="1" customWidth="1"/>
    <col min="3" max="3" width="5" style="94" customWidth="1"/>
    <col min="4" max="4" width="3.5703125" style="1" bestFit="1" customWidth="1"/>
    <col min="5" max="5" width="7.85546875" style="1" bestFit="1" customWidth="1"/>
    <col min="6" max="6" width="14.7109375" style="94" bestFit="1" customWidth="1"/>
    <col min="7" max="7" width="19.5703125" style="94" bestFit="1" customWidth="1"/>
    <col min="8" max="8" width="19.85546875" style="95" bestFit="1" customWidth="1"/>
    <col min="9" max="9" width="38.28515625" style="94" customWidth="1"/>
    <col min="10" max="10" width="3" style="94" customWidth="1"/>
    <col min="11" max="16384" width="9.140625" style="94"/>
  </cols>
  <sheetData>
    <row r="1" spans="1:10" x14ac:dyDescent="0.2">
      <c r="A1" s="209" t="s">
        <v>188</v>
      </c>
      <c r="B1" s="121"/>
      <c r="C1" s="121"/>
      <c r="D1" s="121"/>
      <c r="E1" s="120" t="s">
        <v>150</v>
      </c>
      <c r="G1" s="119" t="str">
        <f>Currency&amp;"_YC"&amp;$E$1&amp;"RH"</f>
        <v>USD_YCSTDRH</v>
      </c>
      <c r="H1" s="118"/>
      <c r="I1" s="117"/>
      <c r="J1" s="116"/>
    </row>
    <row r="2" spans="1:10" ht="23.25" customHeight="1" x14ac:dyDescent="0.2">
      <c r="A2" s="105"/>
      <c r="B2" s="115"/>
      <c r="C2" s="115"/>
      <c r="D2" s="114"/>
      <c r="E2" s="113" t="s">
        <v>149</v>
      </c>
      <c r="F2" s="113" t="s">
        <v>148</v>
      </c>
      <c r="G2" s="112" t="str">
        <f>$G$1&amp;"_FRAs.xml"</f>
        <v>USD_YCSTDRH_FRAs.xml</v>
      </c>
      <c r="H2" s="111" t="str">
        <f>IF(Serialize,_xll.ohObjectSave(H3:H4,SerializationPath&amp;G2,FileOverwrite,Serialize),"---")</f>
        <v>---</v>
      </c>
      <c r="I2" s="110" t="str">
        <f>_xll.ohRangeRetrieveError(H2)</f>
        <v/>
      </c>
      <c r="J2" s="100"/>
    </row>
    <row r="3" spans="1:10" x14ac:dyDescent="0.2">
      <c r="A3" s="105"/>
      <c r="B3" s="109" t="s">
        <v>147</v>
      </c>
      <c r="C3" s="109" t="s">
        <v>146</v>
      </c>
      <c r="D3" s="108" t="s">
        <v>143</v>
      </c>
      <c r="E3" s="107" t="s">
        <v>190</v>
      </c>
      <c r="F3" s="107" t="str">
        <f>Currency&amp;C3&amp;D3&amp;"_Quote"</f>
        <v>USDTND_Quote</v>
      </c>
      <c r="G3" s="107" t="str">
        <f>$G$1&amp;"_"&amp;$C3&amp;$D3</f>
        <v>USD_YCSTDRH_TND</v>
      </c>
      <c r="H3" s="107" t="str">
        <f>_xll.qlFraRateHelper(G3,F3,B3,E3,Permanent,Trigger,ObjectOverwrite)</f>
        <v>USD_YCSTDRH_TND#0003</v>
      </c>
      <c r="I3" s="106" t="str">
        <f>_xll.ohRangeRetrieveError(H3)</f>
        <v/>
      </c>
      <c r="J3" s="100"/>
    </row>
    <row r="4" spans="1:10" x14ac:dyDescent="0.2">
      <c r="A4" s="105"/>
      <c r="B4" s="104" t="s">
        <v>145</v>
      </c>
      <c r="C4" s="104" t="s">
        <v>144</v>
      </c>
      <c r="D4" s="103" t="s">
        <v>143</v>
      </c>
      <c r="E4" s="102" t="s">
        <v>190</v>
      </c>
      <c r="F4" s="102" t="str">
        <f>Currency&amp;C4&amp;D4&amp;"_Quote"</f>
        <v>USDSND_Quote</v>
      </c>
      <c r="G4" s="102" t="str">
        <f>$G$1&amp;"_"&amp;$C4&amp;$D4</f>
        <v>USD_YCSTDRH_SND</v>
      </c>
      <c r="H4" s="102" t="str">
        <f>_xll.qlFraRateHelper(G4,F4,B4,E4,Permanent,Trigger,ObjectOverwrite)</f>
        <v>USD_YCSTDRH_SND#0003</v>
      </c>
      <c r="I4" s="101" t="str">
        <f>_xll.ohRangeRetrieveError(H4)</f>
        <v/>
      </c>
      <c r="J4" s="100"/>
    </row>
    <row r="5" spans="1:10" ht="12" thickBot="1" x14ac:dyDescent="0.25">
      <c r="A5" s="99"/>
      <c r="B5" s="98"/>
      <c r="C5" s="98"/>
      <c r="D5" s="98"/>
      <c r="E5" s="98"/>
      <c r="F5" s="98"/>
      <c r="G5" s="98"/>
      <c r="H5" s="97"/>
      <c r="I5" s="97"/>
      <c r="J5" s="96"/>
    </row>
    <row r="7" spans="1:10" x14ac:dyDescent="0.2">
      <c r="D7" s="94"/>
      <c r="E7" s="94"/>
      <c r="H7" s="94"/>
    </row>
  </sheetData>
  <pageMargins left="0.75" right="0.75" top="1" bottom="1" header="0.5" footer="0.5"/>
  <pageSetup paperSize="9" orientation="portrait" r:id="rId1"/>
  <headerFooter alignWithMargins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6"/>
  <dimension ref="A1:L123"/>
  <sheetViews>
    <sheetView workbookViewId="0">
      <selection activeCell="I57" sqref="I57"/>
    </sheetView>
  </sheetViews>
  <sheetFormatPr defaultRowHeight="12.75" x14ac:dyDescent="0.2"/>
  <cols>
    <col min="1" max="1" width="2.28515625" style="2" customWidth="1"/>
    <col min="2" max="2" width="3.5703125" style="2" bestFit="1" customWidth="1"/>
    <col min="3" max="3" width="5.7109375" style="2" bestFit="1" customWidth="1"/>
    <col min="4" max="4" width="6.140625" style="2" bestFit="1" customWidth="1"/>
    <col min="5" max="5" width="9.140625" style="2"/>
    <col min="6" max="6" width="15.85546875" style="2" bestFit="1" customWidth="1"/>
    <col min="7" max="7" width="22" style="2" bestFit="1" customWidth="1"/>
    <col min="8" max="8" width="24.140625" style="2" bestFit="1" customWidth="1"/>
    <col min="9" max="9" width="24" style="2" bestFit="1" customWidth="1"/>
    <col min="10" max="10" width="15.5703125" style="2" customWidth="1"/>
    <col min="11" max="11" width="4.140625" style="2" customWidth="1"/>
    <col min="12" max="16384" width="9.140625" style="2"/>
  </cols>
  <sheetData>
    <row r="1" spans="1:12" x14ac:dyDescent="0.2">
      <c r="A1" s="154" t="s">
        <v>187</v>
      </c>
      <c r="B1" s="158"/>
      <c r="C1" s="158"/>
      <c r="D1" s="158"/>
      <c r="E1" s="13" t="s">
        <v>105</v>
      </c>
      <c r="F1" s="157"/>
      <c r="G1" s="157"/>
      <c r="H1" s="156" t="str">
        <f>Currency&amp;"_YC"&amp;"STDRH"</f>
        <v>USD_YCSTDRH</v>
      </c>
      <c r="I1" s="155"/>
      <c r="J1" s="155"/>
      <c r="K1" s="100"/>
    </row>
    <row r="2" spans="1:12" ht="32.25" customHeight="1" x14ac:dyDescent="0.2">
      <c r="A2" s="154"/>
      <c r="B2" s="115" t="s">
        <v>163</v>
      </c>
      <c r="C2" s="113" t="s">
        <v>162</v>
      </c>
      <c r="D2" s="153" t="s">
        <v>161</v>
      </c>
      <c r="E2" s="113" t="s">
        <v>149</v>
      </c>
      <c r="F2" s="113" t="s">
        <v>148</v>
      </c>
      <c r="G2" s="115" t="s">
        <v>160</v>
      </c>
      <c r="H2" s="112" t="str">
        <f>$H$1&amp;"_Futures"&amp;$E$1&amp;".xml"</f>
        <v>USD_YCSTDRH_Futures3M.xml</v>
      </c>
      <c r="I2" s="152" t="str">
        <f>IF(Serialize,_xll.ohObjectSave(I3:I122,SerializationPath&amp;H2,FileOverwrite,Serialize),"---")</f>
        <v>---</v>
      </c>
      <c r="J2" s="151" t="str">
        <f>_xll.ohRangeRetrieveError(I2)</f>
        <v/>
      </c>
      <c r="K2" s="100"/>
    </row>
    <row r="3" spans="1:12" x14ac:dyDescent="0.2">
      <c r="A3" s="146"/>
      <c r="B3" s="150">
        <v>1</v>
      </c>
      <c r="C3" s="143" t="b">
        <v>0</v>
      </c>
      <c r="D3" s="143" t="str">
        <f t="array" ref="D3:D122">_xll.qlIMMNextCodes(_xll.qlSettingsEvaluationDate(Trigger)-1,$C3:$C122)</f>
        <v>K4</v>
      </c>
      <c r="E3" s="143" t="str">
        <f t="shared" ref="E3:E34" si="0">PROPER(Currency)&amp;FamilyName&amp;$E$1</f>
        <v>UsdLibor3M</v>
      </c>
      <c r="F3" s="142" t="str">
        <f t="shared" ref="F3:F34" si="1">Currency&amp;"FUT"&amp;$E$1&amp;$D3&amp;QuoteSuffix</f>
        <v>USDFUT3MK4_Quote</v>
      </c>
      <c r="G3" s="142" t="str">
        <f t="shared" ref="G3:G34" si="2">Currency&amp;"FUT"&amp;$E$1&amp;$D3&amp;"ConvAdj"&amp;QuoteSuffix</f>
        <v>USDFUT3MK4ConvAdj_Quote</v>
      </c>
      <c r="H3" s="142" t="str">
        <f t="shared" ref="H3:H34" si="3">$H$1&amp;"_FUT"&amp;$E$1&amp;$D3</f>
        <v>USD_YCSTDRH_FUT3MK4</v>
      </c>
      <c r="I3" s="149" t="str">
        <f>_xll.qlFuturesRateHelper(H3,$F3,$D3,$E3,$G3,Permanent,Trigger,ObjectOverwrite)</f>
        <v>USD_YCSTDRH_FUT3MK4#0003</v>
      </c>
      <c r="J3" s="148" t="str">
        <f>_xll.ohRangeRetrieveError(I3)</f>
        <v/>
      </c>
      <c r="K3" s="100"/>
      <c r="L3" s="147"/>
    </row>
    <row r="4" spans="1:12" x14ac:dyDescent="0.2">
      <c r="A4" s="146"/>
      <c r="B4" s="145">
        <v>2</v>
      </c>
      <c r="C4" s="144" t="b">
        <v>0</v>
      </c>
      <c r="D4" s="144" t="str">
        <v>M4</v>
      </c>
      <c r="E4" s="143" t="str">
        <f t="shared" si="0"/>
        <v>UsdLibor3M</v>
      </c>
      <c r="F4" s="142" t="str">
        <f t="shared" si="1"/>
        <v>USDFUT3MM4_Quote</v>
      </c>
      <c r="G4" s="142" t="str">
        <f t="shared" si="2"/>
        <v>USDFUT3MM4ConvAdj_Quote</v>
      </c>
      <c r="H4" s="142" t="str">
        <f t="shared" si="3"/>
        <v>USD_YCSTDRH_FUT3MM4</v>
      </c>
      <c r="I4" s="141" t="str">
        <f>_xll.qlFuturesRateHelper(H4,$F4,$D4,$E4,$G4,Permanent,Trigger,ObjectOverwrite)</f>
        <v>USD_YCSTDRH_FUT3MM4#0003</v>
      </c>
      <c r="J4" s="140" t="str">
        <f>_xll.ohRangeRetrieveError(I4)</f>
        <v/>
      </c>
      <c r="K4" s="100"/>
      <c r="L4" s="147"/>
    </row>
    <row r="5" spans="1:12" x14ac:dyDescent="0.2">
      <c r="A5" s="146"/>
      <c r="B5" s="145">
        <v>3</v>
      </c>
      <c r="C5" s="144" t="b">
        <v>0</v>
      </c>
      <c r="D5" s="144" t="str">
        <v>N4</v>
      </c>
      <c r="E5" s="143" t="str">
        <f t="shared" si="0"/>
        <v>UsdLibor3M</v>
      </c>
      <c r="F5" s="142" t="str">
        <f t="shared" si="1"/>
        <v>USDFUT3MN4_Quote</v>
      </c>
      <c r="G5" s="142" t="str">
        <f t="shared" si="2"/>
        <v>USDFUT3MN4ConvAdj_Quote</v>
      </c>
      <c r="H5" s="142" t="str">
        <f t="shared" si="3"/>
        <v>USD_YCSTDRH_FUT3MN4</v>
      </c>
      <c r="I5" s="141" t="str">
        <f>_xll.qlFuturesRateHelper(H5,$F5,$D5,$E5,$G5,Permanent,Trigger,ObjectOverwrite)</f>
        <v>USD_YCSTDRH_FUT3MN4#0003</v>
      </c>
      <c r="J5" s="140" t="str">
        <f>_xll.ohRangeRetrieveError(I5)</f>
        <v/>
      </c>
      <c r="K5" s="100"/>
      <c r="L5" s="147"/>
    </row>
    <row r="6" spans="1:12" x14ac:dyDescent="0.2">
      <c r="A6" s="146"/>
      <c r="B6" s="145">
        <v>4</v>
      </c>
      <c r="C6" s="144" t="b">
        <v>0</v>
      </c>
      <c r="D6" s="144" t="str">
        <v>Q4</v>
      </c>
      <c r="E6" s="143" t="str">
        <f t="shared" si="0"/>
        <v>UsdLibor3M</v>
      </c>
      <c r="F6" s="142" t="str">
        <f t="shared" si="1"/>
        <v>USDFUT3MQ4_Quote</v>
      </c>
      <c r="G6" s="142" t="str">
        <f t="shared" si="2"/>
        <v>USDFUT3MQ4ConvAdj_Quote</v>
      </c>
      <c r="H6" s="142" t="str">
        <f t="shared" si="3"/>
        <v>USD_YCSTDRH_FUT3MQ4</v>
      </c>
      <c r="I6" s="141" t="str">
        <f>_xll.qlFuturesRateHelper(H6,$F6,$D6,$E6,$G6,Permanent,Trigger,ObjectOverwrite)</f>
        <v>USD_YCSTDRH_FUT3MQ4#0003</v>
      </c>
      <c r="J6" s="140" t="str">
        <f>_xll.ohRangeRetrieveError(I6)</f>
        <v/>
      </c>
      <c r="K6" s="100"/>
      <c r="L6" s="147"/>
    </row>
    <row r="7" spans="1:12" x14ac:dyDescent="0.2">
      <c r="A7" s="146"/>
      <c r="B7" s="145">
        <v>5</v>
      </c>
      <c r="C7" s="144" t="b">
        <v>0</v>
      </c>
      <c r="D7" s="144" t="str">
        <v>U4</v>
      </c>
      <c r="E7" s="143" t="str">
        <f t="shared" si="0"/>
        <v>UsdLibor3M</v>
      </c>
      <c r="F7" s="142" t="str">
        <f t="shared" si="1"/>
        <v>USDFUT3MU4_Quote</v>
      </c>
      <c r="G7" s="142" t="str">
        <f t="shared" si="2"/>
        <v>USDFUT3MU4ConvAdj_Quote</v>
      </c>
      <c r="H7" s="142" t="str">
        <f t="shared" si="3"/>
        <v>USD_YCSTDRH_FUT3MU4</v>
      </c>
      <c r="I7" s="141" t="str">
        <f>_xll.qlFuturesRateHelper(H7,$F7,$D7,$E7,$G7,Permanent,Trigger,ObjectOverwrite)</f>
        <v>USD_YCSTDRH_FUT3MU4#0003</v>
      </c>
      <c r="J7" s="140" t="str">
        <f>_xll.ohRangeRetrieveError(I7)</f>
        <v/>
      </c>
      <c r="K7" s="100"/>
      <c r="L7" s="147"/>
    </row>
    <row r="8" spans="1:12" x14ac:dyDescent="0.2">
      <c r="A8" s="146"/>
      <c r="B8" s="145">
        <v>6</v>
      </c>
      <c r="C8" s="144" t="b">
        <v>0</v>
      </c>
      <c r="D8" s="144" t="str">
        <v>V4</v>
      </c>
      <c r="E8" s="143" t="str">
        <f t="shared" si="0"/>
        <v>UsdLibor3M</v>
      </c>
      <c r="F8" s="142" t="str">
        <f t="shared" si="1"/>
        <v>USDFUT3MV4_Quote</v>
      </c>
      <c r="G8" s="142" t="str">
        <f t="shared" si="2"/>
        <v>USDFUT3MV4ConvAdj_Quote</v>
      </c>
      <c r="H8" s="142" t="str">
        <f t="shared" si="3"/>
        <v>USD_YCSTDRH_FUT3MV4</v>
      </c>
      <c r="I8" s="141" t="str">
        <f>_xll.qlFuturesRateHelper(H8,$F8,$D8,$E8,$G8,Permanent,Trigger,ObjectOverwrite)</f>
        <v>USD_YCSTDRH_FUT3MV4#0003</v>
      </c>
      <c r="J8" s="140" t="str">
        <f>_xll.ohRangeRetrieveError(I8)</f>
        <v/>
      </c>
      <c r="K8" s="100"/>
      <c r="L8" s="147"/>
    </row>
    <row r="9" spans="1:12" x14ac:dyDescent="0.2">
      <c r="A9" s="146"/>
      <c r="B9" s="145">
        <v>7</v>
      </c>
      <c r="C9" s="144" t="b">
        <v>0</v>
      </c>
      <c r="D9" s="144" t="str">
        <v>X4</v>
      </c>
      <c r="E9" s="143" t="str">
        <f t="shared" si="0"/>
        <v>UsdLibor3M</v>
      </c>
      <c r="F9" s="142" t="str">
        <f t="shared" si="1"/>
        <v>USDFUT3MX4_Quote</v>
      </c>
      <c r="G9" s="142" t="str">
        <f t="shared" si="2"/>
        <v>USDFUT3MX4ConvAdj_Quote</v>
      </c>
      <c r="H9" s="142" t="str">
        <f t="shared" si="3"/>
        <v>USD_YCSTDRH_FUT3MX4</v>
      </c>
      <c r="I9" s="141" t="str">
        <f>_xll.qlFuturesRateHelper(H9,$F9,$D9,$E9,$G9,Permanent,Trigger,ObjectOverwrite)</f>
        <v>USD_YCSTDRH_FUT3MX4#0003</v>
      </c>
      <c r="J9" s="140" t="str">
        <f>_xll.ohRangeRetrieveError(I9)</f>
        <v/>
      </c>
      <c r="K9" s="100"/>
      <c r="L9" s="147"/>
    </row>
    <row r="10" spans="1:12" x14ac:dyDescent="0.2">
      <c r="A10" s="146"/>
      <c r="B10" s="145">
        <v>8</v>
      </c>
      <c r="C10" s="144" t="b">
        <v>0</v>
      </c>
      <c r="D10" s="144" t="str">
        <v>Z4</v>
      </c>
      <c r="E10" s="143" t="str">
        <f t="shared" si="0"/>
        <v>UsdLibor3M</v>
      </c>
      <c r="F10" s="142" t="str">
        <f t="shared" si="1"/>
        <v>USDFUT3MZ4_Quote</v>
      </c>
      <c r="G10" s="142" t="str">
        <f t="shared" si="2"/>
        <v>USDFUT3MZ4ConvAdj_Quote</v>
      </c>
      <c r="H10" s="142" t="str">
        <f t="shared" si="3"/>
        <v>USD_YCSTDRH_FUT3MZ4</v>
      </c>
      <c r="I10" s="141" t="str">
        <f>_xll.qlFuturesRateHelper(H10,$F10,$D10,$E10,$G10,Permanent,Trigger,ObjectOverwrite)</f>
        <v>USD_YCSTDRH_FUT3MZ4#0003</v>
      </c>
      <c r="J10" s="140" t="str">
        <f>_xll.ohRangeRetrieveError(I10)</f>
        <v/>
      </c>
      <c r="K10" s="100"/>
      <c r="L10" s="147"/>
    </row>
    <row r="11" spans="1:12" x14ac:dyDescent="0.2">
      <c r="A11" s="146"/>
      <c r="B11" s="145">
        <v>9</v>
      </c>
      <c r="C11" s="144" t="b">
        <v>0</v>
      </c>
      <c r="D11" s="144" t="str">
        <v>F5</v>
      </c>
      <c r="E11" s="143" t="str">
        <f t="shared" si="0"/>
        <v>UsdLibor3M</v>
      </c>
      <c r="F11" s="142" t="str">
        <f t="shared" si="1"/>
        <v>USDFUT3MF5_Quote</v>
      </c>
      <c r="G11" s="142" t="str">
        <f t="shared" si="2"/>
        <v>USDFUT3MF5ConvAdj_Quote</v>
      </c>
      <c r="H11" s="142" t="str">
        <f t="shared" si="3"/>
        <v>USD_YCSTDRH_FUT3MF5</v>
      </c>
      <c r="I11" s="141" t="str">
        <f>_xll.qlFuturesRateHelper(H11,$F11,$D11,$E11,$G11,Permanent,Trigger,ObjectOverwrite)</f>
        <v>USD_YCSTDRH_FUT3MF5#0003</v>
      </c>
      <c r="J11" s="140" t="str">
        <f>_xll.ohRangeRetrieveError(I11)</f>
        <v/>
      </c>
      <c r="K11" s="100"/>
      <c r="L11" s="147"/>
    </row>
    <row r="12" spans="1:12" x14ac:dyDescent="0.2">
      <c r="A12" s="146"/>
      <c r="B12" s="145">
        <v>10</v>
      </c>
      <c r="C12" s="144" t="b">
        <v>0</v>
      </c>
      <c r="D12" s="144" t="str">
        <v>G5</v>
      </c>
      <c r="E12" s="143" t="str">
        <f t="shared" si="0"/>
        <v>UsdLibor3M</v>
      </c>
      <c r="F12" s="142" t="str">
        <f t="shared" si="1"/>
        <v>USDFUT3MG5_Quote</v>
      </c>
      <c r="G12" s="142" t="str">
        <f t="shared" si="2"/>
        <v>USDFUT3MG5ConvAdj_Quote</v>
      </c>
      <c r="H12" s="142" t="str">
        <f t="shared" si="3"/>
        <v>USD_YCSTDRH_FUT3MG5</v>
      </c>
      <c r="I12" s="141" t="str">
        <f>_xll.qlFuturesRateHelper(H12,$F12,$D12,$E12,$G12,Permanent,Trigger,ObjectOverwrite)</f>
        <v>USD_YCSTDRH_FUT3MG5#0003</v>
      </c>
      <c r="J12" s="140" t="str">
        <f>_xll.ohRangeRetrieveError(I12)</f>
        <v/>
      </c>
      <c r="K12" s="100"/>
      <c r="L12" s="147"/>
    </row>
    <row r="13" spans="1:12" x14ac:dyDescent="0.2">
      <c r="A13" s="146"/>
      <c r="B13" s="145">
        <v>11</v>
      </c>
      <c r="C13" s="144" t="b">
        <v>0</v>
      </c>
      <c r="D13" s="144" t="str">
        <v>H5</v>
      </c>
      <c r="E13" s="143" t="str">
        <f t="shared" si="0"/>
        <v>UsdLibor3M</v>
      </c>
      <c r="F13" s="142" t="str">
        <f t="shared" si="1"/>
        <v>USDFUT3MH5_Quote</v>
      </c>
      <c r="G13" s="142" t="str">
        <f t="shared" si="2"/>
        <v>USDFUT3MH5ConvAdj_Quote</v>
      </c>
      <c r="H13" s="142" t="str">
        <f t="shared" si="3"/>
        <v>USD_YCSTDRH_FUT3MH5</v>
      </c>
      <c r="I13" s="141" t="str">
        <f>_xll.qlFuturesRateHelper(H13,$F13,$D13,$E13,$G13,Permanent,Trigger,ObjectOverwrite)</f>
        <v>USD_YCSTDRH_FUT3MH5#0003</v>
      </c>
      <c r="J13" s="140" t="str">
        <f>_xll.ohRangeRetrieveError(I13)</f>
        <v/>
      </c>
      <c r="K13" s="100"/>
      <c r="L13" s="147"/>
    </row>
    <row r="14" spans="1:12" x14ac:dyDescent="0.2">
      <c r="A14" s="146"/>
      <c r="B14" s="145">
        <v>12</v>
      </c>
      <c r="C14" s="144" t="b">
        <v>0</v>
      </c>
      <c r="D14" s="144" t="str">
        <v>J5</v>
      </c>
      <c r="E14" s="143" t="str">
        <f t="shared" si="0"/>
        <v>UsdLibor3M</v>
      </c>
      <c r="F14" s="142" t="str">
        <f t="shared" si="1"/>
        <v>USDFUT3MJ5_Quote</v>
      </c>
      <c r="G14" s="142" t="str">
        <f t="shared" si="2"/>
        <v>USDFUT3MJ5ConvAdj_Quote</v>
      </c>
      <c r="H14" s="142" t="str">
        <f t="shared" si="3"/>
        <v>USD_YCSTDRH_FUT3MJ5</v>
      </c>
      <c r="I14" s="141" t="str">
        <f>_xll.qlFuturesRateHelper(H14,$F14,$D14,$E14,$G14,Permanent,Trigger,ObjectOverwrite)</f>
        <v>USD_YCSTDRH_FUT3MJ5#0003</v>
      </c>
      <c r="J14" s="140" t="str">
        <f>_xll.ohRangeRetrieveError(I14)</f>
        <v/>
      </c>
      <c r="K14" s="100"/>
      <c r="L14" s="147"/>
    </row>
    <row r="15" spans="1:12" x14ac:dyDescent="0.2">
      <c r="A15" s="146"/>
      <c r="B15" s="145">
        <v>13</v>
      </c>
      <c r="C15" s="144" t="b">
        <v>0</v>
      </c>
      <c r="D15" s="144" t="str">
        <v>K5</v>
      </c>
      <c r="E15" s="143" t="str">
        <f t="shared" si="0"/>
        <v>UsdLibor3M</v>
      </c>
      <c r="F15" s="142" t="str">
        <f t="shared" si="1"/>
        <v>USDFUT3MK5_Quote</v>
      </c>
      <c r="G15" s="142" t="str">
        <f t="shared" si="2"/>
        <v>USDFUT3MK5ConvAdj_Quote</v>
      </c>
      <c r="H15" s="142" t="str">
        <f t="shared" si="3"/>
        <v>USD_YCSTDRH_FUT3MK5</v>
      </c>
      <c r="I15" s="141" t="e">
        <f>_xll.qlFuturesRateHelper(H15,$F15,$D15,$E15,$G15,Permanent,Trigger,ObjectOverwrite)</f>
        <v>#NUM!</v>
      </c>
      <c r="J15" s="140" t="str">
        <f ca="1">_xll.ohRangeRetrieveError(I15)</f>
        <v>qlFuturesRateHelper - Error converting parameter 'Price' : 'ObjectHandler error: attempt to retrieve object with unknown ID 'USDFUT3MK5_Quote'</v>
      </c>
      <c r="K15" s="100"/>
      <c r="L15" s="147"/>
    </row>
    <row r="16" spans="1:12" x14ac:dyDescent="0.2">
      <c r="A16" s="146"/>
      <c r="B16" s="145">
        <v>14</v>
      </c>
      <c r="C16" s="144" t="b">
        <v>0</v>
      </c>
      <c r="D16" s="144" t="str">
        <v>M5</v>
      </c>
      <c r="E16" s="143" t="str">
        <f t="shared" si="0"/>
        <v>UsdLibor3M</v>
      </c>
      <c r="F16" s="142" t="str">
        <f t="shared" si="1"/>
        <v>USDFUT3MM5_Quote</v>
      </c>
      <c r="G16" s="142" t="str">
        <f t="shared" si="2"/>
        <v>USDFUT3MM5ConvAdj_Quote</v>
      </c>
      <c r="H16" s="142" t="str">
        <f t="shared" si="3"/>
        <v>USD_YCSTDRH_FUT3MM5</v>
      </c>
      <c r="I16" s="141" t="str">
        <f>_xll.qlFuturesRateHelper(H16,$F16,$D16,$E16,$G16,Permanent,Trigger,ObjectOverwrite)</f>
        <v>USD_YCSTDRH_FUT3MM5#0003</v>
      </c>
      <c r="J16" s="140" t="str">
        <f>_xll.ohRangeRetrieveError(I16)</f>
        <v/>
      </c>
      <c r="K16" s="100"/>
      <c r="L16" s="147"/>
    </row>
    <row r="17" spans="1:12" x14ac:dyDescent="0.2">
      <c r="A17" s="146"/>
      <c r="B17" s="145">
        <v>15</v>
      </c>
      <c r="C17" s="144" t="b">
        <v>0</v>
      </c>
      <c r="D17" s="144" t="str">
        <v>N5</v>
      </c>
      <c r="E17" s="143" t="str">
        <f t="shared" si="0"/>
        <v>UsdLibor3M</v>
      </c>
      <c r="F17" s="142" t="str">
        <f t="shared" si="1"/>
        <v>USDFUT3MN5_Quote</v>
      </c>
      <c r="G17" s="142" t="str">
        <f t="shared" si="2"/>
        <v>USDFUT3MN5ConvAdj_Quote</v>
      </c>
      <c r="H17" s="142" t="str">
        <f t="shared" si="3"/>
        <v>USD_YCSTDRH_FUT3MN5</v>
      </c>
      <c r="I17" s="141" t="e">
        <f>_xll.qlFuturesRateHelper(H17,$F17,$D17,$E17,$G17,Permanent,Trigger,ObjectOverwrite)</f>
        <v>#NUM!</v>
      </c>
      <c r="J17" s="140" t="str">
        <f ca="1">_xll.ohRangeRetrieveError(I17)</f>
        <v>qlFuturesRateHelper - Error converting parameter 'Price' : 'ObjectHandler error: attempt to retrieve object with unknown ID 'USDFUT3MN5_Quote'</v>
      </c>
      <c r="K17" s="100"/>
      <c r="L17" s="147"/>
    </row>
    <row r="18" spans="1:12" x14ac:dyDescent="0.2">
      <c r="A18" s="146"/>
      <c r="B18" s="145">
        <v>16</v>
      </c>
      <c r="C18" s="144" t="b">
        <v>0</v>
      </c>
      <c r="D18" s="144" t="str">
        <v>Q5</v>
      </c>
      <c r="E18" s="143" t="str">
        <f t="shared" si="0"/>
        <v>UsdLibor3M</v>
      </c>
      <c r="F18" s="142" t="str">
        <f t="shared" si="1"/>
        <v>USDFUT3MQ5_Quote</v>
      </c>
      <c r="G18" s="142" t="str">
        <f t="shared" si="2"/>
        <v>USDFUT3MQ5ConvAdj_Quote</v>
      </c>
      <c r="H18" s="142" t="str">
        <f t="shared" si="3"/>
        <v>USD_YCSTDRH_FUT3MQ5</v>
      </c>
      <c r="I18" s="141" t="e">
        <f>_xll.qlFuturesRateHelper(H18,$F18,$D18,$E18,$G18,Permanent,Trigger,ObjectOverwrite)</f>
        <v>#NUM!</v>
      </c>
      <c r="J18" s="140" t="str">
        <f ca="1">_xll.ohRangeRetrieveError(I18)</f>
        <v>qlFuturesRateHelper - Error converting parameter 'Price' : 'ObjectHandler error: attempt to retrieve object with unknown ID 'USDFUT3MQ5_Quote'</v>
      </c>
      <c r="K18" s="100"/>
      <c r="L18" s="147"/>
    </row>
    <row r="19" spans="1:12" x14ac:dyDescent="0.2">
      <c r="A19" s="146"/>
      <c r="B19" s="145">
        <v>17</v>
      </c>
      <c r="C19" s="144" t="b">
        <v>0</v>
      </c>
      <c r="D19" s="144" t="str">
        <v>U5</v>
      </c>
      <c r="E19" s="143" t="str">
        <f t="shared" si="0"/>
        <v>UsdLibor3M</v>
      </c>
      <c r="F19" s="142" t="str">
        <f t="shared" si="1"/>
        <v>USDFUT3MU5_Quote</v>
      </c>
      <c r="G19" s="142" t="str">
        <f t="shared" si="2"/>
        <v>USDFUT3MU5ConvAdj_Quote</v>
      </c>
      <c r="H19" s="142" t="str">
        <f t="shared" si="3"/>
        <v>USD_YCSTDRH_FUT3MU5</v>
      </c>
      <c r="I19" s="141" t="str">
        <f>_xll.qlFuturesRateHelper(H19,$F19,$D19,$E19,$G19,Permanent,Trigger,ObjectOverwrite)</f>
        <v>USD_YCSTDRH_FUT3MU5#0003</v>
      </c>
      <c r="J19" s="140" t="str">
        <f>_xll.ohRangeRetrieveError(I19)</f>
        <v/>
      </c>
      <c r="K19" s="100"/>
      <c r="L19" s="147"/>
    </row>
    <row r="20" spans="1:12" x14ac:dyDescent="0.2">
      <c r="A20" s="146"/>
      <c r="B20" s="145">
        <v>18</v>
      </c>
      <c r="C20" s="144" t="b">
        <v>0</v>
      </c>
      <c r="D20" s="144" t="str">
        <v>V5</v>
      </c>
      <c r="E20" s="143" t="str">
        <f t="shared" si="0"/>
        <v>UsdLibor3M</v>
      </c>
      <c r="F20" s="142" t="str">
        <f t="shared" si="1"/>
        <v>USDFUT3MV5_Quote</v>
      </c>
      <c r="G20" s="142" t="str">
        <f t="shared" si="2"/>
        <v>USDFUT3MV5ConvAdj_Quote</v>
      </c>
      <c r="H20" s="142" t="str">
        <f t="shared" si="3"/>
        <v>USD_YCSTDRH_FUT3MV5</v>
      </c>
      <c r="I20" s="141" t="e">
        <f>_xll.qlFuturesRateHelper(H20,$F20,$D20,$E20,$G20,Permanent,Trigger,ObjectOverwrite)</f>
        <v>#NUM!</v>
      </c>
      <c r="J20" s="140" t="str">
        <f ca="1">_xll.ohRangeRetrieveError(I20)</f>
        <v>qlFuturesRateHelper - Error converting parameter 'Price' : 'ObjectHandler error: attempt to retrieve object with unknown ID 'USDFUT3MV5_Quote'</v>
      </c>
      <c r="K20" s="100"/>
      <c r="L20" s="147"/>
    </row>
    <row r="21" spans="1:12" x14ac:dyDescent="0.2">
      <c r="A21" s="146"/>
      <c r="B21" s="145">
        <v>19</v>
      </c>
      <c r="C21" s="144" t="b">
        <v>0</v>
      </c>
      <c r="D21" s="144" t="str">
        <v>X5</v>
      </c>
      <c r="E21" s="143" t="str">
        <f t="shared" si="0"/>
        <v>UsdLibor3M</v>
      </c>
      <c r="F21" s="142" t="str">
        <f t="shared" si="1"/>
        <v>USDFUT3MX5_Quote</v>
      </c>
      <c r="G21" s="142" t="str">
        <f t="shared" si="2"/>
        <v>USDFUT3MX5ConvAdj_Quote</v>
      </c>
      <c r="H21" s="142" t="str">
        <f t="shared" si="3"/>
        <v>USD_YCSTDRH_FUT3MX5</v>
      </c>
      <c r="I21" s="141" t="e">
        <f>_xll.qlFuturesRateHelper(H21,$F21,$D21,$E21,$G21,Permanent,Trigger,ObjectOverwrite)</f>
        <v>#NUM!</v>
      </c>
      <c r="J21" s="140" t="str">
        <f ca="1">_xll.ohRangeRetrieveError(I21)</f>
        <v>qlFuturesRateHelper - Error converting parameter 'Price' : 'ObjectHandler error: attempt to retrieve object with unknown ID 'USDFUT3MX5_Quote'</v>
      </c>
      <c r="K21" s="100"/>
      <c r="L21" s="147"/>
    </row>
    <row r="22" spans="1:12" x14ac:dyDescent="0.2">
      <c r="A22" s="146"/>
      <c r="B22" s="145">
        <v>20</v>
      </c>
      <c r="C22" s="144" t="b">
        <v>0</v>
      </c>
      <c r="D22" s="144" t="str">
        <v>Z5</v>
      </c>
      <c r="E22" s="143" t="str">
        <f t="shared" si="0"/>
        <v>UsdLibor3M</v>
      </c>
      <c r="F22" s="142" t="str">
        <f t="shared" si="1"/>
        <v>USDFUT3MZ5_Quote</v>
      </c>
      <c r="G22" s="142" t="str">
        <f t="shared" si="2"/>
        <v>USDFUT3MZ5ConvAdj_Quote</v>
      </c>
      <c r="H22" s="142" t="str">
        <f t="shared" si="3"/>
        <v>USD_YCSTDRH_FUT3MZ5</v>
      </c>
      <c r="I22" s="141" t="str">
        <f>_xll.qlFuturesRateHelper(H22,$F22,$D22,$E22,$G22,Permanent,Trigger,ObjectOverwrite)</f>
        <v>USD_YCSTDRH_FUT3MZ5#0003</v>
      </c>
      <c r="J22" s="140" t="str">
        <f>_xll.ohRangeRetrieveError(I22)</f>
        <v/>
      </c>
      <c r="K22" s="100"/>
      <c r="L22" s="147"/>
    </row>
    <row r="23" spans="1:12" x14ac:dyDescent="0.2">
      <c r="A23" s="146"/>
      <c r="B23" s="145">
        <v>21</v>
      </c>
      <c r="C23" s="144" t="b">
        <v>0</v>
      </c>
      <c r="D23" s="144" t="str">
        <v>F6</v>
      </c>
      <c r="E23" s="143" t="str">
        <f t="shared" si="0"/>
        <v>UsdLibor3M</v>
      </c>
      <c r="F23" s="142" t="str">
        <f t="shared" si="1"/>
        <v>USDFUT3MF6_Quote</v>
      </c>
      <c r="G23" s="142" t="str">
        <f t="shared" si="2"/>
        <v>USDFUT3MF6ConvAdj_Quote</v>
      </c>
      <c r="H23" s="142" t="str">
        <f t="shared" si="3"/>
        <v>USD_YCSTDRH_FUT3MF6</v>
      </c>
      <c r="I23" s="141" t="e">
        <f>_xll.qlFuturesRateHelper(H23,$F23,$D23,$E23,$G23,Permanent,Trigger,ObjectOverwrite)</f>
        <v>#NUM!</v>
      </c>
      <c r="J23" s="140" t="str">
        <f ca="1">_xll.ohRangeRetrieveError(I23)</f>
        <v>qlFuturesRateHelper - Error converting parameter 'Price' : 'ObjectHandler error: attempt to retrieve object with unknown ID 'USDFUT3MF6_Quote'</v>
      </c>
      <c r="K23" s="100"/>
      <c r="L23" s="147"/>
    </row>
    <row r="24" spans="1:12" x14ac:dyDescent="0.2">
      <c r="A24" s="146"/>
      <c r="B24" s="145">
        <v>22</v>
      </c>
      <c r="C24" s="144" t="b">
        <v>0</v>
      </c>
      <c r="D24" s="144" t="str">
        <v>G6</v>
      </c>
      <c r="E24" s="143" t="str">
        <f t="shared" si="0"/>
        <v>UsdLibor3M</v>
      </c>
      <c r="F24" s="142" t="str">
        <f t="shared" si="1"/>
        <v>USDFUT3MG6_Quote</v>
      </c>
      <c r="G24" s="142" t="str">
        <f t="shared" si="2"/>
        <v>USDFUT3MG6ConvAdj_Quote</v>
      </c>
      <c r="H24" s="142" t="str">
        <f t="shared" si="3"/>
        <v>USD_YCSTDRH_FUT3MG6</v>
      </c>
      <c r="I24" s="141" t="e">
        <f>_xll.qlFuturesRateHelper(H24,$F24,$D24,$E24,$G24,Permanent,Trigger,ObjectOverwrite)</f>
        <v>#NUM!</v>
      </c>
      <c r="J24" s="140" t="str">
        <f ca="1">_xll.ohRangeRetrieveError(I24)</f>
        <v>qlFuturesRateHelper - Error converting parameter 'Price' : 'ObjectHandler error: attempt to retrieve object with unknown ID 'USDFUT3MG6_Quote'</v>
      </c>
      <c r="K24" s="100"/>
      <c r="L24" s="147"/>
    </row>
    <row r="25" spans="1:12" x14ac:dyDescent="0.2">
      <c r="A25" s="146"/>
      <c r="B25" s="145">
        <v>23</v>
      </c>
      <c r="C25" s="144" t="b">
        <v>0</v>
      </c>
      <c r="D25" s="144" t="str">
        <v>H6</v>
      </c>
      <c r="E25" s="143" t="str">
        <f t="shared" si="0"/>
        <v>UsdLibor3M</v>
      </c>
      <c r="F25" s="142" t="str">
        <f t="shared" si="1"/>
        <v>USDFUT3MH6_Quote</v>
      </c>
      <c r="G25" s="142" t="str">
        <f t="shared" si="2"/>
        <v>USDFUT3MH6ConvAdj_Quote</v>
      </c>
      <c r="H25" s="142" t="str">
        <f t="shared" si="3"/>
        <v>USD_YCSTDRH_FUT3MH6</v>
      </c>
      <c r="I25" s="141" t="str">
        <f>_xll.qlFuturesRateHelper(H25,$F25,$D25,$E25,$G25,Permanent,Trigger,ObjectOverwrite)</f>
        <v>USD_YCSTDRH_FUT3MH6#0003</v>
      </c>
      <c r="J25" s="140" t="str">
        <f>_xll.ohRangeRetrieveError(I25)</f>
        <v/>
      </c>
      <c r="K25" s="100"/>
      <c r="L25" s="147"/>
    </row>
    <row r="26" spans="1:12" x14ac:dyDescent="0.2">
      <c r="A26" s="146"/>
      <c r="B26" s="145">
        <v>24</v>
      </c>
      <c r="C26" s="144" t="b">
        <v>0</v>
      </c>
      <c r="D26" s="144" t="str">
        <v>J6</v>
      </c>
      <c r="E26" s="143" t="str">
        <f t="shared" si="0"/>
        <v>UsdLibor3M</v>
      </c>
      <c r="F26" s="142" t="str">
        <f t="shared" si="1"/>
        <v>USDFUT3MJ6_Quote</v>
      </c>
      <c r="G26" s="142" t="str">
        <f t="shared" si="2"/>
        <v>USDFUT3MJ6ConvAdj_Quote</v>
      </c>
      <c r="H26" s="142" t="str">
        <f t="shared" si="3"/>
        <v>USD_YCSTDRH_FUT3MJ6</v>
      </c>
      <c r="I26" s="141" t="e">
        <f>_xll.qlFuturesRateHelper(H26,$F26,$D26,$E26,$G26,Permanent,Trigger,ObjectOverwrite)</f>
        <v>#NUM!</v>
      </c>
      <c r="J26" s="140" t="str">
        <f ca="1">_xll.ohRangeRetrieveError(I26)</f>
        <v>qlFuturesRateHelper - Error converting parameter 'Price' : 'ObjectHandler error: attempt to retrieve object with unknown ID 'USDFUT3MJ6_Quote'</v>
      </c>
      <c r="K26" s="100"/>
      <c r="L26" s="147"/>
    </row>
    <row r="27" spans="1:12" x14ac:dyDescent="0.2">
      <c r="A27" s="146"/>
      <c r="B27" s="145">
        <v>25</v>
      </c>
      <c r="C27" s="144" t="b">
        <v>0</v>
      </c>
      <c r="D27" s="144" t="str">
        <v>K6</v>
      </c>
      <c r="E27" s="143" t="str">
        <f t="shared" si="0"/>
        <v>UsdLibor3M</v>
      </c>
      <c r="F27" s="142" t="str">
        <f t="shared" si="1"/>
        <v>USDFUT3MK6_Quote</v>
      </c>
      <c r="G27" s="142" t="str">
        <f t="shared" si="2"/>
        <v>USDFUT3MK6ConvAdj_Quote</v>
      </c>
      <c r="H27" s="142" t="str">
        <f t="shared" si="3"/>
        <v>USD_YCSTDRH_FUT3MK6</v>
      </c>
      <c r="I27" s="141" t="e">
        <f>_xll.qlFuturesRateHelper(H27,$F27,$D27,$E27,$G27,Permanent,Trigger,ObjectOverwrite)</f>
        <v>#NUM!</v>
      </c>
      <c r="J27" s="140" t="str">
        <f ca="1">_xll.ohRangeRetrieveError(I27)</f>
        <v>qlFuturesRateHelper - Error converting parameter 'Price' : 'ObjectHandler error: attempt to retrieve object with unknown ID 'USDFUT3MK6_Quote'</v>
      </c>
      <c r="K27" s="100"/>
      <c r="L27" s="147"/>
    </row>
    <row r="28" spans="1:12" x14ac:dyDescent="0.2">
      <c r="A28" s="146"/>
      <c r="B28" s="145">
        <v>26</v>
      </c>
      <c r="C28" s="144" t="b">
        <v>0</v>
      </c>
      <c r="D28" s="144" t="str">
        <v>M6</v>
      </c>
      <c r="E28" s="143" t="str">
        <f t="shared" si="0"/>
        <v>UsdLibor3M</v>
      </c>
      <c r="F28" s="142" t="str">
        <f t="shared" si="1"/>
        <v>USDFUT3MM6_Quote</v>
      </c>
      <c r="G28" s="142" t="str">
        <f t="shared" si="2"/>
        <v>USDFUT3MM6ConvAdj_Quote</v>
      </c>
      <c r="H28" s="142" t="str">
        <f t="shared" si="3"/>
        <v>USD_YCSTDRH_FUT3MM6</v>
      </c>
      <c r="I28" s="141" t="str">
        <f>_xll.qlFuturesRateHelper(H28,$F28,$D28,$E28,$G28,Permanent,Trigger,ObjectOverwrite)</f>
        <v>USD_YCSTDRH_FUT3MM6#0003</v>
      </c>
      <c r="J28" s="140" t="str">
        <f>_xll.ohRangeRetrieveError(I28)</f>
        <v/>
      </c>
      <c r="K28" s="100"/>
      <c r="L28" s="147"/>
    </row>
    <row r="29" spans="1:12" x14ac:dyDescent="0.2">
      <c r="A29" s="146"/>
      <c r="B29" s="145">
        <v>27</v>
      </c>
      <c r="C29" s="144" t="b">
        <v>0</v>
      </c>
      <c r="D29" s="144" t="str">
        <v>N6</v>
      </c>
      <c r="E29" s="143" t="str">
        <f t="shared" si="0"/>
        <v>UsdLibor3M</v>
      </c>
      <c r="F29" s="142" t="str">
        <f t="shared" si="1"/>
        <v>USDFUT3MN6_Quote</v>
      </c>
      <c r="G29" s="142" t="str">
        <f t="shared" si="2"/>
        <v>USDFUT3MN6ConvAdj_Quote</v>
      </c>
      <c r="H29" s="142" t="str">
        <f t="shared" si="3"/>
        <v>USD_YCSTDRH_FUT3MN6</v>
      </c>
      <c r="I29" s="141" t="e">
        <f>_xll.qlFuturesRateHelper(H29,$F29,$D29,$E29,$G29,Permanent,Trigger,ObjectOverwrite)</f>
        <v>#NUM!</v>
      </c>
      <c r="J29" s="140" t="str">
        <f ca="1">_xll.ohRangeRetrieveError(I29)</f>
        <v>qlFuturesRateHelper - Error converting parameter 'Price' : 'ObjectHandler error: attempt to retrieve object with unknown ID 'USDFUT3MN6_Quote'</v>
      </c>
      <c r="K29" s="100"/>
      <c r="L29" s="147"/>
    </row>
    <row r="30" spans="1:12" x14ac:dyDescent="0.2">
      <c r="A30" s="146"/>
      <c r="B30" s="145">
        <v>28</v>
      </c>
      <c r="C30" s="144" t="b">
        <v>0</v>
      </c>
      <c r="D30" s="144" t="str">
        <v>Q6</v>
      </c>
      <c r="E30" s="143" t="str">
        <f t="shared" si="0"/>
        <v>UsdLibor3M</v>
      </c>
      <c r="F30" s="142" t="str">
        <f t="shared" si="1"/>
        <v>USDFUT3MQ6_Quote</v>
      </c>
      <c r="G30" s="142" t="str">
        <f t="shared" si="2"/>
        <v>USDFUT3MQ6ConvAdj_Quote</v>
      </c>
      <c r="H30" s="142" t="str">
        <f t="shared" si="3"/>
        <v>USD_YCSTDRH_FUT3MQ6</v>
      </c>
      <c r="I30" s="141" t="e">
        <f>_xll.qlFuturesRateHelper(H30,$F30,$D30,$E30,$G30,Permanent,Trigger,ObjectOverwrite)</f>
        <v>#NUM!</v>
      </c>
      <c r="J30" s="140" t="str">
        <f ca="1">_xll.ohRangeRetrieveError(I30)</f>
        <v>qlFuturesRateHelper - Error converting parameter 'Price' : 'ObjectHandler error: attempt to retrieve object with unknown ID 'USDFUT3MQ6_Quote'</v>
      </c>
      <c r="K30" s="100"/>
      <c r="L30" s="147"/>
    </row>
    <row r="31" spans="1:12" x14ac:dyDescent="0.2">
      <c r="A31" s="146"/>
      <c r="B31" s="145">
        <v>29</v>
      </c>
      <c r="C31" s="144" t="b">
        <v>0</v>
      </c>
      <c r="D31" s="144" t="str">
        <v>U6</v>
      </c>
      <c r="E31" s="143" t="str">
        <f t="shared" si="0"/>
        <v>UsdLibor3M</v>
      </c>
      <c r="F31" s="142" t="str">
        <f t="shared" si="1"/>
        <v>USDFUT3MU6_Quote</v>
      </c>
      <c r="G31" s="142" t="str">
        <f t="shared" si="2"/>
        <v>USDFUT3MU6ConvAdj_Quote</v>
      </c>
      <c r="H31" s="142" t="str">
        <f t="shared" si="3"/>
        <v>USD_YCSTDRH_FUT3MU6</v>
      </c>
      <c r="I31" s="141" t="str">
        <f>_xll.qlFuturesRateHelper(H31,$F31,$D31,$E31,$G31,Permanent,Trigger,ObjectOverwrite)</f>
        <v>USD_YCSTDRH_FUT3MU6#0003</v>
      </c>
      <c r="J31" s="140" t="str">
        <f>_xll.ohRangeRetrieveError(I31)</f>
        <v/>
      </c>
      <c r="K31" s="100"/>
      <c r="L31" s="147"/>
    </row>
    <row r="32" spans="1:12" x14ac:dyDescent="0.2">
      <c r="A32" s="146"/>
      <c r="B32" s="145">
        <v>30</v>
      </c>
      <c r="C32" s="144" t="b">
        <v>0</v>
      </c>
      <c r="D32" s="144" t="str">
        <v>V6</v>
      </c>
      <c r="E32" s="143" t="str">
        <f t="shared" si="0"/>
        <v>UsdLibor3M</v>
      </c>
      <c r="F32" s="142" t="str">
        <f t="shared" si="1"/>
        <v>USDFUT3MV6_Quote</v>
      </c>
      <c r="G32" s="142" t="str">
        <f t="shared" si="2"/>
        <v>USDFUT3MV6ConvAdj_Quote</v>
      </c>
      <c r="H32" s="142" t="str">
        <f t="shared" si="3"/>
        <v>USD_YCSTDRH_FUT3MV6</v>
      </c>
      <c r="I32" s="141" t="e">
        <f>_xll.qlFuturesRateHelper(H32,$F32,$D32,$E32,$G32,Permanent,Trigger,ObjectOverwrite)</f>
        <v>#NUM!</v>
      </c>
      <c r="J32" s="140" t="str">
        <f ca="1">_xll.ohRangeRetrieveError(I32)</f>
        <v>qlFuturesRateHelper - Error converting parameter 'Price' : 'ObjectHandler error: attempt to retrieve object with unknown ID 'USDFUT3MV6_Quote'</v>
      </c>
      <c r="K32" s="100"/>
      <c r="L32" s="147"/>
    </row>
    <row r="33" spans="1:12" x14ac:dyDescent="0.2">
      <c r="A33" s="146"/>
      <c r="B33" s="145">
        <v>31</v>
      </c>
      <c r="C33" s="144" t="b">
        <v>0</v>
      </c>
      <c r="D33" s="144" t="str">
        <v>X6</v>
      </c>
      <c r="E33" s="143" t="str">
        <f t="shared" si="0"/>
        <v>UsdLibor3M</v>
      </c>
      <c r="F33" s="142" t="str">
        <f t="shared" si="1"/>
        <v>USDFUT3MX6_Quote</v>
      </c>
      <c r="G33" s="142" t="str">
        <f t="shared" si="2"/>
        <v>USDFUT3MX6ConvAdj_Quote</v>
      </c>
      <c r="H33" s="142" t="str">
        <f t="shared" si="3"/>
        <v>USD_YCSTDRH_FUT3MX6</v>
      </c>
      <c r="I33" s="141" t="e">
        <f>_xll.qlFuturesRateHelper(H33,$F33,$D33,$E33,$G33,Permanent,Trigger,ObjectOverwrite)</f>
        <v>#NUM!</v>
      </c>
      <c r="J33" s="140" t="str">
        <f ca="1">_xll.ohRangeRetrieveError(I33)</f>
        <v>qlFuturesRateHelper - Error converting parameter 'Price' : 'ObjectHandler error: attempt to retrieve object with unknown ID 'USDFUT3MX6_Quote'</v>
      </c>
      <c r="K33" s="100"/>
      <c r="L33" s="147"/>
    </row>
    <row r="34" spans="1:12" x14ac:dyDescent="0.2">
      <c r="A34" s="146"/>
      <c r="B34" s="145">
        <v>32</v>
      </c>
      <c r="C34" s="144" t="b">
        <v>0</v>
      </c>
      <c r="D34" s="144" t="str">
        <v>Z6</v>
      </c>
      <c r="E34" s="143" t="str">
        <f t="shared" si="0"/>
        <v>UsdLibor3M</v>
      </c>
      <c r="F34" s="142" t="str">
        <f t="shared" si="1"/>
        <v>USDFUT3MZ6_Quote</v>
      </c>
      <c r="G34" s="142" t="str">
        <f t="shared" si="2"/>
        <v>USDFUT3MZ6ConvAdj_Quote</v>
      </c>
      <c r="H34" s="142" t="str">
        <f t="shared" si="3"/>
        <v>USD_YCSTDRH_FUT3MZ6</v>
      </c>
      <c r="I34" s="141" t="str">
        <f>_xll.qlFuturesRateHelper(H34,$F34,$D34,$E34,$G34,Permanent,Trigger,ObjectOverwrite)</f>
        <v>USD_YCSTDRH_FUT3MZ6#0003</v>
      </c>
      <c r="J34" s="140" t="str">
        <f>_xll.ohRangeRetrieveError(I34)</f>
        <v/>
      </c>
      <c r="K34" s="100"/>
      <c r="L34" s="147"/>
    </row>
    <row r="35" spans="1:12" x14ac:dyDescent="0.2">
      <c r="A35" s="146"/>
      <c r="B35" s="145">
        <v>33</v>
      </c>
      <c r="C35" s="144" t="b">
        <v>0</v>
      </c>
      <c r="D35" s="144" t="str">
        <v>F7</v>
      </c>
      <c r="E35" s="143" t="str">
        <f t="shared" ref="E35:E66" si="4">PROPER(Currency)&amp;FamilyName&amp;$E$1</f>
        <v>UsdLibor3M</v>
      </c>
      <c r="F35" s="142" t="str">
        <f t="shared" ref="F35:F66" si="5">Currency&amp;"FUT"&amp;$E$1&amp;$D35&amp;QuoteSuffix</f>
        <v>USDFUT3MF7_Quote</v>
      </c>
      <c r="G35" s="142" t="str">
        <f t="shared" ref="G35:G66" si="6">Currency&amp;"FUT"&amp;$E$1&amp;$D35&amp;"ConvAdj"&amp;QuoteSuffix</f>
        <v>USDFUT3MF7ConvAdj_Quote</v>
      </c>
      <c r="H35" s="142" t="str">
        <f t="shared" ref="H35:H66" si="7">$H$1&amp;"_FUT"&amp;$E$1&amp;$D35</f>
        <v>USD_YCSTDRH_FUT3MF7</v>
      </c>
      <c r="I35" s="141" t="e">
        <f>_xll.qlFuturesRateHelper(H35,$F35,$D35,$E35,$G35,Permanent,Trigger,ObjectOverwrite)</f>
        <v>#NUM!</v>
      </c>
      <c r="J35" s="140" t="str">
        <f ca="1">_xll.ohRangeRetrieveError(I35)</f>
        <v>qlFuturesRateHelper - Error converting parameter 'Price' : 'ObjectHandler error: attempt to retrieve object with unknown ID 'USDFUT3MF7_Quote'</v>
      </c>
      <c r="K35" s="100"/>
      <c r="L35" s="147"/>
    </row>
    <row r="36" spans="1:12" x14ac:dyDescent="0.2">
      <c r="A36" s="146"/>
      <c r="B36" s="145">
        <v>34</v>
      </c>
      <c r="C36" s="144" t="b">
        <v>0</v>
      </c>
      <c r="D36" s="144" t="str">
        <v>G7</v>
      </c>
      <c r="E36" s="143" t="str">
        <f t="shared" si="4"/>
        <v>UsdLibor3M</v>
      </c>
      <c r="F36" s="142" t="str">
        <f t="shared" si="5"/>
        <v>USDFUT3MG7_Quote</v>
      </c>
      <c r="G36" s="142" t="str">
        <f t="shared" si="6"/>
        <v>USDFUT3MG7ConvAdj_Quote</v>
      </c>
      <c r="H36" s="142" t="str">
        <f t="shared" si="7"/>
        <v>USD_YCSTDRH_FUT3MG7</v>
      </c>
      <c r="I36" s="141" t="e">
        <f>_xll.qlFuturesRateHelper(H36,$F36,$D36,$E36,$G36,Permanent,Trigger,ObjectOverwrite)</f>
        <v>#NUM!</v>
      </c>
      <c r="J36" s="140" t="str">
        <f ca="1">_xll.ohRangeRetrieveError(I36)</f>
        <v>qlFuturesRateHelper - Error converting parameter 'Price' : 'ObjectHandler error: attempt to retrieve object with unknown ID 'USDFUT3MG7_Quote'</v>
      </c>
      <c r="K36" s="100"/>
      <c r="L36" s="147"/>
    </row>
    <row r="37" spans="1:12" x14ac:dyDescent="0.2">
      <c r="A37" s="146"/>
      <c r="B37" s="145">
        <v>35</v>
      </c>
      <c r="C37" s="144" t="b">
        <v>0</v>
      </c>
      <c r="D37" s="144" t="str">
        <v>H7</v>
      </c>
      <c r="E37" s="143" t="str">
        <f t="shared" si="4"/>
        <v>UsdLibor3M</v>
      </c>
      <c r="F37" s="142" t="str">
        <f t="shared" si="5"/>
        <v>USDFUT3MH7_Quote</v>
      </c>
      <c r="G37" s="142" t="str">
        <f t="shared" si="6"/>
        <v>USDFUT3MH7ConvAdj_Quote</v>
      </c>
      <c r="H37" s="142" t="str">
        <f t="shared" si="7"/>
        <v>USD_YCSTDRH_FUT3MH7</v>
      </c>
      <c r="I37" s="141" t="str">
        <f>_xll.qlFuturesRateHelper(H37,$F37,$D37,$E37,$G37,Permanent,Trigger,ObjectOverwrite)</f>
        <v>USD_YCSTDRH_FUT3MH7#0003</v>
      </c>
      <c r="J37" s="140" t="str">
        <f>_xll.ohRangeRetrieveError(I37)</f>
        <v/>
      </c>
      <c r="K37" s="100"/>
      <c r="L37" s="147"/>
    </row>
    <row r="38" spans="1:12" x14ac:dyDescent="0.2">
      <c r="A38" s="146"/>
      <c r="B38" s="145">
        <v>36</v>
      </c>
      <c r="C38" s="144" t="b">
        <v>0</v>
      </c>
      <c r="D38" s="144" t="str">
        <v>J7</v>
      </c>
      <c r="E38" s="143" t="str">
        <f t="shared" si="4"/>
        <v>UsdLibor3M</v>
      </c>
      <c r="F38" s="142" t="str">
        <f t="shared" si="5"/>
        <v>USDFUT3MJ7_Quote</v>
      </c>
      <c r="G38" s="142" t="str">
        <f t="shared" si="6"/>
        <v>USDFUT3MJ7ConvAdj_Quote</v>
      </c>
      <c r="H38" s="142" t="str">
        <f t="shared" si="7"/>
        <v>USD_YCSTDRH_FUT3MJ7</v>
      </c>
      <c r="I38" s="141" t="e">
        <f>_xll.qlFuturesRateHelper(H38,$F38,$D38,$E38,$G38,Permanent,Trigger,ObjectOverwrite)</f>
        <v>#NUM!</v>
      </c>
      <c r="J38" s="140" t="str">
        <f ca="1">_xll.ohRangeRetrieveError(I38)</f>
        <v>qlFuturesRateHelper - Error converting parameter 'Price' : 'ObjectHandler error: attempt to retrieve object with unknown ID 'USDFUT3MJ7_Quote'</v>
      </c>
      <c r="K38" s="100"/>
      <c r="L38" s="147"/>
    </row>
    <row r="39" spans="1:12" x14ac:dyDescent="0.2">
      <c r="A39" s="146"/>
      <c r="B39" s="145">
        <v>37</v>
      </c>
      <c r="C39" s="144" t="b">
        <v>0</v>
      </c>
      <c r="D39" s="144" t="str">
        <v>K7</v>
      </c>
      <c r="E39" s="143" t="str">
        <f t="shared" si="4"/>
        <v>UsdLibor3M</v>
      </c>
      <c r="F39" s="142" t="str">
        <f t="shared" si="5"/>
        <v>USDFUT3MK7_Quote</v>
      </c>
      <c r="G39" s="142" t="str">
        <f t="shared" si="6"/>
        <v>USDFUT3MK7ConvAdj_Quote</v>
      </c>
      <c r="H39" s="142" t="str">
        <f t="shared" si="7"/>
        <v>USD_YCSTDRH_FUT3MK7</v>
      </c>
      <c r="I39" s="141" t="e">
        <f>_xll.qlFuturesRateHelper(H39,$F39,$D39,$E39,$G39,Permanent,Trigger,ObjectOverwrite)</f>
        <v>#NUM!</v>
      </c>
      <c r="J39" s="140" t="str">
        <f ca="1">_xll.ohRangeRetrieveError(I39)</f>
        <v>qlFuturesRateHelper - Error converting parameter 'Price' : 'ObjectHandler error: attempt to retrieve object with unknown ID 'USDFUT3MK7_Quote'</v>
      </c>
      <c r="K39" s="100"/>
      <c r="L39" s="147"/>
    </row>
    <row r="40" spans="1:12" x14ac:dyDescent="0.2">
      <c r="A40" s="146"/>
      <c r="B40" s="145">
        <v>38</v>
      </c>
      <c r="C40" s="144" t="b">
        <v>0</v>
      </c>
      <c r="D40" s="144" t="str">
        <v>M7</v>
      </c>
      <c r="E40" s="143" t="str">
        <f t="shared" si="4"/>
        <v>UsdLibor3M</v>
      </c>
      <c r="F40" s="142" t="str">
        <f t="shared" si="5"/>
        <v>USDFUT3MM7_Quote</v>
      </c>
      <c r="G40" s="142" t="str">
        <f t="shared" si="6"/>
        <v>USDFUT3MM7ConvAdj_Quote</v>
      </c>
      <c r="H40" s="142" t="str">
        <f t="shared" si="7"/>
        <v>USD_YCSTDRH_FUT3MM7</v>
      </c>
      <c r="I40" s="141" t="str">
        <f>_xll.qlFuturesRateHelper(H40,$F40,$D40,$E40,$G40,Permanent,Trigger,ObjectOverwrite)</f>
        <v>USD_YCSTDRH_FUT3MM7#0003</v>
      </c>
      <c r="J40" s="140" t="str">
        <f>_xll.ohRangeRetrieveError(I40)</f>
        <v/>
      </c>
      <c r="K40" s="100"/>
    </row>
    <row r="41" spans="1:12" x14ac:dyDescent="0.2">
      <c r="A41" s="146"/>
      <c r="B41" s="145">
        <v>39</v>
      </c>
      <c r="C41" s="144" t="b">
        <v>0</v>
      </c>
      <c r="D41" s="144" t="str">
        <v>N7</v>
      </c>
      <c r="E41" s="143" t="str">
        <f t="shared" si="4"/>
        <v>UsdLibor3M</v>
      </c>
      <c r="F41" s="142" t="str">
        <f t="shared" si="5"/>
        <v>USDFUT3MN7_Quote</v>
      </c>
      <c r="G41" s="142" t="str">
        <f t="shared" si="6"/>
        <v>USDFUT3MN7ConvAdj_Quote</v>
      </c>
      <c r="H41" s="142" t="str">
        <f t="shared" si="7"/>
        <v>USD_YCSTDRH_FUT3MN7</v>
      </c>
      <c r="I41" s="141" t="e">
        <f>_xll.qlFuturesRateHelper(H41,$F41,$D41,$E41,$G41,Permanent,Trigger,ObjectOverwrite)</f>
        <v>#NUM!</v>
      </c>
      <c r="J41" s="140" t="str">
        <f ca="1">_xll.ohRangeRetrieveError(I41)</f>
        <v>qlFuturesRateHelper - Error converting parameter 'Price' : 'ObjectHandler error: attempt to retrieve object with unknown ID 'USDFUT3MN7_Quote'</v>
      </c>
      <c r="K41" s="100"/>
    </row>
    <row r="42" spans="1:12" x14ac:dyDescent="0.2">
      <c r="A42" s="146"/>
      <c r="B42" s="145">
        <v>40</v>
      </c>
      <c r="C42" s="144" t="b">
        <v>0</v>
      </c>
      <c r="D42" s="144" t="str">
        <v>Q7</v>
      </c>
      <c r="E42" s="143" t="str">
        <f t="shared" si="4"/>
        <v>UsdLibor3M</v>
      </c>
      <c r="F42" s="142" t="str">
        <f t="shared" si="5"/>
        <v>USDFUT3MQ7_Quote</v>
      </c>
      <c r="G42" s="142" t="str">
        <f t="shared" si="6"/>
        <v>USDFUT3MQ7ConvAdj_Quote</v>
      </c>
      <c r="H42" s="142" t="str">
        <f t="shared" si="7"/>
        <v>USD_YCSTDRH_FUT3MQ7</v>
      </c>
      <c r="I42" s="141" t="e">
        <f>_xll.qlFuturesRateHelper(H42,$F42,$D42,$E42,$G42,Permanent,Trigger,ObjectOverwrite)</f>
        <v>#NUM!</v>
      </c>
      <c r="J42" s="140" t="str">
        <f ca="1">_xll.ohRangeRetrieveError(I42)</f>
        <v>qlFuturesRateHelper - Error converting parameter 'Price' : 'ObjectHandler error: attempt to retrieve object with unknown ID 'USDFUT3MQ7_Quote'</v>
      </c>
      <c r="K42" s="100"/>
    </row>
    <row r="43" spans="1:12" x14ac:dyDescent="0.2">
      <c r="A43" s="146"/>
      <c r="B43" s="145">
        <v>41</v>
      </c>
      <c r="C43" s="144" t="b">
        <v>0</v>
      </c>
      <c r="D43" s="144" t="str">
        <v>U7</v>
      </c>
      <c r="E43" s="143" t="str">
        <f t="shared" si="4"/>
        <v>UsdLibor3M</v>
      </c>
      <c r="F43" s="142" t="str">
        <f t="shared" si="5"/>
        <v>USDFUT3MU7_Quote</v>
      </c>
      <c r="G43" s="142" t="str">
        <f t="shared" si="6"/>
        <v>USDFUT3MU7ConvAdj_Quote</v>
      </c>
      <c r="H43" s="142" t="str">
        <f t="shared" si="7"/>
        <v>USD_YCSTDRH_FUT3MU7</v>
      </c>
      <c r="I43" s="141" t="str">
        <f>_xll.qlFuturesRateHelper(H43,$F43,$D43,$E43,$G43,Permanent,Trigger,ObjectOverwrite)</f>
        <v>USD_YCSTDRH_FUT3MU7#0003</v>
      </c>
      <c r="J43" s="140" t="str">
        <f>_xll.ohRangeRetrieveError(I43)</f>
        <v/>
      </c>
      <c r="K43" s="100"/>
    </row>
    <row r="44" spans="1:12" x14ac:dyDescent="0.2">
      <c r="A44" s="146"/>
      <c r="B44" s="145">
        <v>42</v>
      </c>
      <c r="C44" s="144" t="b">
        <v>0</v>
      </c>
      <c r="D44" s="144" t="str">
        <v>V7</v>
      </c>
      <c r="E44" s="143" t="str">
        <f t="shared" si="4"/>
        <v>UsdLibor3M</v>
      </c>
      <c r="F44" s="142" t="str">
        <f t="shared" si="5"/>
        <v>USDFUT3MV7_Quote</v>
      </c>
      <c r="G44" s="142" t="str">
        <f t="shared" si="6"/>
        <v>USDFUT3MV7ConvAdj_Quote</v>
      </c>
      <c r="H44" s="142" t="str">
        <f t="shared" si="7"/>
        <v>USD_YCSTDRH_FUT3MV7</v>
      </c>
      <c r="I44" s="141" t="e">
        <f>_xll.qlFuturesRateHelper(H44,$F44,$D44,$E44,$G44,Permanent,Trigger,ObjectOverwrite)</f>
        <v>#NUM!</v>
      </c>
      <c r="J44" s="140" t="str">
        <f ca="1">_xll.ohRangeRetrieveError(I44)</f>
        <v>qlFuturesRateHelper - Error converting parameter 'Price' : 'ObjectHandler error: attempt to retrieve object with unknown ID 'USDFUT3MV7_Quote'</v>
      </c>
      <c r="K44" s="100"/>
    </row>
    <row r="45" spans="1:12" x14ac:dyDescent="0.2">
      <c r="A45" s="146"/>
      <c r="B45" s="145">
        <v>43</v>
      </c>
      <c r="C45" s="144" t="b">
        <v>0</v>
      </c>
      <c r="D45" s="144" t="str">
        <v>X7</v>
      </c>
      <c r="E45" s="143" t="str">
        <f t="shared" si="4"/>
        <v>UsdLibor3M</v>
      </c>
      <c r="F45" s="142" t="str">
        <f t="shared" si="5"/>
        <v>USDFUT3MX7_Quote</v>
      </c>
      <c r="G45" s="142" t="str">
        <f t="shared" si="6"/>
        <v>USDFUT3MX7ConvAdj_Quote</v>
      </c>
      <c r="H45" s="142" t="str">
        <f t="shared" si="7"/>
        <v>USD_YCSTDRH_FUT3MX7</v>
      </c>
      <c r="I45" s="141" t="e">
        <f>_xll.qlFuturesRateHelper(H45,$F45,$D45,$E45,$G45,Permanent,Trigger,ObjectOverwrite)</f>
        <v>#NUM!</v>
      </c>
      <c r="J45" s="140" t="str">
        <f ca="1">_xll.ohRangeRetrieveError(I45)</f>
        <v>qlFuturesRateHelper - Error converting parameter 'Price' : 'ObjectHandler error: attempt to retrieve object with unknown ID 'USDFUT3MX7_Quote'</v>
      </c>
      <c r="K45" s="100"/>
    </row>
    <row r="46" spans="1:12" x14ac:dyDescent="0.2">
      <c r="A46" s="146"/>
      <c r="B46" s="145">
        <v>44</v>
      </c>
      <c r="C46" s="144" t="b">
        <v>0</v>
      </c>
      <c r="D46" s="144" t="str">
        <v>Z7</v>
      </c>
      <c r="E46" s="143" t="str">
        <f t="shared" si="4"/>
        <v>UsdLibor3M</v>
      </c>
      <c r="F46" s="142" t="str">
        <f t="shared" si="5"/>
        <v>USDFUT3MZ7_Quote</v>
      </c>
      <c r="G46" s="142" t="str">
        <f t="shared" si="6"/>
        <v>USDFUT3MZ7ConvAdj_Quote</v>
      </c>
      <c r="H46" s="142" t="str">
        <f t="shared" si="7"/>
        <v>USD_YCSTDRH_FUT3MZ7</v>
      </c>
      <c r="I46" s="141" t="str">
        <f>_xll.qlFuturesRateHelper(H46,$F46,$D46,$E46,$G46,Permanent,Trigger,ObjectOverwrite)</f>
        <v>USD_YCSTDRH_FUT3MZ7#0003</v>
      </c>
      <c r="J46" s="140" t="str">
        <f>_xll.ohRangeRetrieveError(I46)</f>
        <v/>
      </c>
      <c r="K46" s="100"/>
    </row>
    <row r="47" spans="1:12" x14ac:dyDescent="0.2">
      <c r="A47" s="146"/>
      <c r="B47" s="145">
        <v>45</v>
      </c>
      <c r="C47" s="144" t="b">
        <v>0</v>
      </c>
      <c r="D47" s="144" t="str">
        <v>F8</v>
      </c>
      <c r="E47" s="143" t="str">
        <f t="shared" si="4"/>
        <v>UsdLibor3M</v>
      </c>
      <c r="F47" s="142" t="str">
        <f t="shared" si="5"/>
        <v>USDFUT3MF8_Quote</v>
      </c>
      <c r="G47" s="142" t="str">
        <f t="shared" si="6"/>
        <v>USDFUT3MF8ConvAdj_Quote</v>
      </c>
      <c r="H47" s="142" t="str">
        <f t="shared" si="7"/>
        <v>USD_YCSTDRH_FUT3MF8</v>
      </c>
      <c r="I47" s="141" t="e">
        <f>_xll.qlFuturesRateHelper(H47,$F47,$D47,$E47,$G47,Permanent,Trigger,ObjectOverwrite)</f>
        <v>#NUM!</v>
      </c>
      <c r="J47" s="140" t="str">
        <f ca="1">_xll.ohRangeRetrieveError(I47)</f>
        <v>qlFuturesRateHelper - Error converting parameter 'Price' : 'ObjectHandler error: attempt to retrieve object with unknown ID 'USDFUT3MF8_Quote'</v>
      </c>
      <c r="K47" s="100"/>
    </row>
    <row r="48" spans="1:12" x14ac:dyDescent="0.2">
      <c r="A48" s="146"/>
      <c r="B48" s="145">
        <v>46</v>
      </c>
      <c r="C48" s="144" t="b">
        <v>0</v>
      </c>
      <c r="D48" s="144" t="str">
        <v>G8</v>
      </c>
      <c r="E48" s="143" t="str">
        <f t="shared" si="4"/>
        <v>UsdLibor3M</v>
      </c>
      <c r="F48" s="142" t="str">
        <f t="shared" si="5"/>
        <v>USDFUT3MG8_Quote</v>
      </c>
      <c r="G48" s="142" t="str">
        <f t="shared" si="6"/>
        <v>USDFUT3MG8ConvAdj_Quote</v>
      </c>
      <c r="H48" s="142" t="str">
        <f t="shared" si="7"/>
        <v>USD_YCSTDRH_FUT3MG8</v>
      </c>
      <c r="I48" s="141" t="e">
        <f>_xll.qlFuturesRateHelper(H48,$F48,$D48,$E48,$G48,Permanent,Trigger,ObjectOverwrite)</f>
        <v>#NUM!</v>
      </c>
      <c r="J48" s="140" t="str">
        <f ca="1">_xll.ohRangeRetrieveError(I48)</f>
        <v>qlFuturesRateHelper - Error converting parameter 'Price' : 'ObjectHandler error: attempt to retrieve object with unknown ID 'USDFUT3MG8_Quote'</v>
      </c>
      <c r="K48" s="100"/>
    </row>
    <row r="49" spans="1:11" x14ac:dyDescent="0.2">
      <c r="A49" s="146"/>
      <c r="B49" s="145">
        <v>47</v>
      </c>
      <c r="C49" s="144" t="b">
        <v>0</v>
      </c>
      <c r="D49" s="144" t="str">
        <v>H8</v>
      </c>
      <c r="E49" s="143" t="str">
        <f t="shared" si="4"/>
        <v>UsdLibor3M</v>
      </c>
      <c r="F49" s="142" t="str">
        <f t="shared" si="5"/>
        <v>USDFUT3MH8_Quote</v>
      </c>
      <c r="G49" s="142" t="str">
        <f t="shared" si="6"/>
        <v>USDFUT3MH8ConvAdj_Quote</v>
      </c>
      <c r="H49" s="142" t="str">
        <f t="shared" si="7"/>
        <v>USD_YCSTDRH_FUT3MH8</v>
      </c>
      <c r="I49" s="141" t="str">
        <f>_xll.qlFuturesRateHelper(H49,$F49,$D49,$E49,$G49,Permanent,Trigger,ObjectOverwrite)</f>
        <v>USD_YCSTDRH_FUT3MH8#0003</v>
      </c>
      <c r="J49" s="140" t="str">
        <f>_xll.ohRangeRetrieveError(I49)</f>
        <v/>
      </c>
      <c r="K49" s="100"/>
    </row>
    <row r="50" spans="1:11" x14ac:dyDescent="0.2">
      <c r="A50" s="146"/>
      <c r="B50" s="145">
        <v>48</v>
      </c>
      <c r="C50" s="144" t="b">
        <v>0</v>
      </c>
      <c r="D50" s="144" t="str">
        <v>J8</v>
      </c>
      <c r="E50" s="143" t="str">
        <f t="shared" si="4"/>
        <v>UsdLibor3M</v>
      </c>
      <c r="F50" s="142" t="str">
        <f t="shared" si="5"/>
        <v>USDFUT3MJ8_Quote</v>
      </c>
      <c r="G50" s="142" t="str">
        <f t="shared" si="6"/>
        <v>USDFUT3MJ8ConvAdj_Quote</v>
      </c>
      <c r="H50" s="142" t="str">
        <f t="shared" si="7"/>
        <v>USD_YCSTDRH_FUT3MJ8</v>
      </c>
      <c r="I50" s="141" t="e">
        <f>_xll.qlFuturesRateHelper(H50,$F50,$D50,$E50,$G50,Permanent,Trigger,ObjectOverwrite)</f>
        <v>#NUM!</v>
      </c>
      <c r="J50" s="140" t="str">
        <f ca="1">_xll.ohRangeRetrieveError(I50)</f>
        <v>qlFuturesRateHelper - Error converting parameter 'Price' : 'ObjectHandler error: attempt to retrieve object with unknown ID 'USDFUT3MJ8_Quote'</v>
      </c>
      <c r="K50" s="100"/>
    </row>
    <row r="51" spans="1:11" x14ac:dyDescent="0.2">
      <c r="A51" s="146"/>
      <c r="B51" s="145">
        <v>49</v>
      </c>
      <c r="C51" s="144" t="b">
        <v>0</v>
      </c>
      <c r="D51" s="144" t="str">
        <v>K8</v>
      </c>
      <c r="E51" s="143" t="str">
        <f t="shared" si="4"/>
        <v>UsdLibor3M</v>
      </c>
      <c r="F51" s="142" t="str">
        <f t="shared" si="5"/>
        <v>USDFUT3MK8_Quote</v>
      </c>
      <c r="G51" s="142" t="str">
        <f t="shared" si="6"/>
        <v>USDFUT3MK8ConvAdj_Quote</v>
      </c>
      <c r="H51" s="142" t="str">
        <f t="shared" si="7"/>
        <v>USD_YCSTDRH_FUT3MK8</v>
      </c>
      <c r="I51" s="141" t="e">
        <f>_xll.qlFuturesRateHelper(H51,$F51,$D51,$E51,$G51,Permanent,Trigger,ObjectOverwrite)</f>
        <v>#NUM!</v>
      </c>
      <c r="J51" s="140" t="str">
        <f ca="1">_xll.ohRangeRetrieveError(I51)</f>
        <v>qlFuturesRateHelper - Error converting parameter 'Price' : 'ObjectHandler error: attempt to retrieve object with unknown ID 'USDFUT3MK8_Quote'</v>
      </c>
      <c r="K51" s="100"/>
    </row>
    <row r="52" spans="1:11" x14ac:dyDescent="0.2">
      <c r="A52" s="146"/>
      <c r="B52" s="145">
        <v>50</v>
      </c>
      <c r="C52" s="144" t="b">
        <v>0</v>
      </c>
      <c r="D52" s="144" t="str">
        <v>M8</v>
      </c>
      <c r="E52" s="143" t="str">
        <f t="shared" si="4"/>
        <v>UsdLibor3M</v>
      </c>
      <c r="F52" s="142" t="str">
        <f t="shared" si="5"/>
        <v>USDFUT3MM8_Quote</v>
      </c>
      <c r="G52" s="142" t="str">
        <f t="shared" si="6"/>
        <v>USDFUT3MM8ConvAdj_Quote</v>
      </c>
      <c r="H52" s="142" t="str">
        <f t="shared" si="7"/>
        <v>USD_YCSTDRH_FUT3MM8</v>
      </c>
      <c r="I52" s="141" t="str">
        <f>_xll.qlFuturesRateHelper(H52,$F52,$D52,$E52,$G52,Permanent,Trigger,ObjectOverwrite)</f>
        <v>USD_YCSTDRH_FUT3MM8#0003</v>
      </c>
      <c r="J52" s="140" t="str">
        <f>_xll.ohRangeRetrieveError(I52)</f>
        <v/>
      </c>
      <c r="K52" s="100"/>
    </row>
    <row r="53" spans="1:11" x14ac:dyDescent="0.2">
      <c r="A53" s="146"/>
      <c r="B53" s="145">
        <v>51</v>
      </c>
      <c r="C53" s="144" t="b">
        <v>0</v>
      </c>
      <c r="D53" s="144" t="str">
        <v>N8</v>
      </c>
      <c r="E53" s="143" t="str">
        <f t="shared" si="4"/>
        <v>UsdLibor3M</v>
      </c>
      <c r="F53" s="142" t="str">
        <f t="shared" si="5"/>
        <v>USDFUT3MN8_Quote</v>
      </c>
      <c r="G53" s="142" t="str">
        <f t="shared" si="6"/>
        <v>USDFUT3MN8ConvAdj_Quote</v>
      </c>
      <c r="H53" s="142" t="str">
        <f t="shared" si="7"/>
        <v>USD_YCSTDRH_FUT3MN8</v>
      </c>
      <c r="I53" s="141" t="e">
        <f>_xll.qlFuturesRateHelper(H53,$F53,$D53,$E53,$G53,Permanent,Trigger,ObjectOverwrite)</f>
        <v>#NUM!</v>
      </c>
      <c r="J53" s="140" t="str">
        <f ca="1">_xll.ohRangeRetrieveError(I53)</f>
        <v>qlFuturesRateHelper - Error converting parameter 'Price' : 'ObjectHandler error: attempt to retrieve object with unknown ID 'USDFUT3MN8_Quote'</v>
      </c>
      <c r="K53" s="100"/>
    </row>
    <row r="54" spans="1:11" x14ac:dyDescent="0.2">
      <c r="A54" s="146"/>
      <c r="B54" s="145">
        <v>52</v>
      </c>
      <c r="C54" s="144" t="b">
        <v>0</v>
      </c>
      <c r="D54" s="144" t="str">
        <v>Q8</v>
      </c>
      <c r="E54" s="143" t="str">
        <f t="shared" si="4"/>
        <v>UsdLibor3M</v>
      </c>
      <c r="F54" s="142" t="str">
        <f t="shared" si="5"/>
        <v>USDFUT3MQ8_Quote</v>
      </c>
      <c r="G54" s="142" t="str">
        <f t="shared" si="6"/>
        <v>USDFUT3MQ8ConvAdj_Quote</v>
      </c>
      <c r="H54" s="142" t="str">
        <f t="shared" si="7"/>
        <v>USD_YCSTDRH_FUT3MQ8</v>
      </c>
      <c r="I54" s="141" t="e">
        <f>_xll.qlFuturesRateHelper(H54,$F54,$D54,$E54,$G54,Permanent,Trigger,ObjectOverwrite)</f>
        <v>#NUM!</v>
      </c>
      <c r="J54" s="140" t="str">
        <f ca="1">_xll.ohRangeRetrieveError(I54)</f>
        <v>qlFuturesRateHelper - Error converting parameter 'Price' : 'ObjectHandler error: attempt to retrieve object with unknown ID 'USDFUT3MQ8_Quote'</v>
      </c>
      <c r="K54" s="100"/>
    </row>
    <row r="55" spans="1:11" x14ac:dyDescent="0.2">
      <c r="A55" s="146"/>
      <c r="B55" s="145">
        <v>53</v>
      </c>
      <c r="C55" s="144" t="b">
        <v>0</v>
      </c>
      <c r="D55" s="144" t="str">
        <v>U8</v>
      </c>
      <c r="E55" s="143" t="str">
        <f t="shared" si="4"/>
        <v>UsdLibor3M</v>
      </c>
      <c r="F55" s="142" t="str">
        <f t="shared" si="5"/>
        <v>USDFUT3MU8_Quote</v>
      </c>
      <c r="G55" s="142" t="str">
        <f t="shared" si="6"/>
        <v>USDFUT3MU8ConvAdj_Quote</v>
      </c>
      <c r="H55" s="142" t="str">
        <f t="shared" si="7"/>
        <v>USD_YCSTDRH_FUT3MU8</v>
      </c>
      <c r="I55" s="141" t="str">
        <f>_xll.qlFuturesRateHelper(H55,$F55,$D55,$E55,$G55,Permanent,Trigger,ObjectOverwrite)</f>
        <v>USD_YCSTDRH_FUT3MU8#0003</v>
      </c>
      <c r="J55" s="140" t="str">
        <f>_xll.ohRangeRetrieveError(I55)</f>
        <v/>
      </c>
      <c r="K55" s="100"/>
    </row>
    <row r="56" spans="1:11" x14ac:dyDescent="0.2">
      <c r="A56" s="146"/>
      <c r="B56" s="145">
        <v>54</v>
      </c>
      <c r="C56" s="144" t="b">
        <v>0</v>
      </c>
      <c r="D56" s="144" t="str">
        <v>V8</v>
      </c>
      <c r="E56" s="143" t="str">
        <f t="shared" si="4"/>
        <v>UsdLibor3M</v>
      </c>
      <c r="F56" s="142" t="str">
        <f t="shared" si="5"/>
        <v>USDFUT3MV8_Quote</v>
      </c>
      <c r="G56" s="142" t="str">
        <f t="shared" si="6"/>
        <v>USDFUT3MV8ConvAdj_Quote</v>
      </c>
      <c r="H56" s="142" t="str">
        <f t="shared" si="7"/>
        <v>USD_YCSTDRH_FUT3MV8</v>
      </c>
      <c r="I56" s="141" t="e">
        <f>_xll.qlFuturesRateHelper(H56,$F56,$D56,$E56,$G56,Permanent,Trigger,ObjectOverwrite)</f>
        <v>#NUM!</v>
      </c>
      <c r="J56" s="140" t="str">
        <f ca="1">_xll.ohRangeRetrieveError(I56)</f>
        <v>qlFuturesRateHelper - Error converting parameter 'Price' : 'ObjectHandler error: attempt to retrieve object with unknown ID 'USDFUT3MV8_Quote'</v>
      </c>
      <c r="K56" s="100"/>
    </row>
    <row r="57" spans="1:11" x14ac:dyDescent="0.2">
      <c r="A57" s="146"/>
      <c r="B57" s="145">
        <v>55</v>
      </c>
      <c r="C57" s="144" t="b">
        <v>0</v>
      </c>
      <c r="D57" s="144" t="str">
        <v>X8</v>
      </c>
      <c r="E57" s="143" t="str">
        <f t="shared" si="4"/>
        <v>UsdLibor3M</v>
      </c>
      <c r="F57" s="142" t="str">
        <f t="shared" si="5"/>
        <v>USDFUT3MX8_Quote</v>
      </c>
      <c r="G57" s="142" t="str">
        <f t="shared" si="6"/>
        <v>USDFUT3MX8ConvAdj_Quote</v>
      </c>
      <c r="H57" s="142" t="str">
        <f t="shared" si="7"/>
        <v>USD_YCSTDRH_FUT3MX8</v>
      </c>
      <c r="I57" s="141" t="e">
        <f>_xll.qlFuturesRateHelper(H57,$F57,$D57,$E57,$G57,Permanent,Trigger,ObjectOverwrite)</f>
        <v>#NUM!</v>
      </c>
      <c r="J57" s="140" t="str">
        <f ca="1">_xll.ohRangeRetrieveError(I57)</f>
        <v>qlFuturesRateHelper - Error converting parameter 'Price' : 'ObjectHandler error: attempt to retrieve object with unknown ID 'USDFUT3MX8_Quote'</v>
      </c>
      <c r="K57" s="100"/>
    </row>
    <row r="58" spans="1:11" x14ac:dyDescent="0.2">
      <c r="A58" s="146"/>
      <c r="B58" s="145">
        <v>56</v>
      </c>
      <c r="C58" s="144" t="b">
        <v>0</v>
      </c>
      <c r="D58" s="144" t="str">
        <v>Z8</v>
      </c>
      <c r="E58" s="143" t="str">
        <f t="shared" si="4"/>
        <v>UsdLibor3M</v>
      </c>
      <c r="F58" s="142" t="str">
        <f t="shared" si="5"/>
        <v>USDFUT3MZ8_Quote</v>
      </c>
      <c r="G58" s="142" t="str">
        <f t="shared" si="6"/>
        <v>USDFUT3MZ8ConvAdj_Quote</v>
      </c>
      <c r="H58" s="142" t="str">
        <f t="shared" si="7"/>
        <v>USD_YCSTDRH_FUT3MZ8</v>
      </c>
      <c r="I58" s="141" t="str">
        <f>_xll.qlFuturesRateHelper(H58,$F58,$D58,$E58,$G58,Permanent,Trigger,ObjectOverwrite)</f>
        <v>USD_YCSTDRH_FUT3MZ8#0003</v>
      </c>
      <c r="J58" s="140" t="str">
        <f>_xll.ohRangeRetrieveError(I58)</f>
        <v/>
      </c>
      <c r="K58" s="100"/>
    </row>
    <row r="59" spans="1:11" x14ac:dyDescent="0.2">
      <c r="A59" s="146"/>
      <c r="B59" s="145">
        <v>57</v>
      </c>
      <c r="C59" s="144" t="b">
        <v>0</v>
      </c>
      <c r="D59" s="144" t="str">
        <v>F9</v>
      </c>
      <c r="E59" s="143" t="str">
        <f t="shared" si="4"/>
        <v>UsdLibor3M</v>
      </c>
      <c r="F59" s="142" t="str">
        <f t="shared" si="5"/>
        <v>USDFUT3MF9_Quote</v>
      </c>
      <c r="G59" s="142" t="str">
        <f t="shared" si="6"/>
        <v>USDFUT3MF9ConvAdj_Quote</v>
      </c>
      <c r="H59" s="142" t="str">
        <f t="shared" si="7"/>
        <v>USD_YCSTDRH_FUT3MF9</v>
      </c>
      <c r="I59" s="141" t="e">
        <f>_xll.qlFuturesRateHelper(H59,$F59,$D59,$E59,$G59,Permanent,Trigger,ObjectOverwrite)</f>
        <v>#NUM!</v>
      </c>
      <c r="J59" s="140" t="str">
        <f ca="1">_xll.ohRangeRetrieveError(I59)</f>
        <v>qlFuturesRateHelper - Error converting parameter 'Price' : 'ObjectHandler error: attempt to retrieve object with unknown ID 'USDFUT3MF9_Quote'</v>
      </c>
      <c r="K59" s="100"/>
    </row>
    <row r="60" spans="1:11" x14ac:dyDescent="0.2">
      <c r="A60" s="146"/>
      <c r="B60" s="145">
        <v>58</v>
      </c>
      <c r="C60" s="144" t="b">
        <v>0</v>
      </c>
      <c r="D60" s="144" t="str">
        <v>G9</v>
      </c>
      <c r="E60" s="143" t="str">
        <f t="shared" si="4"/>
        <v>UsdLibor3M</v>
      </c>
      <c r="F60" s="142" t="str">
        <f t="shared" si="5"/>
        <v>USDFUT3MG9_Quote</v>
      </c>
      <c r="G60" s="142" t="str">
        <f t="shared" si="6"/>
        <v>USDFUT3MG9ConvAdj_Quote</v>
      </c>
      <c r="H60" s="142" t="str">
        <f t="shared" si="7"/>
        <v>USD_YCSTDRH_FUT3MG9</v>
      </c>
      <c r="I60" s="141" t="e">
        <f>_xll.qlFuturesRateHelper(H60,$F60,$D60,$E60,$G60,Permanent,Trigger,ObjectOverwrite)</f>
        <v>#NUM!</v>
      </c>
      <c r="J60" s="140" t="str">
        <f ca="1">_xll.ohRangeRetrieveError(I60)</f>
        <v>qlFuturesRateHelper - Error converting parameter 'Price' : 'ObjectHandler error: attempt to retrieve object with unknown ID 'USDFUT3MG9_Quote'</v>
      </c>
      <c r="K60" s="100"/>
    </row>
    <row r="61" spans="1:11" x14ac:dyDescent="0.2">
      <c r="A61" s="146"/>
      <c r="B61" s="145">
        <v>59</v>
      </c>
      <c r="C61" s="144" t="b">
        <v>0</v>
      </c>
      <c r="D61" s="144" t="str">
        <v>H9</v>
      </c>
      <c r="E61" s="143" t="str">
        <f t="shared" si="4"/>
        <v>UsdLibor3M</v>
      </c>
      <c r="F61" s="142" t="str">
        <f t="shared" si="5"/>
        <v>USDFUT3MH9_Quote</v>
      </c>
      <c r="G61" s="142" t="str">
        <f t="shared" si="6"/>
        <v>USDFUT3MH9ConvAdj_Quote</v>
      </c>
      <c r="H61" s="142" t="str">
        <f t="shared" si="7"/>
        <v>USD_YCSTDRH_FUT3MH9</v>
      </c>
      <c r="I61" s="141" t="str">
        <f>_xll.qlFuturesRateHelper(H61,$F61,$D61,$E61,$G61,Permanent,Trigger,ObjectOverwrite)</f>
        <v>USD_YCSTDRH_FUT3MH9#0003</v>
      </c>
      <c r="J61" s="140" t="str">
        <f>_xll.ohRangeRetrieveError(I61)</f>
        <v/>
      </c>
      <c r="K61" s="100"/>
    </row>
    <row r="62" spans="1:11" x14ac:dyDescent="0.2">
      <c r="A62" s="146"/>
      <c r="B62" s="145">
        <v>60</v>
      </c>
      <c r="C62" s="144" t="b">
        <v>0</v>
      </c>
      <c r="D62" s="144" t="str">
        <v>J9</v>
      </c>
      <c r="E62" s="143" t="str">
        <f t="shared" si="4"/>
        <v>UsdLibor3M</v>
      </c>
      <c r="F62" s="142" t="str">
        <f t="shared" si="5"/>
        <v>USDFUT3MJ9_Quote</v>
      </c>
      <c r="G62" s="142" t="str">
        <f t="shared" si="6"/>
        <v>USDFUT3MJ9ConvAdj_Quote</v>
      </c>
      <c r="H62" s="142" t="str">
        <f t="shared" si="7"/>
        <v>USD_YCSTDRH_FUT3MJ9</v>
      </c>
      <c r="I62" s="141" t="e">
        <f>_xll.qlFuturesRateHelper(H62,$F62,$D62,$E62,$G62,Permanent,Trigger,ObjectOverwrite)</f>
        <v>#NUM!</v>
      </c>
      <c r="J62" s="140" t="str">
        <f ca="1">_xll.ohRangeRetrieveError(I62)</f>
        <v>qlFuturesRateHelper - Error converting parameter 'Price' : 'ObjectHandler error: attempt to retrieve object with unknown ID 'USDFUT3MJ9_Quote'</v>
      </c>
      <c r="K62" s="100"/>
    </row>
    <row r="63" spans="1:11" x14ac:dyDescent="0.2">
      <c r="A63" s="146"/>
      <c r="B63" s="145">
        <v>61</v>
      </c>
      <c r="C63" s="144" t="b">
        <v>0</v>
      </c>
      <c r="D63" s="144" t="str">
        <v>K9</v>
      </c>
      <c r="E63" s="143" t="str">
        <f t="shared" si="4"/>
        <v>UsdLibor3M</v>
      </c>
      <c r="F63" s="142" t="str">
        <f t="shared" si="5"/>
        <v>USDFUT3MK9_Quote</v>
      </c>
      <c r="G63" s="142" t="str">
        <f t="shared" si="6"/>
        <v>USDFUT3MK9ConvAdj_Quote</v>
      </c>
      <c r="H63" s="142" t="str">
        <f t="shared" si="7"/>
        <v>USD_YCSTDRH_FUT3MK9</v>
      </c>
      <c r="I63" s="141" t="e">
        <f>_xll.qlFuturesRateHelper(H63,$F63,$D63,$E63,$G63,Permanent,Trigger,ObjectOverwrite)</f>
        <v>#NUM!</v>
      </c>
      <c r="J63" s="140" t="str">
        <f ca="1">_xll.ohRangeRetrieveError(I63)</f>
        <v>qlFuturesRateHelper - Error converting parameter 'Price' : 'ObjectHandler error: attempt to retrieve object with unknown ID 'USDFUT3MK9_Quote'</v>
      </c>
      <c r="K63" s="100"/>
    </row>
    <row r="64" spans="1:11" x14ac:dyDescent="0.2">
      <c r="A64" s="146"/>
      <c r="B64" s="145">
        <v>62</v>
      </c>
      <c r="C64" s="144" t="b">
        <v>0</v>
      </c>
      <c r="D64" s="144" t="str">
        <v>M9</v>
      </c>
      <c r="E64" s="143" t="str">
        <f t="shared" si="4"/>
        <v>UsdLibor3M</v>
      </c>
      <c r="F64" s="142" t="str">
        <f t="shared" si="5"/>
        <v>USDFUT3MM9_Quote</v>
      </c>
      <c r="G64" s="142" t="str">
        <f t="shared" si="6"/>
        <v>USDFUT3MM9ConvAdj_Quote</v>
      </c>
      <c r="H64" s="142" t="str">
        <f t="shared" si="7"/>
        <v>USD_YCSTDRH_FUT3MM9</v>
      </c>
      <c r="I64" s="141" t="str">
        <f>_xll.qlFuturesRateHelper(H64,$F64,$D64,$E64,$G64,Permanent,Trigger,ObjectOverwrite)</f>
        <v>USD_YCSTDRH_FUT3MM9#0003</v>
      </c>
      <c r="J64" s="140" t="str">
        <f>_xll.ohRangeRetrieveError(I64)</f>
        <v/>
      </c>
      <c r="K64" s="100"/>
    </row>
    <row r="65" spans="1:11" x14ac:dyDescent="0.2">
      <c r="A65" s="146"/>
      <c r="B65" s="145">
        <v>63</v>
      </c>
      <c r="C65" s="144" t="b">
        <v>0</v>
      </c>
      <c r="D65" s="144" t="str">
        <v>N9</v>
      </c>
      <c r="E65" s="143" t="str">
        <f t="shared" si="4"/>
        <v>UsdLibor3M</v>
      </c>
      <c r="F65" s="142" t="str">
        <f t="shared" si="5"/>
        <v>USDFUT3MN9_Quote</v>
      </c>
      <c r="G65" s="142" t="str">
        <f t="shared" si="6"/>
        <v>USDFUT3MN9ConvAdj_Quote</v>
      </c>
      <c r="H65" s="142" t="str">
        <f t="shared" si="7"/>
        <v>USD_YCSTDRH_FUT3MN9</v>
      </c>
      <c r="I65" s="141" t="e">
        <f>_xll.qlFuturesRateHelper(H65,$F65,$D65,$E65,$G65,Permanent,Trigger,ObjectOverwrite)</f>
        <v>#NUM!</v>
      </c>
      <c r="J65" s="140" t="str">
        <f ca="1">_xll.ohRangeRetrieveError(I65)</f>
        <v>qlFuturesRateHelper - Error converting parameter 'Price' : 'ObjectHandler error: attempt to retrieve object with unknown ID 'USDFUT3MN9_Quote'</v>
      </c>
      <c r="K65" s="100"/>
    </row>
    <row r="66" spans="1:11" x14ac:dyDescent="0.2">
      <c r="A66" s="146"/>
      <c r="B66" s="145">
        <v>64</v>
      </c>
      <c r="C66" s="144" t="b">
        <v>0</v>
      </c>
      <c r="D66" s="144" t="str">
        <v>Q9</v>
      </c>
      <c r="E66" s="143" t="str">
        <f t="shared" si="4"/>
        <v>UsdLibor3M</v>
      </c>
      <c r="F66" s="142" t="str">
        <f t="shared" si="5"/>
        <v>USDFUT3MQ9_Quote</v>
      </c>
      <c r="G66" s="142" t="str">
        <f t="shared" si="6"/>
        <v>USDFUT3MQ9ConvAdj_Quote</v>
      </c>
      <c r="H66" s="142" t="str">
        <f t="shared" si="7"/>
        <v>USD_YCSTDRH_FUT3MQ9</v>
      </c>
      <c r="I66" s="141" t="e">
        <f>_xll.qlFuturesRateHelper(H66,$F66,$D66,$E66,$G66,Permanent,Trigger,ObjectOverwrite)</f>
        <v>#NUM!</v>
      </c>
      <c r="J66" s="140" t="str">
        <f ca="1">_xll.ohRangeRetrieveError(I66)</f>
        <v>qlFuturesRateHelper - Error converting parameter 'Price' : 'ObjectHandler error: attempt to retrieve object with unknown ID 'USDFUT3MQ9_Quote'</v>
      </c>
      <c r="K66" s="100"/>
    </row>
    <row r="67" spans="1:11" x14ac:dyDescent="0.2">
      <c r="A67" s="146"/>
      <c r="B67" s="145">
        <v>65</v>
      </c>
      <c r="C67" s="144" t="b">
        <v>0</v>
      </c>
      <c r="D67" s="144" t="str">
        <v>U9</v>
      </c>
      <c r="E67" s="143" t="str">
        <f t="shared" ref="E67:E98" si="8">PROPER(Currency)&amp;FamilyName&amp;$E$1</f>
        <v>UsdLibor3M</v>
      </c>
      <c r="F67" s="142" t="str">
        <f t="shared" ref="F67:F98" si="9">Currency&amp;"FUT"&amp;$E$1&amp;$D67&amp;QuoteSuffix</f>
        <v>USDFUT3MU9_Quote</v>
      </c>
      <c r="G67" s="142" t="str">
        <f t="shared" ref="G67:G98" si="10">Currency&amp;"FUT"&amp;$E$1&amp;$D67&amp;"ConvAdj"&amp;QuoteSuffix</f>
        <v>USDFUT3MU9ConvAdj_Quote</v>
      </c>
      <c r="H67" s="142" t="str">
        <f t="shared" ref="H67:H98" si="11">$H$1&amp;"_FUT"&amp;$E$1&amp;$D67</f>
        <v>USD_YCSTDRH_FUT3MU9</v>
      </c>
      <c r="I67" s="141" t="str">
        <f>_xll.qlFuturesRateHelper(H67,$F67,$D67,$E67,$G67,Permanent,Trigger,ObjectOverwrite)</f>
        <v>USD_YCSTDRH_FUT3MU9#0003</v>
      </c>
      <c r="J67" s="140" t="str">
        <f>_xll.ohRangeRetrieveError(I67)</f>
        <v/>
      </c>
      <c r="K67" s="100"/>
    </row>
    <row r="68" spans="1:11" x14ac:dyDescent="0.2">
      <c r="A68" s="146"/>
      <c r="B68" s="145">
        <v>66</v>
      </c>
      <c r="C68" s="144" t="b">
        <v>0</v>
      </c>
      <c r="D68" s="144" t="str">
        <v>V9</v>
      </c>
      <c r="E68" s="143" t="str">
        <f t="shared" si="8"/>
        <v>UsdLibor3M</v>
      </c>
      <c r="F68" s="142" t="str">
        <f t="shared" si="9"/>
        <v>USDFUT3MV9_Quote</v>
      </c>
      <c r="G68" s="142" t="str">
        <f t="shared" si="10"/>
        <v>USDFUT3MV9ConvAdj_Quote</v>
      </c>
      <c r="H68" s="142" t="str">
        <f t="shared" si="11"/>
        <v>USD_YCSTDRH_FUT3MV9</v>
      </c>
      <c r="I68" s="141" t="e">
        <f>_xll.qlFuturesRateHelper(H68,$F68,$D68,$E68,$G68,Permanent,Trigger,ObjectOverwrite)</f>
        <v>#NUM!</v>
      </c>
      <c r="J68" s="140" t="str">
        <f ca="1">_xll.ohRangeRetrieveError(I68)</f>
        <v>qlFuturesRateHelper - Error converting parameter 'Price' : 'ObjectHandler error: attempt to retrieve object with unknown ID 'USDFUT3MV9_Quote'</v>
      </c>
      <c r="K68" s="100"/>
    </row>
    <row r="69" spans="1:11" x14ac:dyDescent="0.2">
      <c r="A69" s="146"/>
      <c r="B69" s="145">
        <v>67</v>
      </c>
      <c r="C69" s="144" t="b">
        <v>0</v>
      </c>
      <c r="D69" s="144" t="str">
        <v>X9</v>
      </c>
      <c r="E69" s="143" t="str">
        <f t="shared" si="8"/>
        <v>UsdLibor3M</v>
      </c>
      <c r="F69" s="142" t="str">
        <f t="shared" si="9"/>
        <v>USDFUT3MX9_Quote</v>
      </c>
      <c r="G69" s="142" t="str">
        <f t="shared" si="10"/>
        <v>USDFUT3MX9ConvAdj_Quote</v>
      </c>
      <c r="H69" s="142" t="str">
        <f t="shared" si="11"/>
        <v>USD_YCSTDRH_FUT3MX9</v>
      </c>
      <c r="I69" s="141" t="e">
        <f>_xll.qlFuturesRateHelper(H69,$F69,$D69,$E69,$G69,Permanent,Trigger,ObjectOverwrite)</f>
        <v>#NUM!</v>
      </c>
      <c r="J69" s="140" t="str">
        <f ca="1">_xll.ohRangeRetrieveError(I69)</f>
        <v>qlFuturesRateHelper - Error converting parameter 'Price' : 'ObjectHandler error: attempt to retrieve object with unknown ID 'USDFUT3MX9_Quote'</v>
      </c>
      <c r="K69" s="100"/>
    </row>
    <row r="70" spans="1:11" x14ac:dyDescent="0.2">
      <c r="A70" s="146"/>
      <c r="B70" s="145">
        <v>68</v>
      </c>
      <c r="C70" s="144" t="b">
        <v>0</v>
      </c>
      <c r="D70" s="144" t="str">
        <v>Z9</v>
      </c>
      <c r="E70" s="143" t="str">
        <f t="shared" si="8"/>
        <v>UsdLibor3M</v>
      </c>
      <c r="F70" s="142" t="str">
        <f t="shared" si="9"/>
        <v>USDFUT3MZ9_Quote</v>
      </c>
      <c r="G70" s="142" t="str">
        <f t="shared" si="10"/>
        <v>USDFUT3MZ9ConvAdj_Quote</v>
      </c>
      <c r="H70" s="142" t="str">
        <f t="shared" si="11"/>
        <v>USD_YCSTDRH_FUT3MZ9</v>
      </c>
      <c r="I70" s="141" t="str">
        <f>_xll.qlFuturesRateHelper(H70,$F70,$D70,$E70,$G70,Permanent,Trigger,ObjectOverwrite)</f>
        <v>USD_YCSTDRH_FUT3MZ9#0003</v>
      </c>
      <c r="J70" s="140" t="str">
        <f>_xll.ohRangeRetrieveError(I70)</f>
        <v/>
      </c>
      <c r="K70" s="100"/>
    </row>
    <row r="71" spans="1:11" x14ac:dyDescent="0.2">
      <c r="A71" s="146"/>
      <c r="B71" s="145">
        <v>69</v>
      </c>
      <c r="C71" s="144" t="b">
        <v>0</v>
      </c>
      <c r="D71" s="144" t="str">
        <v>F0</v>
      </c>
      <c r="E71" s="143" t="str">
        <f t="shared" si="8"/>
        <v>UsdLibor3M</v>
      </c>
      <c r="F71" s="142" t="str">
        <f t="shared" si="9"/>
        <v>USDFUT3MF0_Quote</v>
      </c>
      <c r="G71" s="142" t="str">
        <f t="shared" si="10"/>
        <v>USDFUT3MF0ConvAdj_Quote</v>
      </c>
      <c r="H71" s="142" t="str">
        <f t="shared" si="11"/>
        <v>USD_YCSTDRH_FUT3MF0</v>
      </c>
      <c r="I71" s="141" t="e">
        <f>_xll.qlFuturesRateHelper(H71,$F71,$D71,$E71,$G71,Permanent,Trigger,ObjectOverwrite)</f>
        <v>#NUM!</v>
      </c>
      <c r="J71" s="140" t="str">
        <f ca="1">_xll.ohRangeRetrieveError(I71)</f>
        <v>qlFuturesRateHelper - Error converting parameter 'Price' : 'ObjectHandler error: attempt to retrieve object with unknown ID 'USDFUT3MF0_Quote'</v>
      </c>
      <c r="K71" s="100"/>
    </row>
    <row r="72" spans="1:11" x14ac:dyDescent="0.2">
      <c r="A72" s="146"/>
      <c r="B72" s="145">
        <v>70</v>
      </c>
      <c r="C72" s="144" t="b">
        <v>0</v>
      </c>
      <c r="D72" s="144" t="str">
        <v>G0</v>
      </c>
      <c r="E72" s="143" t="str">
        <f t="shared" si="8"/>
        <v>UsdLibor3M</v>
      </c>
      <c r="F72" s="142" t="str">
        <f t="shared" si="9"/>
        <v>USDFUT3MG0_Quote</v>
      </c>
      <c r="G72" s="142" t="str">
        <f t="shared" si="10"/>
        <v>USDFUT3MG0ConvAdj_Quote</v>
      </c>
      <c r="H72" s="142" t="str">
        <f t="shared" si="11"/>
        <v>USD_YCSTDRH_FUT3MG0</v>
      </c>
      <c r="I72" s="141" t="e">
        <f>_xll.qlFuturesRateHelper(H72,$F72,$D72,$E72,$G72,Permanent,Trigger,ObjectOverwrite)</f>
        <v>#NUM!</v>
      </c>
      <c r="J72" s="140" t="str">
        <f ca="1">_xll.ohRangeRetrieveError(I72)</f>
        <v>qlFuturesRateHelper - Error converting parameter 'Price' : 'ObjectHandler error: attempt to retrieve object with unknown ID 'USDFUT3MG0_Quote'</v>
      </c>
      <c r="K72" s="100"/>
    </row>
    <row r="73" spans="1:11" x14ac:dyDescent="0.2">
      <c r="A73" s="146"/>
      <c r="B73" s="145">
        <v>71</v>
      </c>
      <c r="C73" s="144" t="b">
        <v>0</v>
      </c>
      <c r="D73" s="144" t="str">
        <v>H0</v>
      </c>
      <c r="E73" s="143" t="str">
        <f t="shared" si="8"/>
        <v>UsdLibor3M</v>
      </c>
      <c r="F73" s="142" t="str">
        <f t="shared" si="9"/>
        <v>USDFUT3MH0_Quote</v>
      </c>
      <c r="G73" s="142" t="str">
        <f t="shared" si="10"/>
        <v>USDFUT3MH0ConvAdj_Quote</v>
      </c>
      <c r="H73" s="142" t="str">
        <f t="shared" si="11"/>
        <v>USD_YCSTDRH_FUT3MH0</v>
      </c>
      <c r="I73" s="141" t="str">
        <f>_xll.qlFuturesRateHelper(H73,$F73,$D73,$E73,$G73,Permanent,Trigger,ObjectOverwrite)</f>
        <v>USD_YCSTDRH_FUT3MH0#0003</v>
      </c>
      <c r="J73" s="140" t="str">
        <f>_xll.ohRangeRetrieveError(I73)</f>
        <v/>
      </c>
      <c r="K73" s="100"/>
    </row>
    <row r="74" spans="1:11" x14ac:dyDescent="0.2">
      <c r="A74" s="146"/>
      <c r="B74" s="145">
        <v>72</v>
      </c>
      <c r="C74" s="144" t="b">
        <v>0</v>
      </c>
      <c r="D74" s="144" t="str">
        <v>J0</v>
      </c>
      <c r="E74" s="143" t="str">
        <f t="shared" si="8"/>
        <v>UsdLibor3M</v>
      </c>
      <c r="F74" s="142" t="str">
        <f t="shared" si="9"/>
        <v>USDFUT3MJ0_Quote</v>
      </c>
      <c r="G74" s="142" t="str">
        <f t="shared" si="10"/>
        <v>USDFUT3MJ0ConvAdj_Quote</v>
      </c>
      <c r="H74" s="142" t="str">
        <f t="shared" si="11"/>
        <v>USD_YCSTDRH_FUT3MJ0</v>
      </c>
      <c r="I74" s="141" t="e">
        <f>_xll.qlFuturesRateHelper(H74,$F74,$D74,$E74,$G74,Permanent,Trigger,ObjectOverwrite)</f>
        <v>#NUM!</v>
      </c>
      <c r="J74" s="140" t="str">
        <f ca="1">_xll.ohRangeRetrieveError(I74)</f>
        <v>qlFuturesRateHelper - Error converting parameter 'Price' : 'ObjectHandler error: attempt to retrieve object with unknown ID 'USDFUT3MJ0_Quote'</v>
      </c>
      <c r="K74" s="100"/>
    </row>
    <row r="75" spans="1:11" x14ac:dyDescent="0.2">
      <c r="A75" s="146"/>
      <c r="B75" s="145">
        <v>73</v>
      </c>
      <c r="C75" s="144" t="b">
        <v>0</v>
      </c>
      <c r="D75" s="144" t="str">
        <v>K0</v>
      </c>
      <c r="E75" s="143" t="str">
        <f t="shared" si="8"/>
        <v>UsdLibor3M</v>
      </c>
      <c r="F75" s="142" t="str">
        <f t="shared" si="9"/>
        <v>USDFUT3MK0_Quote</v>
      </c>
      <c r="G75" s="142" t="str">
        <f t="shared" si="10"/>
        <v>USDFUT3MK0ConvAdj_Quote</v>
      </c>
      <c r="H75" s="142" t="str">
        <f t="shared" si="11"/>
        <v>USD_YCSTDRH_FUT3MK0</v>
      </c>
      <c r="I75" s="141" t="e">
        <f>_xll.qlFuturesRateHelper(H75,$F75,$D75,$E75,$G75,Permanent,Trigger,ObjectOverwrite)</f>
        <v>#NUM!</v>
      </c>
      <c r="J75" s="140" t="str">
        <f ca="1">_xll.ohRangeRetrieveError(I75)</f>
        <v>qlFuturesRateHelper - Error converting parameter 'Price' : 'ObjectHandler error: attempt to retrieve object with unknown ID 'USDFUT3MK0_Quote'</v>
      </c>
      <c r="K75" s="100"/>
    </row>
    <row r="76" spans="1:11" x14ac:dyDescent="0.2">
      <c r="A76" s="146"/>
      <c r="B76" s="145">
        <v>74</v>
      </c>
      <c r="C76" s="144" t="b">
        <v>0</v>
      </c>
      <c r="D76" s="144" t="str">
        <v>M0</v>
      </c>
      <c r="E76" s="143" t="str">
        <f t="shared" si="8"/>
        <v>UsdLibor3M</v>
      </c>
      <c r="F76" s="142" t="str">
        <f t="shared" si="9"/>
        <v>USDFUT3MM0_Quote</v>
      </c>
      <c r="G76" s="142" t="str">
        <f t="shared" si="10"/>
        <v>USDFUT3MM0ConvAdj_Quote</v>
      </c>
      <c r="H76" s="142" t="str">
        <f t="shared" si="11"/>
        <v>USD_YCSTDRH_FUT3MM0</v>
      </c>
      <c r="I76" s="141" t="str">
        <f>_xll.qlFuturesRateHelper(H76,$F76,$D76,$E76,$G76,Permanent,Trigger,ObjectOverwrite)</f>
        <v>USD_YCSTDRH_FUT3MM0#0003</v>
      </c>
      <c r="J76" s="140" t="str">
        <f>_xll.ohRangeRetrieveError(I76)</f>
        <v/>
      </c>
      <c r="K76" s="100"/>
    </row>
    <row r="77" spans="1:11" x14ac:dyDescent="0.2">
      <c r="A77" s="146"/>
      <c r="B77" s="145">
        <v>75</v>
      </c>
      <c r="C77" s="144" t="b">
        <v>0</v>
      </c>
      <c r="D77" s="144" t="str">
        <v>N0</v>
      </c>
      <c r="E77" s="143" t="str">
        <f t="shared" si="8"/>
        <v>UsdLibor3M</v>
      </c>
      <c r="F77" s="142" t="str">
        <f t="shared" si="9"/>
        <v>USDFUT3MN0_Quote</v>
      </c>
      <c r="G77" s="142" t="str">
        <f t="shared" si="10"/>
        <v>USDFUT3MN0ConvAdj_Quote</v>
      </c>
      <c r="H77" s="142" t="str">
        <f t="shared" si="11"/>
        <v>USD_YCSTDRH_FUT3MN0</v>
      </c>
      <c r="I77" s="141" t="e">
        <f>_xll.qlFuturesRateHelper(H77,$F77,$D77,$E77,$G77,Permanent,Trigger,ObjectOverwrite)</f>
        <v>#NUM!</v>
      </c>
      <c r="J77" s="140" t="str">
        <f ca="1">_xll.ohRangeRetrieveError(I77)</f>
        <v>qlFuturesRateHelper - Error converting parameter 'Price' : 'ObjectHandler error: attempt to retrieve object with unknown ID 'USDFUT3MN0_Quote'</v>
      </c>
      <c r="K77" s="100"/>
    </row>
    <row r="78" spans="1:11" x14ac:dyDescent="0.2">
      <c r="A78" s="146"/>
      <c r="B78" s="145">
        <v>76</v>
      </c>
      <c r="C78" s="144" t="b">
        <v>0</v>
      </c>
      <c r="D78" s="144" t="str">
        <v>Q0</v>
      </c>
      <c r="E78" s="143" t="str">
        <f t="shared" si="8"/>
        <v>UsdLibor3M</v>
      </c>
      <c r="F78" s="142" t="str">
        <f t="shared" si="9"/>
        <v>USDFUT3MQ0_Quote</v>
      </c>
      <c r="G78" s="142" t="str">
        <f t="shared" si="10"/>
        <v>USDFUT3MQ0ConvAdj_Quote</v>
      </c>
      <c r="H78" s="142" t="str">
        <f t="shared" si="11"/>
        <v>USD_YCSTDRH_FUT3MQ0</v>
      </c>
      <c r="I78" s="141" t="e">
        <f>_xll.qlFuturesRateHelper(H78,$F78,$D78,$E78,$G78,Permanent,Trigger,ObjectOverwrite)</f>
        <v>#NUM!</v>
      </c>
      <c r="J78" s="140" t="str">
        <f ca="1">_xll.ohRangeRetrieveError(I78)</f>
        <v>qlFuturesRateHelper - Error converting parameter 'Price' : 'ObjectHandler error: attempt to retrieve object with unknown ID 'USDFUT3MQ0_Quote'</v>
      </c>
      <c r="K78" s="100"/>
    </row>
    <row r="79" spans="1:11" x14ac:dyDescent="0.2">
      <c r="A79" s="146"/>
      <c r="B79" s="145">
        <v>77</v>
      </c>
      <c r="C79" s="144" t="b">
        <v>0</v>
      </c>
      <c r="D79" s="144" t="str">
        <v>U0</v>
      </c>
      <c r="E79" s="143" t="str">
        <f t="shared" si="8"/>
        <v>UsdLibor3M</v>
      </c>
      <c r="F79" s="142" t="str">
        <f t="shared" si="9"/>
        <v>USDFUT3MU0_Quote</v>
      </c>
      <c r="G79" s="142" t="str">
        <f t="shared" si="10"/>
        <v>USDFUT3MU0ConvAdj_Quote</v>
      </c>
      <c r="H79" s="142" t="str">
        <f t="shared" si="11"/>
        <v>USD_YCSTDRH_FUT3MU0</v>
      </c>
      <c r="I79" s="141" t="str">
        <f>_xll.qlFuturesRateHelper(H79,$F79,$D79,$E79,$G79,Permanent,Trigger,ObjectOverwrite)</f>
        <v>USD_YCSTDRH_FUT3MU0#0003</v>
      </c>
      <c r="J79" s="140" t="str">
        <f>_xll.ohRangeRetrieveError(I79)</f>
        <v/>
      </c>
      <c r="K79" s="100"/>
    </row>
    <row r="80" spans="1:11" x14ac:dyDescent="0.2">
      <c r="A80" s="146"/>
      <c r="B80" s="145">
        <v>78</v>
      </c>
      <c r="C80" s="144" t="b">
        <v>0</v>
      </c>
      <c r="D80" s="144" t="str">
        <v>V0</v>
      </c>
      <c r="E80" s="143" t="str">
        <f t="shared" si="8"/>
        <v>UsdLibor3M</v>
      </c>
      <c r="F80" s="142" t="str">
        <f t="shared" si="9"/>
        <v>USDFUT3MV0_Quote</v>
      </c>
      <c r="G80" s="142" t="str">
        <f t="shared" si="10"/>
        <v>USDFUT3MV0ConvAdj_Quote</v>
      </c>
      <c r="H80" s="142" t="str">
        <f t="shared" si="11"/>
        <v>USD_YCSTDRH_FUT3MV0</v>
      </c>
      <c r="I80" s="141" t="e">
        <f>_xll.qlFuturesRateHelper(H80,$F80,$D80,$E80,$G80,Permanent,Trigger,ObjectOverwrite)</f>
        <v>#NUM!</v>
      </c>
      <c r="J80" s="140" t="str">
        <f ca="1">_xll.ohRangeRetrieveError(I80)</f>
        <v>qlFuturesRateHelper - Error converting parameter 'Price' : 'ObjectHandler error: attempt to retrieve object with unknown ID 'USDFUT3MV0_Quote'</v>
      </c>
      <c r="K80" s="100"/>
    </row>
    <row r="81" spans="1:11" x14ac:dyDescent="0.2">
      <c r="A81" s="146"/>
      <c r="B81" s="145">
        <v>79</v>
      </c>
      <c r="C81" s="144" t="b">
        <v>0</v>
      </c>
      <c r="D81" s="144" t="str">
        <v>X0</v>
      </c>
      <c r="E81" s="143" t="str">
        <f t="shared" si="8"/>
        <v>UsdLibor3M</v>
      </c>
      <c r="F81" s="142" t="str">
        <f t="shared" si="9"/>
        <v>USDFUT3MX0_Quote</v>
      </c>
      <c r="G81" s="142" t="str">
        <f t="shared" si="10"/>
        <v>USDFUT3MX0ConvAdj_Quote</v>
      </c>
      <c r="H81" s="142" t="str">
        <f t="shared" si="11"/>
        <v>USD_YCSTDRH_FUT3MX0</v>
      </c>
      <c r="I81" s="141" t="e">
        <f>_xll.qlFuturesRateHelper(H81,$F81,$D81,$E81,$G81,Permanent,Trigger,ObjectOverwrite)</f>
        <v>#NUM!</v>
      </c>
      <c r="J81" s="140" t="str">
        <f ca="1">_xll.ohRangeRetrieveError(I81)</f>
        <v>qlFuturesRateHelper - Error converting parameter 'Price' : 'ObjectHandler error: attempt to retrieve object with unknown ID 'USDFUT3MX0_Quote'</v>
      </c>
      <c r="K81" s="100"/>
    </row>
    <row r="82" spans="1:11" x14ac:dyDescent="0.2">
      <c r="A82" s="146"/>
      <c r="B82" s="145">
        <v>80</v>
      </c>
      <c r="C82" s="144" t="b">
        <v>0</v>
      </c>
      <c r="D82" s="144" t="str">
        <v>Z0</v>
      </c>
      <c r="E82" s="143" t="str">
        <f t="shared" si="8"/>
        <v>UsdLibor3M</v>
      </c>
      <c r="F82" s="142" t="str">
        <f t="shared" si="9"/>
        <v>USDFUT3MZ0_Quote</v>
      </c>
      <c r="G82" s="142" t="str">
        <f t="shared" si="10"/>
        <v>USDFUT3MZ0ConvAdj_Quote</v>
      </c>
      <c r="H82" s="142" t="str">
        <f t="shared" si="11"/>
        <v>USD_YCSTDRH_FUT3MZ0</v>
      </c>
      <c r="I82" s="141" t="str">
        <f>_xll.qlFuturesRateHelper(H82,$F82,$D82,$E82,$G82,Permanent,Trigger,ObjectOverwrite)</f>
        <v>USD_YCSTDRH_FUT3MZ0#0003</v>
      </c>
      <c r="J82" s="140" t="str">
        <f>_xll.ohRangeRetrieveError(I82)</f>
        <v/>
      </c>
      <c r="K82" s="100"/>
    </row>
    <row r="83" spans="1:11" x14ac:dyDescent="0.2">
      <c r="A83" s="146"/>
      <c r="B83" s="145">
        <v>81</v>
      </c>
      <c r="C83" s="144" t="b">
        <v>0</v>
      </c>
      <c r="D83" s="144" t="str">
        <v>F1</v>
      </c>
      <c r="E83" s="143" t="str">
        <f t="shared" si="8"/>
        <v>UsdLibor3M</v>
      </c>
      <c r="F83" s="142" t="str">
        <f t="shared" si="9"/>
        <v>USDFUT3MF1_Quote</v>
      </c>
      <c r="G83" s="142" t="str">
        <f t="shared" si="10"/>
        <v>USDFUT3MF1ConvAdj_Quote</v>
      </c>
      <c r="H83" s="142" t="str">
        <f t="shared" si="11"/>
        <v>USD_YCSTDRH_FUT3MF1</v>
      </c>
      <c r="I83" s="141" t="e">
        <f>_xll.qlFuturesRateHelper(H83,$F83,$D83,$E83,$G83,Permanent,Trigger,ObjectOverwrite)</f>
        <v>#NUM!</v>
      </c>
      <c r="J83" s="140" t="str">
        <f ca="1">_xll.ohRangeRetrieveError(I83)</f>
        <v>qlFuturesRateHelper - Error converting parameter 'Price' : 'ObjectHandler error: attempt to retrieve object with unknown ID 'USDFUT3MF1_Quote'</v>
      </c>
      <c r="K83" s="100"/>
    </row>
    <row r="84" spans="1:11" x14ac:dyDescent="0.2">
      <c r="A84" s="146"/>
      <c r="B84" s="145">
        <v>82</v>
      </c>
      <c r="C84" s="144" t="b">
        <v>0</v>
      </c>
      <c r="D84" s="144" t="str">
        <v>G1</v>
      </c>
      <c r="E84" s="143" t="str">
        <f t="shared" si="8"/>
        <v>UsdLibor3M</v>
      </c>
      <c r="F84" s="142" t="str">
        <f t="shared" si="9"/>
        <v>USDFUT3MG1_Quote</v>
      </c>
      <c r="G84" s="142" t="str">
        <f t="shared" si="10"/>
        <v>USDFUT3MG1ConvAdj_Quote</v>
      </c>
      <c r="H84" s="142" t="str">
        <f t="shared" si="11"/>
        <v>USD_YCSTDRH_FUT3MG1</v>
      </c>
      <c r="I84" s="141" t="e">
        <f>_xll.qlFuturesRateHelper(H84,$F84,$D84,$E84,$G84,Permanent,Trigger,ObjectOverwrite)</f>
        <v>#NUM!</v>
      </c>
      <c r="J84" s="140" t="str">
        <f ca="1">_xll.ohRangeRetrieveError(I84)</f>
        <v>qlFuturesRateHelper - Error converting parameter 'Price' : 'ObjectHandler error: attempt to retrieve object with unknown ID 'USDFUT3MG1_Quote'</v>
      </c>
      <c r="K84" s="100"/>
    </row>
    <row r="85" spans="1:11" x14ac:dyDescent="0.2">
      <c r="A85" s="146"/>
      <c r="B85" s="145">
        <v>83</v>
      </c>
      <c r="C85" s="144" t="b">
        <v>0</v>
      </c>
      <c r="D85" s="144" t="str">
        <v>H1</v>
      </c>
      <c r="E85" s="143" t="str">
        <f t="shared" si="8"/>
        <v>UsdLibor3M</v>
      </c>
      <c r="F85" s="142" t="str">
        <f t="shared" si="9"/>
        <v>USDFUT3MH1_Quote</v>
      </c>
      <c r="G85" s="142" t="str">
        <f t="shared" si="10"/>
        <v>USDFUT3MH1ConvAdj_Quote</v>
      </c>
      <c r="H85" s="142" t="str">
        <f t="shared" si="11"/>
        <v>USD_YCSTDRH_FUT3MH1</v>
      </c>
      <c r="I85" s="141" t="str">
        <f>_xll.qlFuturesRateHelper(H85,$F85,$D85,$E85,$G85,Permanent,Trigger,ObjectOverwrite)</f>
        <v>USD_YCSTDRH_FUT3MH1#0003</v>
      </c>
      <c r="J85" s="140" t="str">
        <f>_xll.ohRangeRetrieveError(I85)</f>
        <v/>
      </c>
      <c r="K85" s="100"/>
    </row>
    <row r="86" spans="1:11" x14ac:dyDescent="0.2">
      <c r="A86" s="146"/>
      <c r="B86" s="145">
        <v>84</v>
      </c>
      <c r="C86" s="144" t="b">
        <v>0</v>
      </c>
      <c r="D86" s="144" t="str">
        <v>J1</v>
      </c>
      <c r="E86" s="143" t="str">
        <f t="shared" si="8"/>
        <v>UsdLibor3M</v>
      </c>
      <c r="F86" s="142" t="str">
        <f t="shared" si="9"/>
        <v>USDFUT3MJ1_Quote</v>
      </c>
      <c r="G86" s="142" t="str">
        <f t="shared" si="10"/>
        <v>USDFUT3MJ1ConvAdj_Quote</v>
      </c>
      <c r="H86" s="142" t="str">
        <f t="shared" si="11"/>
        <v>USD_YCSTDRH_FUT3MJ1</v>
      </c>
      <c r="I86" s="141" t="e">
        <f>_xll.qlFuturesRateHelper(H86,$F86,$D86,$E86,$G86,Permanent,Trigger,ObjectOverwrite)</f>
        <v>#NUM!</v>
      </c>
      <c r="J86" s="140" t="str">
        <f ca="1">_xll.ohRangeRetrieveError(I86)</f>
        <v>qlFuturesRateHelper - Error converting parameter 'Price' : 'ObjectHandler error: attempt to retrieve object with unknown ID 'USDFUT3MJ1_Quote'</v>
      </c>
      <c r="K86" s="100"/>
    </row>
    <row r="87" spans="1:11" x14ac:dyDescent="0.2">
      <c r="A87" s="146"/>
      <c r="B87" s="145">
        <v>85</v>
      </c>
      <c r="C87" s="144" t="b">
        <v>0</v>
      </c>
      <c r="D87" s="144" t="str">
        <v>K1</v>
      </c>
      <c r="E87" s="143" t="str">
        <f t="shared" si="8"/>
        <v>UsdLibor3M</v>
      </c>
      <c r="F87" s="142" t="str">
        <f t="shared" si="9"/>
        <v>USDFUT3MK1_Quote</v>
      </c>
      <c r="G87" s="142" t="str">
        <f t="shared" si="10"/>
        <v>USDFUT3MK1ConvAdj_Quote</v>
      </c>
      <c r="H87" s="142" t="str">
        <f t="shared" si="11"/>
        <v>USD_YCSTDRH_FUT3MK1</v>
      </c>
      <c r="I87" s="141" t="e">
        <f>_xll.qlFuturesRateHelper(H87,$F87,$D87,$E87,$G87,Permanent,Trigger,ObjectOverwrite)</f>
        <v>#NUM!</v>
      </c>
      <c r="J87" s="140" t="str">
        <f ca="1">_xll.ohRangeRetrieveError(I87)</f>
        <v>qlFuturesRateHelper - Error converting parameter 'Price' : 'ObjectHandler error: attempt to retrieve object with unknown ID 'USDFUT3MK1_Quote'</v>
      </c>
      <c r="K87" s="100"/>
    </row>
    <row r="88" spans="1:11" x14ac:dyDescent="0.2">
      <c r="A88" s="146"/>
      <c r="B88" s="145">
        <v>86</v>
      </c>
      <c r="C88" s="144" t="b">
        <v>0</v>
      </c>
      <c r="D88" s="144" t="str">
        <v>M1</v>
      </c>
      <c r="E88" s="143" t="str">
        <f t="shared" si="8"/>
        <v>UsdLibor3M</v>
      </c>
      <c r="F88" s="142" t="str">
        <f t="shared" si="9"/>
        <v>USDFUT3MM1_Quote</v>
      </c>
      <c r="G88" s="142" t="str">
        <f t="shared" si="10"/>
        <v>USDFUT3MM1ConvAdj_Quote</v>
      </c>
      <c r="H88" s="142" t="str">
        <f t="shared" si="11"/>
        <v>USD_YCSTDRH_FUT3MM1</v>
      </c>
      <c r="I88" s="141" t="str">
        <f>_xll.qlFuturesRateHelper(H88,$F88,$D88,$E88,$G88,Permanent,Trigger,ObjectOverwrite)</f>
        <v>USD_YCSTDRH_FUT3MM1#0003</v>
      </c>
      <c r="J88" s="140" t="str">
        <f>_xll.ohRangeRetrieveError(I88)</f>
        <v/>
      </c>
      <c r="K88" s="100"/>
    </row>
    <row r="89" spans="1:11" x14ac:dyDescent="0.2">
      <c r="A89" s="146"/>
      <c r="B89" s="145">
        <v>87</v>
      </c>
      <c r="C89" s="144" t="b">
        <v>0</v>
      </c>
      <c r="D89" s="144" t="str">
        <v>N1</v>
      </c>
      <c r="E89" s="143" t="str">
        <f t="shared" si="8"/>
        <v>UsdLibor3M</v>
      </c>
      <c r="F89" s="142" t="str">
        <f t="shared" si="9"/>
        <v>USDFUT3MN1_Quote</v>
      </c>
      <c r="G89" s="142" t="str">
        <f t="shared" si="10"/>
        <v>USDFUT3MN1ConvAdj_Quote</v>
      </c>
      <c r="H89" s="142" t="str">
        <f t="shared" si="11"/>
        <v>USD_YCSTDRH_FUT3MN1</v>
      </c>
      <c r="I89" s="141" t="e">
        <f>_xll.qlFuturesRateHelper(H89,$F89,$D89,$E89,$G89,Permanent,Trigger,ObjectOverwrite)</f>
        <v>#NUM!</v>
      </c>
      <c r="J89" s="140" t="str">
        <f ca="1">_xll.ohRangeRetrieveError(I89)</f>
        <v>qlFuturesRateHelper - Error converting parameter 'Price' : 'ObjectHandler error: attempt to retrieve object with unknown ID 'USDFUT3MN1_Quote'</v>
      </c>
      <c r="K89" s="100"/>
    </row>
    <row r="90" spans="1:11" x14ac:dyDescent="0.2">
      <c r="A90" s="146"/>
      <c r="B90" s="145">
        <v>88</v>
      </c>
      <c r="C90" s="144" t="b">
        <v>0</v>
      </c>
      <c r="D90" s="144" t="str">
        <v>Q1</v>
      </c>
      <c r="E90" s="143" t="str">
        <f t="shared" si="8"/>
        <v>UsdLibor3M</v>
      </c>
      <c r="F90" s="142" t="str">
        <f t="shared" si="9"/>
        <v>USDFUT3MQ1_Quote</v>
      </c>
      <c r="G90" s="142" t="str">
        <f t="shared" si="10"/>
        <v>USDFUT3MQ1ConvAdj_Quote</v>
      </c>
      <c r="H90" s="142" t="str">
        <f t="shared" si="11"/>
        <v>USD_YCSTDRH_FUT3MQ1</v>
      </c>
      <c r="I90" s="141" t="e">
        <f>_xll.qlFuturesRateHelper(H90,$F90,$D90,$E90,$G90,Permanent,Trigger,ObjectOverwrite)</f>
        <v>#NUM!</v>
      </c>
      <c r="J90" s="140" t="str">
        <f ca="1">_xll.ohRangeRetrieveError(I90)</f>
        <v>qlFuturesRateHelper - Error converting parameter 'Price' : 'ObjectHandler error: attempt to retrieve object with unknown ID 'USDFUT3MQ1_Quote'</v>
      </c>
      <c r="K90" s="100"/>
    </row>
    <row r="91" spans="1:11" x14ac:dyDescent="0.2">
      <c r="A91" s="146"/>
      <c r="B91" s="145">
        <v>89</v>
      </c>
      <c r="C91" s="144" t="b">
        <v>0</v>
      </c>
      <c r="D91" s="144" t="str">
        <v>U1</v>
      </c>
      <c r="E91" s="143" t="str">
        <f t="shared" si="8"/>
        <v>UsdLibor3M</v>
      </c>
      <c r="F91" s="142" t="str">
        <f t="shared" si="9"/>
        <v>USDFUT3MU1_Quote</v>
      </c>
      <c r="G91" s="142" t="str">
        <f t="shared" si="10"/>
        <v>USDFUT3MU1ConvAdj_Quote</v>
      </c>
      <c r="H91" s="142" t="str">
        <f t="shared" si="11"/>
        <v>USD_YCSTDRH_FUT3MU1</v>
      </c>
      <c r="I91" s="141" t="str">
        <f>_xll.qlFuturesRateHelper(H91,$F91,$D91,$E91,$G91,Permanent,Trigger,ObjectOverwrite)</f>
        <v>USD_YCSTDRH_FUT3MU1#0003</v>
      </c>
      <c r="J91" s="140" t="str">
        <f>_xll.ohRangeRetrieveError(I91)</f>
        <v/>
      </c>
      <c r="K91" s="100"/>
    </row>
    <row r="92" spans="1:11" x14ac:dyDescent="0.2">
      <c r="A92" s="146"/>
      <c r="B92" s="145">
        <v>90</v>
      </c>
      <c r="C92" s="144" t="b">
        <v>0</v>
      </c>
      <c r="D92" s="144" t="str">
        <v>V1</v>
      </c>
      <c r="E92" s="143" t="str">
        <f t="shared" si="8"/>
        <v>UsdLibor3M</v>
      </c>
      <c r="F92" s="142" t="str">
        <f t="shared" si="9"/>
        <v>USDFUT3MV1_Quote</v>
      </c>
      <c r="G92" s="142" t="str">
        <f t="shared" si="10"/>
        <v>USDFUT3MV1ConvAdj_Quote</v>
      </c>
      <c r="H92" s="142" t="str">
        <f t="shared" si="11"/>
        <v>USD_YCSTDRH_FUT3MV1</v>
      </c>
      <c r="I92" s="141" t="e">
        <f>_xll.qlFuturesRateHelper(H92,$F92,$D92,$E92,$G92,Permanent,Trigger,ObjectOverwrite)</f>
        <v>#NUM!</v>
      </c>
      <c r="J92" s="140" t="str">
        <f ca="1">_xll.ohRangeRetrieveError(I92)</f>
        <v>qlFuturesRateHelper - Error converting parameter 'Price' : 'ObjectHandler error: attempt to retrieve object with unknown ID 'USDFUT3MV1_Quote'</v>
      </c>
      <c r="K92" s="100"/>
    </row>
    <row r="93" spans="1:11" x14ac:dyDescent="0.2">
      <c r="A93" s="146"/>
      <c r="B93" s="145">
        <v>91</v>
      </c>
      <c r="C93" s="144" t="b">
        <v>0</v>
      </c>
      <c r="D93" s="144" t="str">
        <v>X1</v>
      </c>
      <c r="E93" s="143" t="str">
        <f t="shared" si="8"/>
        <v>UsdLibor3M</v>
      </c>
      <c r="F93" s="142" t="str">
        <f t="shared" si="9"/>
        <v>USDFUT3MX1_Quote</v>
      </c>
      <c r="G93" s="142" t="str">
        <f t="shared" si="10"/>
        <v>USDFUT3MX1ConvAdj_Quote</v>
      </c>
      <c r="H93" s="142" t="str">
        <f t="shared" si="11"/>
        <v>USD_YCSTDRH_FUT3MX1</v>
      </c>
      <c r="I93" s="141" t="e">
        <f>_xll.qlFuturesRateHelper(H93,$F93,$D93,$E93,$G93,Permanent,Trigger,ObjectOverwrite)</f>
        <v>#NUM!</v>
      </c>
      <c r="J93" s="140" t="str">
        <f ca="1">_xll.ohRangeRetrieveError(I93)</f>
        <v>qlFuturesRateHelper - Error converting parameter 'Price' : 'ObjectHandler error: attempt to retrieve object with unknown ID 'USDFUT3MX1_Quote'</v>
      </c>
      <c r="K93" s="100"/>
    </row>
    <row r="94" spans="1:11" x14ac:dyDescent="0.2">
      <c r="A94" s="146"/>
      <c r="B94" s="145">
        <v>92</v>
      </c>
      <c r="C94" s="144" t="b">
        <v>0</v>
      </c>
      <c r="D94" s="144" t="str">
        <v>Z1</v>
      </c>
      <c r="E94" s="143" t="str">
        <f t="shared" si="8"/>
        <v>UsdLibor3M</v>
      </c>
      <c r="F94" s="142" t="str">
        <f t="shared" si="9"/>
        <v>USDFUT3MZ1_Quote</v>
      </c>
      <c r="G94" s="142" t="str">
        <f t="shared" si="10"/>
        <v>USDFUT3MZ1ConvAdj_Quote</v>
      </c>
      <c r="H94" s="142" t="str">
        <f t="shared" si="11"/>
        <v>USD_YCSTDRH_FUT3MZ1</v>
      </c>
      <c r="I94" s="141" t="str">
        <f>_xll.qlFuturesRateHelper(H94,$F94,$D94,$E94,$G94,Permanent,Trigger,ObjectOverwrite)</f>
        <v>USD_YCSTDRH_FUT3MZ1#0003</v>
      </c>
      <c r="J94" s="140" t="str">
        <f>_xll.ohRangeRetrieveError(I94)</f>
        <v/>
      </c>
      <c r="K94" s="100"/>
    </row>
    <row r="95" spans="1:11" x14ac:dyDescent="0.2">
      <c r="A95" s="146"/>
      <c r="B95" s="145">
        <v>93</v>
      </c>
      <c r="C95" s="144" t="b">
        <v>0</v>
      </c>
      <c r="D95" s="144" t="str">
        <v>F2</v>
      </c>
      <c r="E95" s="143" t="str">
        <f t="shared" si="8"/>
        <v>UsdLibor3M</v>
      </c>
      <c r="F95" s="142" t="str">
        <f t="shared" si="9"/>
        <v>USDFUT3MF2_Quote</v>
      </c>
      <c r="G95" s="142" t="str">
        <f t="shared" si="10"/>
        <v>USDFUT3MF2ConvAdj_Quote</v>
      </c>
      <c r="H95" s="142" t="str">
        <f t="shared" si="11"/>
        <v>USD_YCSTDRH_FUT3MF2</v>
      </c>
      <c r="I95" s="141" t="e">
        <f>_xll.qlFuturesRateHelper(H95,$F95,$D95,$E95,$G95,Permanent,Trigger,ObjectOverwrite)</f>
        <v>#NUM!</v>
      </c>
      <c r="J95" s="140" t="str">
        <f ca="1">_xll.ohRangeRetrieveError(I95)</f>
        <v>qlFuturesRateHelper - Error converting parameter 'Price' : 'ObjectHandler error: attempt to retrieve object with unknown ID 'USDFUT3MF2_Quote'</v>
      </c>
      <c r="K95" s="100"/>
    </row>
    <row r="96" spans="1:11" x14ac:dyDescent="0.2">
      <c r="A96" s="146"/>
      <c r="B96" s="145">
        <v>94</v>
      </c>
      <c r="C96" s="144" t="b">
        <v>0</v>
      </c>
      <c r="D96" s="144" t="str">
        <v>G2</v>
      </c>
      <c r="E96" s="143" t="str">
        <f t="shared" si="8"/>
        <v>UsdLibor3M</v>
      </c>
      <c r="F96" s="142" t="str">
        <f t="shared" si="9"/>
        <v>USDFUT3MG2_Quote</v>
      </c>
      <c r="G96" s="142" t="str">
        <f t="shared" si="10"/>
        <v>USDFUT3MG2ConvAdj_Quote</v>
      </c>
      <c r="H96" s="142" t="str">
        <f t="shared" si="11"/>
        <v>USD_YCSTDRH_FUT3MG2</v>
      </c>
      <c r="I96" s="141" t="e">
        <f>_xll.qlFuturesRateHelper(H96,$F96,$D96,$E96,$G96,Permanent,Trigger,ObjectOverwrite)</f>
        <v>#NUM!</v>
      </c>
      <c r="J96" s="140" t="str">
        <f ca="1">_xll.ohRangeRetrieveError(I96)</f>
        <v>qlFuturesRateHelper - Error converting parameter 'Price' : 'ObjectHandler error: attempt to retrieve object with unknown ID 'USDFUT3MG2_Quote'</v>
      </c>
      <c r="K96" s="100"/>
    </row>
    <row r="97" spans="1:11" x14ac:dyDescent="0.2">
      <c r="A97" s="146"/>
      <c r="B97" s="145">
        <v>95</v>
      </c>
      <c r="C97" s="144" t="b">
        <v>0</v>
      </c>
      <c r="D97" s="144" t="str">
        <v>H2</v>
      </c>
      <c r="E97" s="143" t="str">
        <f t="shared" si="8"/>
        <v>UsdLibor3M</v>
      </c>
      <c r="F97" s="142" t="str">
        <f t="shared" si="9"/>
        <v>USDFUT3MH2_Quote</v>
      </c>
      <c r="G97" s="142" t="str">
        <f t="shared" si="10"/>
        <v>USDFUT3MH2ConvAdj_Quote</v>
      </c>
      <c r="H97" s="142" t="str">
        <f t="shared" si="11"/>
        <v>USD_YCSTDRH_FUT3MH2</v>
      </c>
      <c r="I97" s="141" t="str">
        <f>_xll.qlFuturesRateHelper(H97,$F97,$D97,$E97,$G97,Permanent,Trigger,ObjectOverwrite)</f>
        <v>USD_YCSTDRH_FUT3MH2#0003</v>
      </c>
      <c r="J97" s="140" t="str">
        <f>_xll.ohRangeRetrieveError(I97)</f>
        <v/>
      </c>
      <c r="K97" s="100"/>
    </row>
    <row r="98" spans="1:11" x14ac:dyDescent="0.2">
      <c r="A98" s="146"/>
      <c r="B98" s="145">
        <v>96</v>
      </c>
      <c r="C98" s="144" t="b">
        <v>0</v>
      </c>
      <c r="D98" s="144" t="str">
        <v>J2</v>
      </c>
      <c r="E98" s="143" t="str">
        <f t="shared" si="8"/>
        <v>UsdLibor3M</v>
      </c>
      <c r="F98" s="142" t="str">
        <f t="shared" si="9"/>
        <v>USDFUT3MJ2_Quote</v>
      </c>
      <c r="G98" s="142" t="str">
        <f t="shared" si="10"/>
        <v>USDFUT3MJ2ConvAdj_Quote</v>
      </c>
      <c r="H98" s="142" t="str">
        <f t="shared" si="11"/>
        <v>USD_YCSTDRH_FUT3MJ2</v>
      </c>
      <c r="I98" s="141" t="e">
        <f>_xll.qlFuturesRateHelper(H98,$F98,$D98,$E98,$G98,Permanent,Trigger,ObjectOverwrite)</f>
        <v>#NUM!</v>
      </c>
      <c r="J98" s="140" t="str">
        <f ca="1">_xll.ohRangeRetrieveError(I98)</f>
        <v>qlFuturesRateHelper - Error converting parameter 'Price' : 'ObjectHandler error: attempt to retrieve object with unknown ID 'USDFUT3MJ2_Quote'</v>
      </c>
      <c r="K98" s="100"/>
    </row>
    <row r="99" spans="1:11" x14ac:dyDescent="0.2">
      <c r="A99" s="146"/>
      <c r="B99" s="145">
        <v>97</v>
      </c>
      <c r="C99" s="144" t="b">
        <v>0</v>
      </c>
      <c r="D99" s="144" t="str">
        <v>K2</v>
      </c>
      <c r="E99" s="143" t="str">
        <f t="shared" ref="E99:E122" si="12">PROPER(Currency)&amp;FamilyName&amp;$E$1</f>
        <v>UsdLibor3M</v>
      </c>
      <c r="F99" s="142" t="str">
        <f t="shared" ref="F99:F122" si="13">Currency&amp;"FUT"&amp;$E$1&amp;$D99&amp;QuoteSuffix</f>
        <v>USDFUT3MK2_Quote</v>
      </c>
      <c r="G99" s="142" t="str">
        <f t="shared" ref="G99:G122" si="14">Currency&amp;"FUT"&amp;$E$1&amp;$D99&amp;"ConvAdj"&amp;QuoteSuffix</f>
        <v>USDFUT3MK2ConvAdj_Quote</v>
      </c>
      <c r="H99" s="142" t="str">
        <f t="shared" ref="H99:H122" si="15">$H$1&amp;"_FUT"&amp;$E$1&amp;$D99</f>
        <v>USD_YCSTDRH_FUT3MK2</v>
      </c>
      <c r="I99" s="141" t="e">
        <f>_xll.qlFuturesRateHelper(H99,$F99,$D99,$E99,$G99,Permanent,Trigger,ObjectOverwrite)</f>
        <v>#NUM!</v>
      </c>
      <c r="J99" s="140" t="str">
        <f ca="1">_xll.ohRangeRetrieveError(I99)</f>
        <v>qlFuturesRateHelper - Error converting parameter 'Price' : 'ObjectHandler error: attempt to retrieve object with unknown ID 'USDFUT3MK2_Quote'</v>
      </c>
      <c r="K99" s="100"/>
    </row>
    <row r="100" spans="1:11" x14ac:dyDescent="0.2">
      <c r="A100" s="146"/>
      <c r="B100" s="145">
        <v>98</v>
      </c>
      <c r="C100" s="144" t="b">
        <v>0</v>
      </c>
      <c r="D100" s="144" t="str">
        <v>M2</v>
      </c>
      <c r="E100" s="143" t="str">
        <f t="shared" si="12"/>
        <v>UsdLibor3M</v>
      </c>
      <c r="F100" s="142" t="str">
        <f t="shared" si="13"/>
        <v>USDFUT3MM2_Quote</v>
      </c>
      <c r="G100" s="142" t="str">
        <f t="shared" si="14"/>
        <v>USDFUT3MM2ConvAdj_Quote</v>
      </c>
      <c r="H100" s="142" t="str">
        <f t="shared" si="15"/>
        <v>USD_YCSTDRH_FUT3MM2</v>
      </c>
      <c r="I100" s="141" t="str">
        <f>_xll.qlFuturesRateHelper(H100,$F100,$D100,$E100,$G100,Permanent,Trigger,ObjectOverwrite)</f>
        <v>USD_YCSTDRH_FUT3MM2#0003</v>
      </c>
      <c r="J100" s="140" t="str">
        <f>_xll.ohRangeRetrieveError(I100)</f>
        <v/>
      </c>
      <c r="K100" s="100"/>
    </row>
    <row r="101" spans="1:11" x14ac:dyDescent="0.2">
      <c r="A101" s="146"/>
      <c r="B101" s="145">
        <v>99</v>
      </c>
      <c r="C101" s="144" t="b">
        <v>0</v>
      </c>
      <c r="D101" s="144" t="str">
        <v>N2</v>
      </c>
      <c r="E101" s="143" t="str">
        <f t="shared" si="12"/>
        <v>UsdLibor3M</v>
      </c>
      <c r="F101" s="142" t="str">
        <f t="shared" si="13"/>
        <v>USDFUT3MN2_Quote</v>
      </c>
      <c r="G101" s="142" t="str">
        <f t="shared" si="14"/>
        <v>USDFUT3MN2ConvAdj_Quote</v>
      </c>
      <c r="H101" s="142" t="str">
        <f t="shared" si="15"/>
        <v>USD_YCSTDRH_FUT3MN2</v>
      </c>
      <c r="I101" s="141" t="e">
        <f>_xll.qlFuturesRateHelper(H101,$F101,$D101,$E101,$G101,Permanent,Trigger,ObjectOverwrite)</f>
        <v>#NUM!</v>
      </c>
      <c r="J101" s="140" t="str">
        <f ca="1">_xll.ohRangeRetrieveError(I101)</f>
        <v>qlFuturesRateHelper - Error converting parameter 'Price' : 'ObjectHandler error: attempt to retrieve object with unknown ID 'USDFUT3MN2_Quote'</v>
      </c>
      <c r="K101" s="100"/>
    </row>
    <row r="102" spans="1:11" x14ac:dyDescent="0.2">
      <c r="A102" s="146"/>
      <c r="B102" s="145">
        <v>100</v>
      </c>
      <c r="C102" s="144" t="b">
        <v>0</v>
      </c>
      <c r="D102" s="144" t="str">
        <v>Q2</v>
      </c>
      <c r="E102" s="143" t="str">
        <f t="shared" si="12"/>
        <v>UsdLibor3M</v>
      </c>
      <c r="F102" s="142" t="str">
        <f t="shared" si="13"/>
        <v>USDFUT3MQ2_Quote</v>
      </c>
      <c r="G102" s="142" t="str">
        <f t="shared" si="14"/>
        <v>USDFUT3MQ2ConvAdj_Quote</v>
      </c>
      <c r="H102" s="142" t="str">
        <f t="shared" si="15"/>
        <v>USD_YCSTDRH_FUT3MQ2</v>
      </c>
      <c r="I102" s="141" t="e">
        <f>_xll.qlFuturesRateHelper(H102,$F102,$D102,$E102,$G102,Permanent,Trigger,ObjectOverwrite)</f>
        <v>#NUM!</v>
      </c>
      <c r="J102" s="140" t="str">
        <f ca="1">_xll.ohRangeRetrieveError(I102)</f>
        <v>qlFuturesRateHelper - Error converting parameter 'Price' : 'ObjectHandler error: attempt to retrieve object with unknown ID 'USDFUT3MQ2_Quote'</v>
      </c>
      <c r="K102" s="100"/>
    </row>
    <row r="103" spans="1:11" x14ac:dyDescent="0.2">
      <c r="A103" s="146"/>
      <c r="B103" s="145">
        <v>101</v>
      </c>
      <c r="C103" s="144" t="b">
        <v>0</v>
      </c>
      <c r="D103" s="144" t="str">
        <v>U2</v>
      </c>
      <c r="E103" s="143" t="str">
        <f t="shared" si="12"/>
        <v>UsdLibor3M</v>
      </c>
      <c r="F103" s="142" t="str">
        <f t="shared" si="13"/>
        <v>USDFUT3MU2_Quote</v>
      </c>
      <c r="G103" s="142" t="str">
        <f t="shared" si="14"/>
        <v>USDFUT3MU2ConvAdj_Quote</v>
      </c>
      <c r="H103" s="142" t="str">
        <f t="shared" si="15"/>
        <v>USD_YCSTDRH_FUT3MU2</v>
      </c>
      <c r="I103" s="141" t="str">
        <f>_xll.qlFuturesRateHelper(H103,$F103,$D103,$E103,$G103,Permanent,Trigger,ObjectOverwrite)</f>
        <v>USD_YCSTDRH_FUT3MU2#0003</v>
      </c>
      <c r="J103" s="140" t="str">
        <f>_xll.ohRangeRetrieveError(I103)</f>
        <v/>
      </c>
      <c r="K103" s="100"/>
    </row>
    <row r="104" spans="1:11" x14ac:dyDescent="0.2">
      <c r="A104" s="146"/>
      <c r="B104" s="145">
        <v>102</v>
      </c>
      <c r="C104" s="144" t="b">
        <v>0</v>
      </c>
      <c r="D104" s="144" t="str">
        <v>V2</v>
      </c>
      <c r="E104" s="143" t="str">
        <f t="shared" si="12"/>
        <v>UsdLibor3M</v>
      </c>
      <c r="F104" s="142" t="str">
        <f t="shared" si="13"/>
        <v>USDFUT3MV2_Quote</v>
      </c>
      <c r="G104" s="142" t="str">
        <f t="shared" si="14"/>
        <v>USDFUT3MV2ConvAdj_Quote</v>
      </c>
      <c r="H104" s="142" t="str">
        <f t="shared" si="15"/>
        <v>USD_YCSTDRH_FUT3MV2</v>
      </c>
      <c r="I104" s="141" t="e">
        <f>_xll.qlFuturesRateHelper(H104,$F104,$D104,$E104,$G104,Permanent,Trigger,ObjectOverwrite)</f>
        <v>#NUM!</v>
      </c>
      <c r="J104" s="140" t="str">
        <f ca="1">_xll.ohRangeRetrieveError(I104)</f>
        <v>qlFuturesRateHelper - Error converting parameter 'Price' : 'ObjectHandler error: attempt to retrieve object with unknown ID 'USDFUT3MV2_Quote'</v>
      </c>
      <c r="K104" s="100"/>
    </row>
    <row r="105" spans="1:11" x14ac:dyDescent="0.2">
      <c r="A105" s="146"/>
      <c r="B105" s="145">
        <v>103</v>
      </c>
      <c r="C105" s="144" t="b">
        <v>0</v>
      </c>
      <c r="D105" s="144" t="str">
        <v>X2</v>
      </c>
      <c r="E105" s="143" t="str">
        <f t="shared" si="12"/>
        <v>UsdLibor3M</v>
      </c>
      <c r="F105" s="142" t="str">
        <f t="shared" si="13"/>
        <v>USDFUT3MX2_Quote</v>
      </c>
      <c r="G105" s="142" t="str">
        <f t="shared" si="14"/>
        <v>USDFUT3MX2ConvAdj_Quote</v>
      </c>
      <c r="H105" s="142" t="str">
        <f t="shared" si="15"/>
        <v>USD_YCSTDRH_FUT3MX2</v>
      </c>
      <c r="I105" s="141" t="e">
        <f>_xll.qlFuturesRateHelper(H105,$F105,$D105,$E105,$G105,Permanent,Trigger,ObjectOverwrite)</f>
        <v>#NUM!</v>
      </c>
      <c r="J105" s="140" t="str">
        <f ca="1">_xll.ohRangeRetrieveError(I105)</f>
        <v>qlFuturesRateHelper - Error converting parameter 'Price' : 'ObjectHandler error: attempt to retrieve object with unknown ID 'USDFUT3MX2_Quote'</v>
      </c>
      <c r="K105" s="100"/>
    </row>
    <row r="106" spans="1:11" x14ac:dyDescent="0.2">
      <c r="A106" s="146"/>
      <c r="B106" s="145">
        <v>104</v>
      </c>
      <c r="C106" s="144" t="b">
        <v>0</v>
      </c>
      <c r="D106" s="144" t="str">
        <v>Z2</v>
      </c>
      <c r="E106" s="143" t="str">
        <f t="shared" si="12"/>
        <v>UsdLibor3M</v>
      </c>
      <c r="F106" s="142" t="str">
        <f t="shared" si="13"/>
        <v>USDFUT3MZ2_Quote</v>
      </c>
      <c r="G106" s="142" t="str">
        <f t="shared" si="14"/>
        <v>USDFUT3MZ2ConvAdj_Quote</v>
      </c>
      <c r="H106" s="142" t="str">
        <f t="shared" si="15"/>
        <v>USD_YCSTDRH_FUT3MZ2</v>
      </c>
      <c r="I106" s="141" t="e">
        <f>_xll.qlFuturesRateHelper(H106,$F106,$D106,$E106,$G106,Permanent,Trigger,ObjectOverwrite)</f>
        <v>#NUM!</v>
      </c>
      <c r="J106" s="140" t="str">
        <f ca="1">_xll.ohRangeRetrieveError(I106)</f>
        <v>qlFuturesRateHelper - Error converting parameter 'Price' : 'ObjectHandler error: attempt to retrieve object with unknown ID 'USDFUT3MZ2_Quote'</v>
      </c>
      <c r="K106" s="100"/>
    </row>
    <row r="107" spans="1:11" x14ac:dyDescent="0.2">
      <c r="A107" s="146"/>
      <c r="B107" s="145">
        <v>105</v>
      </c>
      <c r="C107" s="144" t="b">
        <v>0</v>
      </c>
      <c r="D107" s="144" t="str">
        <v>F3</v>
      </c>
      <c r="E107" s="143" t="str">
        <f t="shared" si="12"/>
        <v>UsdLibor3M</v>
      </c>
      <c r="F107" s="142" t="str">
        <f t="shared" si="13"/>
        <v>USDFUT3MF3_Quote</v>
      </c>
      <c r="G107" s="142" t="str">
        <f t="shared" si="14"/>
        <v>USDFUT3MF3ConvAdj_Quote</v>
      </c>
      <c r="H107" s="142" t="str">
        <f t="shared" si="15"/>
        <v>USD_YCSTDRH_FUT3MF3</v>
      </c>
      <c r="I107" s="141" t="e">
        <f>_xll.qlFuturesRateHelper(H107,$F107,$D107,$E107,$G107,Permanent,Trigger,ObjectOverwrite)</f>
        <v>#NUM!</v>
      </c>
      <c r="J107" s="140" t="str">
        <f ca="1">_xll.ohRangeRetrieveError(I107)</f>
        <v>qlFuturesRateHelper - Error converting parameter 'Price' : 'ObjectHandler error: attempt to retrieve object with unknown ID 'USDFUT3MF3_Quote'</v>
      </c>
      <c r="K107" s="100"/>
    </row>
    <row r="108" spans="1:11" x14ac:dyDescent="0.2">
      <c r="A108" s="146"/>
      <c r="B108" s="145">
        <v>106</v>
      </c>
      <c r="C108" s="144" t="b">
        <v>0</v>
      </c>
      <c r="D108" s="144" t="str">
        <v>G3</v>
      </c>
      <c r="E108" s="143" t="str">
        <f t="shared" si="12"/>
        <v>UsdLibor3M</v>
      </c>
      <c r="F108" s="142" t="str">
        <f t="shared" si="13"/>
        <v>USDFUT3MG3_Quote</v>
      </c>
      <c r="G108" s="142" t="str">
        <f t="shared" si="14"/>
        <v>USDFUT3MG3ConvAdj_Quote</v>
      </c>
      <c r="H108" s="142" t="str">
        <f t="shared" si="15"/>
        <v>USD_YCSTDRH_FUT3MG3</v>
      </c>
      <c r="I108" s="141" t="e">
        <f>_xll.qlFuturesRateHelper(H108,$F108,$D108,$E108,$G108,Permanent,Trigger,ObjectOverwrite)</f>
        <v>#NUM!</v>
      </c>
      <c r="J108" s="140" t="str">
        <f ca="1">_xll.ohRangeRetrieveError(I108)</f>
        <v>qlFuturesRateHelper - Error converting parameter 'Price' : 'ObjectHandler error: attempt to retrieve object with unknown ID 'USDFUT3MG3_Quote'</v>
      </c>
      <c r="K108" s="100"/>
    </row>
    <row r="109" spans="1:11" x14ac:dyDescent="0.2">
      <c r="A109" s="146"/>
      <c r="B109" s="145">
        <v>107</v>
      </c>
      <c r="C109" s="144" t="b">
        <v>0</v>
      </c>
      <c r="D109" s="144" t="str">
        <v>H3</v>
      </c>
      <c r="E109" s="143" t="str">
        <f t="shared" si="12"/>
        <v>UsdLibor3M</v>
      </c>
      <c r="F109" s="142" t="str">
        <f t="shared" si="13"/>
        <v>USDFUT3MH3_Quote</v>
      </c>
      <c r="G109" s="142" t="str">
        <f t="shared" si="14"/>
        <v>USDFUT3MH3ConvAdj_Quote</v>
      </c>
      <c r="H109" s="142" t="str">
        <f t="shared" si="15"/>
        <v>USD_YCSTDRH_FUT3MH3</v>
      </c>
      <c r="I109" s="141" t="e">
        <f>_xll.qlFuturesRateHelper(H109,$F109,$D109,$E109,$G109,Permanent,Trigger,ObjectOverwrite)</f>
        <v>#NUM!</v>
      </c>
      <c r="J109" s="140" t="str">
        <f ca="1">_xll.ohRangeRetrieveError(I109)</f>
        <v>qlFuturesRateHelper - Error converting parameter 'Price' : 'ObjectHandler error: attempt to retrieve object with unknown ID 'USDFUT3MH3_Quote'</v>
      </c>
      <c r="K109" s="100"/>
    </row>
    <row r="110" spans="1:11" x14ac:dyDescent="0.2">
      <c r="A110" s="146"/>
      <c r="B110" s="145">
        <v>108</v>
      </c>
      <c r="C110" s="144" t="b">
        <v>0</v>
      </c>
      <c r="D110" s="144" t="str">
        <v>J3</v>
      </c>
      <c r="E110" s="143" t="str">
        <f t="shared" si="12"/>
        <v>UsdLibor3M</v>
      </c>
      <c r="F110" s="142" t="str">
        <f t="shared" si="13"/>
        <v>USDFUT3MJ3_Quote</v>
      </c>
      <c r="G110" s="142" t="str">
        <f t="shared" si="14"/>
        <v>USDFUT3MJ3ConvAdj_Quote</v>
      </c>
      <c r="H110" s="142" t="str">
        <f t="shared" si="15"/>
        <v>USD_YCSTDRH_FUT3MJ3</v>
      </c>
      <c r="I110" s="141" t="e">
        <f>_xll.qlFuturesRateHelper(H110,$F110,$D110,$E110,$G110,Permanent,Trigger,ObjectOverwrite)</f>
        <v>#NUM!</v>
      </c>
      <c r="J110" s="140" t="str">
        <f ca="1">_xll.ohRangeRetrieveError(I110)</f>
        <v>qlFuturesRateHelper - Error converting parameter 'Price' : 'ObjectHandler error: attempt to retrieve object with unknown ID 'USDFUT3MJ3_Quote'</v>
      </c>
      <c r="K110" s="100"/>
    </row>
    <row r="111" spans="1:11" x14ac:dyDescent="0.2">
      <c r="A111" s="146"/>
      <c r="B111" s="145">
        <v>109</v>
      </c>
      <c r="C111" s="144" t="b">
        <v>0</v>
      </c>
      <c r="D111" s="144" t="str">
        <v>K3</v>
      </c>
      <c r="E111" s="143" t="str">
        <f t="shared" si="12"/>
        <v>UsdLibor3M</v>
      </c>
      <c r="F111" s="142" t="str">
        <f t="shared" si="13"/>
        <v>USDFUT3MK3_Quote</v>
      </c>
      <c r="G111" s="142" t="str">
        <f t="shared" si="14"/>
        <v>USDFUT3MK3ConvAdj_Quote</v>
      </c>
      <c r="H111" s="142" t="str">
        <f t="shared" si="15"/>
        <v>USD_YCSTDRH_FUT3MK3</v>
      </c>
      <c r="I111" s="141" t="e">
        <f>_xll.qlFuturesRateHelper(H111,$F111,$D111,$E111,$G111,Permanent,Trigger,ObjectOverwrite)</f>
        <v>#NUM!</v>
      </c>
      <c r="J111" s="140" t="str">
        <f ca="1">_xll.ohRangeRetrieveError(I111)</f>
        <v>qlFuturesRateHelper - Error converting parameter 'Price' : 'ObjectHandler error: attempt to retrieve object with unknown ID 'USDFUT3MK3_Quote'</v>
      </c>
      <c r="K111" s="100"/>
    </row>
    <row r="112" spans="1:11" x14ac:dyDescent="0.2">
      <c r="A112" s="146"/>
      <c r="B112" s="145">
        <v>110</v>
      </c>
      <c r="C112" s="144" t="b">
        <v>0</v>
      </c>
      <c r="D112" s="144" t="str">
        <v>M3</v>
      </c>
      <c r="E112" s="143" t="str">
        <f t="shared" si="12"/>
        <v>UsdLibor3M</v>
      </c>
      <c r="F112" s="142" t="str">
        <f t="shared" si="13"/>
        <v>USDFUT3MM3_Quote</v>
      </c>
      <c r="G112" s="142" t="str">
        <f t="shared" si="14"/>
        <v>USDFUT3MM3ConvAdj_Quote</v>
      </c>
      <c r="H112" s="142" t="str">
        <f t="shared" si="15"/>
        <v>USD_YCSTDRH_FUT3MM3</v>
      </c>
      <c r="I112" s="141" t="e">
        <f>_xll.qlFuturesRateHelper(H112,$F112,$D112,$E112,$G112,Permanent,Trigger,ObjectOverwrite)</f>
        <v>#NUM!</v>
      </c>
      <c r="J112" s="140" t="str">
        <f ca="1">_xll.ohRangeRetrieveError(I112)</f>
        <v>qlFuturesRateHelper - Error converting parameter 'Price' : 'ObjectHandler error: attempt to retrieve object with unknown ID 'USDFUT3MM3_Quote'</v>
      </c>
      <c r="K112" s="100"/>
    </row>
    <row r="113" spans="1:11" x14ac:dyDescent="0.2">
      <c r="A113" s="146"/>
      <c r="B113" s="145">
        <v>111</v>
      </c>
      <c r="C113" s="144" t="b">
        <v>0</v>
      </c>
      <c r="D113" s="144" t="str">
        <v>N3</v>
      </c>
      <c r="E113" s="143" t="str">
        <f t="shared" si="12"/>
        <v>UsdLibor3M</v>
      </c>
      <c r="F113" s="142" t="str">
        <f t="shared" si="13"/>
        <v>USDFUT3MN3_Quote</v>
      </c>
      <c r="G113" s="142" t="str">
        <f t="shared" si="14"/>
        <v>USDFUT3MN3ConvAdj_Quote</v>
      </c>
      <c r="H113" s="142" t="str">
        <f t="shared" si="15"/>
        <v>USD_YCSTDRH_FUT3MN3</v>
      </c>
      <c r="I113" s="141" t="e">
        <f>_xll.qlFuturesRateHelper(H113,$F113,$D113,$E113,$G113,Permanent,Trigger,ObjectOverwrite)</f>
        <v>#NUM!</v>
      </c>
      <c r="J113" s="140" t="str">
        <f ca="1">_xll.ohRangeRetrieveError(I113)</f>
        <v>qlFuturesRateHelper - Error converting parameter 'Price' : 'ObjectHandler error: attempt to retrieve object with unknown ID 'USDFUT3MN3_Quote'</v>
      </c>
      <c r="K113" s="100"/>
    </row>
    <row r="114" spans="1:11" x14ac:dyDescent="0.2">
      <c r="A114" s="146"/>
      <c r="B114" s="145">
        <v>112</v>
      </c>
      <c r="C114" s="144" t="b">
        <v>0</v>
      </c>
      <c r="D114" s="144" t="str">
        <v>Q3</v>
      </c>
      <c r="E114" s="143" t="str">
        <f t="shared" si="12"/>
        <v>UsdLibor3M</v>
      </c>
      <c r="F114" s="142" t="str">
        <f t="shared" si="13"/>
        <v>USDFUT3MQ3_Quote</v>
      </c>
      <c r="G114" s="142" t="str">
        <f t="shared" si="14"/>
        <v>USDFUT3MQ3ConvAdj_Quote</v>
      </c>
      <c r="H114" s="142" t="str">
        <f t="shared" si="15"/>
        <v>USD_YCSTDRH_FUT3MQ3</v>
      </c>
      <c r="I114" s="141" t="e">
        <f>_xll.qlFuturesRateHelper(H114,$F114,$D114,$E114,$G114,Permanent,Trigger,ObjectOverwrite)</f>
        <v>#NUM!</v>
      </c>
      <c r="J114" s="140" t="str">
        <f ca="1">_xll.ohRangeRetrieveError(I114)</f>
        <v>qlFuturesRateHelper - Error converting parameter 'Price' : 'ObjectHandler error: attempt to retrieve object with unknown ID 'USDFUT3MQ3_Quote'</v>
      </c>
      <c r="K114" s="100"/>
    </row>
    <row r="115" spans="1:11" x14ac:dyDescent="0.2">
      <c r="A115" s="146"/>
      <c r="B115" s="145">
        <v>113</v>
      </c>
      <c r="C115" s="144" t="b">
        <v>0</v>
      </c>
      <c r="D115" s="144" t="str">
        <v>U3</v>
      </c>
      <c r="E115" s="143" t="str">
        <f t="shared" si="12"/>
        <v>UsdLibor3M</v>
      </c>
      <c r="F115" s="142" t="str">
        <f t="shared" si="13"/>
        <v>USDFUT3MU3_Quote</v>
      </c>
      <c r="G115" s="142" t="str">
        <f t="shared" si="14"/>
        <v>USDFUT3MU3ConvAdj_Quote</v>
      </c>
      <c r="H115" s="142" t="str">
        <f t="shared" si="15"/>
        <v>USD_YCSTDRH_FUT3MU3</v>
      </c>
      <c r="I115" s="141" t="e">
        <f>_xll.qlFuturesRateHelper(H115,$F115,$D115,$E115,$G115,Permanent,Trigger,ObjectOverwrite)</f>
        <v>#NUM!</v>
      </c>
      <c r="J115" s="140" t="str">
        <f ca="1">_xll.ohRangeRetrieveError(I115)</f>
        <v>qlFuturesRateHelper - Error converting parameter 'Price' : 'ObjectHandler error: attempt to retrieve object with unknown ID 'USDFUT3MU3_Quote'</v>
      </c>
      <c r="K115" s="100"/>
    </row>
    <row r="116" spans="1:11" x14ac:dyDescent="0.2">
      <c r="A116" s="146"/>
      <c r="B116" s="145">
        <v>114</v>
      </c>
      <c r="C116" s="144" t="b">
        <v>0</v>
      </c>
      <c r="D116" s="144" t="str">
        <v>V3</v>
      </c>
      <c r="E116" s="143" t="str">
        <f t="shared" si="12"/>
        <v>UsdLibor3M</v>
      </c>
      <c r="F116" s="142" t="str">
        <f t="shared" si="13"/>
        <v>USDFUT3MV3_Quote</v>
      </c>
      <c r="G116" s="142" t="str">
        <f t="shared" si="14"/>
        <v>USDFUT3MV3ConvAdj_Quote</v>
      </c>
      <c r="H116" s="142" t="str">
        <f t="shared" si="15"/>
        <v>USD_YCSTDRH_FUT3MV3</v>
      </c>
      <c r="I116" s="141" t="e">
        <f>_xll.qlFuturesRateHelper(H116,$F116,$D116,$E116,$G116,Permanent,Trigger,ObjectOverwrite)</f>
        <v>#NUM!</v>
      </c>
      <c r="J116" s="140" t="str">
        <f ca="1">_xll.ohRangeRetrieveError(I116)</f>
        <v>qlFuturesRateHelper - Error converting parameter 'Price' : 'ObjectHandler error: attempt to retrieve object with unknown ID 'USDFUT3MV3_Quote'</v>
      </c>
      <c r="K116" s="100"/>
    </row>
    <row r="117" spans="1:11" x14ac:dyDescent="0.2">
      <c r="A117" s="146"/>
      <c r="B117" s="145">
        <v>115</v>
      </c>
      <c r="C117" s="144" t="b">
        <v>0</v>
      </c>
      <c r="D117" s="144" t="str">
        <v>X3</v>
      </c>
      <c r="E117" s="143" t="str">
        <f t="shared" si="12"/>
        <v>UsdLibor3M</v>
      </c>
      <c r="F117" s="142" t="str">
        <f t="shared" si="13"/>
        <v>USDFUT3MX3_Quote</v>
      </c>
      <c r="G117" s="142" t="str">
        <f t="shared" si="14"/>
        <v>USDFUT3MX3ConvAdj_Quote</v>
      </c>
      <c r="H117" s="142" t="str">
        <f t="shared" si="15"/>
        <v>USD_YCSTDRH_FUT3MX3</v>
      </c>
      <c r="I117" s="141" t="e">
        <f>_xll.qlFuturesRateHelper(H117,$F117,$D117,$E117,$G117,Permanent,Trigger,ObjectOverwrite)</f>
        <v>#NUM!</v>
      </c>
      <c r="J117" s="140" t="str">
        <f ca="1">_xll.ohRangeRetrieveError(I117)</f>
        <v>qlFuturesRateHelper - Error converting parameter 'Price' : 'ObjectHandler error: attempt to retrieve object with unknown ID 'USDFUT3MX3_Quote'</v>
      </c>
      <c r="K117" s="100"/>
    </row>
    <row r="118" spans="1:11" x14ac:dyDescent="0.2">
      <c r="A118" s="146"/>
      <c r="B118" s="145">
        <v>116</v>
      </c>
      <c r="C118" s="144" t="b">
        <v>0</v>
      </c>
      <c r="D118" s="144" t="str">
        <v>Z3</v>
      </c>
      <c r="E118" s="143" t="str">
        <f t="shared" si="12"/>
        <v>UsdLibor3M</v>
      </c>
      <c r="F118" s="142" t="str">
        <f t="shared" si="13"/>
        <v>USDFUT3MZ3_Quote</v>
      </c>
      <c r="G118" s="142" t="str">
        <f t="shared" si="14"/>
        <v>USDFUT3MZ3ConvAdj_Quote</v>
      </c>
      <c r="H118" s="142" t="str">
        <f t="shared" si="15"/>
        <v>USD_YCSTDRH_FUT3MZ3</v>
      </c>
      <c r="I118" s="141" t="e">
        <f>_xll.qlFuturesRateHelper(H118,$F118,$D118,$E118,$G118,Permanent,Trigger,ObjectOverwrite)</f>
        <v>#NUM!</v>
      </c>
      <c r="J118" s="140" t="str">
        <f ca="1">_xll.ohRangeRetrieveError(I118)</f>
        <v>qlFuturesRateHelper - Error converting parameter 'Price' : 'ObjectHandler error: attempt to retrieve object with unknown ID 'USDFUT3MZ3_Quote'</v>
      </c>
      <c r="K118" s="100"/>
    </row>
    <row r="119" spans="1:11" x14ac:dyDescent="0.2">
      <c r="A119" s="146"/>
      <c r="B119" s="145">
        <v>117</v>
      </c>
      <c r="C119" s="144" t="b">
        <v>0</v>
      </c>
      <c r="D119" s="144" t="str">
        <v>F4</v>
      </c>
      <c r="E119" s="143" t="str">
        <f t="shared" si="12"/>
        <v>UsdLibor3M</v>
      </c>
      <c r="F119" s="142" t="str">
        <f t="shared" si="13"/>
        <v>USDFUT3MF4_Quote</v>
      </c>
      <c r="G119" s="142" t="str">
        <f t="shared" si="14"/>
        <v>USDFUT3MF4ConvAdj_Quote</v>
      </c>
      <c r="H119" s="142" t="str">
        <f t="shared" si="15"/>
        <v>USD_YCSTDRH_FUT3MF4</v>
      </c>
      <c r="I119" s="141" t="e">
        <f>_xll.qlFuturesRateHelper(H119,$F119,$D119,$E119,$G119,Permanent,Trigger,ObjectOverwrite)</f>
        <v>#NUM!</v>
      </c>
      <c r="J119" s="140" t="str">
        <f ca="1">_xll.ohRangeRetrieveError(I119)</f>
        <v>qlFuturesRateHelper - Error converting parameter 'Price' : 'ObjectHandler error: attempt to retrieve object with unknown ID 'USDFUT3MF4_Quote'</v>
      </c>
      <c r="K119" s="100"/>
    </row>
    <row r="120" spans="1:11" x14ac:dyDescent="0.2">
      <c r="A120" s="146"/>
      <c r="B120" s="145">
        <v>118</v>
      </c>
      <c r="C120" s="144" t="b">
        <v>0</v>
      </c>
      <c r="D120" s="144" t="str">
        <v>G4</v>
      </c>
      <c r="E120" s="143" t="str">
        <f t="shared" si="12"/>
        <v>UsdLibor3M</v>
      </c>
      <c r="F120" s="142" t="str">
        <f t="shared" si="13"/>
        <v>USDFUT3MG4_Quote</v>
      </c>
      <c r="G120" s="142" t="str">
        <f t="shared" si="14"/>
        <v>USDFUT3MG4ConvAdj_Quote</v>
      </c>
      <c r="H120" s="142" t="str">
        <f t="shared" si="15"/>
        <v>USD_YCSTDRH_FUT3MG4</v>
      </c>
      <c r="I120" s="141" t="e">
        <f>_xll.qlFuturesRateHelper(H120,$F120,$D120,$E120,$G120,Permanent,Trigger,ObjectOverwrite)</f>
        <v>#NUM!</v>
      </c>
      <c r="J120" s="140" t="str">
        <f ca="1">_xll.ohRangeRetrieveError(I120)</f>
        <v>qlFuturesRateHelper - Error converting parameter 'Price' : 'ObjectHandler error: attempt to retrieve object with unknown ID 'USDFUT3MG4_Quote'</v>
      </c>
      <c r="K120" s="100"/>
    </row>
    <row r="121" spans="1:11" x14ac:dyDescent="0.2">
      <c r="A121" s="146"/>
      <c r="B121" s="145">
        <v>119</v>
      </c>
      <c r="C121" s="144" t="b">
        <v>0</v>
      </c>
      <c r="D121" s="144" t="str">
        <v>H4</v>
      </c>
      <c r="E121" s="143" t="str">
        <f t="shared" si="12"/>
        <v>UsdLibor3M</v>
      </c>
      <c r="F121" s="142" t="str">
        <f t="shared" si="13"/>
        <v>USDFUT3MH4_Quote</v>
      </c>
      <c r="G121" s="142" t="str">
        <f t="shared" si="14"/>
        <v>USDFUT3MH4ConvAdj_Quote</v>
      </c>
      <c r="H121" s="142" t="str">
        <f t="shared" si="15"/>
        <v>USD_YCSTDRH_FUT3MH4</v>
      </c>
      <c r="I121" s="141" t="e">
        <f>_xll.qlFuturesRateHelper(H121,$F121,$D121,$E121,$G121,Permanent,Trigger,ObjectOverwrite)</f>
        <v>#NUM!</v>
      </c>
      <c r="J121" s="140" t="str">
        <f ca="1">_xll.ohRangeRetrieveError(I121)</f>
        <v>qlFuturesRateHelper - Error converting parameter 'Price' : 'ObjectHandler error: attempt to retrieve object with unknown ID 'USDFUT3MH4_Quote'</v>
      </c>
      <c r="K121" s="100"/>
    </row>
    <row r="122" spans="1:11" x14ac:dyDescent="0.2">
      <c r="A122" s="146"/>
      <c r="B122" s="145">
        <v>120</v>
      </c>
      <c r="C122" s="144" t="b">
        <v>0</v>
      </c>
      <c r="D122" s="144" t="str">
        <v>J4</v>
      </c>
      <c r="E122" s="143" t="str">
        <f t="shared" si="12"/>
        <v>UsdLibor3M</v>
      </c>
      <c r="F122" s="142" t="str">
        <f t="shared" si="13"/>
        <v>USDFUT3MJ4_Quote</v>
      </c>
      <c r="G122" s="142" t="str">
        <f t="shared" si="14"/>
        <v>USDFUT3MJ4ConvAdj_Quote</v>
      </c>
      <c r="H122" s="142" t="str">
        <f t="shared" si="15"/>
        <v>USD_YCSTDRH_FUT3MJ4</v>
      </c>
      <c r="I122" s="141" t="e">
        <f>_xll.qlFuturesRateHelper(H122,$F122,$D122,$E122,$G122,Permanent,Trigger,ObjectOverwrite)</f>
        <v>#NUM!</v>
      </c>
      <c r="J122" s="140" t="str">
        <f ca="1">_xll.ohRangeRetrieveError(I122)</f>
        <v>qlFuturesRateHelper - Error converting parameter 'Price' : 'ObjectHandler error: attempt to retrieve object with unknown ID 'USDFUT3MJ4_Quote'</v>
      </c>
      <c r="K122" s="100"/>
    </row>
    <row r="123" spans="1:11" ht="13.5" thickBot="1" x14ac:dyDescent="0.25">
      <c r="A123" s="139"/>
      <c r="B123" s="138"/>
      <c r="C123" s="138"/>
      <c r="D123" s="138"/>
      <c r="E123" s="138"/>
      <c r="F123" s="138"/>
      <c r="G123" s="138"/>
      <c r="H123" s="138"/>
      <c r="I123" s="138"/>
      <c r="J123" s="138"/>
      <c r="K123" s="137"/>
    </row>
  </sheetData>
  <pageMargins left="0.75" right="0.75" top="1" bottom="1" header="0.5" footer="0.5"/>
  <pageSetup paperSize="9" orientation="portrait" r:id="rId1"/>
  <headerFooter alignWithMargins="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7"/>
  <dimension ref="A1:R43"/>
  <sheetViews>
    <sheetView workbookViewId="0">
      <selection activeCell="L6" sqref="L6"/>
    </sheetView>
  </sheetViews>
  <sheetFormatPr defaultRowHeight="12.75" x14ac:dyDescent="0.2"/>
  <cols>
    <col min="1" max="1" width="1.7109375" style="2" customWidth="1"/>
    <col min="2" max="2" width="4.7109375" style="2" bestFit="1" customWidth="1"/>
    <col min="3" max="3" width="3.85546875" style="2" bestFit="1" customWidth="1"/>
    <col min="4" max="4" width="3.140625" style="2" bestFit="1" customWidth="1"/>
    <col min="5" max="5" width="2.7109375" style="2" bestFit="1" customWidth="1"/>
    <col min="6" max="6" width="5.85546875" style="2" bestFit="1" customWidth="1"/>
    <col min="7" max="7" width="13.85546875" style="2" bestFit="1" customWidth="1"/>
    <col min="8" max="8" width="15.28515625" style="2" bestFit="1" customWidth="1"/>
    <col min="9" max="9" width="7.140625" style="2" bestFit="1" customWidth="1"/>
    <col min="10" max="10" width="15.7109375" style="2" bestFit="1" customWidth="1"/>
    <col min="11" max="11" width="22.28515625" style="2" bestFit="1" customWidth="1"/>
    <col min="12" max="12" width="26.7109375" style="183" bestFit="1" customWidth="1"/>
    <col min="13" max="13" width="16.5703125" style="2" customWidth="1"/>
    <col min="14" max="14" width="3.85546875" style="2" customWidth="1"/>
    <col min="15" max="15" width="2.5703125" style="2" customWidth="1"/>
    <col min="16" max="16" width="4" style="2" bestFit="1" customWidth="1"/>
    <col min="17" max="17" width="3.28515625" style="2" bestFit="1" customWidth="1"/>
    <col min="18" max="18" width="2.7109375" style="2" bestFit="1" customWidth="1"/>
    <col min="19" max="16384" width="9.140625" style="2"/>
  </cols>
  <sheetData>
    <row r="1" spans="1:18" x14ac:dyDescent="0.2">
      <c r="A1" s="209" t="s">
        <v>185</v>
      </c>
      <c r="B1" s="121"/>
      <c r="C1" s="121"/>
      <c r="D1" s="121"/>
      <c r="E1" s="121"/>
      <c r="F1" s="121"/>
      <c r="G1" s="121"/>
      <c r="H1" s="121"/>
      <c r="I1" s="121"/>
      <c r="J1" s="121"/>
      <c r="K1" s="120"/>
      <c r="L1" s="121"/>
      <c r="M1" s="121"/>
      <c r="N1" s="208"/>
    </row>
    <row r="2" spans="1:18" x14ac:dyDescent="0.2">
      <c r="A2" s="105"/>
      <c r="B2" s="202"/>
      <c r="C2" s="202"/>
      <c r="D2" s="202"/>
      <c r="E2" s="202"/>
      <c r="F2" s="202"/>
      <c r="G2" s="202"/>
      <c r="H2" s="202"/>
      <c r="I2" s="202"/>
      <c r="J2" s="13" t="s">
        <v>164</v>
      </c>
      <c r="K2" s="13" t="str">
        <f>Currency&amp;"_YC"&amp;"STDRH"</f>
        <v>USD_YCSTDRH</v>
      </c>
      <c r="L2" s="202" t="e">
        <f>NA()</f>
        <v>#N/A</v>
      </c>
      <c r="M2" s="202"/>
      <c r="N2" s="201"/>
    </row>
    <row r="3" spans="1:18" ht="22.5" x14ac:dyDescent="0.2">
      <c r="A3" s="105"/>
      <c r="B3" s="113" t="s">
        <v>179</v>
      </c>
      <c r="C3" s="113"/>
      <c r="D3" s="113"/>
      <c r="E3" s="113"/>
      <c r="F3" s="113" t="s">
        <v>178</v>
      </c>
      <c r="G3" s="113" t="s">
        <v>177</v>
      </c>
      <c r="H3" s="113" t="s">
        <v>176</v>
      </c>
      <c r="I3" s="113" t="s">
        <v>175</v>
      </c>
      <c r="J3" s="113" t="s">
        <v>148</v>
      </c>
      <c r="K3" s="207" t="str">
        <f>K2&amp;"_Swaps.xml"</f>
        <v>USD_YCSTDRH_Swaps.xml</v>
      </c>
      <c r="L3" s="111" t="str">
        <f>IF(Serialize,_xll.ohObjectSave(L4:L42,SerializationPath&amp;K3,FileOverwrite,Serialize),"---")</f>
        <v>---</v>
      </c>
      <c r="M3" s="186" t="str">
        <f>_xll.ohRangeRetrieveError(L3)</f>
        <v/>
      </c>
      <c r="N3" s="185"/>
    </row>
    <row r="4" spans="1:18" x14ac:dyDescent="0.2">
      <c r="A4" s="203"/>
      <c r="B4" s="202"/>
      <c r="C4" s="202"/>
      <c r="D4" s="202"/>
      <c r="E4" s="202"/>
      <c r="F4" s="202"/>
      <c r="G4" s="202"/>
      <c r="H4" s="202"/>
      <c r="I4" s="202"/>
      <c r="J4" s="202"/>
      <c r="K4" s="206" t="str">
        <f>$K$2&amp;"_"&amp;$D6&amp;$E6&amp;"_"&amp;FamilyName&amp;$J$2</f>
        <v>USD_YCSTDRH_AM3L_Libor6M</v>
      </c>
      <c r="L4" s="205" t="str">
        <f>IF(UPPER(FamilyName)="IBOR",_xll.qlEuribor($K4,$J$2,,Permanent,Trigger,ObjectOverwrite),IF(UPPER(FamilyName)="LIBOR",_xll.qlLibor($K4,Currency,$J$2,,Permanent,Trigger,ObjectOverwrite),"--"))</f>
        <v>USD_YCSTDRH_AM3L_Libor6M#0003</v>
      </c>
      <c r="M4" s="204" t="str">
        <f>_xll.ohRangeRetrieveError(L4)</f>
        <v/>
      </c>
      <c r="N4" s="201"/>
    </row>
    <row r="5" spans="1:18" s="94" customFormat="1" ht="12" thickBot="1" x14ac:dyDescent="0.25">
      <c r="A5" s="203"/>
      <c r="B5" s="202"/>
      <c r="C5" s="202"/>
      <c r="D5" s="202"/>
      <c r="E5" s="202"/>
      <c r="F5" s="202"/>
      <c r="G5" s="202"/>
      <c r="H5" s="202"/>
      <c r="I5" s="202"/>
      <c r="J5" s="202"/>
      <c r="K5" s="202"/>
      <c r="L5" s="202"/>
      <c r="M5" s="202"/>
      <c r="N5" s="201"/>
    </row>
    <row r="6" spans="1:18" x14ac:dyDescent="0.2">
      <c r="A6" s="105"/>
      <c r="B6" s="191" t="s">
        <v>170</v>
      </c>
      <c r="C6" s="191" t="s">
        <v>36</v>
      </c>
      <c r="D6" s="191" t="str">
        <f t="array" ref="D6:D42">VLOOKUP(Currency,Conventions,2)</f>
        <v>AM</v>
      </c>
      <c r="E6" s="191" t="str">
        <f t="array" ref="E6:E42">VLOOKUP(Currency,Conventions,3)</f>
        <v>3L</v>
      </c>
      <c r="F6" s="144" t="str">
        <f t="shared" ref="F6:F42" si="0">IF(UPPER(LEFT($D6))="A","Annual",IF(UPPER(LEFT($D6))="S","Semiannual","--"))</f>
        <v>Annual</v>
      </c>
      <c r="G6" s="144" t="s">
        <v>169</v>
      </c>
      <c r="H6" s="144" t="str">
        <f t="shared" ref="H6:H42" si="1">IF(UPPER(RIGHT($D6))="B",BondBasisDayCounter,IF(UPPER(RIGHT($D6))="M",MoneyMarketDayCounter,"--"))</f>
        <v>Actual/360</v>
      </c>
      <c r="I6" s="190">
        <v>0</v>
      </c>
      <c r="J6" s="188" t="str">
        <f t="shared" ref="J6:J42" si="2">Currency&amp;$D6&amp;$E6&amp;$C6&amp;QuoteSuffix</f>
        <v>USDAM3L1Y_Quote</v>
      </c>
      <c r="K6" s="188" t="str">
        <f t="shared" ref="K6:K42" si="3">$K$2&amp;"_"&amp;$D6&amp;$E6&amp;$C6</f>
        <v>USD_YCSTDRH_AM3L1Y</v>
      </c>
      <c r="L6" s="187" t="str">
        <f>_xll.qlSwapRateHelper2(K6,$J6,$C6,Calendar2,$F6,$G6,$H6,$L$4,$I6,B6,DiscountingCurve,Permanent,,ObjectOverwrite)</f>
        <v>USD_YCSTDRH_AM3L1Y#0003</v>
      </c>
      <c r="M6" s="186" t="str">
        <f>_xll.ohRangeRetrieveError(L6)</f>
        <v/>
      </c>
      <c r="N6" s="185"/>
      <c r="P6" s="200" t="s">
        <v>110</v>
      </c>
      <c r="Q6" s="199"/>
      <c r="R6" s="198"/>
    </row>
    <row r="7" spans="1:18" x14ac:dyDescent="0.2">
      <c r="A7" s="105"/>
      <c r="B7" s="191" t="s">
        <v>170</v>
      </c>
      <c r="C7" s="191" t="s">
        <v>35</v>
      </c>
      <c r="D7" s="191" t="str">
        <v>AM</v>
      </c>
      <c r="E7" s="191" t="str">
        <v>3L</v>
      </c>
      <c r="F7" s="143" t="str">
        <f t="shared" si="0"/>
        <v>Annual</v>
      </c>
      <c r="G7" s="143" t="s">
        <v>169</v>
      </c>
      <c r="H7" s="143" t="str">
        <f t="shared" si="1"/>
        <v>Actual/360</v>
      </c>
      <c r="I7" s="190">
        <v>0</v>
      </c>
      <c r="J7" s="189" t="str">
        <f t="shared" si="2"/>
        <v>USDAM3L15M_Quote</v>
      </c>
      <c r="K7" s="188" t="str">
        <f t="shared" si="3"/>
        <v>USD_YCSTDRH_AM3L15M</v>
      </c>
      <c r="L7" s="187" t="str">
        <f>_xll.qlSwapRateHelper2(K7,$J7,$C7,Calendar2,$F7,$G7,$H7,$L$4,$I7,B7,DiscountingCurve,Permanent,,ObjectOverwrite)</f>
        <v>USD_YCSTDRH_AM3L15M#0003</v>
      </c>
      <c r="M7" s="186" t="str">
        <f>_xll.ohRangeRetrieveError(L7)</f>
        <v/>
      </c>
      <c r="N7" s="185"/>
      <c r="P7" s="197" t="s">
        <v>108</v>
      </c>
      <c r="Q7" s="196" t="s">
        <v>107</v>
      </c>
      <c r="R7" s="195" t="s">
        <v>174</v>
      </c>
    </row>
    <row r="8" spans="1:18" x14ac:dyDescent="0.2">
      <c r="A8" s="105"/>
      <c r="B8" s="191" t="s">
        <v>170</v>
      </c>
      <c r="C8" s="191" t="s">
        <v>34</v>
      </c>
      <c r="D8" s="191" t="str">
        <v>AM</v>
      </c>
      <c r="E8" s="191" t="str">
        <v>3L</v>
      </c>
      <c r="F8" s="143" t="str">
        <f t="shared" si="0"/>
        <v>Annual</v>
      </c>
      <c r="G8" s="143" t="s">
        <v>169</v>
      </c>
      <c r="H8" s="143" t="str">
        <f t="shared" si="1"/>
        <v>Actual/360</v>
      </c>
      <c r="I8" s="190">
        <v>0</v>
      </c>
      <c r="J8" s="189" t="str">
        <f t="shared" si="2"/>
        <v>USDAM3L18M_Quote</v>
      </c>
      <c r="K8" s="188" t="str">
        <f t="shared" si="3"/>
        <v>USD_YCSTDRH_AM3L18M</v>
      </c>
      <c r="L8" s="187" t="str">
        <f>_xll.qlSwapRateHelper2(K8,$J8,$C8,Calendar2,$F8,$G8,$H8,$L$4,$I8,B8,DiscountingCurve,Permanent,,ObjectOverwrite)</f>
        <v>USD_YCSTDRH_AM3L18M#0003</v>
      </c>
      <c r="M8" s="186" t="str">
        <f>_xll.ohRangeRetrieveError(L8)</f>
        <v/>
      </c>
      <c r="N8" s="185"/>
      <c r="P8" s="197" t="s">
        <v>104</v>
      </c>
      <c r="Q8" s="196" t="s">
        <v>173</v>
      </c>
      <c r="R8" s="195" t="s">
        <v>172</v>
      </c>
    </row>
    <row r="9" spans="1:18" x14ac:dyDescent="0.2">
      <c r="A9" s="105"/>
      <c r="B9" s="191" t="s">
        <v>170</v>
      </c>
      <c r="C9" s="191" t="s">
        <v>33</v>
      </c>
      <c r="D9" s="191" t="str">
        <v>AM</v>
      </c>
      <c r="E9" s="191" t="str">
        <v>3L</v>
      </c>
      <c r="F9" s="143" t="str">
        <f t="shared" si="0"/>
        <v>Annual</v>
      </c>
      <c r="G9" s="143" t="s">
        <v>169</v>
      </c>
      <c r="H9" s="143" t="str">
        <f t="shared" si="1"/>
        <v>Actual/360</v>
      </c>
      <c r="I9" s="190">
        <v>0</v>
      </c>
      <c r="J9" s="189" t="str">
        <f t="shared" si="2"/>
        <v>USDAM3L21M_Quote</v>
      </c>
      <c r="K9" s="188" t="str">
        <f t="shared" si="3"/>
        <v>USD_YCSTDRH_AM3L21M</v>
      </c>
      <c r="L9" s="187" t="str">
        <f>_xll.qlSwapRateHelper2(K9,$J9,$C9,Calendar2,$F9,$G9,$H9,$L$4,$I9,B9,DiscountingCurve,Permanent,,ObjectOverwrite)</f>
        <v>USD_YCSTDRH_AM3L21M#0003</v>
      </c>
      <c r="M9" s="186" t="str">
        <f>_xll.ohRangeRetrieveError(L9)</f>
        <v/>
      </c>
      <c r="N9" s="185"/>
      <c r="P9" s="197" t="s">
        <v>102</v>
      </c>
      <c r="Q9" s="196"/>
      <c r="R9" s="195"/>
    </row>
    <row r="10" spans="1:18" ht="13.5" thickBot="1" x14ac:dyDescent="0.25">
      <c r="A10" s="105"/>
      <c r="B10" s="191" t="s">
        <v>170</v>
      </c>
      <c r="C10" s="191" t="s">
        <v>32</v>
      </c>
      <c r="D10" s="191" t="str">
        <v>AM</v>
      </c>
      <c r="E10" s="191" t="str">
        <v>3L</v>
      </c>
      <c r="F10" s="143" t="str">
        <f t="shared" si="0"/>
        <v>Annual</v>
      </c>
      <c r="G10" s="143" t="s">
        <v>169</v>
      </c>
      <c r="H10" s="143" t="str">
        <f t="shared" si="1"/>
        <v>Actual/360</v>
      </c>
      <c r="I10" s="190">
        <v>0</v>
      </c>
      <c r="J10" s="189" t="str">
        <f t="shared" si="2"/>
        <v>USDAM3L2Y_Quote</v>
      </c>
      <c r="K10" s="188" t="str">
        <f t="shared" si="3"/>
        <v>USD_YCSTDRH_AM3L2Y</v>
      </c>
      <c r="L10" s="187" t="str">
        <f>_xll.qlSwapRateHelper2(K10,$J10,$C10,Calendar2,$F10,$G10,$H10,$L$4,$I10,B10,DiscountingCurve,Permanent,,ObjectOverwrite)</f>
        <v>USD_YCSTDRH_AM3L2Y#0003</v>
      </c>
      <c r="M10" s="186" t="str">
        <f>_xll.ohRangeRetrieveError(L10)</f>
        <v/>
      </c>
      <c r="N10" s="185"/>
      <c r="P10" s="194" t="s">
        <v>100</v>
      </c>
      <c r="Q10" s="193" t="s">
        <v>99</v>
      </c>
      <c r="R10" s="192" t="s">
        <v>171</v>
      </c>
    </row>
    <row r="11" spans="1:18" x14ac:dyDescent="0.2">
      <c r="A11" s="105"/>
      <c r="B11" s="191" t="s">
        <v>170</v>
      </c>
      <c r="C11" s="191" t="s">
        <v>31</v>
      </c>
      <c r="D11" s="191" t="str">
        <v>AM</v>
      </c>
      <c r="E11" s="191" t="str">
        <v>3L</v>
      </c>
      <c r="F11" s="143" t="str">
        <f t="shared" si="0"/>
        <v>Annual</v>
      </c>
      <c r="G11" s="143" t="s">
        <v>169</v>
      </c>
      <c r="H11" s="143" t="str">
        <f t="shared" si="1"/>
        <v>Actual/360</v>
      </c>
      <c r="I11" s="190">
        <v>0</v>
      </c>
      <c r="J11" s="189" t="str">
        <f t="shared" si="2"/>
        <v>USDAM3L3Y_Quote</v>
      </c>
      <c r="K11" s="188" t="str">
        <f t="shared" si="3"/>
        <v>USD_YCSTDRH_AM3L3Y</v>
      </c>
      <c r="L11" s="187" t="str">
        <f>_xll.qlSwapRateHelper2(K11,$J11,$C11,Calendar2,$F11,$G11,$H11,$L$4,$I11,B11,DiscountingCurve,Permanent,,ObjectOverwrite)</f>
        <v>USD_YCSTDRH_AM3L3Y#0003</v>
      </c>
      <c r="M11" s="186" t="str">
        <f>_xll.ohRangeRetrieveError(L11)</f>
        <v/>
      </c>
      <c r="N11" s="185"/>
    </row>
    <row r="12" spans="1:18" x14ac:dyDescent="0.2">
      <c r="A12" s="105"/>
      <c r="B12" s="191" t="s">
        <v>170</v>
      </c>
      <c r="C12" s="191" t="s">
        <v>30</v>
      </c>
      <c r="D12" s="191" t="str">
        <v>AM</v>
      </c>
      <c r="E12" s="191" t="str">
        <v>3L</v>
      </c>
      <c r="F12" s="143" t="str">
        <f t="shared" si="0"/>
        <v>Annual</v>
      </c>
      <c r="G12" s="143" t="s">
        <v>169</v>
      </c>
      <c r="H12" s="143" t="str">
        <f t="shared" si="1"/>
        <v>Actual/360</v>
      </c>
      <c r="I12" s="190">
        <v>0</v>
      </c>
      <c r="J12" s="189" t="str">
        <f t="shared" si="2"/>
        <v>USDAM3L4Y_Quote</v>
      </c>
      <c r="K12" s="188" t="str">
        <f t="shared" si="3"/>
        <v>USD_YCSTDRH_AM3L4Y</v>
      </c>
      <c r="L12" s="187" t="str">
        <f>_xll.qlSwapRateHelper2(K12,$J12,$C12,Calendar2,$F12,$G12,$H12,$L$4,$I12,B12,DiscountingCurve,Permanent,,ObjectOverwrite)</f>
        <v>USD_YCSTDRH_AM3L4Y#0003</v>
      </c>
      <c r="M12" s="186" t="str">
        <f>_xll.ohRangeRetrieveError(L12)</f>
        <v/>
      </c>
      <c r="N12" s="185"/>
    </row>
    <row r="13" spans="1:18" x14ac:dyDescent="0.2">
      <c r="A13" s="105"/>
      <c r="B13" s="191" t="s">
        <v>170</v>
      </c>
      <c r="C13" s="191" t="s">
        <v>29</v>
      </c>
      <c r="D13" s="191" t="str">
        <v>AM</v>
      </c>
      <c r="E13" s="191" t="str">
        <v>3L</v>
      </c>
      <c r="F13" s="143" t="str">
        <f t="shared" si="0"/>
        <v>Annual</v>
      </c>
      <c r="G13" s="143" t="s">
        <v>169</v>
      </c>
      <c r="H13" s="143" t="str">
        <f t="shared" si="1"/>
        <v>Actual/360</v>
      </c>
      <c r="I13" s="190">
        <v>0</v>
      </c>
      <c r="J13" s="189" t="str">
        <f t="shared" si="2"/>
        <v>USDAM3L5Y_Quote</v>
      </c>
      <c r="K13" s="188" t="str">
        <f t="shared" si="3"/>
        <v>USD_YCSTDRH_AM3L5Y</v>
      </c>
      <c r="L13" s="187" t="str">
        <f>_xll.qlSwapRateHelper2(K13,$J13,$C13,Calendar2,$F13,$G13,$H13,$L$4,$I13,B13,DiscountingCurve,Permanent,,ObjectOverwrite)</f>
        <v>USD_YCSTDRH_AM3L5Y#0003</v>
      </c>
      <c r="M13" s="186" t="str">
        <f>_xll.ohRangeRetrieveError(L13)</f>
        <v/>
      </c>
      <c r="N13" s="185"/>
    </row>
    <row r="14" spans="1:18" x14ac:dyDescent="0.2">
      <c r="A14" s="105"/>
      <c r="B14" s="191" t="s">
        <v>170</v>
      </c>
      <c r="C14" s="191" t="s">
        <v>28</v>
      </c>
      <c r="D14" s="191" t="str">
        <v>AM</v>
      </c>
      <c r="E14" s="191" t="str">
        <v>3L</v>
      </c>
      <c r="F14" s="143" t="str">
        <f t="shared" si="0"/>
        <v>Annual</v>
      </c>
      <c r="G14" s="143" t="s">
        <v>169</v>
      </c>
      <c r="H14" s="143" t="str">
        <f t="shared" si="1"/>
        <v>Actual/360</v>
      </c>
      <c r="I14" s="190">
        <v>0</v>
      </c>
      <c r="J14" s="189" t="str">
        <f t="shared" si="2"/>
        <v>USDAM3L6Y_Quote</v>
      </c>
      <c r="K14" s="188" t="str">
        <f t="shared" si="3"/>
        <v>USD_YCSTDRH_AM3L6Y</v>
      </c>
      <c r="L14" s="187" t="str">
        <f>_xll.qlSwapRateHelper2(K14,$J14,$C14,Calendar2,$F14,$G14,$H14,$L$4,$I14,B14,DiscountingCurve,Permanent,,ObjectOverwrite)</f>
        <v>USD_YCSTDRH_AM3L6Y#0003</v>
      </c>
      <c r="M14" s="186" t="str">
        <f>_xll.ohRangeRetrieveError(L14)</f>
        <v/>
      </c>
      <c r="N14" s="185"/>
    </row>
    <row r="15" spans="1:18" x14ac:dyDescent="0.2">
      <c r="A15" s="105"/>
      <c r="B15" s="191" t="s">
        <v>170</v>
      </c>
      <c r="C15" s="191" t="s">
        <v>27</v>
      </c>
      <c r="D15" s="191" t="str">
        <v>AM</v>
      </c>
      <c r="E15" s="191" t="str">
        <v>3L</v>
      </c>
      <c r="F15" s="143" t="str">
        <f t="shared" si="0"/>
        <v>Annual</v>
      </c>
      <c r="G15" s="143" t="s">
        <v>169</v>
      </c>
      <c r="H15" s="143" t="str">
        <f t="shared" si="1"/>
        <v>Actual/360</v>
      </c>
      <c r="I15" s="190">
        <v>0</v>
      </c>
      <c r="J15" s="189" t="str">
        <f t="shared" si="2"/>
        <v>USDAM3L7Y_Quote</v>
      </c>
      <c r="K15" s="188" t="str">
        <f t="shared" si="3"/>
        <v>USD_YCSTDRH_AM3L7Y</v>
      </c>
      <c r="L15" s="187" t="str">
        <f>_xll.qlSwapRateHelper2(K15,$J15,$C15,Calendar2,$F15,$G15,$H15,$L$4,$I15,B15,DiscountingCurve,Permanent,,ObjectOverwrite)</f>
        <v>USD_YCSTDRH_AM3L7Y#0003</v>
      </c>
      <c r="M15" s="186" t="str">
        <f>_xll.ohRangeRetrieveError(L15)</f>
        <v/>
      </c>
      <c r="N15" s="185"/>
    </row>
    <row r="16" spans="1:18" x14ac:dyDescent="0.2">
      <c r="A16" s="105"/>
      <c r="B16" s="191" t="s">
        <v>170</v>
      </c>
      <c r="C16" s="191" t="s">
        <v>26</v>
      </c>
      <c r="D16" s="191" t="str">
        <v>AM</v>
      </c>
      <c r="E16" s="191" t="str">
        <v>3L</v>
      </c>
      <c r="F16" s="143" t="str">
        <f t="shared" si="0"/>
        <v>Annual</v>
      </c>
      <c r="G16" s="143" t="s">
        <v>169</v>
      </c>
      <c r="H16" s="143" t="str">
        <f t="shared" si="1"/>
        <v>Actual/360</v>
      </c>
      <c r="I16" s="190">
        <v>0</v>
      </c>
      <c r="J16" s="189" t="str">
        <f t="shared" si="2"/>
        <v>USDAM3L8Y_Quote</v>
      </c>
      <c r="K16" s="188" t="str">
        <f t="shared" si="3"/>
        <v>USD_YCSTDRH_AM3L8Y</v>
      </c>
      <c r="L16" s="187" t="str">
        <f>_xll.qlSwapRateHelper2(K16,$J16,$C16,Calendar2,$F16,$G16,$H16,$L$4,$I16,B16,DiscountingCurve,Permanent,,ObjectOverwrite)</f>
        <v>USD_YCSTDRH_AM3L8Y#0003</v>
      </c>
      <c r="M16" s="186" t="str">
        <f>_xll.ohRangeRetrieveError(L16)</f>
        <v/>
      </c>
      <c r="N16" s="185"/>
    </row>
    <row r="17" spans="1:14" x14ac:dyDescent="0.2">
      <c r="A17" s="105"/>
      <c r="B17" s="191" t="s">
        <v>170</v>
      </c>
      <c r="C17" s="191" t="s">
        <v>25</v>
      </c>
      <c r="D17" s="191" t="str">
        <v>AM</v>
      </c>
      <c r="E17" s="191" t="str">
        <v>3L</v>
      </c>
      <c r="F17" s="143" t="str">
        <f t="shared" si="0"/>
        <v>Annual</v>
      </c>
      <c r="G17" s="143" t="s">
        <v>169</v>
      </c>
      <c r="H17" s="143" t="str">
        <f t="shared" si="1"/>
        <v>Actual/360</v>
      </c>
      <c r="I17" s="190">
        <v>0</v>
      </c>
      <c r="J17" s="189" t="str">
        <f t="shared" si="2"/>
        <v>USDAM3L9Y_Quote</v>
      </c>
      <c r="K17" s="188" t="str">
        <f t="shared" si="3"/>
        <v>USD_YCSTDRH_AM3L9Y</v>
      </c>
      <c r="L17" s="187" t="str">
        <f>_xll.qlSwapRateHelper2(K17,$J17,$C17,Calendar2,$F17,$G17,$H17,$L$4,$I17,B17,DiscountingCurve,Permanent,,ObjectOverwrite)</f>
        <v>USD_YCSTDRH_AM3L9Y#0003</v>
      </c>
      <c r="M17" s="186" t="str">
        <f>_xll.ohRangeRetrieveError(L17)</f>
        <v/>
      </c>
      <c r="N17" s="185"/>
    </row>
    <row r="18" spans="1:14" x14ac:dyDescent="0.2">
      <c r="A18" s="105"/>
      <c r="B18" s="191" t="s">
        <v>170</v>
      </c>
      <c r="C18" s="191" t="s">
        <v>24</v>
      </c>
      <c r="D18" s="191" t="str">
        <v>AM</v>
      </c>
      <c r="E18" s="191" t="str">
        <v>3L</v>
      </c>
      <c r="F18" s="143" t="str">
        <f t="shared" si="0"/>
        <v>Annual</v>
      </c>
      <c r="G18" s="143" t="s">
        <v>169</v>
      </c>
      <c r="H18" s="143" t="str">
        <f t="shared" si="1"/>
        <v>Actual/360</v>
      </c>
      <c r="I18" s="190">
        <v>0</v>
      </c>
      <c r="J18" s="189" t="str">
        <f t="shared" si="2"/>
        <v>USDAM3L10Y_Quote</v>
      </c>
      <c r="K18" s="188" t="str">
        <f t="shared" si="3"/>
        <v>USD_YCSTDRH_AM3L10Y</v>
      </c>
      <c r="L18" s="187" t="str">
        <f>_xll.qlSwapRateHelper2(K18,$J18,$C18,Calendar2,$F18,$G18,$H18,$L$4,$I18,B18,DiscountingCurve,Permanent,,ObjectOverwrite)</f>
        <v>USD_YCSTDRH_AM3L10Y#0003</v>
      </c>
      <c r="M18" s="186" t="str">
        <f>_xll.ohRangeRetrieveError(L18)</f>
        <v/>
      </c>
      <c r="N18" s="185"/>
    </row>
    <row r="19" spans="1:14" x14ac:dyDescent="0.2">
      <c r="A19" s="105"/>
      <c r="B19" s="191" t="s">
        <v>170</v>
      </c>
      <c r="C19" s="191" t="s">
        <v>23</v>
      </c>
      <c r="D19" s="191" t="str">
        <v>AM</v>
      </c>
      <c r="E19" s="191" t="str">
        <v>3L</v>
      </c>
      <c r="F19" s="143" t="str">
        <f t="shared" si="0"/>
        <v>Annual</v>
      </c>
      <c r="G19" s="143" t="s">
        <v>169</v>
      </c>
      <c r="H19" s="143" t="str">
        <f t="shared" si="1"/>
        <v>Actual/360</v>
      </c>
      <c r="I19" s="190">
        <v>0</v>
      </c>
      <c r="J19" s="189" t="str">
        <f t="shared" si="2"/>
        <v>USDAM3L11Y_Quote</v>
      </c>
      <c r="K19" s="188" t="str">
        <f t="shared" si="3"/>
        <v>USD_YCSTDRH_AM3L11Y</v>
      </c>
      <c r="L19" s="187" t="str">
        <f>_xll.qlSwapRateHelper2(K19,$J19,$C19,Calendar2,$F19,$G19,$H19,$L$4,$I19,B19,DiscountingCurve,Permanent,,ObjectOverwrite)</f>
        <v>USD_YCSTDRH_AM3L11Y#0003</v>
      </c>
      <c r="M19" s="186" t="str">
        <f>_xll.ohRangeRetrieveError(L19)</f>
        <v/>
      </c>
      <c r="N19" s="185"/>
    </row>
    <row r="20" spans="1:14" x14ac:dyDescent="0.2">
      <c r="A20" s="105"/>
      <c r="B20" s="191" t="s">
        <v>170</v>
      </c>
      <c r="C20" s="191" t="s">
        <v>22</v>
      </c>
      <c r="D20" s="191" t="str">
        <v>AM</v>
      </c>
      <c r="E20" s="191" t="str">
        <v>3L</v>
      </c>
      <c r="F20" s="143" t="str">
        <f t="shared" si="0"/>
        <v>Annual</v>
      </c>
      <c r="G20" s="143" t="s">
        <v>169</v>
      </c>
      <c r="H20" s="143" t="str">
        <f t="shared" si="1"/>
        <v>Actual/360</v>
      </c>
      <c r="I20" s="190">
        <v>0</v>
      </c>
      <c r="J20" s="189" t="str">
        <f t="shared" si="2"/>
        <v>USDAM3L12Y_Quote</v>
      </c>
      <c r="K20" s="188" t="str">
        <f t="shared" si="3"/>
        <v>USD_YCSTDRH_AM3L12Y</v>
      </c>
      <c r="L20" s="187" t="str">
        <f>_xll.qlSwapRateHelper2(K20,$J20,$C20,Calendar2,$F20,$G20,$H20,$L$4,$I20,B20,DiscountingCurve,Permanent,,ObjectOverwrite)</f>
        <v>USD_YCSTDRH_AM3L12Y#0003</v>
      </c>
      <c r="M20" s="186" t="str">
        <f>_xll.ohRangeRetrieveError(L20)</f>
        <v/>
      </c>
      <c r="N20" s="185"/>
    </row>
    <row r="21" spans="1:14" x14ac:dyDescent="0.2">
      <c r="A21" s="105"/>
      <c r="B21" s="191" t="s">
        <v>170</v>
      </c>
      <c r="C21" s="191" t="s">
        <v>21</v>
      </c>
      <c r="D21" s="191" t="str">
        <v>AM</v>
      </c>
      <c r="E21" s="191" t="str">
        <v>3L</v>
      </c>
      <c r="F21" s="143" t="str">
        <f t="shared" si="0"/>
        <v>Annual</v>
      </c>
      <c r="G21" s="143" t="s">
        <v>169</v>
      </c>
      <c r="H21" s="143" t="str">
        <f t="shared" si="1"/>
        <v>Actual/360</v>
      </c>
      <c r="I21" s="190">
        <v>0</v>
      </c>
      <c r="J21" s="189" t="str">
        <f t="shared" si="2"/>
        <v>USDAM3L13Y_Quote</v>
      </c>
      <c r="K21" s="188" t="str">
        <f t="shared" si="3"/>
        <v>USD_YCSTDRH_AM3L13Y</v>
      </c>
      <c r="L21" s="187" t="str">
        <f>_xll.qlSwapRateHelper2(K21,$J21,$C21,Calendar2,$F21,$G21,$H21,$L$4,$I21,B21,DiscountingCurve,Permanent,,ObjectOverwrite)</f>
        <v>USD_YCSTDRH_AM3L13Y#0003</v>
      </c>
      <c r="M21" s="186" t="str">
        <f>_xll.ohRangeRetrieveError(L21)</f>
        <v/>
      </c>
      <c r="N21" s="185"/>
    </row>
    <row r="22" spans="1:14" x14ac:dyDescent="0.2">
      <c r="A22" s="105"/>
      <c r="B22" s="191" t="s">
        <v>170</v>
      </c>
      <c r="C22" s="191" t="s">
        <v>20</v>
      </c>
      <c r="D22" s="191" t="str">
        <v>AM</v>
      </c>
      <c r="E22" s="191" t="str">
        <v>3L</v>
      </c>
      <c r="F22" s="143" t="str">
        <f t="shared" si="0"/>
        <v>Annual</v>
      </c>
      <c r="G22" s="143" t="s">
        <v>169</v>
      </c>
      <c r="H22" s="143" t="str">
        <f t="shared" si="1"/>
        <v>Actual/360</v>
      </c>
      <c r="I22" s="190">
        <v>0</v>
      </c>
      <c r="J22" s="189" t="str">
        <f t="shared" si="2"/>
        <v>USDAM3L14Y_Quote</v>
      </c>
      <c r="K22" s="188" t="str">
        <f t="shared" si="3"/>
        <v>USD_YCSTDRH_AM3L14Y</v>
      </c>
      <c r="L22" s="187" t="str">
        <f>_xll.qlSwapRateHelper2(K22,$J22,$C22,Calendar2,$F22,$G22,$H22,$L$4,$I22,B22,DiscountingCurve,Permanent,,ObjectOverwrite)</f>
        <v>USD_YCSTDRH_AM3L14Y#0003</v>
      </c>
      <c r="M22" s="186" t="str">
        <f>_xll.ohRangeRetrieveError(L22)</f>
        <v/>
      </c>
      <c r="N22" s="185"/>
    </row>
    <row r="23" spans="1:14" x14ac:dyDescent="0.2">
      <c r="A23" s="105"/>
      <c r="B23" s="191" t="s">
        <v>170</v>
      </c>
      <c r="C23" s="191" t="s">
        <v>19</v>
      </c>
      <c r="D23" s="191" t="str">
        <v>AM</v>
      </c>
      <c r="E23" s="191" t="str">
        <v>3L</v>
      </c>
      <c r="F23" s="143" t="str">
        <f t="shared" si="0"/>
        <v>Annual</v>
      </c>
      <c r="G23" s="143" t="s">
        <v>169</v>
      </c>
      <c r="H23" s="143" t="str">
        <f t="shared" si="1"/>
        <v>Actual/360</v>
      </c>
      <c r="I23" s="190">
        <v>0</v>
      </c>
      <c r="J23" s="189" t="str">
        <f t="shared" si="2"/>
        <v>USDAM3L15Y_Quote</v>
      </c>
      <c r="K23" s="188" t="str">
        <f t="shared" si="3"/>
        <v>USD_YCSTDRH_AM3L15Y</v>
      </c>
      <c r="L23" s="187" t="str">
        <f>_xll.qlSwapRateHelper2(K23,$J23,$C23,Calendar2,$F23,$G23,$H23,$L$4,$I23,B23,DiscountingCurve,Permanent,,ObjectOverwrite)</f>
        <v>USD_YCSTDRH_AM3L15Y#0003</v>
      </c>
      <c r="M23" s="186" t="str">
        <f>_xll.ohRangeRetrieveError(L23)</f>
        <v/>
      </c>
      <c r="N23" s="185"/>
    </row>
    <row r="24" spans="1:14" x14ac:dyDescent="0.2">
      <c r="A24" s="105"/>
      <c r="B24" s="191" t="s">
        <v>170</v>
      </c>
      <c r="C24" s="191" t="s">
        <v>18</v>
      </c>
      <c r="D24" s="191" t="str">
        <v>AM</v>
      </c>
      <c r="E24" s="191" t="str">
        <v>3L</v>
      </c>
      <c r="F24" s="143" t="str">
        <f t="shared" si="0"/>
        <v>Annual</v>
      </c>
      <c r="G24" s="143" t="s">
        <v>169</v>
      </c>
      <c r="H24" s="143" t="str">
        <f t="shared" si="1"/>
        <v>Actual/360</v>
      </c>
      <c r="I24" s="190">
        <v>0</v>
      </c>
      <c r="J24" s="189" t="str">
        <f t="shared" si="2"/>
        <v>USDAM3L16Y_Quote</v>
      </c>
      <c r="K24" s="188" t="str">
        <f t="shared" si="3"/>
        <v>USD_YCSTDRH_AM3L16Y</v>
      </c>
      <c r="L24" s="187" t="str">
        <f>_xll.qlSwapRateHelper2(K24,$J24,$C24,Calendar2,$F24,$G24,$H24,$L$4,$I24,B24,DiscountingCurve,Permanent,,ObjectOverwrite)</f>
        <v>USD_YCSTDRH_AM3L16Y#0003</v>
      </c>
      <c r="M24" s="186" t="str">
        <f>_xll.ohRangeRetrieveError(L24)</f>
        <v/>
      </c>
      <c r="N24" s="185"/>
    </row>
    <row r="25" spans="1:14" x14ac:dyDescent="0.2">
      <c r="A25" s="105"/>
      <c r="B25" s="191" t="s">
        <v>170</v>
      </c>
      <c r="C25" s="191" t="s">
        <v>17</v>
      </c>
      <c r="D25" s="191" t="str">
        <v>AM</v>
      </c>
      <c r="E25" s="191" t="str">
        <v>3L</v>
      </c>
      <c r="F25" s="143" t="str">
        <f t="shared" si="0"/>
        <v>Annual</v>
      </c>
      <c r="G25" s="143" t="s">
        <v>169</v>
      </c>
      <c r="H25" s="143" t="str">
        <f t="shared" si="1"/>
        <v>Actual/360</v>
      </c>
      <c r="I25" s="190">
        <v>0</v>
      </c>
      <c r="J25" s="189" t="str">
        <f t="shared" si="2"/>
        <v>USDAM3L17Y_Quote</v>
      </c>
      <c r="K25" s="188" t="str">
        <f t="shared" si="3"/>
        <v>USD_YCSTDRH_AM3L17Y</v>
      </c>
      <c r="L25" s="187" t="str">
        <f>_xll.qlSwapRateHelper2(K25,$J25,$C25,Calendar2,$F25,$G25,$H25,$L$4,$I25,B25,DiscountingCurve,Permanent,,ObjectOverwrite)</f>
        <v>USD_YCSTDRH_AM3L17Y#0003</v>
      </c>
      <c r="M25" s="186" t="str">
        <f>_xll.ohRangeRetrieveError(L25)</f>
        <v/>
      </c>
      <c r="N25" s="185"/>
    </row>
    <row r="26" spans="1:14" x14ac:dyDescent="0.2">
      <c r="A26" s="105"/>
      <c r="B26" s="191" t="s">
        <v>170</v>
      </c>
      <c r="C26" s="191" t="s">
        <v>16</v>
      </c>
      <c r="D26" s="191" t="str">
        <v>AM</v>
      </c>
      <c r="E26" s="191" t="str">
        <v>3L</v>
      </c>
      <c r="F26" s="143" t="str">
        <f t="shared" si="0"/>
        <v>Annual</v>
      </c>
      <c r="G26" s="143" t="s">
        <v>169</v>
      </c>
      <c r="H26" s="143" t="str">
        <f t="shared" si="1"/>
        <v>Actual/360</v>
      </c>
      <c r="I26" s="190">
        <v>0</v>
      </c>
      <c r="J26" s="189" t="str">
        <f t="shared" si="2"/>
        <v>USDAM3L18Y_Quote</v>
      </c>
      <c r="K26" s="188" t="str">
        <f t="shared" si="3"/>
        <v>USD_YCSTDRH_AM3L18Y</v>
      </c>
      <c r="L26" s="187" t="str">
        <f>_xll.qlSwapRateHelper2(K26,$J26,$C26,Calendar2,$F26,$G26,$H26,$L$4,$I26,B26,DiscountingCurve,Permanent,,ObjectOverwrite)</f>
        <v>USD_YCSTDRH_AM3L18Y#0003</v>
      </c>
      <c r="M26" s="186" t="str">
        <f>_xll.ohRangeRetrieveError(L26)</f>
        <v/>
      </c>
      <c r="N26" s="185"/>
    </row>
    <row r="27" spans="1:14" x14ac:dyDescent="0.2">
      <c r="A27" s="105"/>
      <c r="B27" s="191" t="s">
        <v>170</v>
      </c>
      <c r="C27" s="191" t="s">
        <v>15</v>
      </c>
      <c r="D27" s="191" t="str">
        <v>AM</v>
      </c>
      <c r="E27" s="191" t="str">
        <v>3L</v>
      </c>
      <c r="F27" s="143" t="str">
        <f t="shared" si="0"/>
        <v>Annual</v>
      </c>
      <c r="G27" s="143" t="s">
        <v>169</v>
      </c>
      <c r="H27" s="143" t="str">
        <f t="shared" si="1"/>
        <v>Actual/360</v>
      </c>
      <c r="I27" s="190">
        <v>0</v>
      </c>
      <c r="J27" s="189" t="str">
        <f t="shared" si="2"/>
        <v>USDAM3L19Y_Quote</v>
      </c>
      <c r="K27" s="188" t="str">
        <f t="shared" si="3"/>
        <v>USD_YCSTDRH_AM3L19Y</v>
      </c>
      <c r="L27" s="187" t="str">
        <f>_xll.qlSwapRateHelper2(K27,$J27,$C27,Calendar2,$F27,$G27,$H27,$L$4,$I27,B27,DiscountingCurve,Permanent,,ObjectOverwrite)</f>
        <v>USD_YCSTDRH_AM3L19Y#0003</v>
      </c>
      <c r="M27" s="186" t="str">
        <f>_xll.ohRangeRetrieveError(L27)</f>
        <v/>
      </c>
      <c r="N27" s="185"/>
    </row>
    <row r="28" spans="1:14" x14ac:dyDescent="0.2">
      <c r="A28" s="105"/>
      <c r="B28" s="191" t="s">
        <v>170</v>
      </c>
      <c r="C28" s="191" t="s">
        <v>14</v>
      </c>
      <c r="D28" s="191" t="str">
        <v>AM</v>
      </c>
      <c r="E28" s="191" t="str">
        <v>3L</v>
      </c>
      <c r="F28" s="143" t="str">
        <f t="shared" si="0"/>
        <v>Annual</v>
      </c>
      <c r="G28" s="143" t="s">
        <v>169</v>
      </c>
      <c r="H28" s="143" t="str">
        <f t="shared" si="1"/>
        <v>Actual/360</v>
      </c>
      <c r="I28" s="190">
        <v>0</v>
      </c>
      <c r="J28" s="189" t="str">
        <f t="shared" si="2"/>
        <v>USDAM3L20Y_Quote</v>
      </c>
      <c r="K28" s="188" t="str">
        <f t="shared" si="3"/>
        <v>USD_YCSTDRH_AM3L20Y</v>
      </c>
      <c r="L28" s="187" t="str">
        <f>_xll.qlSwapRateHelper2(K28,$J28,$C28,Calendar2,$F28,$G28,$H28,$L$4,$I28,B28,DiscountingCurve,Permanent,,ObjectOverwrite)</f>
        <v>USD_YCSTDRH_AM3L20Y#0003</v>
      </c>
      <c r="M28" s="186" t="str">
        <f>_xll.ohRangeRetrieveError(L28)</f>
        <v/>
      </c>
      <c r="N28" s="185"/>
    </row>
    <row r="29" spans="1:14" x14ac:dyDescent="0.2">
      <c r="A29" s="105"/>
      <c r="B29" s="191" t="s">
        <v>170</v>
      </c>
      <c r="C29" s="191" t="s">
        <v>13</v>
      </c>
      <c r="D29" s="191" t="str">
        <v>AM</v>
      </c>
      <c r="E29" s="191" t="str">
        <v>3L</v>
      </c>
      <c r="F29" s="143" t="str">
        <f t="shared" si="0"/>
        <v>Annual</v>
      </c>
      <c r="G29" s="143" t="s">
        <v>169</v>
      </c>
      <c r="H29" s="143" t="str">
        <f t="shared" si="1"/>
        <v>Actual/360</v>
      </c>
      <c r="I29" s="190">
        <v>0</v>
      </c>
      <c r="J29" s="189" t="str">
        <f t="shared" si="2"/>
        <v>USDAM3L21Y_Quote</v>
      </c>
      <c r="K29" s="188" t="str">
        <f t="shared" si="3"/>
        <v>USD_YCSTDRH_AM3L21Y</v>
      </c>
      <c r="L29" s="187" t="str">
        <f>_xll.qlSwapRateHelper2(K29,$J29,$C29,Calendar2,$F29,$G29,$H29,$L$4,$I29,B29,DiscountingCurve,Permanent,,ObjectOverwrite)</f>
        <v>USD_YCSTDRH_AM3L21Y#0003</v>
      </c>
      <c r="M29" s="186" t="str">
        <f>_xll.ohRangeRetrieveError(L29)</f>
        <v/>
      </c>
      <c r="N29" s="185"/>
    </row>
    <row r="30" spans="1:14" x14ac:dyDescent="0.2">
      <c r="A30" s="105"/>
      <c r="B30" s="191" t="s">
        <v>170</v>
      </c>
      <c r="C30" s="191" t="s">
        <v>12</v>
      </c>
      <c r="D30" s="191" t="str">
        <v>AM</v>
      </c>
      <c r="E30" s="191" t="str">
        <v>3L</v>
      </c>
      <c r="F30" s="143" t="str">
        <f t="shared" si="0"/>
        <v>Annual</v>
      </c>
      <c r="G30" s="143" t="s">
        <v>169</v>
      </c>
      <c r="H30" s="143" t="str">
        <f t="shared" si="1"/>
        <v>Actual/360</v>
      </c>
      <c r="I30" s="190">
        <v>0</v>
      </c>
      <c r="J30" s="189" t="str">
        <f t="shared" si="2"/>
        <v>USDAM3L22Y_Quote</v>
      </c>
      <c r="K30" s="188" t="str">
        <f t="shared" si="3"/>
        <v>USD_YCSTDRH_AM3L22Y</v>
      </c>
      <c r="L30" s="187" t="str">
        <f>_xll.qlSwapRateHelper2(K30,$J30,$C30,Calendar2,$F30,$G30,$H30,$L$4,$I30,B30,DiscountingCurve,Permanent,,ObjectOverwrite)</f>
        <v>USD_YCSTDRH_AM3L22Y#0003</v>
      </c>
      <c r="M30" s="186" t="str">
        <f>_xll.ohRangeRetrieveError(L30)</f>
        <v/>
      </c>
      <c r="N30" s="185"/>
    </row>
    <row r="31" spans="1:14" x14ac:dyDescent="0.2">
      <c r="A31" s="105"/>
      <c r="B31" s="191" t="s">
        <v>170</v>
      </c>
      <c r="C31" s="191" t="s">
        <v>11</v>
      </c>
      <c r="D31" s="191" t="str">
        <v>AM</v>
      </c>
      <c r="E31" s="191" t="str">
        <v>3L</v>
      </c>
      <c r="F31" s="143" t="str">
        <f t="shared" si="0"/>
        <v>Annual</v>
      </c>
      <c r="G31" s="143" t="s">
        <v>169</v>
      </c>
      <c r="H31" s="143" t="str">
        <f t="shared" si="1"/>
        <v>Actual/360</v>
      </c>
      <c r="I31" s="190">
        <v>0</v>
      </c>
      <c r="J31" s="189" t="str">
        <f t="shared" si="2"/>
        <v>USDAM3L23Y_Quote</v>
      </c>
      <c r="K31" s="188" t="str">
        <f t="shared" si="3"/>
        <v>USD_YCSTDRH_AM3L23Y</v>
      </c>
      <c r="L31" s="187" t="str">
        <f>_xll.qlSwapRateHelper2(K31,$J31,$C31,Calendar2,$F31,$G31,$H31,$L$4,$I31,B31,DiscountingCurve,Permanent,,ObjectOverwrite)</f>
        <v>USD_YCSTDRH_AM3L23Y#0003</v>
      </c>
      <c r="M31" s="186" t="str">
        <f>_xll.ohRangeRetrieveError(L31)</f>
        <v/>
      </c>
      <c r="N31" s="185"/>
    </row>
    <row r="32" spans="1:14" x14ac:dyDescent="0.2">
      <c r="A32" s="105"/>
      <c r="B32" s="191" t="s">
        <v>170</v>
      </c>
      <c r="C32" s="191" t="s">
        <v>10</v>
      </c>
      <c r="D32" s="191" t="str">
        <v>AM</v>
      </c>
      <c r="E32" s="191" t="str">
        <v>3L</v>
      </c>
      <c r="F32" s="143" t="str">
        <f t="shared" si="0"/>
        <v>Annual</v>
      </c>
      <c r="G32" s="143" t="s">
        <v>169</v>
      </c>
      <c r="H32" s="143" t="str">
        <f t="shared" si="1"/>
        <v>Actual/360</v>
      </c>
      <c r="I32" s="190">
        <v>0</v>
      </c>
      <c r="J32" s="189" t="str">
        <f t="shared" si="2"/>
        <v>USDAM3L24Y_Quote</v>
      </c>
      <c r="K32" s="188" t="str">
        <f t="shared" si="3"/>
        <v>USD_YCSTDRH_AM3L24Y</v>
      </c>
      <c r="L32" s="187" t="str">
        <f>_xll.qlSwapRateHelper2(K32,$J32,$C32,Calendar2,$F32,$G32,$H32,$L$4,$I32,B32,DiscountingCurve,Permanent,,ObjectOverwrite)</f>
        <v>USD_YCSTDRH_AM3L24Y#0003</v>
      </c>
      <c r="M32" s="186" t="str">
        <f>_xll.ohRangeRetrieveError(L32)</f>
        <v/>
      </c>
      <c r="N32" s="185"/>
    </row>
    <row r="33" spans="1:14" x14ac:dyDescent="0.2">
      <c r="A33" s="105"/>
      <c r="B33" s="191" t="s">
        <v>170</v>
      </c>
      <c r="C33" s="191" t="s">
        <v>9</v>
      </c>
      <c r="D33" s="191" t="str">
        <v>AM</v>
      </c>
      <c r="E33" s="191" t="str">
        <v>3L</v>
      </c>
      <c r="F33" s="143" t="str">
        <f t="shared" si="0"/>
        <v>Annual</v>
      </c>
      <c r="G33" s="143" t="s">
        <v>169</v>
      </c>
      <c r="H33" s="143" t="str">
        <f t="shared" si="1"/>
        <v>Actual/360</v>
      </c>
      <c r="I33" s="190">
        <v>0</v>
      </c>
      <c r="J33" s="189" t="str">
        <f t="shared" si="2"/>
        <v>USDAM3L25Y_Quote</v>
      </c>
      <c r="K33" s="188" t="str">
        <f t="shared" si="3"/>
        <v>USD_YCSTDRH_AM3L25Y</v>
      </c>
      <c r="L33" s="187" t="str">
        <f>_xll.qlSwapRateHelper2(K33,$J33,$C33,Calendar2,$F33,$G33,$H33,$L$4,$I33,B33,DiscountingCurve,Permanent,,ObjectOverwrite)</f>
        <v>USD_YCSTDRH_AM3L25Y#0003</v>
      </c>
      <c r="M33" s="186" t="str">
        <f>_xll.ohRangeRetrieveError(L33)</f>
        <v/>
      </c>
      <c r="N33" s="185"/>
    </row>
    <row r="34" spans="1:14" x14ac:dyDescent="0.2">
      <c r="A34" s="105"/>
      <c r="B34" s="191" t="s">
        <v>170</v>
      </c>
      <c r="C34" s="191" t="s">
        <v>8</v>
      </c>
      <c r="D34" s="191" t="str">
        <v>AM</v>
      </c>
      <c r="E34" s="191" t="str">
        <v>3L</v>
      </c>
      <c r="F34" s="143" t="str">
        <f t="shared" si="0"/>
        <v>Annual</v>
      </c>
      <c r="G34" s="143" t="s">
        <v>169</v>
      </c>
      <c r="H34" s="143" t="str">
        <f t="shared" si="1"/>
        <v>Actual/360</v>
      </c>
      <c r="I34" s="190">
        <v>0</v>
      </c>
      <c r="J34" s="189" t="str">
        <f t="shared" si="2"/>
        <v>USDAM3L26Y_Quote</v>
      </c>
      <c r="K34" s="188" t="str">
        <f t="shared" si="3"/>
        <v>USD_YCSTDRH_AM3L26Y</v>
      </c>
      <c r="L34" s="187" t="str">
        <f>_xll.qlSwapRateHelper2(K34,$J34,$C34,Calendar2,$F34,$G34,$H34,$L$4,$I34,B34,DiscountingCurve,Permanent,,ObjectOverwrite)</f>
        <v>USD_YCSTDRH_AM3L26Y#0003</v>
      </c>
      <c r="M34" s="186" t="str">
        <f>_xll.ohRangeRetrieveError(L34)</f>
        <v/>
      </c>
      <c r="N34" s="185"/>
    </row>
    <row r="35" spans="1:14" x14ac:dyDescent="0.2">
      <c r="A35" s="105"/>
      <c r="B35" s="191" t="s">
        <v>170</v>
      </c>
      <c r="C35" s="191" t="s">
        <v>7</v>
      </c>
      <c r="D35" s="191" t="str">
        <v>AM</v>
      </c>
      <c r="E35" s="191" t="str">
        <v>3L</v>
      </c>
      <c r="F35" s="143" t="str">
        <f t="shared" si="0"/>
        <v>Annual</v>
      </c>
      <c r="G35" s="143" t="s">
        <v>169</v>
      </c>
      <c r="H35" s="143" t="str">
        <f t="shared" si="1"/>
        <v>Actual/360</v>
      </c>
      <c r="I35" s="190">
        <v>0</v>
      </c>
      <c r="J35" s="189" t="str">
        <f t="shared" si="2"/>
        <v>USDAM3L27Y_Quote</v>
      </c>
      <c r="K35" s="188" t="str">
        <f t="shared" si="3"/>
        <v>USD_YCSTDRH_AM3L27Y</v>
      </c>
      <c r="L35" s="187" t="str">
        <f>_xll.qlSwapRateHelper2(K35,$J35,$C35,Calendar2,$F35,$G35,$H35,$L$4,$I35,B35,DiscountingCurve,Permanent,,ObjectOverwrite)</f>
        <v>USD_YCSTDRH_AM3L27Y#0003</v>
      </c>
      <c r="M35" s="186" t="str">
        <f>_xll.ohRangeRetrieveError(L35)</f>
        <v/>
      </c>
      <c r="N35" s="185"/>
    </row>
    <row r="36" spans="1:14" x14ac:dyDescent="0.2">
      <c r="A36" s="105"/>
      <c r="B36" s="191" t="s">
        <v>170</v>
      </c>
      <c r="C36" s="191" t="s">
        <v>6</v>
      </c>
      <c r="D36" s="191" t="str">
        <v>AM</v>
      </c>
      <c r="E36" s="191" t="str">
        <v>3L</v>
      </c>
      <c r="F36" s="143" t="str">
        <f t="shared" si="0"/>
        <v>Annual</v>
      </c>
      <c r="G36" s="143" t="s">
        <v>169</v>
      </c>
      <c r="H36" s="143" t="str">
        <f t="shared" si="1"/>
        <v>Actual/360</v>
      </c>
      <c r="I36" s="190">
        <v>0</v>
      </c>
      <c r="J36" s="189" t="str">
        <f t="shared" si="2"/>
        <v>USDAM3L28Y_Quote</v>
      </c>
      <c r="K36" s="188" t="str">
        <f t="shared" si="3"/>
        <v>USD_YCSTDRH_AM3L28Y</v>
      </c>
      <c r="L36" s="187" t="str">
        <f>_xll.qlSwapRateHelper2(K36,$J36,$C36,Calendar2,$F36,$G36,$H36,$L$4,$I36,B36,DiscountingCurve,Permanent,,ObjectOverwrite)</f>
        <v>USD_YCSTDRH_AM3L28Y#0003</v>
      </c>
      <c r="M36" s="186" t="str">
        <f>_xll.ohRangeRetrieveError(L36)</f>
        <v/>
      </c>
      <c r="N36" s="185"/>
    </row>
    <row r="37" spans="1:14" x14ac:dyDescent="0.2">
      <c r="A37" s="105"/>
      <c r="B37" s="191" t="s">
        <v>170</v>
      </c>
      <c r="C37" s="191" t="s">
        <v>5</v>
      </c>
      <c r="D37" s="191" t="str">
        <v>AM</v>
      </c>
      <c r="E37" s="191" t="str">
        <v>3L</v>
      </c>
      <c r="F37" s="143" t="str">
        <f t="shared" si="0"/>
        <v>Annual</v>
      </c>
      <c r="G37" s="143" t="s">
        <v>169</v>
      </c>
      <c r="H37" s="143" t="str">
        <f t="shared" si="1"/>
        <v>Actual/360</v>
      </c>
      <c r="I37" s="190">
        <v>0</v>
      </c>
      <c r="J37" s="189" t="str">
        <f t="shared" si="2"/>
        <v>USDAM3L29Y_Quote</v>
      </c>
      <c r="K37" s="188" t="str">
        <f t="shared" si="3"/>
        <v>USD_YCSTDRH_AM3L29Y</v>
      </c>
      <c r="L37" s="187" t="str">
        <f>_xll.qlSwapRateHelper2(K37,$J37,$C37,Calendar2,$F37,$G37,$H37,$L$4,$I37,B37,DiscountingCurve,Permanent,,ObjectOverwrite)</f>
        <v>USD_YCSTDRH_AM3L29Y#0003</v>
      </c>
      <c r="M37" s="186" t="str">
        <f>_xll.ohRangeRetrieveError(L37)</f>
        <v/>
      </c>
      <c r="N37" s="185"/>
    </row>
    <row r="38" spans="1:14" x14ac:dyDescent="0.2">
      <c r="A38" s="105"/>
      <c r="B38" s="191" t="s">
        <v>170</v>
      </c>
      <c r="C38" s="191" t="s">
        <v>4</v>
      </c>
      <c r="D38" s="191" t="str">
        <v>AM</v>
      </c>
      <c r="E38" s="191" t="str">
        <v>3L</v>
      </c>
      <c r="F38" s="143" t="str">
        <f t="shared" si="0"/>
        <v>Annual</v>
      </c>
      <c r="G38" s="143" t="s">
        <v>169</v>
      </c>
      <c r="H38" s="143" t="str">
        <f t="shared" si="1"/>
        <v>Actual/360</v>
      </c>
      <c r="I38" s="190">
        <v>0</v>
      </c>
      <c r="J38" s="189" t="str">
        <f t="shared" si="2"/>
        <v>USDAM3L30Y_Quote</v>
      </c>
      <c r="K38" s="188" t="str">
        <f t="shared" si="3"/>
        <v>USD_YCSTDRH_AM3L30Y</v>
      </c>
      <c r="L38" s="187" t="str">
        <f>_xll.qlSwapRateHelper2(K38,$J38,$C38,Calendar2,$F38,$G38,$H38,$L$4,$I38,B38,DiscountingCurve,Permanent,,ObjectOverwrite)</f>
        <v>USD_YCSTDRH_AM3L30Y#0003</v>
      </c>
      <c r="M38" s="186" t="str">
        <f>_xll.ohRangeRetrieveError(L38)</f>
        <v/>
      </c>
      <c r="N38" s="185"/>
    </row>
    <row r="39" spans="1:14" x14ac:dyDescent="0.2">
      <c r="A39" s="105"/>
      <c r="B39" s="191" t="s">
        <v>170</v>
      </c>
      <c r="C39" s="191" t="s">
        <v>3</v>
      </c>
      <c r="D39" s="191" t="str">
        <v>AM</v>
      </c>
      <c r="E39" s="191" t="str">
        <v>3L</v>
      </c>
      <c r="F39" s="143" t="str">
        <f t="shared" si="0"/>
        <v>Annual</v>
      </c>
      <c r="G39" s="143" t="s">
        <v>169</v>
      </c>
      <c r="H39" s="143" t="str">
        <f t="shared" si="1"/>
        <v>Actual/360</v>
      </c>
      <c r="I39" s="190">
        <v>0</v>
      </c>
      <c r="J39" s="189" t="str">
        <f t="shared" si="2"/>
        <v>USDAM3L35Y_Quote</v>
      </c>
      <c r="K39" s="188" t="str">
        <f t="shared" si="3"/>
        <v>USD_YCSTDRH_AM3L35Y</v>
      </c>
      <c r="L39" s="187" t="str">
        <f>_xll.qlSwapRateHelper2(K39,$J39,$C39,Calendar2,$F39,$G39,$H39,$L$4,$I39,B39,DiscountingCurve,Permanent,,ObjectOverwrite)</f>
        <v>USD_YCSTDRH_AM3L35Y#0003</v>
      </c>
      <c r="M39" s="186" t="str">
        <f>_xll.ohRangeRetrieveError(L39)</f>
        <v/>
      </c>
      <c r="N39" s="185"/>
    </row>
    <row r="40" spans="1:14" x14ac:dyDescent="0.2">
      <c r="A40" s="105"/>
      <c r="B40" s="191" t="s">
        <v>170</v>
      </c>
      <c r="C40" s="191" t="s">
        <v>2</v>
      </c>
      <c r="D40" s="191" t="str">
        <v>AM</v>
      </c>
      <c r="E40" s="191" t="str">
        <v>3L</v>
      </c>
      <c r="F40" s="143" t="str">
        <f t="shared" si="0"/>
        <v>Annual</v>
      </c>
      <c r="G40" s="143" t="s">
        <v>169</v>
      </c>
      <c r="H40" s="143" t="str">
        <f t="shared" si="1"/>
        <v>Actual/360</v>
      </c>
      <c r="I40" s="190">
        <v>0</v>
      </c>
      <c r="J40" s="189" t="str">
        <f t="shared" si="2"/>
        <v>USDAM3L40Y_Quote</v>
      </c>
      <c r="K40" s="188" t="str">
        <f t="shared" si="3"/>
        <v>USD_YCSTDRH_AM3L40Y</v>
      </c>
      <c r="L40" s="187" t="str">
        <f>_xll.qlSwapRateHelper2(K40,$J40,$C40,Calendar2,$F40,$G40,$H40,$L$4,$I40,B40,DiscountingCurve,Permanent,,ObjectOverwrite)</f>
        <v>USD_YCSTDRH_AM3L40Y#0003</v>
      </c>
      <c r="M40" s="186" t="str">
        <f>_xll.ohRangeRetrieveError(L40)</f>
        <v/>
      </c>
      <c r="N40" s="185"/>
    </row>
    <row r="41" spans="1:14" x14ac:dyDescent="0.2">
      <c r="A41" s="105"/>
      <c r="B41" s="191" t="s">
        <v>170</v>
      </c>
      <c r="C41" s="191" t="s">
        <v>1</v>
      </c>
      <c r="D41" s="191" t="str">
        <v>AM</v>
      </c>
      <c r="E41" s="191" t="str">
        <v>3L</v>
      </c>
      <c r="F41" s="143" t="str">
        <f t="shared" si="0"/>
        <v>Annual</v>
      </c>
      <c r="G41" s="143" t="s">
        <v>169</v>
      </c>
      <c r="H41" s="143" t="str">
        <f t="shared" si="1"/>
        <v>Actual/360</v>
      </c>
      <c r="I41" s="190">
        <v>0</v>
      </c>
      <c r="J41" s="189" t="str">
        <f t="shared" si="2"/>
        <v>USDAM3L50Y_Quote</v>
      </c>
      <c r="K41" s="188" t="str">
        <f t="shared" si="3"/>
        <v>USD_YCSTDRH_AM3L50Y</v>
      </c>
      <c r="L41" s="187" t="str">
        <f>_xll.qlSwapRateHelper2(K41,$J41,$C41,Calendar2,$F41,$G41,$H41,$L$4,$I41,B41,DiscountingCurve,Permanent,,ObjectOverwrite)</f>
        <v>USD_YCSTDRH_AM3L50Y#0003</v>
      </c>
      <c r="M41" s="186" t="str">
        <f>_xll.ohRangeRetrieveError(L41)</f>
        <v/>
      </c>
      <c r="N41" s="185"/>
    </row>
    <row r="42" spans="1:14" x14ac:dyDescent="0.2">
      <c r="A42" s="105"/>
      <c r="B42" s="191" t="s">
        <v>170</v>
      </c>
      <c r="C42" s="191" t="s">
        <v>0</v>
      </c>
      <c r="D42" s="191" t="str">
        <v>AM</v>
      </c>
      <c r="E42" s="191" t="str">
        <v>3L</v>
      </c>
      <c r="F42" s="143" t="str">
        <f t="shared" si="0"/>
        <v>Annual</v>
      </c>
      <c r="G42" s="143" t="s">
        <v>169</v>
      </c>
      <c r="H42" s="143" t="str">
        <f t="shared" si="1"/>
        <v>Actual/360</v>
      </c>
      <c r="I42" s="190">
        <v>0</v>
      </c>
      <c r="J42" s="189" t="str">
        <f t="shared" si="2"/>
        <v>USDAM3L60Y_Quote</v>
      </c>
      <c r="K42" s="188" t="str">
        <f t="shared" si="3"/>
        <v>USD_YCSTDRH_AM3L60Y</v>
      </c>
      <c r="L42" s="187" t="str">
        <f>_xll.qlSwapRateHelper2(K42,$J42,$C42,Calendar2,$F42,$G42,$H42,$L$4,$I42,B42,DiscountingCurve,Permanent,,ObjectOverwrite)</f>
        <v>USD_YCSTDRH_AM3L60Y#0003</v>
      </c>
      <c r="M42" s="186" t="str">
        <f>_xll.ohRangeRetrieveError(L42)</f>
        <v/>
      </c>
      <c r="N42" s="185"/>
    </row>
    <row r="43" spans="1:14" ht="13.5" thickBot="1" x14ac:dyDescent="0.25">
      <c r="A43" s="99"/>
      <c r="B43" s="98"/>
      <c r="C43" s="98"/>
      <c r="D43" s="98"/>
      <c r="E43" s="98"/>
      <c r="F43" s="98"/>
      <c r="G43" s="98"/>
      <c r="H43" s="98"/>
      <c r="I43" s="98"/>
      <c r="J43" s="98"/>
      <c r="K43" s="98"/>
      <c r="L43" s="97"/>
      <c r="M43" s="97"/>
      <c r="N43" s="184"/>
    </row>
  </sheetData>
  <dataValidations count="1">
    <dataValidation type="list" allowBlank="1" showInputMessage="1" showErrorMessage="1" sqref="G6:G42">
      <formula1>"Following,Modified Following,Preceding,Modified Preceding,Month End Reference,Unadjusted Month End,Unadjusted"</formula1>
    </dataValidation>
  </dataValidations>
  <pageMargins left="0.75" right="0.75" top="1" bottom="1" header="0.5" footer="0.5"/>
  <pageSetup paperSize="9"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7</vt:i4>
      </vt:variant>
      <vt:variant>
        <vt:lpstr>Named Ranges</vt:lpstr>
      </vt:variant>
      <vt:variant>
        <vt:i4>36</vt:i4>
      </vt:variant>
    </vt:vector>
  </HeadingPairs>
  <TitlesOfParts>
    <vt:vector size="43" baseType="lpstr">
      <vt:lpstr>General Settings</vt:lpstr>
      <vt:lpstr>RateHelpers</vt:lpstr>
      <vt:lpstr>Selected</vt:lpstr>
      <vt:lpstr>STD_Deposits</vt:lpstr>
      <vt:lpstr>STD_FRAs</vt:lpstr>
      <vt:lpstr>STD_Futures</vt:lpstr>
      <vt:lpstr>STD_Swaps</vt:lpstr>
      <vt:lpstr>Accuracy</vt:lpstr>
      <vt:lpstr>BondBasisDayCounter</vt:lpstr>
      <vt:lpstr>STD_Swaps!Calendar</vt:lpstr>
      <vt:lpstr>Calendar</vt:lpstr>
      <vt:lpstr>Calendar2</vt:lpstr>
      <vt:lpstr>STD_Swaps!Conventions</vt:lpstr>
      <vt:lpstr>Currency</vt:lpstr>
      <vt:lpstr>DepoInclusionCriteria</vt:lpstr>
      <vt:lpstr>STD_Swaps!DiscountingCurve</vt:lpstr>
      <vt:lpstr>FamilyName</vt:lpstr>
      <vt:lpstr>FileOverwrite</vt:lpstr>
      <vt:lpstr>FrontFuturesRollingDays</vt:lpstr>
      <vt:lpstr>GENERAL_SETTINGS</vt:lpstr>
      <vt:lpstr>IborType</vt:lpstr>
      <vt:lpstr>IndexTenor</vt:lpstr>
      <vt:lpstr>InterpolatorID</vt:lpstr>
      <vt:lpstr>MinDistance</vt:lpstr>
      <vt:lpstr>MoneyMarketDayCounter</vt:lpstr>
      <vt:lpstr>Months</vt:lpstr>
      <vt:lpstr>NDays</vt:lpstr>
      <vt:lpstr>nIMMFutures</vt:lpstr>
      <vt:lpstr>nSerialFutures</vt:lpstr>
      <vt:lpstr>ObjectOverwrite</vt:lpstr>
      <vt:lpstr>Permanent</vt:lpstr>
      <vt:lpstr>QuoteSuffix</vt:lpstr>
      <vt:lpstr>RateHelperPrefix</vt:lpstr>
      <vt:lpstr>RateHelpers</vt:lpstr>
      <vt:lpstr>RateHelpersIncluded</vt:lpstr>
      <vt:lpstr>RateHelpersPriority</vt:lpstr>
      <vt:lpstr>RateHelpersSelected</vt:lpstr>
      <vt:lpstr>SerializationPath</vt:lpstr>
      <vt:lpstr>Serialize</vt:lpstr>
      <vt:lpstr>SwapFixedFreq</vt:lpstr>
      <vt:lpstr>TraitsID</vt:lpstr>
      <vt:lpstr>Trigger</vt:lpstr>
      <vt:lpstr>YieldCurve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erik</dc:creator>
  <cp:lastModifiedBy>AMETRANO FERDINANDO MARIA</cp:lastModifiedBy>
  <dcterms:created xsi:type="dcterms:W3CDTF">2014-01-14T15:13:02Z</dcterms:created>
  <dcterms:modified xsi:type="dcterms:W3CDTF">2014-04-17T10:41:33Z</dcterms:modified>
</cp:coreProperties>
</file>