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9585" yWindow="-15" windowWidth="9630" windowHeight="11895" tabRatio="821"/>
  </bookViews>
  <sheets>
    <sheet name="General Settings" sheetId="6" r:id="rId1"/>
    <sheet name="USD Selected" sheetId="45" r:id="rId2"/>
    <sheet name="EUR Selected" sheetId="5" r:id="rId3"/>
    <sheet name="GBP Selected" sheetId="33" r:id="rId4"/>
    <sheet name="CHF Selected" sheetId="34" r:id="rId5"/>
    <sheet name="JPY Selected" sheetId="36" r:id="rId6"/>
    <sheet name="AUD Selected" sheetId="39" r:id="rId7"/>
    <sheet name="HKD Selected" sheetId="43" r:id="rId8"/>
    <sheet name="SEK Selected" sheetId="41" r:id="rId9"/>
    <sheet name="USD RateHelpers" sheetId="46" r:id="rId10"/>
    <sheet name="EUR RateHelpers" sheetId="4" r:id="rId11"/>
    <sheet name="GBP RateHelpers" sheetId="32" r:id="rId12"/>
    <sheet name="CHF RateHelpers" sheetId="35" r:id="rId13"/>
    <sheet name="JPY RateHelpers" sheetId="37" r:id="rId14"/>
    <sheet name="AUD RateHelpers" sheetId="40" r:id="rId15"/>
    <sheet name="HKD RateHelpers" sheetId="44" r:id="rId16"/>
    <sheet name="SEK RateHelpers" sheetId="42" r:id="rId17"/>
  </sheets>
  <definedNames>
    <definedName name="_xlnm._FilterDatabase" localSheetId="14" hidden="1">'AUD RateHelpers'!$I$2:$R$55</definedName>
    <definedName name="_xlnm._FilterDatabase" localSheetId="12" hidden="1">'CHF RateHelpers'!$I$2:$R$55</definedName>
    <definedName name="_xlnm._FilterDatabase" localSheetId="10" hidden="1">'EUR RateHelpers'!$I$2:$R$55</definedName>
    <definedName name="_xlnm._FilterDatabase" localSheetId="11" hidden="1">'GBP RateHelpers'!$I$2:$R$55</definedName>
    <definedName name="_xlnm._FilterDatabase" localSheetId="15" hidden="1">'HKD RateHelpers'!$I$2:$R$55</definedName>
    <definedName name="_xlnm._FilterDatabase" localSheetId="13" hidden="1">'JPY RateHelpers'!$I$2:$R$55</definedName>
    <definedName name="_xlnm._FilterDatabase" localSheetId="16" hidden="1">'SEK RateHelpers'!$I$2:$R$55</definedName>
    <definedName name="_xlnm._FilterDatabase" localSheetId="9" hidden="1">'USD RateHelpers'!$I$2:$R$55</definedName>
    <definedName name="Accuracy" localSheetId="6">'AUD Selected'!$M$9</definedName>
    <definedName name="Accuracy" localSheetId="4">'CHF Selected'!$M$9</definedName>
    <definedName name="Accuracy" localSheetId="2">'EUR Selected'!$M$9</definedName>
    <definedName name="Accuracy" localSheetId="3">'GBP Selected'!$M$9</definedName>
    <definedName name="Accuracy" localSheetId="7">'HKD Selected'!$M$9</definedName>
    <definedName name="Accuracy" localSheetId="5">'JPY Selected'!$M$9</definedName>
    <definedName name="Accuracy" localSheetId="8">'SEK Selected'!$M$9</definedName>
    <definedName name="Accuracy" localSheetId="1">'USD Selected'!$M$9</definedName>
    <definedName name="AUDCollateralCurrency">'General Settings'!$C$15</definedName>
    <definedName name="AUDCollateralType">'General Settings'!$D$15</definedName>
    <definedName name="AUDMinDistance">'AUD RateHelpers'!$N$2:$N$60</definedName>
    <definedName name="AUDRateHelpers">'AUD RateHelpers'!$G$2:$G$60</definedName>
    <definedName name="AUDRateHelpersIncluded">'AUD RateHelpers'!$L$2:$L$60</definedName>
    <definedName name="AUDRateHelpersPriority">'AUD RateHelpers'!$M$2:$M$60</definedName>
    <definedName name="AUDSpotFx">'General Settings'!$E$15</definedName>
    <definedName name="AUDTrigger" localSheetId="6">'AUD Selected'!$G$1</definedName>
    <definedName name="BaseCurrency" localSheetId="14">'AUD RateHelpers'!$S$3</definedName>
    <definedName name="BaseCurrency" localSheetId="12">'CHF RateHelpers'!$S$3</definedName>
    <definedName name="BaseCurrency" localSheetId="10">'EUR RateHelpers'!$S$3</definedName>
    <definedName name="BaseCurrency" localSheetId="11">'GBP RateHelpers'!$S$3</definedName>
    <definedName name="BaseCurrency" localSheetId="15">'HKD RateHelpers'!$S$3</definedName>
    <definedName name="BaseCurrency" localSheetId="13">'JPY RateHelpers'!$S$3</definedName>
    <definedName name="BaseCurrency" localSheetId="16">'SEK RateHelpers'!$S$3</definedName>
    <definedName name="BaseCurrency" localSheetId="9">'USD RateHelpers'!$S$3</definedName>
    <definedName name="Calendar" localSheetId="6">'AUD Selected'!$M$7</definedName>
    <definedName name="Calendar" localSheetId="4">'CHF Selected'!$M$7</definedName>
    <definedName name="Calendar" localSheetId="2">'EUR Selected'!$M$7</definedName>
    <definedName name="Calendar" localSheetId="3">'GBP Selected'!$M$7</definedName>
    <definedName name="Calendar" localSheetId="7">'HKD Selected'!$M$7</definedName>
    <definedName name="Calendar" localSheetId="5">'JPY Selected'!$M$7</definedName>
    <definedName name="Calendar" localSheetId="8">'SEK Selected'!$M$7</definedName>
    <definedName name="Calendar" localSheetId="1">'USD Selected'!$M$7</definedName>
    <definedName name="CHFCollateralCurrency">'General Settings'!$C$13</definedName>
    <definedName name="CHFCollateralType">'General Settings'!$D$13</definedName>
    <definedName name="CHFMinDistance">'CHF RateHelpers'!$N$2:$N$60</definedName>
    <definedName name="CHFRateHelpers">'CHF RateHelpers'!$G$2:$G$60</definedName>
    <definedName name="CHFRateHelpersIncluded">'CHF RateHelpers'!$L$2:$L$60</definedName>
    <definedName name="CHFRateHelpersPriority">'CHF RateHelpers'!$M$2:$M$60</definedName>
    <definedName name="CHFSpotFx">'General Settings'!$E$13</definedName>
    <definedName name="CHFTrigger" localSheetId="4">'CHF Selected'!$G$1</definedName>
    <definedName name="CollateralCurrency">'CHF Selected'!$T$4</definedName>
    <definedName name="CollateralCurve" localSheetId="14">'AUD RateHelpers'!$S$2</definedName>
    <definedName name="CollateralCurve" localSheetId="12">'CHF RateHelpers'!$S$2</definedName>
    <definedName name="CollateralCurve" localSheetId="10">'EUR RateHelpers'!$S$2</definedName>
    <definedName name="CollateralCurve" localSheetId="11">'GBP RateHelpers'!$S$2</definedName>
    <definedName name="CollateralCurve" localSheetId="15">'HKD RateHelpers'!$S$2</definedName>
    <definedName name="CollateralCurve" localSheetId="13">'JPY RateHelpers'!$S$2</definedName>
    <definedName name="CollateralCurve" localSheetId="16">'SEK RateHelpers'!$S$2</definedName>
    <definedName name="CollateralCurve" localSheetId="9">'USD RateHelpers'!$S$2</definedName>
    <definedName name="Currency" localSheetId="6">'AUD Selected'!$M$1</definedName>
    <definedName name="Currency" localSheetId="4">'CHF Selected'!$M$1</definedName>
    <definedName name="Currency" localSheetId="2">'EUR Selected'!$M$1</definedName>
    <definedName name="Currency" localSheetId="3">'GBP Selected'!$M$1</definedName>
    <definedName name="Currency" localSheetId="7">'HKD Selected'!$M$1</definedName>
    <definedName name="Currency" localSheetId="5">'JPY Selected'!$M$1</definedName>
    <definedName name="Currency" localSheetId="8">'SEK Selected'!$M$1</definedName>
    <definedName name="Currency" localSheetId="1">'USD Selected'!$M$1</definedName>
    <definedName name="DayCounter" localSheetId="6">'AUD Selected'!$M$8</definedName>
    <definedName name="DayCounter" localSheetId="4">'CHF Selected'!$M$8</definedName>
    <definedName name="DayCounter" localSheetId="2">'EUR Selected'!$M$8</definedName>
    <definedName name="DayCounter" localSheetId="3">'GBP Selected'!$M$8</definedName>
    <definedName name="DayCounter" localSheetId="7">'HKD Selected'!$M$8</definedName>
    <definedName name="DayCounter" localSheetId="5">'JPY Selected'!$M$8</definedName>
    <definedName name="DayCounter" localSheetId="8">'SEK Selected'!$M$8</definedName>
    <definedName name="DayCounter" localSheetId="1">'USD Selected'!$M$8</definedName>
    <definedName name="DepoInclusionCriteria" localSheetId="6">'AUD Selected'!$B$5</definedName>
    <definedName name="DepoInclusionCriteria" localSheetId="4">'CHF Selected'!$B$5</definedName>
    <definedName name="DepoInclusionCriteria" localSheetId="2">'EUR Selected'!$B$5</definedName>
    <definedName name="DepoInclusionCriteria" localSheetId="3">'GBP Selected'!$B$5</definedName>
    <definedName name="DepoInclusionCriteria" localSheetId="7">'HKD Selected'!$B$5</definedName>
    <definedName name="DepoInclusionCriteria" localSheetId="5">'JPY Selected'!$B$5</definedName>
    <definedName name="DepoInclusionCriteria" localSheetId="8">'SEK Selected'!$B$5</definedName>
    <definedName name="DepoInclusionCriteria" localSheetId="1">'USD Selected'!$B$5</definedName>
    <definedName name="EURCollateralCurrency">'General Settings'!$C$11</definedName>
    <definedName name="EURCollateralType">'General Settings'!$D$11</definedName>
    <definedName name="EURMinDistance">'EUR RateHelpers'!$N$2:$N$60</definedName>
    <definedName name="EURRateHelpers">'EUR RateHelpers'!$G$2:$G$60</definedName>
    <definedName name="EURRateHelpersIncluded">'EUR RateHelpers'!$L$2:$L$60</definedName>
    <definedName name="EURRateHelpersPriority">'EUR RateHelpers'!$M$2:$M$60</definedName>
    <definedName name="EURSpotFx">'General Settings'!$E$11</definedName>
    <definedName name="EURTrigger" localSheetId="2">'EUR Selected'!$G$1</definedName>
    <definedName name="ForeignCurrency" localSheetId="14">'AUD RateHelpers'!$S$1</definedName>
    <definedName name="ForeignCurrency" localSheetId="12">'CHF RateHelpers'!$S$1</definedName>
    <definedName name="ForeignCurrency" localSheetId="10">'EUR RateHelpers'!$S$1</definedName>
    <definedName name="ForeignCurrency" localSheetId="11">'GBP RateHelpers'!$S$1</definedName>
    <definedName name="ForeignCurrency" localSheetId="15">'HKD RateHelpers'!$S$1</definedName>
    <definedName name="ForeignCurrency" localSheetId="13">'JPY RateHelpers'!$S$1</definedName>
    <definedName name="ForeignCurrency" localSheetId="16">'SEK RateHelpers'!$S$1</definedName>
    <definedName name="ForeignCurrency" localSheetId="9">'USD RateHelpers'!$S$1</definedName>
    <definedName name="FrontFuturesRollingDays" localSheetId="6">'AUD Selected'!$B$4</definedName>
    <definedName name="FrontFuturesRollingDays" localSheetId="4">'CHF Selected'!$B$4</definedName>
    <definedName name="FrontFuturesRollingDays" localSheetId="2">'EUR Selected'!$B$4</definedName>
    <definedName name="FrontFuturesRollingDays" localSheetId="3">'GBP Selected'!$B$4</definedName>
    <definedName name="FrontFuturesRollingDays" localSheetId="7">'HKD Selected'!$B$4</definedName>
    <definedName name="FrontFuturesRollingDays" localSheetId="5">'JPY Selected'!$B$4</definedName>
    <definedName name="FrontFuturesRollingDays" localSheetId="8">'SEK Selected'!$B$4</definedName>
    <definedName name="FrontFuturesRollingDays" localSheetId="1">'USD Selected'!$B$4</definedName>
    <definedName name="GBPCollateralCurrency">'General Settings'!$C$12</definedName>
    <definedName name="GBPCollateralType">'General Settings'!$D$12</definedName>
    <definedName name="GBPMinDistance">'GBP RateHelpers'!$N$2:$N$60</definedName>
    <definedName name="GBPRateHelpers">'GBP RateHelpers'!$G$2:$G$60</definedName>
    <definedName name="GBPRateHelpersIncluded">'GBP RateHelpers'!$L$2:$L$60</definedName>
    <definedName name="GBPRateHelpersPriority">'GBP RateHelpers'!$M$2:$M$60</definedName>
    <definedName name="GBPSpotFx">'General Settings'!$E$12</definedName>
    <definedName name="GBPTrigger" localSheetId="3">'GBP Selected'!$G$1</definedName>
    <definedName name="HKDCollateralCurrency">'General Settings'!$C$16</definedName>
    <definedName name="HKDCollateralType">'General Settings'!$D$16</definedName>
    <definedName name="HKDMinDistance">'HKD RateHelpers'!$N$2:$N$60</definedName>
    <definedName name="HKDRateHelpers">'HKD RateHelpers'!$G$2:$G$60</definedName>
    <definedName name="HKDRateHelpersIncluded">'HKD RateHelpers'!$L$2:$L$60</definedName>
    <definedName name="HKDRateHelpersPriority">'HKD RateHelpers'!$M$2:$M$60</definedName>
    <definedName name="HKDSpotFx">'General Settings'!$E$16</definedName>
    <definedName name="HKDTrigger" localSheetId="7">'HKD Selected'!$G$1</definedName>
    <definedName name="InterpolatorID" localSheetId="6">'AUD Selected'!$M$11</definedName>
    <definedName name="InterpolatorID" localSheetId="4">'CHF Selected'!$M$11</definedName>
    <definedName name="InterpolatorID" localSheetId="2">'EUR Selected'!$M$11</definedName>
    <definedName name="InterpolatorID" localSheetId="3">'GBP Selected'!$M$11</definedName>
    <definedName name="InterpolatorID" localSheetId="7">'HKD Selected'!$M$11</definedName>
    <definedName name="InterpolatorID" localSheetId="5">'JPY Selected'!$M$11</definedName>
    <definedName name="InterpolatorID" localSheetId="8">'SEK Selected'!$M$11</definedName>
    <definedName name="InterpolatorID" localSheetId="1">'USD Selected'!$M$11</definedName>
    <definedName name="IsCurrencyPairCollateralBased" localSheetId="14">'AUD RateHelpers'!$S$5</definedName>
    <definedName name="IsCurrencyPairCollateralBased" localSheetId="12">'CHF RateHelpers'!$S$5</definedName>
    <definedName name="IsCurrencyPairCollateralBased" localSheetId="10">'EUR RateHelpers'!$S$5</definedName>
    <definedName name="IsCurrencyPairCollateralBased" localSheetId="11">'GBP RateHelpers'!$S$5</definedName>
    <definedName name="IsCurrencyPairCollateralBased" localSheetId="15">'HKD RateHelpers'!$S$5</definedName>
    <definedName name="IsCurrencyPairCollateralBased" localSheetId="13">'JPY RateHelpers'!$S$5</definedName>
    <definedName name="IsCurrencyPairCollateralBased" localSheetId="16">'SEK RateHelpers'!$S$5</definedName>
    <definedName name="IsCurrencyPairCollateralBased" localSheetId="9">'USD RateHelpers'!$S$5</definedName>
    <definedName name="JoinCalendar" localSheetId="14">'AUD RateHelpers'!$S$9</definedName>
    <definedName name="JoinCalendar" localSheetId="12">'CHF RateHelpers'!$S$9</definedName>
    <definedName name="JoinCalendar" localSheetId="10">'EUR RateHelpers'!$S$9</definedName>
    <definedName name="JoinCalendar" localSheetId="11">'GBP RateHelpers'!$S$9</definedName>
    <definedName name="JoinCalendar" localSheetId="15">'HKD RateHelpers'!$S$9</definedName>
    <definedName name="JoinCalendar" localSheetId="13">'JPY RateHelpers'!$S$9</definedName>
    <definedName name="JoinCalendar" localSheetId="16">'SEK RateHelpers'!$S$9</definedName>
    <definedName name="JoinCalendar" localSheetId="9">'USD RateHelpers'!$S$9</definedName>
    <definedName name="JPYCollateralCurrency">'General Settings'!$C$14</definedName>
    <definedName name="JPYCollateralType">'General Settings'!$D$14</definedName>
    <definedName name="JPYMinDistance">'JPY RateHelpers'!$N$2:$N$60</definedName>
    <definedName name="JPYRateHelpers">'JPY RateHelpers'!$G$2:$G$60</definedName>
    <definedName name="JPYRateHelpersIncluded">'JPY RateHelpers'!$L$2:$L$60</definedName>
    <definedName name="JPYRateHelpersPriority">'JPY RateHelpers'!$M$2:$M$60</definedName>
    <definedName name="JPYSpotFx">'General Settings'!$E$14</definedName>
    <definedName name="JPYTrigger" localSheetId="5">'JPY Selected'!$G$1</definedName>
    <definedName name="ManualTrigger">'General Settings'!$C$3</definedName>
    <definedName name="NDays" localSheetId="6">'AUD Selected'!$M$6</definedName>
    <definedName name="NDays" localSheetId="4">'CHF Selected'!$M$6</definedName>
    <definedName name="NDays" localSheetId="2">'EUR Selected'!$M$6</definedName>
    <definedName name="NDays" localSheetId="3">'GBP Selected'!$M$6</definedName>
    <definedName name="NDays" localSheetId="7">'HKD Selected'!$M$6</definedName>
    <definedName name="NDays" localSheetId="5">'JPY Selected'!$M$6</definedName>
    <definedName name="NDays" localSheetId="8">'SEK Selected'!$M$6</definedName>
    <definedName name="NDays" localSheetId="1">'USD Selected'!$M$6</definedName>
    <definedName name="nIMMFutures" localSheetId="6">'AUD Selected'!$B$2</definedName>
    <definedName name="nIMMFutures" localSheetId="4">'CHF Selected'!$B$2</definedName>
    <definedName name="nIMMFutures" localSheetId="2">'EUR Selected'!$B$2</definedName>
    <definedName name="nIMMFutures" localSheetId="3">'GBP Selected'!$B$2</definedName>
    <definedName name="nIMMFutures" localSheetId="7">'HKD Selected'!$B$2</definedName>
    <definedName name="nIMMFutures" localSheetId="5">'JPY Selected'!$B$2</definedName>
    <definedName name="nIMMFutures" localSheetId="8">'SEK Selected'!$B$2</definedName>
    <definedName name="nIMMFutures" localSheetId="1">'USD Selected'!$B$2</definedName>
    <definedName name="nSerialFutures" localSheetId="6">'AUD Selected'!$B$3</definedName>
    <definedName name="nSerialFutures" localSheetId="4">'CHF Selected'!$B$3</definedName>
    <definedName name="nSerialFutures" localSheetId="2">'EUR Selected'!$B$3</definedName>
    <definedName name="nSerialFutures" localSheetId="3">'GBP Selected'!$B$3</definedName>
    <definedName name="nSerialFutures" localSheetId="7">'HKD Selected'!$B$3</definedName>
    <definedName name="nSerialFutures" localSheetId="5">'JPY Selected'!$B$3</definedName>
    <definedName name="nSerialFutures" localSheetId="8">'SEK Selected'!$B$3</definedName>
    <definedName name="nSerialFutures" localSheetId="1">'USD Selected'!$B$3</definedName>
    <definedName name="ObjectOverwrite">'General Settings'!$C$7</definedName>
    <definedName name="Permanent">'General Settings'!$C$6</definedName>
    <definedName name="QuoteCurrency" localSheetId="14">'AUD RateHelpers'!$S$4</definedName>
    <definedName name="QuoteCurrency" localSheetId="12">'CHF RateHelpers'!$S$4</definedName>
    <definedName name="QuoteCurrency" localSheetId="10">'EUR RateHelpers'!$S$4</definedName>
    <definedName name="QuoteCurrency" localSheetId="11">'GBP RateHelpers'!$S$4</definedName>
    <definedName name="QuoteCurrency" localSheetId="15">'HKD RateHelpers'!$S$4</definedName>
    <definedName name="QuoteCurrency" localSheetId="13">'JPY RateHelpers'!$S$4</definedName>
    <definedName name="QuoteCurrency" localSheetId="16">'SEK RateHelpers'!$S$4</definedName>
    <definedName name="QuoteCurrency" localSheetId="9">'USD RateHelpers'!$S$4</definedName>
    <definedName name="QuoteSuffix">'General Settings'!$C$5</definedName>
    <definedName name="SEKCollateralCurrency">'General Settings'!$C$17</definedName>
    <definedName name="SEKCollateralType">'General Settings'!$D$17</definedName>
    <definedName name="SEKMinDistance">'SEK RateHelpers'!$N$2:$N$60</definedName>
    <definedName name="SEKRateHelpers">'SEK RateHelpers'!$G$2:$G$60</definedName>
    <definedName name="SEKRateHelpersIncluded">'SEK RateHelpers'!$L$2:$L$60</definedName>
    <definedName name="SEKRateHelpersPriority">'SEK RateHelpers'!$M$2:$M$60</definedName>
    <definedName name="SEKSpotFx">'General Settings'!$E$17</definedName>
    <definedName name="SEKTrigger" localSheetId="8">'SEK Selected'!$G$1</definedName>
    <definedName name="TraitsID" localSheetId="6">'AUD Selected'!$M$10</definedName>
    <definedName name="TraitsID" localSheetId="4">'CHF Selected'!$M$10</definedName>
    <definedName name="TraitsID" localSheetId="2">'EUR Selected'!$M$10</definedName>
    <definedName name="TraitsID" localSheetId="3">'GBP Selected'!$M$10</definedName>
    <definedName name="TraitsID" localSheetId="7">'HKD Selected'!$M$10</definedName>
    <definedName name="TraitsID" localSheetId="5">'JPY Selected'!$M$10</definedName>
    <definedName name="TraitsID" localSheetId="8">'SEK Selected'!$M$10</definedName>
    <definedName name="TraitsID" localSheetId="1">'USD Selected'!$M$10</definedName>
    <definedName name="Trigger">'General Settings'!$C$4</definedName>
    <definedName name="USDCollateralCurrency">'General Settings'!$C$10</definedName>
    <definedName name="USDCollateralType">'General Settings'!$D$10</definedName>
    <definedName name="USDMinDistance">'USD RateHelpers'!$N$2:$N$60</definedName>
    <definedName name="USDRateHelpers">'USD RateHelpers'!$G$2:$G$60</definedName>
    <definedName name="USDRateHelpersIncluded">'USD RateHelpers'!$L$2:$L$60</definedName>
    <definedName name="USDRateHelpersPriority">'USD RateHelpers'!$M$2:$M$60</definedName>
    <definedName name="USDSpotFx">'General Settings'!$E$10</definedName>
    <definedName name="USDTrigger" localSheetId="1">'USD Selected'!$G$1</definedName>
    <definedName name="YieldCurve" localSheetId="6">'AUD Selected'!$M$2</definedName>
    <definedName name="YieldCurve" localSheetId="4">'CHF Selected'!$M$2</definedName>
    <definedName name="YieldCurve" localSheetId="2">'EUR Selected'!$M$2</definedName>
    <definedName name="YieldCurve" localSheetId="3">'GBP Selected'!$M$2</definedName>
    <definedName name="YieldCurve" localSheetId="7">'HKD Selected'!$M$2</definedName>
    <definedName name="YieldCurve" localSheetId="5">'JPY Selected'!$M$2</definedName>
    <definedName name="YieldCurve" localSheetId="8">'SEK Selected'!$M$2</definedName>
    <definedName name="YieldCurve" localSheetId="1">'USD Selected'!$M$2</definedName>
  </definedNames>
  <calcPr calcId="145621"/>
</workbook>
</file>

<file path=xl/calcChain.xml><?xml version="1.0" encoding="utf-8"?>
<calcChain xmlns="http://schemas.openxmlformats.org/spreadsheetml/2006/main">
  <c r="F17" i="6" l="1"/>
  <c r="F16" i="6"/>
  <c r="F15" i="6"/>
  <c r="F14" i="6"/>
  <c r="F13" i="6"/>
  <c r="F12" i="6"/>
  <c r="F11" i="6"/>
  <c r="E17" i="6" l="1"/>
  <c r="E16" i="6"/>
  <c r="E15" i="6"/>
  <c r="E14" i="6"/>
  <c r="E13" i="6"/>
  <c r="E12" i="6"/>
  <c r="E11" i="6"/>
  <c r="E10" i="6"/>
  <c r="F10" i="6"/>
  <c r="M3" i="41" l="1"/>
  <c r="M3" i="43"/>
  <c r="M3" i="39"/>
  <c r="M3" i="36"/>
  <c r="M3" i="34"/>
  <c r="M3" i="33"/>
  <c r="M3" i="5"/>
  <c r="M3" i="45"/>
  <c r="B60" i="42"/>
  <c r="B59" i="42"/>
  <c r="B58" i="42"/>
  <c r="B57" i="42"/>
  <c r="B56" i="42"/>
  <c r="B55" i="42"/>
  <c r="B54" i="42"/>
  <c r="B53" i="42"/>
  <c r="B52" i="42"/>
  <c r="B51" i="42"/>
  <c r="B50" i="42"/>
  <c r="B49" i="42"/>
  <c r="B48" i="42"/>
  <c r="B47" i="42"/>
  <c r="B46" i="42"/>
  <c r="B45" i="42"/>
  <c r="B44" i="42"/>
  <c r="B43" i="42"/>
  <c r="B42" i="42"/>
  <c r="B41" i="42"/>
  <c r="B40" i="42"/>
  <c r="B39" i="42"/>
  <c r="B38" i="42"/>
  <c r="B37" i="42"/>
  <c r="B36" i="42"/>
  <c r="B35" i="42"/>
  <c r="B34" i="42"/>
  <c r="B33" i="42"/>
  <c r="B32" i="42"/>
  <c r="B31" i="42"/>
  <c r="B30" i="42"/>
  <c r="B29" i="42"/>
  <c r="B28" i="42"/>
  <c r="B27" i="42"/>
  <c r="B26" i="42"/>
  <c r="B25" i="42"/>
  <c r="B24" i="42"/>
  <c r="B23" i="42"/>
  <c r="B22" i="42"/>
  <c r="B21" i="42"/>
  <c r="B20" i="42"/>
  <c r="B19" i="42"/>
  <c r="B18" i="42"/>
  <c r="B17" i="42"/>
  <c r="B16" i="42"/>
  <c r="B15" i="42"/>
  <c r="B14" i="42"/>
  <c r="B13" i="42"/>
  <c r="B12" i="42"/>
  <c r="B11" i="42"/>
  <c r="B10" i="42"/>
  <c r="B9" i="42"/>
  <c r="B8" i="42"/>
  <c r="B7" i="42"/>
  <c r="B6" i="42"/>
  <c r="B5" i="42"/>
  <c r="S5" i="42"/>
  <c r="S2" i="42"/>
  <c r="B60" i="44"/>
  <c r="B59" i="44"/>
  <c r="B58" i="44"/>
  <c r="B57" i="44"/>
  <c r="B56" i="44"/>
  <c r="B55" i="44"/>
  <c r="B54" i="44"/>
  <c r="B53" i="44"/>
  <c r="B52" i="44"/>
  <c r="B51" i="44"/>
  <c r="B50" i="44"/>
  <c r="B49" i="44"/>
  <c r="B48" i="44"/>
  <c r="B47" i="44"/>
  <c r="B46" i="44"/>
  <c r="B45" i="44"/>
  <c r="B44" i="44"/>
  <c r="B43" i="44"/>
  <c r="B42" i="44"/>
  <c r="B41" i="44"/>
  <c r="B40" i="44"/>
  <c r="B39" i="44"/>
  <c r="B38" i="44"/>
  <c r="B37" i="44"/>
  <c r="B36" i="44"/>
  <c r="B35" i="44"/>
  <c r="B34" i="44"/>
  <c r="B33" i="44"/>
  <c r="B32" i="44"/>
  <c r="B31" i="44"/>
  <c r="B30" i="44"/>
  <c r="B29" i="44"/>
  <c r="B28" i="44"/>
  <c r="B27" i="44"/>
  <c r="B26" i="44"/>
  <c r="B25" i="44"/>
  <c r="B24" i="44"/>
  <c r="B23" i="44"/>
  <c r="B22" i="44"/>
  <c r="B21" i="44"/>
  <c r="B20" i="44"/>
  <c r="B19" i="44"/>
  <c r="B18" i="44"/>
  <c r="B17" i="44"/>
  <c r="B16" i="44"/>
  <c r="B15" i="44"/>
  <c r="B14" i="44"/>
  <c r="B13" i="44"/>
  <c r="B12" i="44"/>
  <c r="B11" i="44"/>
  <c r="B10" i="44"/>
  <c r="B9" i="44"/>
  <c r="B8" i="44"/>
  <c r="B7" i="44"/>
  <c r="B6" i="44"/>
  <c r="B5" i="44"/>
  <c r="S5" i="44"/>
  <c r="S2" i="44"/>
  <c r="B60" i="40"/>
  <c r="B59" i="40"/>
  <c r="B58" i="40"/>
  <c r="B57" i="40"/>
  <c r="B56" i="40"/>
  <c r="B55" i="40"/>
  <c r="B54" i="40"/>
  <c r="B53" i="40"/>
  <c r="B52" i="40"/>
  <c r="B51" i="40"/>
  <c r="B50" i="40"/>
  <c r="B49" i="40"/>
  <c r="B48" i="40"/>
  <c r="B47" i="40"/>
  <c r="B46" i="40"/>
  <c r="B45" i="40"/>
  <c r="B44" i="40"/>
  <c r="B43" i="40"/>
  <c r="B42" i="40"/>
  <c r="B41" i="40"/>
  <c r="B40" i="40"/>
  <c r="B39" i="40"/>
  <c r="B38" i="40"/>
  <c r="B37" i="40"/>
  <c r="B36" i="40"/>
  <c r="B35" i="40"/>
  <c r="B34" i="40"/>
  <c r="B33" i="40"/>
  <c r="B32" i="40"/>
  <c r="B31" i="40"/>
  <c r="B30" i="40"/>
  <c r="B29" i="40"/>
  <c r="B28" i="40"/>
  <c r="B27" i="40"/>
  <c r="B26" i="40"/>
  <c r="B25" i="40"/>
  <c r="B24" i="40"/>
  <c r="B23" i="40"/>
  <c r="B22" i="40"/>
  <c r="B21" i="40"/>
  <c r="B20" i="40"/>
  <c r="B19" i="40"/>
  <c r="B18" i="40"/>
  <c r="B17" i="40"/>
  <c r="B16" i="40"/>
  <c r="B15" i="40"/>
  <c r="B14" i="40"/>
  <c r="B13" i="40"/>
  <c r="B12" i="40"/>
  <c r="B11" i="40"/>
  <c r="B10" i="40"/>
  <c r="B9" i="40"/>
  <c r="B8" i="40"/>
  <c r="B7" i="40"/>
  <c r="B6" i="40"/>
  <c r="B5" i="40"/>
  <c r="S5" i="40"/>
  <c r="S2" i="40"/>
  <c r="S5" i="37"/>
  <c r="S2" i="37"/>
  <c r="B60" i="37"/>
  <c r="B59" i="37"/>
  <c r="B58" i="37"/>
  <c r="B57" i="37"/>
  <c r="B56" i="37"/>
  <c r="B55" i="37"/>
  <c r="B54" i="37"/>
  <c r="B53" i="37"/>
  <c r="B52" i="37"/>
  <c r="B51" i="37"/>
  <c r="B50" i="37"/>
  <c r="B49" i="37"/>
  <c r="B48" i="37"/>
  <c r="B47" i="37"/>
  <c r="B46" i="37"/>
  <c r="B45" i="37"/>
  <c r="B44" i="37"/>
  <c r="B43" i="37"/>
  <c r="B42" i="37"/>
  <c r="B41" i="37"/>
  <c r="B40" i="37"/>
  <c r="B39" i="37"/>
  <c r="B38" i="37"/>
  <c r="B37" i="37"/>
  <c r="B36" i="37"/>
  <c r="B35" i="37"/>
  <c r="B34" i="37"/>
  <c r="B33" i="37"/>
  <c r="B32" i="37"/>
  <c r="B31" i="37"/>
  <c r="B30" i="37"/>
  <c r="B29" i="37"/>
  <c r="B28" i="37"/>
  <c r="B27" i="37"/>
  <c r="B26" i="37"/>
  <c r="B25" i="37"/>
  <c r="B24" i="37"/>
  <c r="B23" i="37"/>
  <c r="B22" i="37"/>
  <c r="B21" i="37"/>
  <c r="B20" i="37"/>
  <c r="B19" i="37"/>
  <c r="B18" i="37"/>
  <c r="B17" i="37"/>
  <c r="B16" i="37"/>
  <c r="B15" i="37"/>
  <c r="B14" i="37"/>
  <c r="B13" i="37"/>
  <c r="B12" i="37"/>
  <c r="B11" i="37"/>
  <c r="B10" i="37"/>
  <c r="B9" i="37"/>
  <c r="B8" i="37"/>
  <c r="B7" i="37"/>
  <c r="B6" i="37"/>
  <c r="B5" i="37"/>
  <c r="S5" i="35"/>
  <c r="S2" i="35"/>
  <c r="B60" i="35"/>
  <c r="B59" i="35"/>
  <c r="B58" i="35"/>
  <c r="B57" i="35"/>
  <c r="B56" i="35"/>
  <c r="B55" i="35"/>
  <c r="B54" i="35"/>
  <c r="B53" i="35"/>
  <c r="B52" i="35"/>
  <c r="B51" i="35"/>
  <c r="B50" i="35"/>
  <c r="B49" i="35"/>
  <c r="B48" i="35"/>
  <c r="B47" i="35"/>
  <c r="B46" i="35"/>
  <c r="B45" i="35"/>
  <c r="B44" i="35"/>
  <c r="B43" i="35"/>
  <c r="B42" i="35"/>
  <c r="B41" i="35"/>
  <c r="B40" i="35"/>
  <c r="B39" i="35"/>
  <c r="B38" i="35"/>
  <c r="B37" i="35"/>
  <c r="B36" i="35"/>
  <c r="B35" i="35"/>
  <c r="B34" i="35"/>
  <c r="B33" i="35"/>
  <c r="B32" i="35"/>
  <c r="B31" i="35"/>
  <c r="B30" i="35"/>
  <c r="B29" i="35"/>
  <c r="B28" i="35"/>
  <c r="B27" i="35"/>
  <c r="B26" i="35"/>
  <c r="B25" i="35"/>
  <c r="B24" i="35"/>
  <c r="B23" i="35"/>
  <c r="B22" i="35"/>
  <c r="B21" i="35"/>
  <c r="B20" i="35"/>
  <c r="B19" i="35"/>
  <c r="B18" i="35"/>
  <c r="B17" i="35"/>
  <c r="B16" i="35"/>
  <c r="B15" i="35"/>
  <c r="B14" i="35"/>
  <c r="B13" i="35"/>
  <c r="B12" i="35"/>
  <c r="B11" i="35"/>
  <c r="B10" i="35"/>
  <c r="B9" i="35"/>
  <c r="B8" i="35"/>
  <c r="B7" i="35"/>
  <c r="B6" i="35"/>
  <c r="B5" i="35"/>
  <c r="S5" i="32"/>
  <c r="B60" i="32"/>
  <c r="B59" i="32"/>
  <c r="B58" i="32"/>
  <c r="B57" i="32"/>
  <c r="B56" i="32"/>
  <c r="B55" i="32"/>
  <c r="B54" i="32"/>
  <c r="B53" i="32"/>
  <c r="B52" i="32"/>
  <c r="B51" i="32"/>
  <c r="B50" i="32"/>
  <c r="B49" i="32"/>
  <c r="B48" i="32"/>
  <c r="B47" i="32"/>
  <c r="B46" i="32"/>
  <c r="B45" i="32"/>
  <c r="B44" i="32"/>
  <c r="B43" i="32"/>
  <c r="B42" i="32"/>
  <c r="B41" i="32"/>
  <c r="B40" i="32"/>
  <c r="B39" i="32"/>
  <c r="B38" i="32"/>
  <c r="B37" i="32"/>
  <c r="B36" i="32"/>
  <c r="B35" i="32"/>
  <c r="B34" i="32"/>
  <c r="B33" i="32"/>
  <c r="B32" i="32"/>
  <c r="B31" i="32"/>
  <c r="B30" i="32"/>
  <c r="B29" i="32"/>
  <c r="B28" i="32"/>
  <c r="B27" i="32"/>
  <c r="B26" i="32"/>
  <c r="B25" i="32"/>
  <c r="B24" i="32"/>
  <c r="B23" i="32"/>
  <c r="B22" i="32"/>
  <c r="B21" i="32"/>
  <c r="B20" i="32"/>
  <c r="B19" i="32"/>
  <c r="B18" i="32"/>
  <c r="B17" i="32"/>
  <c r="B16" i="32"/>
  <c r="B15" i="32"/>
  <c r="B14" i="32"/>
  <c r="B13" i="32"/>
  <c r="B12" i="32"/>
  <c r="B11" i="32"/>
  <c r="B10" i="32"/>
  <c r="B9" i="32"/>
  <c r="B8" i="32"/>
  <c r="B7" i="32"/>
  <c r="B6" i="32"/>
  <c r="B5" i="32"/>
  <c r="S2" i="32"/>
  <c r="B60" i="4"/>
  <c r="B59" i="4"/>
  <c r="B58" i="4"/>
  <c r="B57" i="4"/>
  <c r="B56" i="4"/>
  <c r="B55" i="4"/>
  <c r="B54" i="4"/>
  <c r="B53" i="4"/>
  <c r="B52" i="4"/>
  <c r="B51" i="4"/>
  <c r="B50" i="4"/>
  <c r="B49" i="4"/>
  <c r="B48" i="4"/>
  <c r="B47" i="4"/>
  <c r="B46" i="4"/>
  <c r="B45" i="4"/>
  <c r="B44" i="4"/>
  <c r="B43" i="4"/>
  <c r="B42" i="4"/>
  <c r="B41" i="4"/>
  <c r="B40" i="4"/>
  <c r="B39" i="4"/>
  <c r="B38" i="4"/>
  <c r="B37" i="4"/>
  <c r="B36" i="4"/>
  <c r="B35" i="4"/>
  <c r="B34" i="4"/>
  <c r="B33" i="4"/>
  <c r="B32" i="4"/>
  <c r="B31" i="4"/>
  <c r="B30" i="4"/>
  <c r="B29" i="4"/>
  <c r="B28" i="4"/>
  <c r="B27" i="4"/>
  <c r="B26" i="4"/>
  <c r="B25" i="4"/>
  <c r="B24" i="4"/>
  <c r="B23" i="4"/>
  <c r="B22" i="4"/>
  <c r="B21" i="4"/>
  <c r="B20" i="4"/>
  <c r="B19" i="4"/>
  <c r="B18" i="4"/>
  <c r="B17" i="4"/>
  <c r="B16" i="4"/>
  <c r="B15" i="4"/>
  <c r="B14" i="4"/>
  <c r="B13" i="4"/>
  <c r="B12" i="4"/>
  <c r="B11" i="4"/>
  <c r="B10" i="4"/>
  <c r="B9" i="4"/>
  <c r="B8" i="4"/>
  <c r="B7" i="4"/>
  <c r="B6" i="4"/>
  <c r="B5" i="4"/>
  <c r="S5" i="4"/>
  <c r="S2" i="4"/>
  <c r="S5" i="46"/>
  <c r="S2" i="46"/>
  <c r="B60" i="46"/>
  <c r="B59" i="46"/>
  <c r="B58" i="46"/>
  <c r="B57" i="46"/>
  <c r="B56" i="46"/>
  <c r="B55" i="46"/>
  <c r="B54" i="46"/>
  <c r="B53" i="46"/>
  <c r="B52" i="46"/>
  <c r="B51" i="46"/>
  <c r="B50" i="46"/>
  <c r="B49" i="46"/>
  <c r="B48" i="46"/>
  <c r="B47" i="46"/>
  <c r="B46" i="46"/>
  <c r="B45" i="46"/>
  <c r="B44" i="46"/>
  <c r="B43" i="46"/>
  <c r="B42" i="46"/>
  <c r="B41" i="46"/>
  <c r="B40" i="46"/>
  <c r="B39" i="46"/>
  <c r="B38" i="46"/>
  <c r="B37" i="46"/>
  <c r="B36" i="46"/>
  <c r="B35" i="46"/>
  <c r="B34" i="46"/>
  <c r="B33" i="46"/>
  <c r="B32" i="46"/>
  <c r="B31" i="46"/>
  <c r="B30" i="46"/>
  <c r="B29" i="46"/>
  <c r="B28" i="46"/>
  <c r="B27" i="46"/>
  <c r="B26" i="46"/>
  <c r="B25" i="46"/>
  <c r="B24" i="46"/>
  <c r="B23" i="46"/>
  <c r="B22" i="46"/>
  <c r="B21" i="46"/>
  <c r="B20" i="46"/>
  <c r="B19" i="46"/>
  <c r="B18" i="46"/>
  <c r="B17" i="46"/>
  <c r="B16" i="46"/>
  <c r="B15" i="46"/>
  <c r="B14" i="46"/>
  <c r="B13" i="46"/>
  <c r="B12" i="46"/>
  <c r="B11" i="46"/>
  <c r="B10" i="46"/>
  <c r="B9" i="46"/>
  <c r="B8" i="46"/>
  <c r="B7" i="46"/>
  <c r="B6" i="46"/>
  <c r="B5" i="46"/>
  <c r="G60" i="42"/>
  <c r="G52" i="42"/>
  <c r="G44" i="42"/>
  <c r="G28" i="42"/>
  <c r="G41" i="42"/>
  <c r="G55" i="42"/>
  <c r="G46" i="42"/>
  <c r="G59" i="42"/>
  <c r="G51" i="42"/>
  <c r="G43" i="42"/>
  <c r="G27" i="42"/>
  <c r="G49" i="42"/>
  <c r="G48" i="42"/>
  <c r="G47" i="42"/>
  <c r="G54" i="42"/>
  <c r="G58" i="42"/>
  <c r="G57" i="42"/>
  <c r="G25" i="42"/>
  <c r="G56" i="42"/>
  <c r="G24" i="42"/>
  <c r="G31" i="42"/>
  <c r="G30" i="42"/>
  <c r="G22" i="42"/>
  <c r="G53" i="42"/>
  <c r="G21" i="42"/>
  <c r="G54" i="44"/>
  <c r="G46" i="44"/>
  <c r="G38" i="44"/>
  <c r="G30" i="44"/>
  <c r="G22" i="44"/>
  <c r="G45" i="44"/>
  <c r="G60" i="44"/>
  <c r="G44" i="44"/>
  <c r="G36" i="44"/>
  <c r="G28" i="44"/>
  <c r="G59" i="44"/>
  <c r="G43" i="44"/>
  <c r="G19" i="44"/>
  <c r="G58" i="44"/>
  <c r="G50" i="44"/>
  <c r="G18" i="44"/>
  <c r="G57" i="44"/>
  <c r="G49" i="44"/>
  <c r="G41" i="44"/>
  <c r="G56" i="44"/>
  <c r="G24" i="44"/>
  <c r="G16" i="44"/>
  <c r="G55" i="44"/>
  <c r="G39" i="44"/>
  <c r="G15" i="44"/>
  <c r="G53" i="44"/>
  <c r="G21" i="44"/>
  <c r="G52" i="44"/>
  <c r="G51" i="44"/>
  <c r="G27" i="44"/>
  <c r="G47" i="44"/>
  <c r="G42" i="44"/>
  <c r="G25" i="44"/>
  <c r="G48" i="44"/>
  <c r="G8" i="44"/>
  <c r="G31" i="44"/>
  <c r="G48" i="40"/>
  <c r="G24" i="40"/>
  <c r="G46" i="40"/>
  <c r="G22" i="40"/>
  <c r="G25" i="40"/>
  <c r="G47" i="40"/>
  <c r="G31" i="40"/>
  <c r="G30" i="40"/>
  <c r="G21" i="40"/>
  <c r="G28" i="40"/>
  <c r="G27" i="40"/>
  <c r="G49" i="40"/>
  <c r="G44" i="40"/>
  <c r="G43" i="40"/>
  <c r="G41" i="40"/>
  <c r="G44" i="37"/>
  <c r="G28" i="37"/>
  <c r="G43" i="37"/>
  <c r="G27" i="37"/>
  <c r="G49" i="37"/>
  <c r="G41" i="37"/>
  <c r="G25" i="37"/>
  <c r="G48" i="37"/>
  <c r="G24" i="37"/>
  <c r="G47" i="37"/>
  <c r="G31" i="37"/>
  <c r="G46" i="37"/>
  <c r="G30" i="37"/>
  <c r="G22" i="37"/>
  <c r="G21" i="37"/>
  <c r="G54" i="35"/>
  <c r="G46" i="35"/>
  <c r="G30" i="35"/>
  <c r="G22" i="35"/>
  <c r="G53" i="35"/>
  <c r="G44" i="35"/>
  <c r="G28" i="35"/>
  <c r="G59" i="35"/>
  <c r="G43" i="35"/>
  <c r="G27" i="35"/>
  <c r="G58" i="35"/>
  <c r="G57" i="35"/>
  <c r="G49" i="35"/>
  <c r="G41" i="35"/>
  <c r="G56" i="35"/>
  <c r="G48" i="35"/>
  <c r="G24" i="35"/>
  <c r="G55" i="35"/>
  <c r="G47" i="35"/>
  <c r="G31" i="35"/>
  <c r="G21" i="35"/>
  <c r="G52" i="35"/>
  <c r="G51" i="35"/>
  <c r="G25" i="35"/>
  <c r="G55" i="32"/>
  <c r="G47" i="32"/>
  <c r="G31" i="32"/>
  <c r="G52" i="32"/>
  <c r="G28" i="32"/>
  <c r="G51" i="32"/>
  <c r="G49" i="32"/>
  <c r="G41" i="32"/>
  <c r="G56" i="32"/>
  <c r="G48" i="32"/>
  <c r="G24" i="32"/>
  <c r="G54" i="32"/>
  <c r="G46" i="32"/>
  <c r="G30" i="32"/>
  <c r="G22" i="32"/>
  <c r="G53" i="32"/>
  <c r="G21" i="32"/>
  <c r="G44" i="32"/>
  <c r="G59" i="32"/>
  <c r="G43" i="32"/>
  <c r="G27" i="32"/>
  <c r="G58" i="32"/>
  <c r="G57" i="32"/>
  <c r="G25" i="32"/>
  <c r="B4" i="46" l="1"/>
  <c r="B3" i="46"/>
  <c r="B2" i="46"/>
  <c r="B4" i="42" l="1"/>
  <c r="B3" i="42"/>
  <c r="B2" i="42"/>
  <c r="B4" i="44"/>
  <c r="B3" i="44"/>
  <c r="B2" i="44"/>
  <c r="B4" i="40"/>
  <c r="B3" i="40"/>
  <c r="B2" i="40"/>
  <c r="B4" i="37"/>
  <c r="B3" i="37"/>
  <c r="B2" i="37" s="1"/>
  <c r="B4" i="35"/>
  <c r="B3" i="35"/>
  <c r="B2" i="35" s="1"/>
  <c r="B4" i="32"/>
  <c r="B3" i="32"/>
  <c r="B2" i="32"/>
  <c r="B4" i="4"/>
  <c r="B3" i="4"/>
  <c r="B2" i="4"/>
  <c r="G12" i="6" l="1"/>
  <c r="G10" i="6" l="1"/>
  <c r="S9" i="46"/>
  <c r="M7" i="45" s="1"/>
  <c r="G13" i="6"/>
  <c r="G14" i="6"/>
  <c r="G15" i="6"/>
  <c r="G16" i="6"/>
  <c r="G17" i="6"/>
  <c r="G11" i="6"/>
  <c r="H12" i="6"/>
  <c r="H11" i="6"/>
  <c r="H10" i="6"/>
  <c r="H16" i="6"/>
  <c r="C2" i="4"/>
  <c r="C4" i="46"/>
  <c r="C4" i="32"/>
  <c r="H13" i="6"/>
  <c r="C2" i="40"/>
  <c r="C4" i="42"/>
  <c r="C3" i="40"/>
  <c r="C2" i="32"/>
  <c r="H17" i="6"/>
  <c r="C2" i="42"/>
  <c r="C4" i="4"/>
  <c r="G4" i="46"/>
  <c r="H14" i="6"/>
  <c r="C3" i="44"/>
  <c r="C3" i="37"/>
  <c r="J4" i="46"/>
  <c r="C2" i="35"/>
  <c r="H15" i="6"/>
  <c r="C3" i="46"/>
  <c r="G3" i="46" s="1"/>
  <c r="C4" i="44"/>
  <c r="C2" i="46"/>
  <c r="H4" i="46"/>
  <c r="C4" i="35"/>
  <c r="C4" i="37"/>
  <c r="C4" i="40"/>
  <c r="C3" i="4"/>
  <c r="C2" i="37"/>
  <c r="G2" i="37" s="1"/>
  <c r="C3" i="35"/>
  <c r="C3" i="32"/>
  <c r="C3" i="42"/>
  <c r="C2" i="44"/>
  <c r="G5" i="46"/>
  <c r="G35" i="46"/>
  <c r="G57" i="46"/>
  <c r="G12" i="46"/>
  <c r="G18" i="46"/>
  <c r="G54" i="46"/>
  <c r="G20" i="46"/>
  <c r="G16" i="46"/>
  <c r="G59" i="46"/>
  <c r="G13" i="46"/>
  <c r="G23" i="46"/>
  <c r="G58" i="46"/>
  <c r="G43" i="46"/>
  <c r="G55" i="46"/>
  <c r="G51" i="46"/>
  <c r="G17" i="46"/>
  <c r="G53" i="46"/>
  <c r="G34" i="46"/>
  <c r="G15" i="46"/>
  <c r="G33" i="46"/>
  <c r="G28" i="46"/>
  <c r="G14" i="46"/>
  <c r="G32" i="46"/>
  <c r="G50" i="46"/>
  <c r="G31" i="46"/>
  <c r="G49" i="46"/>
  <c r="G36" i="46"/>
  <c r="G30" i="46"/>
  <c r="G48" i="46"/>
  <c r="G11" i="46"/>
  <c r="G29" i="46"/>
  <c r="G47" i="46"/>
  <c r="G10" i="46"/>
  <c r="G44" i="46"/>
  <c r="G22" i="46"/>
  <c r="G39" i="46"/>
  <c r="G38" i="46"/>
  <c r="G46" i="46"/>
  <c r="G9" i="46"/>
  <c r="G19" i="46"/>
  <c r="G45" i="46"/>
  <c r="G8" i="46"/>
  <c r="G26" i="46"/>
  <c r="G52" i="46"/>
  <c r="G41" i="46"/>
  <c r="G40" i="46"/>
  <c r="G21" i="46"/>
  <c r="G56" i="46"/>
  <c r="G37" i="46"/>
  <c r="G7" i="46"/>
  <c r="G25" i="46"/>
  <c r="G27" i="46"/>
  <c r="G6" i="46"/>
  <c r="G24" i="46"/>
  <c r="G42" i="46"/>
  <c r="G60" i="46"/>
  <c r="I4" i="46"/>
  <c r="O4" i="46"/>
  <c r="P4" i="46"/>
  <c r="O3" i="46"/>
  <c r="P3" i="46"/>
  <c r="I3" i="46"/>
  <c r="J3" i="46"/>
  <c r="H3" i="46"/>
  <c r="O2" i="37"/>
  <c r="H2" i="37"/>
  <c r="P2" i="37"/>
  <c r="J2" i="37"/>
  <c r="I2" i="37"/>
  <c r="G21" i="4"/>
  <c r="G53" i="4"/>
  <c r="G30" i="4"/>
  <c r="G46" i="4"/>
  <c r="G55" i="4"/>
  <c r="G48" i="4"/>
  <c r="G25" i="4"/>
  <c r="G41" i="4"/>
  <c r="G57" i="4"/>
  <c r="G27" i="4"/>
  <c r="G43" i="4"/>
  <c r="G51" i="4"/>
  <c r="G59" i="4"/>
  <c r="G22" i="4"/>
  <c r="G54" i="4"/>
  <c r="G31" i="4"/>
  <c r="G47" i="4"/>
  <c r="G24" i="4"/>
  <c r="G56" i="4"/>
  <c r="G49" i="4"/>
  <c r="G58" i="4"/>
  <c r="G28" i="4"/>
  <c r="G44" i="4"/>
  <c r="G52" i="4"/>
  <c r="L4" i="46" l="1"/>
  <c r="L3" i="46"/>
  <c r="L2" i="37"/>
  <c r="S9" i="44"/>
  <c r="S9" i="42"/>
  <c r="S9" i="40"/>
  <c r="S9" i="37"/>
  <c r="G13" i="42"/>
  <c r="G29" i="42"/>
  <c r="G38" i="42"/>
  <c r="G23" i="42"/>
  <c r="G39" i="42"/>
  <c r="G8" i="42"/>
  <c r="G16" i="42"/>
  <c r="G32" i="42"/>
  <c r="G10" i="42"/>
  <c r="G18" i="42"/>
  <c r="G26" i="42"/>
  <c r="G34" i="42"/>
  <c r="G42" i="42"/>
  <c r="G50" i="42"/>
  <c r="G37" i="42"/>
  <c r="G6" i="42"/>
  <c r="G7" i="42"/>
  <c r="G17" i="42"/>
  <c r="G11" i="42"/>
  <c r="G35" i="42"/>
  <c r="G5" i="42"/>
  <c r="G45" i="42"/>
  <c r="G14" i="42"/>
  <c r="G15" i="42"/>
  <c r="G40" i="42"/>
  <c r="G9" i="42"/>
  <c r="G33" i="42"/>
  <c r="G19" i="42"/>
  <c r="G12" i="42"/>
  <c r="G20" i="42"/>
  <c r="G36" i="42"/>
  <c r="G7" i="44"/>
  <c r="G23" i="44"/>
  <c r="G32" i="44"/>
  <c r="G9" i="44"/>
  <c r="G33" i="44"/>
  <c r="G10" i="44"/>
  <c r="G34" i="44"/>
  <c r="G11" i="44"/>
  <c r="G20" i="44"/>
  <c r="G37" i="44"/>
  <c r="G40" i="44"/>
  <c r="G17" i="44"/>
  <c r="G26" i="44"/>
  <c r="G35" i="44"/>
  <c r="G12" i="44"/>
  <c r="G5" i="44"/>
  <c r="G13" i="44"/>
  <c r="G29" i="44"/>
  <c r="G6" i="44"/>
  <c r="G14" i="44"/>
  <c r="G33" i="40"/>
  <c r="G9" i="40"/>
  <c r="G10" i="40"/>
  <c r="G34" i="40"/>
  <c r="G58" i="40"/>
  <c r="G17" i="40"/>
  <c r="G18" i="40"/>
  <c r="G42" i="40"/>
  <c r="G11" i="40"/>
  <c r="G51" i="40"/>
  <c r="G20" i="40"/>
  <c r="G52" i="40"/>
  <c r="G5" i="40"/>
  <c r="G37" i="40"/>
  <c r="G53" i="40"/>
  <c r="G14" i="40"/>
  <c r="G54" i="40"/>
  <c r="G7" i="40"/>
  <c r="G15" i="40"/>
  <c r="G23" i="40"/>
  <c r="G39" i="40"/>
  <c r="G55" i="40"/>
  <c r="G57" i="40"/>
  <c r="G26" i="40"/>
  <c r="G50" i="40"/>
  <c r="G19" i="40"/>
  <c r="G35" i="40"/>
  <c r="G59" i="40"/>
  <c r="G12" i="40"/>
  <c r="G36" i="40"/>
  <c r="G60" i="40"/>
  <c r="G13" i="40"/>
  <c r="G29" i="40"/>
  <c r="G45" i="40"/>
  <c r="G6" i="40"/>
  <c r="G38" i="40"/>
  <c r="G8" i="40"/>
  <c r="G16" i="40"/>
  <c r="G32" i="40"/>
  <c r="G40" i="40"/>
  <c r="G56" i="40"/>
  <c r="G5" i="37"/>
  <c r="G13" i="37"/>
  <c r="G29" i="37"/>
  <c r="G37" i="37"/>
  <c r="G45" i="37"/>
  <c r="G53" i="37"/>
  <c r="G6" i="37"/>
  <c r="G14" i="37"/>
  <c r="G38" i="37"/>
  <c r="G54" i="37"/>
  <c r="G7" i="37"/>
  <c r="G15" i="37"/>
  <c r="G23" i="37"/>
  <c r="G39" i="37"/>
  <c r="G55" i="37"/>
  <c r="G8" i="37"/>
  <c r="G16" i="37"/>
  <c r="G32" i="37"/>
  <c r="G40" i="37"/>
  <c r="G56" i="37"/>
  <c r="G9" i="37"/>
  <c r="G17" i="37"/>
  <c r="G33" i="37"/>
  <c r="G57" i="37"/>
  <c r="G10" i="37"/>
  <c r="G18" i="37"/>
  <c r="G26" i="37"/>
  <c r="G34" i="37"/>
  <c r="G42" i="37"/>
  <c r="G50" i="37"/>
  <c r="G58" i="37"/>
  <c r="G11" i="37"/>
  <c r="G19" i="37"/>
  <c r="G35" i="37"/>
  <c r="G51" i="37"/>
  <c r="G59" i="37"/>
  <c r="G12" i="37"/>
  <c r="G20" i="37"/>
  <c r="G36" i="37"/>
  <c r="G52" i="37"/>
  <c r="G60" i="37"/>
  <c r="G3" i="42"/>
  <c r="G4" i="44"/>
  <c r="G4" i="32"/>
  <c r="O23" i="46"/>
  <c r="J24" i="46"/>
  <c r="P38" i="46"/>
  <c r="H42" i="46"/>
  <c r="H24" i="46"/>
  <c r="O54" i="46"/>
  <c r="I19" i="46"/>
  <c r="G2" i="4"/>
  <c r="I27" i="46"/>
  <c r="I60" i="46"/>
  <c r="I57" i="46"/>
  <c r="O40" i="46"/>
  <c r="J56" i="46"/>
  <c r="H57" i="46"/>
  <c r="H53" i="46"/>
  <c r="P31" i="46"/>
  <c r="O59" i="46"/>
  <c r="P22" i="46"/>
  <c r="J40" i="46"/>
  <c r="O56" i="46"/>
  <c r="J16" i="46"/>
  <c r="O2" i="4"/>
  <c r="I13" i="46"/>
  <c r="O17" i="46"/>
  <c r="H18" i="46"/>
  <c r="J41" i="46"/>
  <c r="H44" i="46"/>
  <c r="P53" i="46"/>
  <c r="I15" i="46"/>
  <c r="P8" i="46"/>
  <c r="I7" i="46"/>
  <c r="I35" i="46"/>
  <c r="O25" i="46"/>
  <c r="O37" i="46"/>
  <c r="O55" i="46"/>
  <c r="H43" i="46"/>
  <c r="J31" i="46"/>
  <c r="P5" i="46"/>
  <c r="O58" i="46"/>
  <c r="O50" i="46"/>
  <c r="J54" i="46"/>
  <c r="O24" i="46"/>
  <c r="G2" i="40"/>
  <c r="J48" i="46"/>
  <c r="P34" i="46"/>
  <c r="I47" i="46"/>
  <c r="P40" i="46"/>
  <c r="H21" i="46"/>
  <c r="J29" i="46"/>
  <c r="P2" i="4"/>
  <c r="O27" i="46"/>
  <c r="O18" i="46"/>
  <c r="I41" i="46"/>
  <c r="I53" i="46"/>
  <c r="J8" i="46"/>
  <c r="O36" i="46"/>
  <c r="O35" i="46"/>
  <c r="I25" i="46"/>
  <c r="G3" i="35"/>
  <c r="J58" i="46"/>
  <c r="H37" i="46"/>
  <c r="G2" i="42"/>
  <c r="I2" i="42" s="1"/>
  <c r="H39" i="46"/>
  <c r="H20" i="46"/>
  <c r="O10" i="46"/>
  <c r="H40" i="46"/>
  <c r="P14" i="46"/>
  <c r="I31" i="46"/>
  <c r="P19" i="46"/>
  <c r="I21" i="46"/>
  <c r="I29" i="46"/>
  <c r="J27" i="46"/>
  <c r="J17" i="46"/>
  <c r="J44" i="46"/>
  <c r="P2" i="40"/>
  <c r="J7" i="46"/>
  <c r="J51" i="46"/>
  <c r="G3" i="4"/>
  <c r="J37" i="46"/>
  <c r="J45" i="46"/>
  <c r="I5" i="46"/>
  <c r="H38" i="46"/>
  <c r="P39" i="46"/>
  <c r="O29" i="46"/>
  <c r="J14" i="46"/>
  <c r="O21" i="46"/>
  <c r="H56" i="46"/>
  <c r="H41" i="46"/>
  <c r="H23" i="46"/>
  <c r="H19" i="46"/>
  <c r="P29" i="46"/>
  <c r="P46" i="46"/>
  <c r="J52" i="46"/>
  <c r="G3" i="32"/>
  <c r="G2" i="35"/>
  <c r="P37" i="46"/>
  <c r="J55" i="46"/>
  <c r="J13" i="46"/>
  <c r="O43" i="46"/>
  <c r="H17" i="46"/>
  <c r="J59" i="46"/>
  <c r="J15" i="46"/>
  <c r="P7" i="46"/>
  <c r="G3" i="37"/>
  <c r="I26" i="46"/>
  <c r="H12" i="46"/>
  <c r="O38" i="46"/>
  <c r="J43" i="46"/>
  <c r="P27" i="46"/>
  <c r="J46" i="46"/>
  <c r="I54" i="46"/>
  <c r="J11" i="46"/>
  <c r="I40" i="46"/>
  <c r="P43" i="46"/>
  <c r="H2" i="4"/>
  <c r="P18" i="46"/>
  <c r="O53" i="46"/>
  <c r="O8" i="46"/>
  <c r="O6" i="46"/>
  <c r="G3" i="44"/>
  <c r="H26" i="46"/>
  <c r="O57" i="46"/>
  <c r="O14" i="46"/>
  <c r="I43" i="46"/>
  <c r="O47" i="46"/>
  <c r="O15" i="46"/>
  <c r="P47" i="46"/>
  <c r="J21" i="46"/>
  <c r="I2" i="4"/>
  <c r="H49" i="46"/>
  <c r="G4" i="40"/>
  <c r="J42" i="46"/>
  <c r="J57" i="46"/>
  <c r="I30" i="46"/>
  <c r="H31" i="46"/>
  <c r="P17" i="46"/>
  <c r="P52" i="46"/>
  <c r="P9" i="46"/>
  <c r="O2" i="42"/>
  <c r="H11" i="46"/>
  <c r="I17" i="46"/>
  <c r="I48" i="46"/>
  <c r="H34" i="46"/>
  <c r="J36" i="46"/>
  <c r="G4" i="37"/>
  <c r="H54" i="46"/>
  <c r="I58" i="46"/>
  <c r="P57" i="46"/>
  <c r="J5" i="46"/>
  <c r="J26" i="46"/>
  <c r="O28" i="46"/>
  <c r="H9" i="46"/>
  <c r="P2" i="42"/>
  <c r="P41" i="46"/>
  <c r="I44" i="46"/>
  <c r="I8" i="46"/>
  <c r="I36" i="46"/>
  <c r="G4" i="35"/>
  <c r="O42" i="46"/>
  <c r="I55" i="46"/>
  <c r="H27" i="46"/>
  <c r="J12" i="46"/>
  <c r="J20" i="46"/>
  <c r="J49" i="46"/>
  <c r="O44" i="46"/>
  <c r="O51" i="46"/>
  <c r="P26" i="46"/>
  <c r="I14" i="46"/>
  <c r="I38" i="46"/>
  <c r="J60" i="46"/>
  <c r="P55" i="46"/>
  <c r="I9" i="46"/>
  <c r="J19" i="46"/>
  <c r="H36" i="46"/>
  <c r="G4" i="4"/>
  <c r="P12" i="46"/>
  <c r="H45" i="46"/>
  <c r="P58" i="46"/>
  <c r="G2" i="44"/>
  <c r="P54" i="46"/>
  <c r="O49" i="46"/>
  <c r="I33" i="46"/>
  <c r="P32" i="46"/>
  <c r="P51" i="46"/>
  <c r="O31" i="46"/>
  <c r="I56" i="46"/>
  <c r="I39" i="46"/>
  <c r="J39" i="46"/>
  <c r="I59" i="46"/>
  <c r="P44" i="46"/>
  <c r="P56" i="46"/>
  <c r="O13" i="46"/>
  <c r="H59" i="46"/>
  <c r="H2" i="40"/>
  <c r="J6" i="46"/>
  <c r="G3" i="40"/>
  <c r="J23" i="46"/>
  <c r="H14" i="46"/>
  <c r="P45" i="46"/>
  <c r="H13" i="46"/>
  <c r="P24" i="46"/>
  <c r="P30" i="46"/>
  <c r="H60" i="46"/>
  <c r="P11" i="46"/>
  <c r="H46" i="46"/>
  <c r="O48" i="46"/>
  <c r="J2" i="40"/>
  <c r="I6" i="46"/>
  <c r="G4" i="42"/>
  <c r="J47" i="46"/>
  <c r="H55" i="46"/>
  <c r="H16" i="46"/>
  <c r="P10" i="46"/>
  <c r="J2" i="42"/>
  <c r="I46" i="46"/>
  <c r="H48" i="46"/>
  <c r="O2" i="40"/>
  <c r="H25" i="46"/>
  <c r="P42" i="46"/>
  <c r="H22" i="46"/>
  <c r="O9" i="46"/>
  <c r="H50" i="46"/>
  <c r="O11" i="46"/>
  <c r="I51" i="46"/>
  <c r="I12" i="46"/>
  <c r="P50" i="46"/>
  <c r="J50" i="46"/>
  <c r="O34" i="46"/>
  <c r="O19" i="46"/>
  <c r="J2" i="4"/>
  <c r="P2" i="44"/>
  <c r="P15" i="46"/>
  <c r="P36" i="46"/>
  <c r="G2" i="46"/>
  <c r="O60" i="46"/>
  <c r="H28" i="46"/>
  <c r="J30" i="46"/>
  <c r="I18" i="46"/>
  <c r="O20" i="46"/>
  <c r="I49" i="46"/>
  <c r="O33" i="46"/>
  <c r="J32" i="46"/>
  <c r="H51" i="46"/>
  <c r="I23" i="46"/>
  <c r="I28" i="46"/>
  <c r="J38" i="46"/>
  <c r="O39" i="46"/>
  <c r="J53" i="46"/>
  <c r="O30" i="46"/>
  <c r="I2" i="44"/>
  <c r="H15" i="46"/>
  <c r="P6" i="46"/>
  <c r="G2" i="32"/>
  <c r="O22" i="46"/>
  <c r="P13" i="46"/>
  <c r="J22" i="46"/>
  <c r="P16" i="46"/>
  <c r="I32" i="46"/>
  <c r="J25" i="46"/>
  <c r="O26" i="46"/>
  <c r="I22" i="46"/>
  <c r="I42" i="46"/>
  <c r="H5" i="46"/>
  <c r="H2" i="42"/>
  <c r="H52" i="46"/>
  <c r="P33" i="46"/>
  <c r="O32" i="46"/>
  <c r="P25" i="46"/>
  <c r="I45" i="46"/>
  <c r="I37" i="46"/>
  <c r="O5" i="46"/>
  <c r="O46" i="46"/>
  <c r="I10" i="46"/>
  <c r="P28" i="46"/>
  <c r="O52" i="46"/>
  <c r="J33" i="46"/>
  <c r="H7" i="46"/>
  <c r="H6" i="46"/>
  <c r="P3" i="42"/>
  <c r="H3" i="42"/>
  <c r="O3" i="42"/>
  <c r="I3" i="42"/>
  <c r="J3" i="42"/>
  <c r="O4" i="44"/>
  <c r="H4" i="44"/>
  <c r="P4" i="44"/>
  <c r="I4" i="44"/>
  <c r="J4" i="44"/>
  <c r="J4" i="32"/>
  <c r="H4" i="32"/>
  <c r="P4" i="32"/>
  <c r="I4" i="32"/>
  <c r="O4" i="32"/>
  <c r="I3" i="35"/>
  <c r="J3" i="35"/>
  <c r="P3" i="35"/>
  <c r="O3" i="35"/>
  <c r="H3" i="35"/>
  <c r="O3" i="4"/>
  <c r="P3" i="4"/>
  <c r="H3" i="4"/>
  <c r="I3" i="4"/>
  <c r="J3" i="4"/>
  <c r="I3" i="32"/>
  <c r="P3" i="32"/>
  <c r="H3" i="32"/>
  <c r="J3" i="32"/>
  <c r="O3" i="32"/>
  <c r="P2" i="35"/>
  <c r="H2" i="35"/>
  <c r="I2" i="35"/>
  <c r="J2" i="35"/>
  <c r="O2" i="35"/>
  <c r="J3" i="37"/>
  <c r="P3" i="37"/>
  <c r="H3" i="37"/>
  <c r="O3" i="37"/>
  <c r="I3" i="37"/>
  <c r="J3" i="44"/>
  <c r="O3" i="44"/>
  <c r="H3" i="44"/>
  <c r="P3" i="44"/>
  <c r="I3" i="44"/>
  <c r="I4" i="40"/>
  <c r="H4" i="40"/>
  <c r="P4" i="40"/>
  <c r="J4" i="40"/>
  <c r="O4" i="40"/>
  <c r="P4" i="37"/>
  <c r="J4" i="37"/>
  <c r="I4" i="37"/>
  <c r="H4" i="37"/>
  <c r="O4" i="37"/>
  <c r="H4" i="35"/>
  <c r="P4" i="35"/>
  <c r="O4" i="35"/>
  <c r="J4" i="35"/>
  <c r="I4" i="35"/>
  <c r="O4" i="4"/>
  <c r="P4" i="4"/>
  <c r="H4" i="4"/>
  <c r="I4" i="4"/>
  <c r="J4" i="4"/>
  <c r="H2" i="44"/>
  <c r="O2" i="44"/>
  <c r="J2" i="44"/>
  <c r="J3" i="40"/>
  <c r="P3" i="40"/>
  <c r="O3" i="40"/>
  <c r="H3" i="40"/>
  <c r="I3" i="40"/>
  <c r="J4" i="42"/>
  <c r="H4" i="42"/>
  <c r="O4" i="42"/>
  <c r="P4" i="42"/>
  <c r="I4" i="42"/>
  <c r="H2" i="46"/>
  <c r="P2" i="46"/>
  <c r="J2" i="46"/>
  <c r="O2" i="46"/>
  <c r="I2" i="46"/>
  <c r="J2" i="32"/>
  <c r="I2" i="32"/>
  <c r="P2" i="32"/>
  <c r="O2" i="32"/>
  <c r="H2" i="32"/>
  <c r="M7" i="41" l="1"/>
  <c r="M7" i="43"/>
  <c r="M7" i="39"/>
  <c r="M7" i="36"/>
  <c r="L2" i="32"/>
  <c r="L2" i="46"/>
  <c r="L4" i="42"/>
  <c r="L3" i="40"/>
  <c r="L4" i="4"/>
  <c r="L4" i="35"/>
  <c r="L4" i="37"/>
  <c r="L4" i="40"/>
  <c r="L3" i="44"/>
  <c r="L3" i="37"/>
  <c r="L2" i="35"/>
  <c r="L3" i="32"/>
  <c r="L3" i="4"/>
  <c r="L3" i="35"/>
  <c r="L4" i="32"/>
  <c r="L4" i="44"/>
  <c r="L3" i="42"/>
  <c r="L2" i="40"/>
  <c r="L2" i="44"/>
  <c r="L2" i="4"/>
  <c r="L2" i="42"/>
  <c r="L6" i="46"/>
  <c r="L52" i="46"/>
  <c r="L21" i="46"/>
  <c r="L48" i="46"/>
  <c r="L45" i="46"/>
  <c r="L51" i="46"/>
  <c r="L40" i="46"/>
  <c r="L46" i="46"/>
  <c r="L38" i="46"/>
  <c r="L13" i="46"/>
  <c r="L60" i="46"/>
  <c r="L23" i="46"/>
  <c r="L57" i="46"/>
  <c r="L20" i="46"/>
  <c r="L33" i="46"/>
  <c r="L58" i="46"/>
  <c r="L54" i="46"/>
  <c r="L37" i="46"/>
  <c r="L7" i="46"/>
  <c r="L25" i="46"/>
  <c r="L17" i="46"/>
  <c r="L8" i="46"/>
  <c r="L26" i="46"/>
  <c r="L39" i="46"/>
  <c r="L16" i="46"/>
  <c r="L47" i="46"/>
  <c r="L32" i="46"/>
  <c r="L41" i="46"/>
  <c r="L31" i="46"/>
  <c r="L12" i="46"/>
  <c r="L11" i="46"/>
  <c r="L53" i="46"/>
  <c r="L59" i="46"/>
  <c r="L30" i="46"/>
  <c r="L43" i="46"/>
  <c r="L55" i="46"/>
  <c r="L22" i="46"/>
  <c r="L56" i="46"/>
  <c r="L27" i="46"/>
  <c r="L44" i="46"/>
  <c r="L24" i="46"/>
  <c r="L14" i="46"/>
  <c r="L42" i="46"/>
  <c r="L5" i="46"/>
  <c r="L49" i="46"/>
  <c r="L36" i="46"/>
  <c r="L15" i="46"/>
  <c r="L19" i="46"/>
  <c r="L50" i="46"/>
  <c r="S9" i="35"/>
  <c r="S9" i="32"/>
  <c r="S9" i="4"/>
  <c r="G15" i="35"/>
  <c r="G39" i="35"/>
  <c r="G32" i="35"/>
  <c r="G10" i="35"/>
  <c r="G42" i="35"/>
  <c r="G19" i="35"/>
  <c r="G20" i="35"/>
  <c r="G7" i="35"/>
  <c r="G23" i="35"/>
  <c r="G8" i="35"/>
  <c r="G16" i="35"/>
  <c r="G40" i="35"/>
  <c r="G9" i="35"/>
  <c r="G17" i="35"/>
  <c r="G33" i="35"/>
  <c r="G18" i="35"/>
  <c r="G26" i="35"/>
  <c r="G34" i="35"/>
  <c r="G50" i="35"/>
  <c r="G11" i="35"/>
  <c r="G35" i="35"/>
  <c r="G12" i="35"/>
  <c r="G36" i="35"/>
  <c r="G60" i="35"/>
  <c r="G5" i="35"/>
  <c r="G13" i="35"/>
  <c r="G29" i="35"/>
  <c r="G37" i="35"/>
  <c r="G45" i="35"/>
  <c r="G6" i="35"/>
  <c r="G14" i="35"/>
  <c r="G38" i="35"/>
  <c r="G8" i="32"/>
  <c r="G32" i="32"/>
  <c r="G33" i="32"/>
  <c r="G18" i="32"/>
  <c r="G34" i="32"/>
  <c r="G11" i="32"/>
  <c r="G20" i="32"/>
  <c r="G36" i="32"/>
  <c r="G60" i="32"/>
  <c r="G5" i="32"/>
  <c r="G37" i="32"/>
  <c r="G45" i="32"/>
  <c r="G6" i="32"/>
  <c r="G14" i="32"/>
  <c r="G38" i="32"/>
  <c r="G16" i="32"/>
  <c r="G40" i="32"/>
  <c r="G9" i="32"/>
  <c r="G17" i="32"/>
  <c r="G10" i="32"/>
  <c r="G26" i="32"/>
  <c r="G42" i="32"/>
  <c r="G50" i="32"/>
  <c r="G19" i="32"/>
  <c r="G35" i="32"/>
  <c r="G12" i="32"/>
  <c r="G13" i="32"/>
  <c r="G29" i="32"/>
  <c r="G7" i="32"/>
  <c r="G15" i="32"/>
  <c r="G23" i="32"/>
  <c r="G39" i="32"/>
  <c r="G60" i="4"/>
  <c r="G36" i="4"/>
  <c r="G20" i="4"/>
  <c r="G12" i="4"/>
  <c r="G42" i="4"/>
  <c r="G26" i="4"/>
  <c r="G10" i="4"/>
  <c r="G33" i="4"/>
  <c r="G17" i="4"/>
  <c r="G40" i="4"/>
  <c r="G8" i="4"/>
  <c r="G15" i="4"/>
  <c r="G38" i="4"/>
  <c r="G6" i="4"/>
  <c r="G45" i="4"/>
  <c r="G29" i="4"/>
  <c r="G13" i="4"/>
  <c r="G35" i="4"/>
  <c r="G19" i="4"/>
  <c r="G11" i="4"/>
  <c r="G50" i="4"/>
  <c r="G34" i="4"/>
  <c r="G18" i="4"/>
  <c r="G9" i="4"/>
  <c r="G32" i="4"/>
  <c r="G16" i="4"/>
  <c r="G39" i="4"/>
  <c r="G23" i="4"/>
  <c r="G7" i="4"/>
  <c r="G14" i="4"/>
  <c r="G37" i="4"/>
  <c r="G5" i="4"/>
  <c r="H10" i="46"/>
  <c r="H35" i="46"/>
  <c r="I2" i="40"/>
  <c r="P49" i="46"/>
  <c r="P21" i="46"/>
  <c r="H8" i="46"/>
  <c r="P35" i="46"/>
  <c r="J28" i="46"/>
  <c r="O41" i="46"/>
  <c r="I16" i="46"/>
  <c r="J10" i="46"/>
  <c r="I11" i="46"/>
  <c r="P20" i="46"/>
  <c r="O45" i="46"/>
  <c r="H30" i="46"/>
  <c r="O12" i="46"/>
  <c r="H29" i="46"/>
  <c r="I50" i="46"/>
  <c r="H47" i="46"/>
  <c r="J9" i="46"/>
  <c r="I20" i="46"/>
  <c r="P48" i="46"/>
  <c r="J35" i="46"/>
  <c r="P23" i="46"/>
  <c r="J34" i="46"/>
  <c r="H33" i="46"/>
  <c r="O7" i="46"/>
  <c r="I52" i="46"/>
  <c r="I24" i="46"/>
  <c r="O16" i="46"/>
  <c r="P59" i="46"/>
  <c r="I34" i="46"/>
  <c r="H32" i="46"/>
  <c r="J18" i="46"/>
  <c r="P60" i="46"/>
  <c r="H58" i="46"/>
  <c r="M7" i="34" l="1"/>
  <c r="M7" i="33"/>
  <c r="M7" i="5"/>
  <c r="L18" i="46"/>
  <c r="L34" i="46"/>
  <c r="L10" i="46"/>
  <c r="L35" i="46"/>
  <c r="L9" i="46"/>
  <c r="L28" i="46"/>
  <c r="O49" i="44"/>
  <c r="O23" i="4"/>
  <c r="J60" i="4"/>
  <c r="O25" i="44"/>
  <c r="J49" i="42"/>
  <c r="J29" i="42"/>
  <c r="I35" i="4"/>
  <c r="O40" i="44"/>
  <c r="J24" i="4"/>
  <c r="J55" i="44"/>
  <c r="H36" i="35"/>
  <c r="P44" i="42"/>
  <c r="J47" i="32"/>
  <c r="H34" i="44"/>
  <c r="J58" i="42"/>
  <c r="P45" i="4"/>
  <c r="I46" i="32"/>
  <c r="I42" i="4"/>
  <c r="H58" i="4"/>
  <c r="J46" i="44"/>
  <c r="O30" i="4"/>
  <c r="I12" i="44"/>
  <c r="O25" i="42"/>
  <c r="O34" i="42"/>
  <c r="I36" i="42"/>
  <c r="I43" i="42"/>
  <c r="J26" i="42"/>
  <c r="J25" i="44"/>
  <c r="H54" i="42"/>
  <c r="I26" i="44"/>
  <c r="I60" i="4"/>
  <c r="J51" i="4"/>
  <c r="O51" i="44"/>
  <c r="I38" i="4"/>
  <c r="O47" i="42"/>
  <c r="O56" i="44"/>
  <c r="O40" i="42"/>
  <c r="H53" i="42"/>
  <c r="J58" i="44"/>
  <c r="J53" i="42"/>
  <c r="I31" i="44"/>
  <c r="H22" i="4"/>
  <c r="J14" i="44"/>
  <c r="P20" i="42"/>
  <c r="J30" i="44"/>
  <c r="P22" i="42"/>
  <c r="I57" i="4"/>
  <c r="P47" i="4"/>
  <c r="J39" i="44"/>
  <c r="I5" i="44"/>
  <c r="P7" i="4"/>
  <c r="O20" i="4"/>
  <c r="J57" i="42"/>
  <c r="P44" i="4"/>
  <c r="O5" i="4"/>
  <c r="P39" i="44"/>
  <c r="I34" i="44"/>
  <c r="O54" i="42"/>
  <c r="O24" i="44"/>
  <c r="H18" i="32"/>
  <c r="I20" i="42"/>
  <c r="H15" i="42"/>
  <c r="J10" i="44"/>
  <c r="P52" i="44"/>
  <c r="P37" i="44"/>
  <c r="I22" i="4"/>
  <c r="O34" i="35"/>
  <c r="P35" i="35"/>
  <c r="O16" i="35"/>
  <c r="O30" i="35"/>
  <c r="O19" i="4"/>
  <c r="O52" i="42"/>
  <c r="O17" i="44"/>
  <c r="I54" i="4"/>
  <c r="J5" i="44"/>
  <c r="P53" i="44"/>
  <c r="O32" i="44"/>
  <c r="O35" i="4"/>
  <c r="H32" i="44"/>
  <c r="J33" i="44"/>
  <c r="J51" i="42"/>
  <c r="P30" i="42"/>
  <c r="P50" i="44"/>
  <c r="H23" i="42"/>
  <c r="H49" i="32"/>
  <c r="H43" i="42"/>
  <c r="O42" i="4"/>
  <c r="J59" i="4"/>
  <c r="J47" i="42"/>
  <c r="H5" i="44"/>
  <c r="J23" i="4"/>
  <c r="J26" i="4"/>
  <c r="P14" i="4"/>
  <c r="J7" i="42"/>
  <c r="H5" i="42"/>
  <c r="H27" i="4"/>
  <c r="P17" i="35"/>
  <c r="P18" i="32"/>
  <c r="O59" i="4"/>
  <c r="P8" i="4"/>
  <c r="O12" i="44"/>
  <c r="P9" i="4"/>
  <c r="O60" i="42"/>
  <c r="J44" i="4"/>
  <c r="I34" i="42"/>
  <c r="O11" i="44"/>
  <c r="H43" i="44"/>
  <c r="I35" i="42"/>
  <c r="I22" i="42"/>
  <c r="O46" i="35"/>
  <c r="I16" i="35"/>
  <c r="O53" i="42"/>
  <c r="H17" i="44"/>
  <c r="P39" i="4"/>
  <c r="J56" i="42"/>
  <c r="I8" i="42"/>
  <c r="J30" i="42"/>
  <c r="O59" i="32"/>
  <c r="J35" i="4"/>
  <c r="O45" i="42"/>
  <c r="I58" i="44"/>
  <c r="I45" i="44"/>
  <c r="P45" i="35"/>
  <c r="H52" i="4"/>
  <c r="I8" i="44"/>
  <c r="J45" i="44"/>
  <c r="H54" i="4"/>
  <c r="O19" i="42"/>
  <c r="J22" i="4"/>
  <c r="J43" i="42"/>
  <c r="J29" i="44"/>
  <c r="J57" i="32"/>
  <c r="H27" i="32"/>
  <c r="P32" i="42"/>
  <c r="J9" i="32"/>
  <c r="O31" i="35"/>
  <c r="O27" i="32"/>
  <c r="O37" i="42"/>
  <c r="P23" i="35"/>
  <c r="I42" i="35"/>
  <c r="O20" i="32"/>
  <c r="P29" i="35"/>
  <c r="P32" i="44"/>
  <c r="O28" i="35"/>
  <c r="H30" i="4"/>
  <c r="I47" i="4"/>
  <c r="P45" i="42"/>
  <c r="J13" i="42"/>
  <c r="H57" i="44"/>
  <c r="O38" i="4"/>
  <c r="H22" i="44"/>
  <c r="P51" i="42"/>
  <c r="I31" i="35"/>
  <c r="O12" i="42"/>
  <c r="J40" i="4"/>
  <c r="H25" i="35"/>
  <c r="I11" i="44"/>
  <c r="H53" i="4"/>
  <c r="O46" i="42"/>
  <c r="J53" i="44"/>
  <c r="I53" i="44"/>
  <c r="O22" i="44"/>
  <c r="P36" i="35"/>
  <c r="O55" i="42"/>
  <c r="J32" i="4"/>
  <c r="H49" i="4"/>
  <c r="O53" i="4"/>
  <c r="O28" i="4"/>
  <c r="J19" i="32"/>
  <c r="I19" i="4"/>
  <c r="J32" i="32"/>
  <c r="P12" i="32"/>
  <c r="O50" i="44"/>
  <c r="I57" i="42"/>
  <c r="J50" i="44"/>
  <c r="J55" i="32"/>
  <c r="J34" i="35"/>
  <c r="I47" i="44"/>
  <c r="P29" i="42"/>
  <c r="J19" i="4"/>
  <c r="O29" i="35"/>
  <c r="O41" i="4"/>
  <c r="H5" i="35"/>
  <c r="H45" i="42"/>
  <c r="J56" i="4"/>
  <c r="O45" i="44"/>
  <c r="J28" i="35"/>
  <c r="P26" i="42"/>
  <c r="O45" i="35"/>
  <c r="P49" i="4"/>
  <c r="H42" i="32"/>
  <c r="H22" i="42"/>
  <c r="J5" i="42"/>
  <c r="P28" i="44"/>
  <c r="I19" i="44"/>
  <c r="P30" i="32"/>
  <c r="H21" i="4"/>
  <c r="J35" i="44"/>
  <c r="J28" i="4"/>
  <c r="P54" i="44"/>
  <c r="I18" i="4"/>
  <c r="P8" i="44"/>
  <c r="J30" i="4"/>
  <c r="P55" i="4"/>
  <c r="O43" i="4"/>
  <c r="J15" i="44"/>
  <c r="P17" i="44"/>
  <c r="P13" i="42"/>
  <c r="J15" i="35"/>
  <c r="J55" i="4"/>
  <c r="J30" i="35"/>
  <c r="H18" i="35"/>
  <c r="P52" i="42"/>
  <c r="I27" i="42"/>
  <c r="J10" i="42"/>
  <c r="O5" i="32"/>
  <c r="J12" i="44"/>
  <c r="I42" i="42"/>
  <c r="I15" i="4"/>
  <c r="P59" i="42"/>
  <c r="J48" i="42"/>
  <c r="I51" i="44"/>
  <c r="H12" i="42"/>
  <c r="P53" i="35"/>
  <c r="O15" i="32"/>
  <c r="J57" i="35"/>
  <c r="P22" i="44"/>
  <c r="P60" i="4"/>
  <c r="H10" i="35"/>
  <c r="J17" i="44"/>
  <c r="I27" i="32"/>
  <c r="O28" i="32"/>
  <c r="I12" i="42"/>
  <c r="P10" i="35"/>
  <c r="J44" i="42"/>
  <c r="H46" i="35"/>
  <c r="J11" i="44"/>
  <c r="J57" i="4"/>
  <c r="O10" i="35"/>
  <c r="O50" i="35"/>
  <c r="J11" i="4"/>
  <c r="H7" i="32"/>
  <c r="H51" i="4"/>
  <c r="J47" i="44"/>
  <c r="P57" i="32"/>
  <c r="O31" i="4"/>
  <c r="O35" i="32"/>
  <c r="P16" i="4"/>
  <c r="P42" i="35"/>
  <c r="H6" i="44"/>
  <c r="O6" i="32"/>
  <c r="P27" i="42"/>
  <c r="P8" i="42"/>
  <c r="I34" i="32"/>
  <c r="J40" i="32"/>
  <c r="H10" i="32"/>
  <c r="J14" i="42"/>
  <c r="I25" i="42"/>
  <c r="I39" i="32"/>
  <c r="I22" i="44"/>
  <c r="P21" i="42"/>
  <c r="O41" i="44"/>
  <c r="H48" i="32"/>
  <c r="J23" i="35"/>
  <c r="J7" i="32"/>
  <c r="P55" i="35"/>
  <c r="J18" i="35"/>
  <c r="P45" i="44"/>
  <c r="I6" i="4"/>
  <c r="H57" i="32"/>
  <c r="P19" i="4"/>
  <c r="O26" i="35"/>
  <c r="O9" i="42"/>
  <c r="I10" i="4"/>
  <c r="P7" i="32"/>
  <c r="J42" i="4"/>
  <c r="P54" i="35"/>
  <c r="J26" i="35"/>
  <c r="O8" i="44"/>
  <c r="J35" i="32"/>
  <c r="P38" i="35"/>
  <c r="P5" i="44"/>
  <c r="O51" i="42"/>
  <c r="J34" i="42"/>
  <c r="H9" i="35"/>
  <c r="I17" i="42"/>
  <c r="J17" i="42"/>
  <c r="P58" i="32"/>
  <c r="J5" i="35"/>
  <c r="O58" i="42"/>
  <c r="J39" i="42"/>
  <c r="O42" i="35"/>
  <c r="J45" i="4"/>
  <c r="I18" i="44"/>
  <c r="H28" i="4"/>
  <c r="H5" i="32"/>
  <c r="O7" i="42"/>
  <c r="P40" i="32"/>
  <c r="H39" i="35"/>
  <c r="O53" i="32"/>
  <c r="J20" i="44"/>
  <c r="J43" i="44"/>
  <c r="I10" i="44"/>
  <c r="P41" i="32"/>
  <c r="I53" i="42"/>
  <c r="P48" i="42"/>
  <c r="P39" i="35"/>
  <c r="P43" i="4"/>
  <c r="I47" i="35"/>
  <c r="I34" i="35"/>
  <c r="H11" i="35"/>
  <c r="P60" i="35"/>
  <c r="O28" i="42"/>
  <c r="I12" i="4"/>
  <c r="J41" i="42"/>
  <c r="P36" i="4"/>
  <c r="P5" i="32"/>
  <c r="J33" i="35"/>
  <c r="I30" i="32"/>
  <c r="P28" i="32"/>
  <c r="O44" i="42"/>
  <c r="H41" i="44"/>
  <c r="P26" i="44"/>
  <c r="P6" i="32"/>
  <c r="O18" i="44"/>
  <c r="H34" i="32"/>
  <c r="I19" i="42"/>
  <c r="I26" i="42"/>
  <c r="J6" i="4"/>
  <c r="H7" i="35"/>
  <c r="O50" i="42"/>
  <c r="H41" i="35"/>
  <c r="H55" i="44"/>
  <c r="O57" i="32"/>
  <c r="O56" i="35"/>
  <c r="I42" i="44"/>
  <c r="O31" i="44"/>
  <c r="J27" i="4"/>
  <c r="P25" i="44"/>
  <c r="I21" i="44"/>
  <c r="P40" i="4"/>
  <c r="H24" i="32"/>
  <c r="P18" i="4"/>
  <c r="I51" i="32"/>
  <c r="J8" i="32"/>
  <c r="P26" i="4"/>
  <c r="I46" i="4"/>
  <c r="J60" i="44"/>
  <c r="I59" i="4"/>
  <c r="H29" i="35"/>
  <c r="P30" i="35"/>
  <c r="H9" i="44"/>
  <c r="H59" i="44"/>
  <c r="I23" i="35"/>
  <c r="H20" i="32"/>
  <c r="O33" i="44"/>
  <c r="P18" i="44"/>
  <c r="J56" i="32"/>
  <c r="O35" i="35"/>
  <c r="O10" i="44"/>
  <c r="O28" i="44"/>
  <c r="O51" i="32"/>
  <c r="P53" i="32"/>
  <c r="H24" i="42"/>
  <c r="O30" i="42"/>
  <c r="J24" i="44"/>
  <c r="J43" i="4"/>
  <c r="I14" i="44"/>
  <c r="I7" i="44"/>
  <c r="P50" i="35"/>
  <c r="O42" i="42"/>
  <c r="P57" i="35"/>
  <c r="H38" i="32"/>
  <c r="O56" i="42"/>
  <c r="J37" i="35"/>
  <c r="H40" i="44"/>
  <c r="H28" i="32"/>
  <c r="J16" i="35"/>
  <c r="P34" i="42"/>
  <c r="O22" i="35"/>
  <c r="P54" i="4"/>
  <c r="O19" i="35"/>
  <c r="J50" i="4"/>
  <c r="O40" i="32"/>
  <c r="O5" i="42"/>
  <c r="P39" i="42"/>
  <c r="H52" i="44"/>
  <c r="H23" i="44"/>
  <c r="O39" i="44"/>
  <c r="P50" i="4"/>
  <c r="P7" i="35"/>
  <c r="P59" i="44"/>
  <c r="H14" i="42"/>
  <c r="J16" i="42"/>
  <c r="O16" i="42"/>
  <c r="J39" i="32"/>
  <c r="P55" i="42"/>
  <c r="I33" i="32"/>
  <c r="I28" i="4"/>
  <c r="I48" i="4"/>
  <c r="H21" i="44"/>
  <c r="J52" i="44"/>
  <c r="I29" i="42"/>
  <c r="P10" i="4"/>
  <c r="O55" i="44"/>
  <c r="P33" i="44"/>
  <c r="I7" i="35"/>
  <c r="P60" i="42"/>
  <c r="H53" i="35"/>
  <c r="O48" i="4"/>
  <c r="J8" i="42"/>
  <c r="I60" i="42"/>
  <c r="O55" i="35"/>
  <c r="P33" i="4"/>
  <c r="J16" i="4"/>
  <c r="P11" i="44"/>
  <c r="H47" i="44"/>
  <c r="O54" i="35"/>
  <c r="O21" i="4"/>
  <c r="J46" i="32"/>
  <c r="H31" i="4"/>
  <c r="J11" i="42"/>
  <c r="I42" i="32"/>
  <c r="O18" i="4"/>
  <c r="P24" i="44"/>
  <c r="O14" i="44"/>
  <c r="H28" i="35"/>
  <c r="J22" i="44"/>
  <c r="O47" i="4"/>
  <c r="P40" i="44"/>
  <c r="P27" i="4"/>
  <c r="H23" i="32"/>
  <c r="I39" i="42"/>
  <c r="I14" i="42"/>
  <c r="P44" i="44"/>
  <c r="P16" i="44"/>
  <c r="J20" i="42"/>
  <c r="P49" i="35"/>
  <c r="J13" i="35"/>
  <c r="O49" i="42"/>
  <c r="J60" i="35"/>
  <c r="H10" i="44"/>
  <c r="P19" i="44"/>
  <c r="H46" i="32"/>
  <c r="J18" i="44"/>
  <c r="H56" i="4"/>
  <c r="P16" i="32"/>
  <c r="I20" i="4"/>
  <c r="H45" i="44"/>
  <c r="H7" i="42"/>
  <c r="O52" i="4"/>
  <c r="I22" i="35"/>
  <c r="H32" i="42"/>
  <c r="J59" i="42"/>
  <c r="I36" i="4"/>
  <c r="I15" i="44"/>
  <c r="H44" i="4"/>
  <c r="J7" i="44"/>
  <c r="P22" i="35"/>
  <c r="J54" i="35"/>
  <c r="J55" i="35"/>
  <c r="H9" i="42"/>
  <c r="O26" i="44"/>
  <c r="P57" i="42"/>
  <c r="I38" i="44"/>
  <c r="I13" i="42"/>
  <c r="O53" i="44"/>
  <c r="P44" i="35"/>
  <c r="P7" i="44"/>
  <c r="O43" i="44"/>
  <c r="H34" i="42"/>
  <c r="I53" i="35"/>
  <c r="O38" i="35"/>
  <c r="P9" i="35"/>
  <c r="I46" i="44"/>
  <c r="P25" i="32"/>
  <c r="O46" i="4"/>
  <c r="I15" i="42"/>
  <c r="O59" i="35"/>
  <c r="P23" i="32"/>
  <c r="O8" i="4"/>
  <c r="J18" i="42"/>
  <c r="J29" i="4"/>
  <c r="I14" i="35"/>
  <c r="P49" i="32"/>
  <c r="I5" i="4"/>
  <c r="I57" i="35"/>
  <c r="P15" i="44"/>
  <c r="J56" i="44"/>
  <c r="O7" i="44"/>
  <c r="P59" i="32"/>
  <c r="P9" i="42"/>
  <c r="H38" i="35"/>
  <c r="O32" i="4"/>
  <c r="O26" i="4"/>
  <c r="J24" i="32"/>
  <c r="O12" i="32"/>
  <c r="P49" i="44"/>
  <c r="J56" i="35"/>
  <c r="O35" i="42"/>
  <c r="J7" i="35"/>
  <c r="P51" i="4"/>
  <c r="P35" i="32"/>
  <c r="O19" i="32"/>
  <c r="J8" i="4"/>
  <c r="P19" i="35"/>
  <c r="H20" i="44"/>
  <c r="I32" i="32"/>
  <c r="P34" i="44"/>
  <c r="O14" i="42"/>
  <c r="O9" i="44"/>
  <c r="I32" i="35"/>
  <c r="H29" i="44"/>
  <c r="J12" i="4"/>
  <c r="O21" i="32"/>
  <c r="H13" i="42"/>
  <c r="P15" i="35"/>
  <c r="I25" i="32"/>
  <c r="J39" i="35"/>
  <c r="J52" i="35"/>
  <c r="J25" i="42"/>
  <c r="O7" i="35"/>
  <c r="P31" i="44"/>
  <c r="O55" i="32"/>
  <c r="H59" i="32"/>
  <c r="P12" i="44"/>
  <c r="I50" i="32"/>
  <c r="P23" i="4"/>
  <c r="I37" i="44"/>
  <c r="H12" i="32"/>
  <c r="O23" i="35"/>
  <c r="I31" i="4"/>
  <c r="H33" i="42"/>
  <c r="P23" i="44"/>
  <c r="O41" i="35"/>
  <c r="H28" i="44"/>
  <c r="P42" i="32"/>
  <c r="J21" i="4"/>
  <c r="H32" i="35"/>
  <c r="O37" i="44"/>
  <c r="J54" i="42"/>
  <c r="P35" i="4"/>
  <c r="H25" i="42"/>
  <c r="J30" i="32"/>
  <c r="P37" i="35"/>
  <c r="J17" i="4"/>
  <c r="H36" i="42"/>
  <c r="I33" i="44"/>
  <c r="P19" i="32"/>
  <c r="O10" i="42"/>
  <c r="O32" i="35"/>
  <c r="H49" i="35"/>
  <c r="O59" i="44"/>
  <c r="I43" i="44"/>
  <c r="J46" i="35"/>
  <c r="I59" i="42"/>
  <c r="P9" i="44"/>
  <c r="O35" i="44"/>
  <c r="O15" i="44"/>
  <c r="O54" i="44"/>
  <c r="I19" i="32"/>
  <c r="I35" i="35"/>
  <c r="J58" i="32"/>
  <c r="I26" i="4"/>
  <c r="J39" i="4"/>
  <c r="O17" i="42"/>
  <c r="J38" i="42"/>
  <c r="P10" i="42"/>
  <c r="I11" i="42"/>
  <c r="O52" i="35"/>
  <c r="P54" i="32"/>
  <c r="J60" i="42"/>
  <c r="I38" i="32"/>
  <c r="I59" i="32"/>
  <c r="I24" i="4"/>
  <c r="O36" i="44"/>
  <c r="J27" i="32"/>
  <c r="H44" i="32"/>
  <c r="H35" i="44"/>
  <c r="J40" i="42"/>
  <c r="H58" i="32"/>
  <c r="I26" i="32"/>
  <c r="H60" i="44"/>
  <c r="I28" i="42"/>
  <c r="P13" i="35"/>
  <c r="I21" i="42"/>
  <c r="P59" i="4"/>
  <c r="J48" i="4"/>
  <c r="J13" i="44"/>
  <c r="P46" i="42"/>
  <c r="P51" i="35"/>
  <c r="J27" i="44"/>
  <c r="J54" i="4"/>
  <c r="I30" i="35"/>
  <c r="I60" i="44"/>
  <c r="H52" i="42"/>
  <c r="H51" i="35"/>
  <c r="O56" i="4"/>
  <c r="P20" i="32"/>
  <c r="O27" i="44"/>
  <c r="P24" i="35"/>
  <c r="J49" i="35"/>
  <c r="P41" i="4"/>
  <c r="P48" i="44"/>
  <c r="J28" i="44"/>
  <c r="J59" i="35"/>
  <c r="O47" i="44"/>
  <c r="H35" i="32"/>
  <c r="H44" i="42"/>
  <c r="H22" i="32"/>
  <c r="J38" i="32"/>
  <c r="P56" i="4"/>
  <c r="I58" i="4"/>
  <c r="J37" i="4"/>
  <c r="P29" i="44"/>
  <c r="O36" i="32"/>
  <c r="J49" i="44"/>
  <c r="P17" i="4"/>
  <c r="H10" i="42"/>
  <c r="P30" i="4"/>
  <c r="H23" i="35"/>
  <c r="O11" i="42"/>
  <c r="O33" i="4"/>
  <c r="J12" i="35"/>
  <c r="I50" i="4"/>
  <c r="H19" i="42"/>
  <c r="O51" i="35"/>
  <c r="J9" i="44"/>
  <c r="J13" i="4"/>
  <c r="O42" i="32"/>
  <c r="P33" i="42"/>
  <c r="I25" i="44"/>
  <c r="H19" i="44"/>
  <c r="I10" i="42"/>
  <c r="I25" i="35"/>
  <c r="I59" i="35"/>
  <c r="J42" i="35"/>
  <c r="I9" i="35"/>
  <c r="O49" i="35"/>
  <c r="P25" i="4"/>
  <c r="J58" i="35"/>
  <c r="H56" i="44"/>
  <c r="H26" i="35"/>
  <c r="H37" i="35"/>
  <c r="J17" i="32"/>
  <c r="I58" i="42"/>
  <c r="J36" i="44"/>
  <c r="J41" i="32"/>
  <c r="O42" i="44"/>
  <c r="H50" i="42"/>
  <c r="P57" i="4"/>
  <c r="J28" i="42"/>
  <c r="O43" i="32"/>
  <c r="I28" i="35"/>
  <c r="J35" i="42"/>
  <c r="P31" i="32"/>
  <c r="I40" i="35"/>
  <c r="P10" i="32"/>
  <c r="H13" i="35"/>
  <c r="H37" i="32"/>
  <c r="J20" i="32"/>
  <c r="P19" i="42"/>
  <c r="P8" i="32"/>
  <c r="P12" i="42"/>
  <c r="J15" i="42"/>
  <c r="H29" i="42"/>
  <c r="I45" i="42"/>
  <c r="I43" i="32"/>
  <c r="O9" i="4"/>
  <c r="H37" i="42"/>
  <c r="I46" i="35"/>
  <c r="J8" i="44"/>
  <c r="I41" i="44"/>
  <c r="J22" i="32"/>
  <c r="O10" i="4"/>
  <c r="I51" i="35"/>
  <c r="I38" i="35"/>
  <c r="I50" i="35"/>
  <c r="O20" i="42"/>
  <c r="J54" i="44"/>
  <c r="P50" i="42"/>
  <c r="I10" i="35"/>
  <c r="J59" i="32"/>
  <c r="J7" i="4"/>
  <c r="J34" i="44"/>
  <c r="H11" i="42"/>
  <c r="I7" i="42"/>
  <c r="I48" i="32"/>
  <c r="P43" i="42"/>
  <c r="J34" i="32"/>
  <c r="I9" i="4"/>
  <c r="H9" i="32"/>
  <c r="P46" i="44"/>
  <c r="O26" i="42"/>
  <c r="P42" i="44"/>
  <c r="J25" i="4"/>
  <c r="O38" i="42"/>
  <c r="J6" i="42"/>
  <c r="I19" i="35"/>
  <c r="O34" i="32"/>
  <c r="I56" i="32"/>
  <c r="O13" i="44"/>
  <c r="J18" i="32"/>
  <c r="O29" i="4"/>
  <c r="I32" i="44"/>
  <c r="I37" i="35"/>
  <c r="P25" i="42"/>
  <c r="I40" i="32"/>
  <c r="O39" i="42"/>
  <c r="P30" i="44"/>
  <c r="P41" i="35"/>
  <c r="P37" i="42"/>
  <c r="H39" i="42"/>
  <c r="P28" i="35"/>
  <c r="P46" i="35"/>
  <c r="J45" i="42"/>
  <c r="J57" i="44"/>
  <c r="O13" i="32"/>
  <c r="O33" i="35"/>
  <c r="P6" i="44"/>
  <c r="J32" i="44"/>
  <c r="P36" i="44"/>
  <c r="P16" i="42"/>
  <c r="P12" i="35"/>
  <c r="O17" i="35"/>
  <c r="J48" i="35"/>
  <c r="J18" i="4"/>
  <c r="O6" i="4"/>
  <c r="I23" i="4"/>
  <c r="P38" i="4"/>
  <c r="O27" i="4"/>
  <c r="I33" i="42"/>
  <c r="I40" i="44"/>
  <c r="H14" i="44"/>
  <c r="J46" i="42"/>
  <c r="P39" i="32"/>
  <c r="J41" i="44"/>
  <c r="I38" i="42"/>
  <c r="O7" i="32"/>
  <c r="I27" i="4"/>
  <c r="J52" i="42"/>
  <c r="H41" i="4"/>
  <c r="O19" i="44"/>
  <c r="O6" i="42"/>
  <c r="P7" i="42"/>
  <c r="H57" i="35"/>
  <c r="J49" i="4"/>
  <c r="O27" i="35"/>
  <c r="I53" i="32"/>
  <c r="J27" i="42"/>
  <c r="O22" i="42"/>
  <c r="P32" i="4"/>
  <c r="H55" i="42"/>
  <c r="P54" i="42"/>
  <c r="O41" i="42"/>
  <c r="O36" i="42"/>
  <c r="P34" i="32"/>
  <c r="P57" i="44"/>
  <c r="O38" i="44"/>
  <c r="O54" i="4"/>
  <c r="J26" i="44"/>
  <c r="I51" i="4"/>
  <c r="H27" i="35"/>
  <c r="H31" i="42"/>
  <c r="I15" i="32"/>
  <c r="I54" i="35"/>
  <c r="P31" i="4"/>
  <c r="J53" i="4"/>
  <c r="P24" i="32"/>
  <c r="J50" i="42"/>
  <c r="I33" i="4"/>
  <c r="H20" i="42"/>
  <c r="J38" i="44"/>
  <c r="I9" i="44"/>
  <c r="H33" i="44"/>
  <c r="I12" i="32"/>
  <c r="O58" i="44"/>
  <c r="O50" i="32"/>
  <c r="O16" i="44"/>
  <c r="I44" i="42"/>
  <c r="J17" i="35"/>
  <c r="P5" i="35"/>
  <c r="J49" i="32"/>
  <c r="P36" i="32"/>
  <c r="I37" i="4"/>
  <c r="H46" i="4"/>
  <c r="P60" i="44"/>
  <c r="O38" i="32"/>
  <c r="J50" i="32"/>
  <c r="H53" i="44"/>
  <c r="I11" i="4"/>
  <c r="J12" i="32"/>
  <c r="O13" i="4"/>
  <c r="H56" i="42"/>
  <c r="J21" i="44"/>
  <c r="P23" i="42"/>
  <c r="J53" i="32"/>
  <c r="O34" i="44"/>
  <c r="O37" i="35"/>
  <c r="H59" i="4"/>
  <c r="O16" i="32"/>
  <c r="I24" i="42"/>
  <c r="I5" i="32"/>
  <c r="I14" i="32"/>
  <c r="J48" i="44"/>
  <c r="J31" i="35"/>
  <c r="O39" i="4"/>
  <c r="P58" i="35"/>
  <c r="J15" i="32"/>
  <c r="P44" i="32"/>
  <c r="H39" i="44"/>
  <c r="J37" i="42"/>
  <c r="H46" i="42"/>
  <c r="O47" i="35"/>
  <c r="I26" i="35"/>
  <c r="I17" i="32"/>
  <c r="O27" i="42"/>
  <c r="H27" i="44"/>
  <c r="J48" i="32"/>
  <c r="P58" i="4"/>
  <c r="O57" i="42"/>
  <c r="J47" i="4"/>
  <c r="H11" i="44"/>
  <c r="H54" i="32"/>
  <c r="J36" i="35"/>
  <c r="O33" i="32"/>
  <c r="I43" i="4"/>
  <c r="O9" i="35"/>
  <c r="H41" i="32"/>
  <c r="I16" i="32"/>
  <c r="P41" i="44"/>
  <c r="O24" i="42"/>
  <c r="J14" i="4"/>
  <c r="J45" i="35"/>
  <c r="P11" i="4"/>
  <c r="O50" i="4"/>
  <c r="O13" i="42"/>
  <c r="P14" i="35"/>
  <c r="J32" i="42"/>
  <c r="I17" i="44"/>
  <c r="I57" i="44"/>
  <c r="J41" i="4"/>
  <c r="O29" i="44"/>
  <c r="H26" i="44"/>
  <c r="O34" i="4"/>
  <c r="J23" i="32"/>
  <c r="H54" i="35"/>
  <c r="O43" i="35"/>
  <c r="P35" i="42"/>
  <c r="O59" i="42"/>
  <c r="H55" i="35"/>
  <c r="I39" i="35"/>
  <c r="J40" i="44"/>
  <c r="I6" i="42"/>
  <c r="H26" i="32"/>
  <c r="O17" i="32"/>
  <c r="O32" i="32"/>
  <c r="O30" i="44"/>
  <c r="I49" i="4"/>
  <c r="H50" i="35"/>
  <c r="O17" i="4"/>
  <c r="I41" i="42"/>
  <c r="P17" i="42"/>
  <c r="I23" i="42"/>
  <c r="H55" i="4"/>
  <c r="P50" i="32"/>
  <c r="O25" i="35"/>
  <c r="P56" i="42"/>
  <c r="I6" i="35"/>
  <c r="H56" i="35"/>
  <c r="H49" i="42"/>
  <c r="H26" i="42"/>
  <c r="P27" i="32"/>
  <c r="I13" i="35"/>
  <c r="I18" i="35"/>
  <c r="P29" i="4"/>
  <c r="H42" i="44"/>
  <c r="P20" i="4"/>
  <c r="O7" i="4"/>
  <c r="O30" i="32"/>
  <c r="H60" i="35"/>
  <c r="I49" i="35"/>
  <c r="H21" i="42"/>
  <c r="H50" i="32"/>
  <c r="P46" i="32"/>
  <c r="O15" i="42"/>
  <c r="O31" i="42"/>
  <c r="P25" i="35"/>
  <c r="J44" i="44"/>
  <c r="J38" i="35"/>
  <c r="I21" i="4"/>
  <c r="O60" i="4"/>
  <c r="O25" i="32"/>
  <c r="J42" i="42"/>
  <c r="H43" i="35"/>
  <c r="P32" i="32"/>
  <c r="H21" i="35"/>
  <c r="O6" i="44"/>
  <c r="J38" i="4"/>
  <c r="J19" i="42"/>
  <c r="H14" i="35"/>
  <c r="P5" i="42"/>
  <c r="P22" i="32"/>
  <c r="O25" i="4"/>
  <c r="H24" i="4"/>
  <c r="J36" i="4"/>
  <c r="O14" i="4"/>
  <c r="J52" i="4"/>
  <c r="J31" i="4"/>
  <c r="I57" i="32"/>
  <c r="O11" i="32"/>
  <c r="P47" i="42"/>
  <c r="I32" i="4"/>
  <c r="O46" i="32"/>
  <c r="P15" i="4"/>
  <c r="I20" i="35"/>
  <c r="P52" i="4"/>
  <c r="I40" i="42"/>
  <c r="J23" i="44"/>
  <c r="J14" i="35"/>
  <c r="P47" i="32"/>
  <c r="I23" i="32"/>
  <c r="I40" i="4"/>
  <c r="H30" i="35"/>
  <c r="I6" i="32"/>
  <c r="O60" i="35"/>
  <c r="O21" i="44"/>
  <c r="I51" i="42"/>
  <c r="H16" i="35"/>
  <c r="I15" i="35"/>
  <c r="O60" i="44"/>
  <c r="P47" i="44"/>
  <c r="P31" i="35"/>
  <c r="J36" i="42"/>
  <c r="J19" i="35"/>
  <c r="P28" i="4"/>
  <c r="I55" i="35"/>
  <c r="P40" i="42"/>
  <c r="H51" i="32"/>
  <c r="I43" i="35"/>
  <c r="H48" i="42"/>
  <c r="I36" i="44"/>
  <c r="H35" i="35"/>
  <c r="P38" i="44"/>
  <c r="J43" i="32"/>
  <c r="I49" i="42"/>
  <c r="H46" i="44"/>
  <c r="P11" i="42"/>
  <c r="H53" i="32"/>
  <c r="O12" i="4"/>
  <c r="O23" i="32"/>
  <c r="P20" i="44"/>
  <c r="O22" i="32"/>
  <c r="I29" i="35"/>
  <c r="P16" i="35"/>
  <c r="O14" i="35"/>
  <c r="P13" i="4"/>
  <c r="J33" i="32"/>
  <c r="O32" i="42"/>
  <c r="P17" i="32"/>
  <c r="O22" i="4"/>
  <c r="P58" i="44"/>
  <c r="P34" i="4"/>
  <c r="J9" i="42"/>
  <c r="I48" i="44"/>
  <c r="J29" i="35"/>
  <c r="O15" i="4"/>
  <c r="J10" i="4"/>
  <c r="H48" i="35"/>
  <c r="P31" i="42"/>
  <c r="O18" i="35"/>
  <c r="P43" i="35"/>
  <c r="O48" i="44"/>
  <c r="I50" i="42"/>
  <c r="O49" i="32"/>
  <c r="P13" i="44"/>
  <c r="P18" i="42"/>
  <c r="H47" i="32"/>
  <c r="I6" i="44"/>
  <c r="I7" i="4"/>
  <c r="P28" i="42"/>
  <c r="O40" i="4"/>
  <c r="O18" i="32"/>
  <c r="J6" i="32"/>
  <c r="I31" i="32"/>
  <c r="H17" i="32"/>
  <c r="H40" i="35"/>
  <c r="P37" i="4"/>
  <c r="J27" i="35"/>
  <c r="O33" i="42"/>
  <c r="I25" i="4"/>
  <c r="O16" i="4"/>
  <c r="O10" i="32"/>
  <c r="I32" i="42"/>
  <c r="I28" i="32"/>
  <c r="J21" i="42"/>
  <c r="P56" i="32"/>
  <c r="I35" i="44"/>
  <c r="O45" i="4"/>
  <c r="P10" i="44"/>
  <c r="I24" i="32"/>
  <c r="P6" i="35"/>
  <c r="I56" i="4"/>
  <c r="O58" i="4"/>
  <c r="P35" i="44"/>
  <c r="O20" i="44"/>
  <c r="O40" i="35"/>
  <c r="O13" i="35"/>
  <c r="I30" i="4"/>
  <c r="O39" i="35"/>
  <c r="H17" i="42"/>
  <c r="P40" i="35"/>
  <c r="H38" i="42"/>
  <c r="O46" i="44"/>
  <c r="P32" i="35"/>
  <c r="J31" i="44"/>
  <c r="H56" i="32"/>
  <c r="I58" i="32"/>
  <c r="P18" i="35"/>
  <c r="P11" i="32"/>
  <c r="P33" i="35"/>
  <c r="H40" i="42"/>
  <c r="I34" i="4"/>
  <c r="J34" i="4"/>
  <c r="P38" i="42"/>
  <c r="J23" i="42"/>
  <c r="I47" i="32"/>
  <c r="H19" i="35"/>
  <c r="O47" i="32"/>
  <c r="O58" i="32"/>
  <c r="J16" i="44"/>
  <c r="J9" i="35"/>
  <c r="I30" i="42"/>
  <c r="J9" i="4"/>
  <c r="O56" i="32"/>
  <c r="J33" i="4"/>
  <c r="O41" i="32"/>
  <c r="P56" i="44"/>
  <c r="I39" i="44"/>
  <c r="J5" i="4"/>
  <c r="O36" i="4"/>
  <c r="P38" i="32"/>
  <c r="J43" i="35"/>
  <c r="I59" i="44"/>
  <c r="O54" i="32"/>
  <c r="I8" i="32"/>
  <c r="I36" i="35"/>
  <c r="H45" i="35"/>
  <c r="P43" i="32"/>
  <c r="I56" i="44"/>
  <c r="J15" i="4"/>
  <c r="H16" i="32"/>
  <c r="P58" i="42"/>
  <c r="O53" i="35"/>
  <c r="H33" i="32"/>
  <c r="P14" i="42"/>
  <c r="H19" i="32"/>
  <c r="P21" i="44"/>
  <c r="J53" i="35"/>
  <c r="O48" i="42"/>
  <c r="H15" i="44"/>
  <c r="P42" i="4"/>
  <c r="O5" i="35"/>
  <c r="J33" i="42"/>
  <c r="H8" i="32"/>
  <c r="J50" i="35"/>
  <c r="H16" i="44"/>
  <c r="H48" i="4"/>
  <c r="I30" i="44"/>
  <c r="O51" i="4"/>
  <c r="H18" i="42"/>
  <c r="I28" i="44"/>
  <c r="I24" i="44"/>
  <c r="P55" i="44"/>
  <c r="H49" i="44"/>
  <c r="J28" i="32"/>
  <c r="I60" i="35"/>
  <c r="P42" i="42"/>
  <c r="J24" i="42"/>
  <c r="P24" i="42"/>
  <c r="I44" i="4"/>
  <c r="P21" i="35"/>
  <c r="H13" i="44"/>
  <c r="P46" i="4"/>
  <c r="J19" i="44"/>
  <c r="O49" i="4"/>
  <c r="O21" i="42"/>
  <c r="O18" i="42"/>
  <c r="P36" i="42"/>
  <c r="J14" i="32"/>
  <c r="J20" i="4"/>
  <c r="J46" i="4"/>
  <c r="O39" i="32"/>
  <c r="O11" i="4"/>
  <c r="O9" i="32"/>
  <c r="J31" i="32"/>
  <c r="I16" i="4"/>
  <c r="H6" i="42"/>
  <c r="P49" i="42"/>
  <c r="J37" i="44"/>
  <c r="I54" i="32"/>
  <c r="I9" i="42"/>
  <c r="O52" i="44"/>
  <c r="I54" i="44"/>
  <c r="O55" i="4"/>
  <c r="I37" i="32"/>
  <c r="I8" i="4"/>
  <c r="O44" i="4"/>
  <c r="I53" i="4"/>
  <c r="P21" i="4"/>
  <c r="J51" i="44"/>
  <c r="P34" i="35"/>
  <c r="O8" i="42"/>
  <c r="J6" i="44"/>
  <c r="J58" i="4"/>
  <c r="P15" i="42"/>
  <c r="O15" i="35"/>
  <c r="O52" i="32"/>
  <c r="H40" i="32"/>
  <c r="I20" i="32"/>
  <c r="J20" i="35"/>
  <c r="I13" i="4"/>
  <c r="I41" i="32"/>
  <c r="H50" i="44"/>
  <c r="O60" i="32"/>
  <c r="J12" i="42"/>
  <c r="H38" i="44"/>
  <c r="H17" i="35"/>
  <c r="O57" i="44"/>
  <c r="H25" i="32"/>
  <c r="I48" i="42"/>
  <c r="P24" i="4"/>
  <c r="J10" i="35"/>
  <c r="H51" i="42"/>
  <c r="I36" i="32"/>
  <c r="I56" i="42"/>
  <c r="P53" i="42"/>
  <c r="P26" i="35"/>
  <c r="O23" i="44"/>
  <c r="H30" i="32"/>
  <c r="H34" i="35"/>
  <c r="O44" i="44"/>
  <c r="I49" i="32"/>
  <c r="P33" i="32"/>
  <c r="O57" i="35"/>
  <c r="P6" i="4"/>
  <c r="H57" i="4"/>
  <c r="P27" i="44"/>
  <c r="H54" i="44"/>
  <c r="H8" i="44"/>
  <c r="I52" i="44"/>
  <c r="O48" i="32"/>
  <c r="H58" i="35"/>
  <c r="I24" i="35"/>
  <c r="I54" i="42"/>
  <c r="I55" i="4"/>
  <c r="P6" i="42"/>
  <c r="H16" i="42"/>
  <c r="I11" i="35"/>
  <c r="I44" i="44"/>
  <c r="P14" i="44"/>
  <c r="P51" i="44"/>
  <c r="H28" i="42"/>
  <c r="O45" i="32"/>
  <c r="P12" i="4"/>
  <c r="J55" i="42"/>
  <c r="I49" i="44"/>
  <c r="P53" i="4"/>
  <c r="J5" i="32"/>
  <c r="I9" i="32"/>
  <c r="J21" i="32"/>
  <c r="O29" i="42"/>
  <c r="H13" i="4"/>
  <c r="H33" i="4"/>
  <c r="H17" i="4"/>
  <c r="H11" i="4"/>
  <c r="H14" i="4"/>
  <c r="H29" i="4"/>
  <c r="H60" i="4"/>
  <c r="H37" i="4"/>
  <c r="H15" i="4"/>
  <c r="H34" i="4"/>
  <c r="H42" i="4"/>
  <c r="H18" i="4"/>
  <c r="H39" i="4"/>
  <c r="H5" i="4"/>
  <c r="H50" i="4"/>
  <c r="H20" i="4"/>
  <c r="H16" i="4"/>
  <c r="H12" i="4"/>
  <c r="H38" i="4"/>
  <c r="H8" i="4"/>
  <c r="H26" i="4"/>
  <c r="H36" i="4"/>
  <c r="H10" i="4"/>
  <c r="H32" i="4"/>
  <c r="H7" i="4"/>
  <c r="H40" i="4"/>
  <c r="H35" i="4"/>
  <c r="H6" i="4"/>
  <c r="H45" i="4"/>
  <c r="H23" i="4"/>
  <c r="H9" i="4"/>
  <c r="P56" i="35"/>
  <c r="I56" i="35"/>
  <c r="P15" i="32"/>
  <c r="H15" i="32"/>
  <c r="J40" i="35"/>
  <c r="P51" i="32"/>
  <c r="J51" i="32"/>
  <c r="H55" i="32"/>
  <c r="P55" i="32"/>
  <c r="J41" i="35"/>
  <c r="P11" i="35"/>
  <c r="O11" i="35"/>
  <c r="J11" i="35"/>
  <c r="J26" i="32"/>
  <c r="O26" i="32"/>
  <c r="P26" i="32"/>
  <c r="P47" i="35"/>
  <c r="H47" i="35"/>
  <c r="J47" i="35"/>
  <c r="H24" i="35"/>
  <c r="O24" i="35"/>
  <c r="I44" i="32"/>
  <c r="J44" i="32"/>
  <c r="O44" i="32"/>
  <c r="J22" i="35"/>
  <c r="H22" i="35"/>
  <c r="H44" i="35"/>
  <c r="O44" i="35"/>
  <c r="J44" i="35"/>
  <c r="J32" i="35"/>
  <c r="O14" i="32"/>
  <c r="H14" i="32"/>
  <c r="P14" i="32"/>
  <c r="I21" i="32"/>
  <c r="H21" i="32"/>
  <c r="P21" i="32"/>
  <c r="O37" i="32"/>
  <c r="J37" i="32"/>
  <c r="P37" i="32"/>
  <c r="O48" i="35"/>
  <c r="H52" i="35"/>
  <c r="I52" i="35"/>
  <c r="P52" i="35"/>
  <c r="O20" i="35"/>
  <c r="P20" i="35"/>
  <c r="H59" i="35"/>
  <c r="P59" i="35"/>
  <c r="J6" i="35"/>
  <c r="H6" i="35"/>
  <c r="O6" i="35"/>
  <c r="I45" i="32"/>
  <c r="H45" i="32"/>
  <c r="J45" i="32"/>
  <c r="H60" i="32"/>
  <c r="P60" i="32"/>
  <c r="J60" i="32"/>
  <c r="H12" i="35"/>
  <c r="I12" i="35"/>
  <c r="O12" i="35"/>
  <c r="O31" i="32"/>
  <c r="H31" i="32"/>
  <c r="H13" i="32"/>
  <c r="P13" i="32"/>
  <c r="I13" i="32"/>
  <c r="J13" i="32"/>
  <c r="P27" i="35"/>
  <c r="I27" i="35"/>
  <c r="O21" i="35"/>
  <c r="J21" i="35"/>
  <c r="I21" i="35"/>
  <c r="J8" i="35"/>
  <c r="H8" i="35"/>
  <c r="I8" i="35"/>
  <c r="O8" i="35"/>
  <c r="H11" i="32"/>
  <c r="J11" i="32"/>
  <c r="I11" i="32"/>
  <c r="H52" i="32"/>
  <c r="J52" i="32"/>
  <c r="P52" i="32"/>
  <c r="I52" i="32"/>
  <c r="P29" i="32"/>
  <c r="H29" i="32"/>
  <c r="O29" i="32"/>
  <c r="I29" i="32"/>
  <c r="L34" i="42" l="1"/>
  <c r="L11" i="44"/>
  <c r="L50" i="42"/>
  <c r="L6" i="42"/>
  <c r="L30" i="44"/>
  <c r="L46" i="44"/>
  <c r="L19" i="42"/>
  <c r="L25" i="42"/>
  <c r="L40" i="44"/>
  <c r="L14" i="44"/>
  <c r="L23" i="44"/>
  <c r="L54" i="44"/>
  <c r="L26" i="42"/>
  <c r="L5" i="44"/>
  <c r="L53" i="44"/>
  <c r="L55" i="44"/>
  <c r="L36" i="44"/>
  <c r="L18" i="42"/>
  <c r="L8" i="44"/>
  <c r="L37" i="44"/>
  <c r="L13" i="44"/>
  <c r="L27" i="44"/>
  <c r="L23" i="42"/>
  <c r="L16" i="44"/>
  <c r="L33" i="42"/>
  <c r="L59" i="42"/>
  <c r="L15" i="42"/>
  <c r="L33" i="44"/>
  <c r="L26" i="44"/>
  <c r="L8" i="42"/>
  <c r="L45" i="44"/>
  <c r="L52" i="42"/>
  <c r="L39" i="44"/>
  <c r="L35" i="44"/>
  <c r="L60" i="42"/>
  <c r="L53" i="42"/>
  <c r="L12" i="44"/>
  <c r="L12" i="42"/>
  <c r="L27" i="42"/>
  <c r="L35" i="42"/>
  <c r="L49" i="44"/>
  <c r="L50" i="44"/>
  <c r="L41" i="42"/>
  <c r="L38" i="44"/>
  <c r="L48" i="44"/>
  <c r="L47" i="44"/>
  <c r="L42" i="42"/>
  <c r="L52" i="44"/>
  <c r="L44" i="44"/>
  <c r="L28" i="44"/>
  <c r="L39" i="42"/>
  <c r="L10" i="42"/>
  <c r="L6" i="44"/>
  <c r="L24" i="44"/>
  <c r="L48" i="42"/>
  <c r="L9" i="44"/>
  <c r="L25" i="44"/>
  <c r="L57" i="44"/>
  <c r="L24" i="42"/>
  <c r="L20" i="44"/>
  <c r="L54" i="42"/>
  <c r="L9" i="42"/>
  <c r="L56" i="44"/>
  <c r="L47" i="42"/>
  <c r="L60" i="44"/>
  <c r="L20" i="42"/>
  <c r="L40" i="42"/>
  <c r="L7" i="42"/>
  <c r="L13" i="42"/>
  <c r="L58" i="44"/>
  <c r="L55" i="42"/>
  <c r="L43" i="44"/>
  <c r="L49" i="42"/>
  <c r="L14" i="42"/>
  <c r="L7" i="44"/>
  <c r="L56" i="42"/>
  <c r="L16" i="42"/>
  <c r="L28" i="42"/>
  <c r="L51" i="44"/>
  <c r="L21" i="44"/>
  <c r="L44" i="42"/>
  <c r="L34" i="44"/>
  <c r="L21" i="42"/>
  <c r="L57" i="42"/>
  <c r="L17" i="42"/>
  <c r="L15" i="44"/>
  <c r="L30" i="42"/>
  <c r="L19" i="44"/>
  <c r="L46" i="42"/>
  <c r="L31" i="44"/>
  <c r="L45" i="42"/>
  <c r="L43" i="42"/>
  <c r="L37" i="42"/>
  <c r="L5" i="42"/>
  <c r="L41" i="44"/>
  <c r="L17" i="44"/>
  <c r="L32" i="44"/>
  <c r="L18" i="44"/>
  <c r="L51" i="42"/>
  <c r="L10" i="44"/>
  <c r="L38" i="42"/>
  <c r="L58" i="42"/>
  <c r="L36" i="42"/>
  <c r="L11" i="42"/>
  <c r="L22" i="44"/>
  <c r="L32" i="42"/>
  <c r="L48" i="35"/>
  <c r="L18" i="4"/>
  <c r="L58" i="32"/>
  <c r="L32" i="35"/>
  <c r="L47" i="32"/>
  <c r="L41" i="32"/>
  <c r="L56" i="32"/>
  <c r="L31" i="35"/>
  <c r="L57" i="32"/>
  <c r="L5" i="4"/>
  <c r="L53" i="35"/>
  <c r="L54" i="4"/>
  <c r="L50" i="35"/>
  <c r="L56" i="4"/>
  <c r="L28" i="4"/>
  <c r="L26" i="35"/>
  <c r="L59" i="4"/>
  <c r="L60" i="32"/>
  <c r="L49" i="32"/>
  <c r="L43" i="4"/>
  <c r="L12" i="35"/>
  <c r="L50" i="32"/>
  <c r="L60" i="35"/>
  <c r="L34" i="35"/>
  <c r="L36" i="4"/>
  <c r="L25" i="4"/>
  <c r="L39" i="4"/>
  <c r="L7" i="32"/>
  <c r="L32" i="4"/>
  <c r="L46" i="32"/>
  <c r="L48" i="32"/>
  <c r="L21" i="32"/>
  <c r="L11" i="32"/>
  <c r="L7" i="35"/>
  <c r="L49" i="35"/>
  <c r="L51" i="4"/>
  <c r="L53" i="4"/>
  <c r="L33" i="4"/>
  <c r="L19" i="32"/>
  <c r="L23" i="32"/>
  <c r="L30" i="4"/>
  <c r="L38" i="35"/>
  <c r="L22" i="35"/>
  <c r="L19" i="4"/>
  <c r="L38" i="4"/>
  <c r="L48" i="4"/>
  <c r="L33" i="35"/>
  <c r="L27" i="32"/>
  <c r="L33" i="32"/>
  <c r="L9" i="32"/>
  <c r="L15" i="35"/>
  <c r="L56" i="35"/>
  <c r="L36" i="35"/>
  <c r="L45" i="4"/>
  <c r="L31" i="32"/>
  <c r="L14" i="4"/>
  <c r="L37" i="32"/>
  <c r="L47" i="35"/>
  <c r="L16" i="4"/>
  <c r="L45" i="32"/>
  <c r="L39" i="32"/>
  <c r="L14" i="32"/>
  <c r="L10" i="35"/>
  <c r="L30" i="35"/>
  <c r="L13" i="32"/>
  <c r="L42" i="35"/>
  <c r="L5" i="32"/>
  <c r="L8" i="4"/>
  <c r="L21" i="35"/>
  <c r="L60" i="4"/>
  <c r="L37" i="4"/>
  <c r="L57" i="4"/>
  <c r="L11" i="4"/>
  <c r="L43" i="35"/>
  <c r="L23" i="35"/>
  <c r="L12" i="4"/>
  <c r="L44" i="32"/>
  <c r="L15" i="32"/>
  <c r="L27" i="4"/>
  <c r="L26" i="4"/>
  <c r="L30" i="32"/>
  <c r="L11" i="35"/>
  <c r="L40" i="32"/>
  <c r="L28" i="32"/>
  <c r="L12" i="32"/>
  <c r="L58" i="4"/>
  <c r="L9" i="35"/>
  <c r="L52" i="32"/>
  <c r="L52" i="4"/>
  <c r="L44" i="35"/>
  <c r="L39" i="35"/>
  <c r="L24" i="4"/>
  <c r="L28" i="35"/>
  <c r="L59" i="32"/>
  <c r="L46" i="4"/>
  <c r="L17" i="4"/>
  <c r="L10" i="4"/>
  <c r="L51" i="32"/>
  <c r="L57" i="35"/>
  <c r="L55" i="4"/>
  <c r="L6" i="4"/>
  <c r="L59" i="35"/>
  <c r="L38" i="32"/>
  <c r="L37" i="35"/>
  <c r="L52" i="35"/>
  <c r="L34" i="4"/>
  <c r="L15" i="4"/>
  <c r="L45" i="35"/>
  <c r="L26" i="32"/>
  <c r="L21" i="4"/>
  <c r="L20" i="35"/>
  <c r="L34" i="32"/>
  <c r="L24" i="32"/>
  <c r="L31" i="4"/>
  <c r="L55" i="32"/>
  <c r="L19" i="35"/>
  <c r="L18" i="32"/>
  <c r="L6" i="32"/>
  <c r="L23" i="4"/>
  <c r="L50" i="4"/>
  <c r="L5" i="35"/>
  <c r="L22" i="32"/>
  <c r="L14" i="35"/>
  <c r="L40" i="4"/>
  <c r="L58" i="35"/>
  <c r="L17" i="32"/>
  <c r="L13" i="35"/>
  <c r="L55" i="35"/>
  <c r="L8" i="32"/>
  <c r="L6" i="35"/>
  <c r="L20" i="32"/>
  <c r="L54" i="35"/>
  <c r="L32" i="32"/>
  <c r="L40" i="35"/>
  <c r="L41" i="4"/>
  <c r="L22" i="4"/>
  <c r="L44" i="4"/>
  <c r="L9" i="4"/>
  <c r="L27" i="35"/>
  <c r="L18" i="35"/>
  <c r="L46" i="35"/>
  <c r="L42" i="4"/>
  <c r="L35" i="32"/>
  <c r="L13" i="4"/>
  <c r="L8" i="35"/>
  <c r="L43" i="32"/>
  <c r="L47" i="4"/>
  <c r="L53" i="32"/>
  <c r="L20" i="4"/>
  <c r="L35" i="4"/>
  <c r="L41" i="35"/>
  <c r="L7" i="4"/>
  <c r="L16" i="35"/>
  <c r="L17" i="35"/>
  <c r="L49" i="4"/>
  <c r="H27" i="42"/>
  <c r="J46" i="37"/>
  <c r="J27" i="37"/>
  <c r="H59" i="42"/>
  <c r="H11" i="37"/>
  <c r="I55" i="42"/>
  <c r="P18" i="37"/>
  <c r="H38" i="37"/>
  <c r="I8" i="37"/>
  <c r="I57" i="37"/>
  <c r="J60" i="37"/>
  <c r="I41" i="4"/>
  <c r="J13" i="37"/>
  <c r="I58" i="35"/>
  <c r="P48" i="32"/>
  <c r="O52" i="37"/>
  <c r="P38" i="37"/>
  <c r="P28" i="37"/>
  <c r="P9" i="32"/>
  <c r="H32" i="37"/>
  <c r="J24" i="35"/>
  <c r="I11" i="37"/>
  <c r="O54" i="37"/>
  <c r="I14" i="37"/>
  <c r="H25" i="4"/>
  <c r="I20" i="40"/>
  <c r="H30" i="44"/>
  <c r="O5" i="44"/>
  <c r="P47" i="37"/>
  <c r="J12" i="37"/>
  <c r="I33" i="35"/>
  <c r="I16" i="42"/>
  <c r="I55" i="44"/>
  <c r="P15" i="37"/>
  <c r="H41" i="42"/>
  <c r="H40" i="37"/>
  <c r="I53" i="37"/>
  <c r="O10" i="37"/>
  <c r="H21" i="40"/>
  <c r="O55" i="37"/>
  <c r="I7" i="37"/>
  <c r="H47" i="42"/>
  <c r="O16" i="37"/>
  <c r="P21" i="40"/>
  <c r="H42" i="42"/>
  <c r="J19" i="37"/>
  <c r="O45" i="37"/>
  <c r="J54" i="37"/>
  <c r="I10" i="40"/>
  <c r="P48" i="37"/>
  <c r="H33" i="35"/>
  <c r="I19" i="37"/>
  <c r="H51" i="44"/>
  <c r="O38" i="37"/>
  <c r="J12" i="40"/>
  <c r="H34" i="40"/>
  <c r="J22" i="42"/>
  <c r="I37" i="42"/>
  <c r="J35" i="35"/>
  <c r="P26" i="37"/>
  <c r="P32" i="37"/>
  <c r="H46" i="37"/>
  <c r="H25" i="37"/>
  <c r="O8" i="37"/>
  <c r="P60" i="37"/>
  <c r="I52" i="42"/>
  <c r="I12" i="40"/>
  <c r="P34" i="40"/>
  <c r="I29" i="4"/>
  <c r="P23" i="37"/>
  <c r="P55" i="37"/>
  <c r="I13" i="44"/>
  <c r="P25" i="37"/>
  <c r="J43" i="37"/>
  <c r="J53" i="37"/>
  <c r="H45" i="37"/>
  <c r="I18" i="37"/>
  <c r="J31" i="42"/>
  <c r="I54" i="37"/>
  <c r="H13" i="37"/>
  <c r="P8" i="37"/>
  <c r="O11" i="37"/>
  <c r="H57" i="37"/>
  <c r="H20" i="37"/>
  <c r="P45" i="37"/>
  <c r="P29" i="37"/>
  <c r="O15" i="37"/>
  <c r="O57" i="37"/>
  <c r="I22" i="32"/>
  <c r="I12" i="37"/>
  <c r="J15" i="37"/>
  <c r="P20" i="37"/>
  <c r="P22" i="4"/>
  <c r="H30" i="42"/>
  <c r="I36" i="37"/>
  <c r="O5" i="37"/>
  <c r="H20" i="35"/>
  <c r="I50" i="37"/>
  <c r="O32" i="37"/>
  <c r="P56" i="37"/>
  <c r="O12" i="40"/>
  <c r="J50" i="37"/>
  <c r="P9" i="37"/>
  <c r="I21" i="40"/>
  <c r="I5" i="37"/>
  <c r="P58" i="40"/>
  <c r="H44" i="44"/>
  <c r="P21" i="37"/>
  <c r="H12" i="40"/>
  <c r="O34" i="40"/>
  <c r="J30" i="37"/>
  <c r="H49" i="37"/>
  <c r="J42" i="32"/>
  <c r="H50" i="37"/>
  <c r="P45" i="32"/>
  <c r="H43" i="4"/>
  <c r="J10" i="37"/>
  <c r="J59" i="44"/>
  <c r="I7" i="40"/>
  <c r="I22" i="37"/>
  <c r="H7" i="44"/>
  <c r="O43" i="37"/>
  <c r="J6" i="37"/>
  <c r="H35" i="40"/>
  <c r="P30" i="37"/>
  <c r="I35" i="40"/>
  <c r="O58" i="35"/>
  <c r="H60" i="37"/>
  <c r="P54" i="37"/>
  <c r="P43" i="37"/>
  <c r="J28" i="40"/>
  <c r="O9" i="37"/>
  <c r="O39" i="37"/>
  <c r="I30" i="37"/>
  <c r="H23" i="37"/>
  <c r="J32" i="37"/>
  <c r="O46" i="37"/>
  <c r="I48" i="35"/>
  <c r="H36" i="37"/>
  <c r="O58" i="37"/>
  <c r="J24" i="37"/>
  <c r="J8" i="37"/>
  <c r="P41" i="37"/>
  <c r="I45" i="35"/>
  <c r="P50" i="37"/>
  <c r="O21" i="37"/>
  <c r="I17" i="35"/>
  <c r="I39" i="4"/>
  <c r="H57" i="42"/>
  <c r="P36" i="37"/>
  <c r="I33" i="37"/>
  <c r="P34" i="37"/>
  <c r="J14" i="37"/>
  <c r="P51" i="37"/>
  <c r="H58" i="42"/>
  <c r="H16" i="37"/>
  <c r="H31" i="44"/>
  <c r="I49" i="37"/>
  <c r="J11" i="40"/>
  <c r="I31" i="42"/>
  <c r="H39" i="37"/>
  <c r="P11" i="37"/>
  <c r="H25" i="44"/>
  <c r="O51" i="37"/>
  <c r="P41" i="42"/>
  <c r="I16" i="44"/>
  <c r="I7" i="32"/>
  <c r="H55" i="37"/>
  <c r="O27" i="37"/>
  <c r="O18" i="37"/>
  <c r="H31" i="37"/>
  <c r="P22" i="40"/>
  <c r="O36" i="40"/>
  <c r="I43" i="37"/>
  <c r="I38" i="40"/>
  <c r="O60" i="37"/>
  <c r="J11" i="37"/>
  <c r="O7" i="37"/>
  <c r="I27" i="37"/>
  <c r="J40" i="40"/>
  <c r="O58" i="40"/>
  <c r="J35" i="40"/>
  <c r="P30" i="40"/>
  <c r="H5" i="40"/>
  <c r="P23" i="40"/>
  <c r="I9" i="37"/>
  <c r="I45" i="4"/>
  <c r="H58" i="40"/>
  <c r="P13" i="37"/>
  <c r="I38" i="37"/>
  <c r="H25" i="40"/>
  <c r="I42" i="37"/>
  <c r="P52" i="37"/>
  <c r="J37" i="37"/>
  <c r="O10" i="40"/>
  <c r="I58" i="40"/>
  <c r="O29" i="37"/>
  <c r="I5" i="35"/>
  <c r="H58" i="37"/>
  <c r="I24" i="40"/>
  <c r="H19" i="37"/>
  <c r="P6" i="37"/>
  <c r="O37" i="4"/>
  <c r="O34" i="37"/>
  <c r="H15" i="37"/>
  <c r="P49" i="37"/>
  <c r="O19" i="37"/>
  <c r="O49" i="37"/>
  <c r="J29" i="32"/>
  <c r="O23" i="37"/>
  <c r="H39" i="40"/>
  <c r="J40" i="37"/>
  <c r="P5" i="37"/>
  <c r="O13" i="37"/>
  <c r="O23" i="42"/>
  <c r="P12" i="37"/>
  <c r="H43" i="37"/>
  <c r="H8" i="37"/>
  <c r="H36" i="44"/>
  <c r="H42" i="35"/>
  <c r="O40" i="37"/>
  <c r="I15" i="40"/>
  <c r="H10" i="37"/>
  <c r="O7" i="40"/>
  <c r="P48" i="4"/>
  <c r="O22" i="37"/>
  <c r="I40" i="37"/>
  <c r="O24" i="40"/>
  <c r="J39" i="40"/>
  <c r="J34" i="37"/>
  <c r="I28" i="37"/>
  <c r="J36" i="32"/>
  <c r="I47" i="42"/>
  <c r="I26" i="37"/>
  <c r="J44" i="37"/>
  <c r="I44" i="35"/>
  <c r="H51" i="37"/>
  <c r="H60" i="42"/>
  <c r="J38" i="37"/>
  <c r="J7" i="37"/>
  <c r="H58" i="44"/>
  <c r="P17" i="37"/>
  <c r="I47" i="37"/>
  <c r="O28" i="37"/>
  <c r="P59" i="37"/>
  <c r="H33" i="37"/>
  <c r="I39" i="37"/>
  <c r="I20" i="37"/>
  <c r="H18" i="37"/>
  <c r="O33" i="37"/>
  <c r="J29" i="37"/>
  <c r="O53" i="37"/>
  <c r="I18" i="42"/>
  <c r="H34" i="37"/>
  <c r="J42" i="44"/>
  <c r="J52" i="37"/>
  <c r="I10" i="37"/>
  <c r="H44" i="40"/>
  <c r="H28" i="40"/>
  <c r="O42" i="40"/>
  <c r="J44" i="40"/>
  <c r="P16" i="37"/>
  <c r="H6" i="32"/>
  <c r="O56" i="37"/>
  <c r="I46" i="37"/>
  <c r="I41" i="35"/>
  <c r="H35" i="42"/>
  <c r="O50" i="40"/>
  <c r="H41" i="37"/>
  <c r="I29" i="37"/>
  <c r="J41" i="37"/>
  <c r="P39" i="40"/>
  <c r="I50" i="44"/>
  <c r="I35" i="37"/>
  <c r="H22" i="40"/>
  <c r="I5" i="40"/>
  <c r="O37" i="40"/>
  <c r="O30" i="37"/>
  <c r="P19" i="37"/>
  <c r="P35" i="37"/>
  <c r="H47" i="4"/>
  <c r="J42" i="40"/>
  <c r="O44" i="40"/>
  <c r="H24" i="37"/>
  <c r="P22" i="37"/>
  <c r="I18" i="32"/>
  <c r="O13" i="40"/>
  <c r="I60" i="32"/>
  <c r="P48" i="35"/>
  <c r="H48" i="44"/>
  <c r="O25" i="37"/>
  <c r="H6" i="37"/>
  <c r="P46" i="40"/>
  <c r="P20" i="40"/>
  <c r="J51" i="37"/>
  <c r="J55" i="40"/>
  <c r="O22" i="40"/>
  <c r="P44" i="37"/>
  <c r="J34" i="40"/>
  <c r="P43" i="40"/>
  <c r="I42" i="40"/>
  <c r="P12" i="40"/>
  <c r="P40" i="40"/>
  <c r="I48" i="37"/>
  <c r="O14" i="37"/>
  <c r="J41" i="40"/>
  <c r="P46" i="37"/>
  <c r="I44" i="37"/>
  <c r="O42" i="37"/>
  <c r="J56" i="37"/>
  <c r="I17" i="4"/>
  <c r="H37" i="37"/>
  <c r="I10" i="32"/>
  <c r="P10" i="40"/>
  <c r="H12" i="37"/>
  <c r="H26" i="37"/>
  <c r="P8" i="35"/>
  <c r="H42" i="37"/>
  <c r="J57" i="37"/>
  <c r="O24" i="37"/>
  <c r="J42" i="37"/>
  <c r="O20" i="37"/>
  <c r="H17" i="37"/>
  <c r="H35" i="37"/>
  <c r="I60" i="37"/>
  <c r="P58" i="37"/>
  <c r="I22" i="40"/>
  <c r="O12" i="37"/>
  <c r="H52" i="37"/>
  <c r="O44" i="37"/>
  <c r="J21" i="40"/>
  <c r="P27" i="37"/>
  <c r="P5" i="4"/>
  <c r="H19" i="40"/>
  <c r="H14" i="37"/>
  <c r="H55" i="40"/>
  <c r="J22" i="40"/>
  <c r="J45" i="40"/>
  <c r="I36" i="40"/>
  <c r="O48" i="37"/>
  <c r="P42" i="37"/>
  <c r="O36" i="35"/>
  <c r="J46" i="40"/>
  <c r="I33" i="40"/>
  <c r="J25" i="37"/>
  <c r="I27" i="44"/>
  <c r="O46" i="40"/>
  <c r="H24" i="40"/>
  <c r="O47" i="37"/>
  <c r="J22" i="37"/>
  <c r="I8" i="40"/>
  <c r="O53" i="40"/>
  <c r="I46" i="40"/>
  <c r="P24" i="40"/>
  <c r="J9" i="37"/>
  <c r="P37" i="37"/>
  <c r="J28" i="37"/>
  <c r="I24" i="37"/>
  <c r="J15" i="40"/>
  <c r="O52" i="40"/>
  <c r="I55" i="37"/>
  <c r="I31" i="40"/>
  <c r="H12" i="44"/>
  <c r="J7" i="40"/>
  <c r="H7" i="37"/>
  <c r="P7" i="37"/>
  <c r="H20" i="40"/>
  <c r="H39" i="32"/>
  <c r="J54" i="32"/>
  <c r="I52" i="37"/>
  <c r="J10" i="40"/>
  <c r="J51" i="35"/>
  <c r="O28" i="40"/>
  <c r="P35" i="40"/>
  <c r="I34" i="40"/>
  <c r="I51" i="37"/>
  <c r="P33" i="37"/>
  <c r="H21" i="37"/>
  <c r="O24" i="4"/>
  <c r="I23" i="44"/>
  <c r="P10" i="37"/>
  <c r="J49" i="40"/>
  <c r="O35" i="40"/>
  <c r="I17" i="37"/>
  <c r="J5" i="37"/>
  <c r="H41" i="40"/>
  <c r="H22" i="37"/>
  <c r="H18" i="44"/>
  <c r="J16" i="37"/>
  <c r="I52" i="4"/>
  <c r="J35" i="37"/>
  <c r="J47" i="37"/>
  <c r="J25" i="40"/>
  <c r="P47" i="40"/>
  <c r="H44" i="37"/>
  <c r="J48" i="37"/>
  <c r="O57" i="4"/>
  <c r="I32" i="37"/>
  <c r="H48" i="37"/>
  <c r="I20" i="44"/>
  <c r="H56" i="37"/>
  <c r="H15" i="35"/>
  <c r="H27" i="37"/>
  <c r="H23" i="40"/>
  <c r="I47" i="40"/>
  <c r="O40" i="40"/>
  <c r="I55" i="32"/>
  <c r="I23" i="37"/>
  <c r="H28" i="37"/>
  <c r="H36" i="32"/>
  <c r="O17" i="37"/>
  <c r="I25" i="37"/>
  <c r="I11" i="40"/>
  <c r="J25" i="35"/>
  <c r="P43" i="44"/>
  <c r="O25" i="40"/>
  <c r="O31" i="37"/>
  <c r="I35" i="32"/>
  <c r="J16" i="32"/>
  <c r="O41" i="40"/>
  <c r="P39" i="37"/>
  <c r="I49" i="40"/>
  <c r="I54" i="40"/>
  <c r="J49" i="37"/>
  <c r="I46" i="42"/>
  <c r="H43" i="32"/>
  <c r="P13" i="40"/>
  <c r="P29" i="40"/>
  <c r="J33" i="40"/>
  <c r="O36" i="37"/>
  <c r="P31" i="40"/>
  <c r="H30" i="37"/>
  <c r="I21" i="37"/>
  <c r="O37" i="37"/>
  <c r="H32" i="32"/>
  <c r="I31" i="37"/>
  <c r="J18" i="37"/>
  <c r="P53" i="40"/>
  <c r="O24" i="32"/>
  <c r="I37" i="37"/>
  <c r="J8" i="40"/>
  <c r="J24" i="40"/>
  <c r="I58" i="37"/>
  <c r="H54" i="37"/>
  <c r="H10" i="40"/>
  <c r="I34" i="37"/>
  <c r="P5" i="40"/>
  <c r="I45" i="40"/>
  <c r="I41" i="37"/>
  <c r="J45" i="37"/>
  <c r="I6" i="37"/>
  <c r="O49" i="40"/>
  <c r="P54" i="40"/>
  <c r="P44" i="40"/>
  <c r="J33" i="37"/>
  <c r="J23" i="40"/>
  <c r="J20" i="37"/>
  <c r="I59" i="40"/>
  <c r="H11" i="40"/>
  <c r="I14" i="4"/>
  <c r="P15" i="40"/>
  <c r="P31" i="37"/>
  <c r="P24" i="37"/>
  <c r="H9" i="40"/>
  <c r="O55" i="40"/>
  <c r="J10" i="32"/>
  <c r="I16" i="37"/>
  <c r="J31" i="40"/>
  <c r="J31" i="37"/>
  <c r="I45" i="37"/>
  <c r="J36" i="37"/>
  <c r="I23" i="40"/>
  <c r="I28" i="40"/>
  <c r="H30" i="40"/>
  <c r="O8" i="32"/>
  <c r="J39" i="37"/>
  <c r="I29" i="44"/>
  <c r="H24" i="44"/>
  <c r="H32" i="40"/>
  <c r="P27" i="40"/>
  <c r="H29" i="37"/>
  <c r="O26" i="37"/>
  <c r="P40" i="37"/>
  <c r="O35" i="37"/>
  <c r="J23" i="37"/>
  <c r="I37" i="40"/>
  <c r="H38" i="40"/>
  <c r="H47" i="37"/>
  <c r="I15" i="37"/>
  <c r="J25" i="32"/>
  <c r="O29" i="40"/>
  <c r="I59" i="37"/>
  <c r="J21" i="37"/>
  <c r="H9" i="37"/>
  <c r="J58" i="37"/>
  <c r="O57" i="40"/>
  <c r="J55" i="37"/>
  <c r="I29" i="40"/>
  <c r="O50" i="37"/>
  <c r="J26" i="37"/>
  <c r="H56" i="40"/>
  <c r="I27" i="40"/>
  <c r="H59" i="37"/>
  <c r="P53" i="37"/>
  <c r="H53" i="37"/>
  <c r="P57" i="37"/>
  <c r="P28" i="40"/>
  <c r="J30" i="40"/>
  <c r="H40" i="40"/>
  <c r="J59" i="37"/>
  <c r="I13" i="37"/>
  <c r="H8" i="42"/>
  <c r="I5" i="42"/>
  <c r="J56" i="40"/>
  <c r="H31" i="35"/>
  <c r="I16" i="40"/>
  <c r="O43" i="42"/>
  <c r="P9" i="40"/>
  <c r="I40" i="40"/>
  <c r="O41" i="37"/>
  <c r="O59" i="37"/>
  <c r="I56" i="37"/>
  <c r="J57" i="40"/>
  <c r="H5" i="37"/>
  <c r="H37" i="44"/>
  <c r="O9" i="40"/>
  <c r="I6" i="40"/>
  <c r="O6" i="37"/>
  <c r="P14" i="37"/>
  <c r="J17" i="37"/>
  <c r="O11" i="40"/>
  <c r="O20" i="40"/>
  <c r="J13" i="40"/>
  <c r="O27" i="40"/>
  <c r="P51" i="40"/>
  <c r="J6" i="40"/>
  <c r="H19" i="4"/>
  <c r="H7" i="40"/>
  <c r="J58" i="40"/>
  <c r="J5" i="40"/>
  <c r="O5" i="40"/>
  <c r="H46" i="40"/>
  <c r="I25" i="40"/>
  <c r="P25" i="40"/>
  <c r="J53" i="40"/>
  <c r="I53" i="40"/>
  <c r="O43" i="40"/>
  <c r="I43" i="40"/>
  <c r="H43" i="40"/>
  <c r="O30" i="40"/>
  <c r="I30" i="40"/>
  <c r="O23" i="40"/>
  <c r="P50" i="40"/>
  <c r="I50" i="40"/>
  <c r="J38" i="40"/>
  <c r="H15" i="40"/>
  <c r="O15" i="40"/>
  <c r="H36" i="40"/>
  <c r="P36" i="40"/>
  <c r="J36" i="40"/>
  <c r="J9" i="40"/>
  <c r="I9" i="40"/>
  <c r="O33" i="40"/>
  <c r="H33" i="40"/>
  <c r="P33" i="40"/>
  <c r="P49" i="40"/>
  <c r="H49" i="40"/>
  <c r="I39" i="40"/>
  <c r="O39" i="40"/>
  <c r="H42" i="40"/>
  <c r="P42" i="40"/>
  <c r="P52" i="40"/>
  <c r="J52" i="40"/>
  <c r="I52" i="40"/>
  <c r="H52" i="40"/>
  <c r="I60" i="40"/>
  <c r="H60" i="40"/>
  <c r="P60" i="40"/>
  <c r="P55" i="40"/>
  <c r="I55" i="40"/>
  <c r="J37" i="40"/>
  <c r="H37" i="40"/>
  <c r="P37" i="40"/>
  <c r="P41" i="40"/>
  <c r="I41" i="40"/>
  <c r="I13" i="40"/>
  <c r="H13" i="40"/>
  <c r="H31" i="40"/>
  <c r="O31" i="40"/>
  <c r="O45" i="40"/>
  <c r="P45" i="40"/>
  <c r="H45" i="40"/>
  <c r="H47" i="40"/>
  <c r="O47" i="40"/>
  <c r="J47" i="40"/>
  <c r="I51" i="40"/>
  <c r="H51" i="40"/>
  <c r="O51" i="40"/>
  <c r="J19" i="40"/>
  <c r="P19" i="40"/>
  <c r="I19" i="40"/>
  <c r="O59" i="40"/>
  <c r="J59" i="40"/>
  <c r="H8" i="40"/>
  <c r="P8" i="40"/>
  <c r="O56" i="40"/>
  <c r="P56" i="40"/>
  <c r="I56" i="40"/>
  <c r="P16" i="40"/>
  <c r="O16" i="40"/>
  <c r="H27" i="40"/>
  <c r="J27" i="40"/>
  <c r="J54" i="40"/>
  <c r="H54" i="40"/>
  <c r="O54" i="40"/>
  <c r="I32" i="40"/>
  <c r="J32" i="40"/>
  <c r="P14" i="40"/>
  <c r="J14" i="40"/>
  <c r="H14" i="40"/>
  <c r="I14" i="40"/>
  <c r="J18" i="40"/>
  <c r="P18" i="40"/>
  <c r="I18" i="40"/>
  <c r="H18" i="40"/>
  <c r="O18" i="40"/>
  <c r="P48" i="40"/>
  <c r="J48" i="40"/>
  <c r="O48" i="40"/>
  <c r="H48" i="40"/>
  <c r="H6" i="40"/>
  <c r="P6" i="40"/>
  <c r="O6" i="40"/>
  <c r="H17" i="40"/>
  <c r="P17" i="40"/>
  <c r="J17" i="40"/>
  <c r="I17" i="40"/>
  <c r="O17" i="40"/>
  <c r="O26" i="40"/>
  <c r="I26" i="40"/>
  <c r="P26" i="40"/>
  <c r="H26" i="40"/>
  <c r="L38" i="37" l="1"/>
  <c r="L42" i="32"/>
  <c r="L16" i="37"/>
  <c r="L52" i="37"/>
  <c r="L26" i="37"/>
  <c r="L41" i="37"/>
  <c r="L31" i="37"/>
  <c r="L45" i="37"/>
  <c r="L25" i="32"/>
  <c r="L7" i="37"/>
  <c r="L43" i="37"/>
  <c r="L59" i="44"/>
  <c r="L59" i="37"/>
  <c r="L34" i="37"/>
  <c r="L31" i="42"/>
  <c r="L24" i="35"/>
  <c r="L10" i="32"/>
  <c r="L35" i="35"/>
  <c r="L56" i="37"/>
  <c r="L6" i="37"/>
  <c r="L11" i="37"/>
  <c r="L23" i="37"/>
  <c r="L42" i="37"/>
  <c r="L16" i="32"/>
  <c r="L17" i="37"/>
  <c r="L33" i="37"/>
  <c r="L25" i="37"/>
  <c r="L37" i="37"/>
  <c r="L28" i="37"/>
  <c r="L8" i="37"/>
  <c r="L60" i="37"/>
  <c r="L36" i="32"/>
  <c r="L50" i="37"/>
  <c r="L48" i="37"/>
  <c r="L39" i="37"/>
  <c r="L36" i="37"/>
  <c r="L12" i="37"/>
  <c r="L44" i="37"/>
  <c r="L5" i="37"/>
  <c r="L55" i="37"/>
  <c r="L21" i="37"/>
  <c r="L24" i="37"/>
  <c r="L58" i="37"/>
  <c r="L22" i="37"/>
  <c r="L27" i="37"/>
  <c r="L22" i="42"/>
  <c r="L10" i="37"/>
  <c r="L57" i="37"/>
  <c r="L47" i="37"/>
  <c r="L42" i="44"/>
  <c r="L40" i="37"/>
  <c r="L13" i="37"/>
  <c r="L19" i="37"/>
  <c r="L46" i="37"/>
  <c r="L51" i="35"/>
  <c r="L35" i="37"/>
  <c r="L18" i="37"/>
  <c r="L54" i="32"/>
  <c r="L53" i="37"/>
  <c r="L14" i="37"/>
  <c r="L30" i="37"/>
  <c r="L54" i="37"/>
  <c r="L20" i="37"/>
  <c r="L51" i="37"/>
  <c r="L32" i="37"/>
  <c r="L49" i="37"/>
  <c r="L25" i="35"/>
  <c r="L15" i="37"/>
  <c r="L9" i="37"/>
  <c r="L37" i="40"/>
  <c r="L23" i="40"/>
  <c r="L52" i="40"/>
  <c r="L40" i="40"/>
  <c r="L47" i="40"/>
  <c r="L27" i="40"/>
  <c r="L54" i="40"/>
  <c r="L45" i="40"/>
  <c r="L17" i="40"/>
  <c r="L11" i="40"/>
  <c r="L48" i="40"/>
  <c r="L42" i="40"/>
  <c r="L14" i="40"/>
  <c r="L39" i="40"/>
  <c r="L46" i="40"/>
  <c r="L36" i="40"/>
  <c r="L31" i="40"/>
  <c r="L15" i="40"/>
  <c r="L57" i="40"/>
  <c r="L55" i="40"/>
  <c r="L13" i="40"/>
  <c r="L7" i="40"/>
  <c r="L10" i="40"/>
  <c r="L30" i="40"/>
  <c r="L5" i="40"/>
  <c r="L49" i="40"/>
  <c r="L6" i="40"/>
  <c r="L56" i="40"/>
  <c r="L53" i="40"/>
  <c r="L25" i="40"/>
  <c r="L44" i="40"/>
  <c r="L41" i="40"/>
  <c r="L9" i="40"/>
  <c r="L24" i="40"/>
  <c r="L58" i="40"/>
  <c r="L8" i="40"/>
  <c r="L32" i="40"/>
  <c r="L33" i="40"/>
  <c r="L19" i="40"/>
  <c r="L12" i="40"/>
  <c r="L38" i="40"/>
  <c r="L59" i="40"/>
  <c r="L34" i="40"/>
  <c r="L35" i="40"/>
  <c r="L18" i="40"/>
  <c r="L28" i="40"/>
  <c r="L21" i="40"/>
  <c r="L22" i="40"/>
  <c r="H16" i="40"/>
  <c r="I57" i="40"/>
  <c r="O21" i="40"/>
  <c r="P11" i="40"/>
  <c r="J16" i="40"/>
  <c r="D2" i="41" a="1"/>
  <c r="J43" i="40"/>
  <c r="H57" i="40"/>
  <c r="P57" i="40"/>
  <c r="I44" i="40"/>
  <c r="O38" i="40"/>
  <c r="P59" i="40"/>
  <c r="O60" i="40"/>
  <c r="H29" i="40"/>
  <c r="H53" i="40"/>
  <c r="P38" i="40"/>
  <c r="O8" i="40"/>
  <c r="O32" i="40"/>
  <c r="J29" i="40"/>
  <c r="J51" i="40"/>
  <c r="J60" i="40"/>
  <c r="I48" i="40"/>
  <c r="O19" i="40"/>
  <c r="P7" i="40"/>
  <c r="J20" i="40"/>
  <c r="O14" i="40"/>
  <c r="P32" i="40"/>
  <c r="J26" i="40"/>
  <c r="H50" i="40"/>
  <c r="H59" i="40"/>
  <c r="D2" i="43" a="1"/>
  <c r="J50" i="40"/>
  <c r="L20" i="40" l="1"/>
  <c r="L60" i="40"/>
  <c r="L43" i="40"/>
  <c r="L50" i="40"/>
  <c r="L51" i="40"/>
  <c r="L16" i="40"/>
  <c r="L26" i="40"/>
  <c r="D52" i="41"/>
  <c r="D49" i="41"/>
  <c r="D72" i="41"/>
  <c r="D79" i="41"/>
  <c r="D8" i="41"/>
  <c r="D89" i="41"/>
  <c r="D54" i="41"/>
  <c r="D95" i="41"/>
  <c r="D99" i="41"/>
  <c r="D104" i="41"/>
  <c r="D7" i="41"/>
  <c r="D40" i="41"/>
  <c r="D34" i="41"/>
  <c r="D33" i="41"/>
  <c r="D69" i="41"/>
  <c r="D42" i="41"/>
  <c r="D84" i="41"/>
  <c r="D53" i="41"/>
  <c r="D50" i="41"/>
  <c r="D3" i="41"/>
  <c r="D46" i="41"/>
  <c r="D39" i="41"/>
  <c r="D93" i="41"/>
  <c r="D68" i="41"/>
  <c r="D58" i="41"/>
  <c r="D110" i="41"/>
  <c r="D60" i="41"/>
  <c r="D103" i="41"/>
  <c r="D23" i="41"/>
  <c r="D48" i="41"/>
  <c r="D120" i="41"/>
  <c r="D38" i="41"/>
  <c r="D121" i="41"/>
  <c r="D118" i="41"/>
  <c r="D96" i="41"/>
  <c r="D45" i="41"/>
  <c r="D32" i="41"/>
  <c r="D81" i="41"/>
  <c r="D82" i="41"/>
  <c r="D125" i="41"/>
  <c r="D9" i="41"/>
  <c r="D90" i="41"/>
  <c r="D43" i="41"/>
  <c r="D22" i="41"/>
  <c r="D44" i="41"/>
  <c r="D91" i="41"/>
  <c r="D85" i="41"/>
  <c r="D83" i="41"/>
  <c r="D62" i="41"/>
  <c r="D71" i="41"/>
  <c r="D59" i="41"/>
  <c r="D122" i="41"/>
  <c r="D20" i="41"/>
  <c r="D112" i="41"/>
  <c r="D21" i="41"/>
  <c r="D76" i="41"/>
  <c r="D61" i="41"/>
  <c r="D114" i="41"/>
  <c r="D29" i="41"/>
  <c r="D115" i="41"/>
  <c r="D30" i="41"/>
  <c r="D63" i="41"/>
  <c r="D117" i="41"/>
  <c r="D123" i="41"/>
  <c r="D100" i="41"/>
  <c r="D92" i="41"/>
  <c r="D28" i="41"/>
  <c r="D67" i="41"/>
  <c r="D94" i="41"/>
  <c r="D98" i="41"/>
  <c r="D107" i="41"/>
  <c r="D106" i="41"/>
  <c r="D4" i="41"/>
  <c r="D119" i="41"/>
  <c r="D74" i="41"/>
  <c r="D55" i="41"/>
  <c r="D64" i="41"/>
  <c r="D57" i="41"/>
  <c r="D88" i="41"/>
  <c r="D19" i="41"/>
  <c r="D31" i="41"/>
  <c r="D47" i="41"/>
  <c r="D108" i="41"/>
  <c r="D25" i="41"/>
  <c r="D18" i="41"/>
  <c r="D26" i="41"/>
  <c r="D37" i="41"/>
  <c r="D51" i="41"/>
  <c r="D78" i="41"/>
  <c r="D87" i="41"/>
  <c r="D116" i="41"/>
  <c r="D35" i="41"/>
  <c r="D102" i="41"/>
  <c r="D86" i="41"/>
  <c r="D17" i="41"/>
  <c r="D126" i="41"/>
  <c r="D109" i="41"/>
  <c r="D14" i="41"/>
  <c r="D80" i="41"/>
  <c r="D24" i="41"/>
  <c r="D97" i="41"/>
  <c r="D41" i="41"/>
  <c r="D101" i="41"/>
  <c r="D6" i="41"/>
  <c r="D15" i="41"/>
  <c r="D10" i="41"/>
  <c r="D2" i="41"/>
  <c r="D13" i="41"/>
  <c r="D5" i="41"/>
  <c r="D73" i="41"/>
  <c r="D105" i="41"/>
  <c r="D111" i="41"/>
  <c r="D11" i="41"/>
  <c r="D12" i="41"/>
  <c r="D70" i="41"/>
  <c r="D27" i="41"/>
  <c r="D36" i="41"/>
  <c r="D65" i="41"/>
  <c r="D66" i="41"/>
  <c r="D124" i="41"/>
  <c r="D77" i="41"/>
  <c r="D113" i="41"/>
  <c r="D56" i="41"/>
  <c r="D75" i="41"/>
  <c r="D16" i="41"/>
  <c r="D8" i="43"/>
  <c r="D49" i="43"/>
  <c r="D124" i="43"/>
  <c r="D61" i="43"/>
  <c r="D2" i="43"/>
  <c r="D118" i="43"/>
  <c r="D82" i="43"/>
  <c r="D26" i="43"/>
  <c r="D71" i="43"/>
  <c r="D52" i="43"/>
  <c r="D11" i="43"/>
  <c r="D92" i="43"/>
  <c r="D29" i="43"/>
  <c r="D94" i="43"/>
  <c r="D88" i="43"/>
  <c r="D126" i="43"/>
  <c r="D101" i="43"/>
  <c r="D22" i="43"/>
  <c r="D65" i="43"/>
  <c r="D111" i="43"/>
  <c r="D91" i="43"/>
  <c r="D64" i="43"/>
  <c r="D33" i="43"/>
  <c r="D103" i="43"/>
  <c r="D81" i="43"/>
  <c r="D122" i="43"/>
  <c r="D19" i="43"/>
  <c r="D80" i="43"/>
  <c r="D17" i="43"/>
  <c r="D115" i="43"/>
  <c r="D32" i="43"/>
  <c r="D54" i="43"/>
  <c r="D73" i="43"/>
  <c r="D25" i="43"/>
  <c r="D106" i="43"/>
  <c r="D56" i="43"/>
  <c r="D63" i="43"/>
  <c r="D14" i="43"/>
  <c r="D7" i="43"/>
  <c r="D34" i="43"/>
  <c r="D48" i="43"/>
  <c r="D90" i="43"/>
  <c r="D87" i="43"/>
  <c r="D40" i="43"/>
  <c r="D79" i="43"/>
  <c r="D15" i="43"/>
  <c r="D77" i="43"/>
  <c r="D36" i="43"/>
  <c r="D69" i="43"/>
  <c r="D6" i="43"/>
  <c r="D70" i="43"/>
  <c r="D38" i="43"/>
  <c r="D102" i="43"/>
  <c r="D45" i="43"/>
  <c r="D78" i="43"/>
  <c r="D58" i="43"/>
  <c r="D31" i="43"/>
  <c r="D10" i="43"/>
  <c r="D27" i="43"/>
  <c r="D85" i="43"/>
  <c r="D21" i="43"/>
  <c r="D44" i="43"/>
  <c r="D109" i="43"/>
  <c r="D9" i="43"/>
  <c r="D4" i="43"/>
  <c r="D42" i="43"/>
  <c r="D43" i="43"/>
  <c r="D117" i="43"/>
  <c r="D107" i="43"/>
  <c r="D24" i="43"/>
  <c r="D89" i="43"/>
  <c r="D47" i="43"/>
  <c r="D12" i="43"/>
  <c r="D57" i="43"/>
  <c r="D108" i="43"/>
  <c r="D50" i="43"/>
  <c r="D121" i="43"/>
  <c r="D84" i="43"/>
  <c r="D13" i="43"/>
  <c r="D60" i="43"/>
  <c r="D104" i="43"/>
  <c r="D120" i="43"/>
  <c r="D28" i="43"/>
  <c r="D41" i="43"/>
  <c r="D93" i="43"/>
  <c r="D30" i="43"/>
  <c r="D62" i="43"/>
  <c r="D95" i="43"/>
  <c r="D76" i="43"/>
  <c r="D35" i="43"/>
  <c r="D20" i="43"/>
  <c r="D46" i="43"/>
  <c r="D110" i="43"/>
  <c r="D100" i="43"/>
  <c r="D55" i="43"/>
  <c r="D119" i="43"/>
  <c r="D66" i="43"/>
  <c r="D5" i="43"/>
  <c r="D51" i="43"/>
  <c r="D59" i="43"/>
  <c r="D86" i="43"/>
  <c r="D23" i="43"/>
  <c r="D74" i="43"/>
  <c r="D98" i="43"/>
  <c r="D3" i="43"/>
  <c r="D68" i="43"/>
  <c r="D18" i="43"/>
  <c r="D53" i="43"/>
  <c r="D97" i="43"/>
  <c r="D116" i="43"/>
  <c r="D105" i="43"/>
  <c r="D112" i="43"/>
  <c r="D16" i="43"/>
  <c r="D113" i="43"/>
  <c r="D67" i="43"/>
  <c r="D125" i="43"/>
  <c r="D37" i="43"/>
  <c r="D39" i="43"/>
  <c r="D96" i="43"/>
  <c r="D72" i="43"/>
  <c r="D75" i="43"/>
  <c r="D123" i="43"/>
  <c r="D99" i="43"/>
  <c r="D114" i="43"/>
  <c r="D83" i="43"/>
  <c r="I106" i="43" l="1"/>
  <c r="G73" i="43"/>
  <c r="F105" i="41"/>
  <c r="F112" i="43"/>
  <c r="F57" i="41"/>
  <c r="H3" i="43"/>
  <c r="I125" i="41"/>
  <c r="G122" i="43"/>
  <c r="G56" i="41"/>
  <c r="G29" i="43"/>
  <c r="H15" i="43"/>
  <c r="F48" i="41"/>
  <c r="I11" i="43"/>
  <c r="I39" i="43"/>
  <c r="I9" i="41"/>
  <c r="H2" i="43"/>
  <c r="I108" i="41"/>
  <c r="G103" i="43"/>
  <c r="H88" i="43"/>
  <c r="E92" i="41"/>
  <c r="F62" i="43"/>
  <c r="G118" i="43"/>
  <c r="I24" i="43"/>
  <c r="G12" i="41"/>
  <c r="H88" i="41"/>
  <c r="G102" i="43"/>
  <c r="G49" i="41"/>
  <c r="F125" i="41"/>
  <c r="I54" i="43"/>
  <c r="I17" i="43"/>
  <c r="H7" i="43"/>
  <c r="E48" i="41"/>
  <c r="G87" i="43"/>
  <c r="H31" i="43"/>
  <c r="H96" i="43"/>
  <c r="I70" i="41"/>
  <c r="G124" i="41"/>
  <c r="F58" i="41"/>
  <c r="H104" i="43"/>
  <c r="E95" i="41"/>
  <c r="E7" i="43"/>
  <c r="E113" i="41"/>
  <c r="G53" i="43"/>
  <c r="H38" i="41"/>
  <c r="I92" i="43"/>
  <c r="F110" i="41"/>
  <c r="H61" i="41"/>
  <c r="H126" i="43"/>
  <c r="H69" i="43"/>
  <c r="G96" i="43"/>
  <c r="G41" i="43"/>
  <c r="G11" i="41"/>
  <c r="E111" i="41"/>
  <c r="E57" i="43"/>
  <c r="F67" i="43"/>
  <c r="I118" i="43"/>
  <c r="E26" i="41"/>
  <c r="I107" i="43"/>
  <c r="G49" i="43"/>
  <c r="H20" i="43"/>
  <c r="G104" i="43"/>
  <c r="E120" i="41"/>
  <c r="G60" i="43"/>
  <c r="F114" i="41"/>
  <c r="H47" i="41"/>
  <c r="I76" i="43"/>
  <c r="I109" i="41"/>
  <c r="F77" i="43"/>
  <c r="E60" i="43"/>
  <c r="H76" i="43"/>
  <c r="H104" i="41"/>
  <c r="G107" i="43"/>
  <c r="I18" i="43"/>
  <c r="G7" i="43"/>
  <c r="I119" i="43"/>
  <c r="G74" i="41"/>
  <c r="H63" i="43"/>
  <c r="F79" i="41"/>
  <c r="F124" i="43"/>
  <c r="I18" i="41"/>
  <c r="E52" i="41"/>
  <c r="G6" i="43"/>
  <c r="E96" i="43"/>
  <c r="H117" i="41"/>
  <c r="I45" i="43"/>
  <c r="G111" i="41"/>
  <c r="I124" i="43"/>
  <c r="F93" i="43"/>
  <c r="I50" i="41"/>
  <c r="E25" i="43"/>
  <c r="G51" i="43"/>
  <c r="I121" i="43"/>
  <c r="I68" i="43"/>
  <c r="G92" i="43"/>
  <c r="I109" i="43"/>
  <c r="E81" i="41"/>
  <c r="G125" i="41"/>
  <c r="F16" i="43"/>
  <c r="E60" i="41"/>
  <c r="F46" i="43"/>
  <c r="G13" i="41"/>
  <c r="I67" i="41"/>
  <c r="G101" i="43"/>
  <c r="G46" i="41"/>
  <c r="H27" i="41"/>
  <c r="F91" i="43"/>
  <c r="F5" i="43"/>
  <c r="G124" i="43"/>
  <c r="G70" i="43"/>
  <c r="I15" i="41"/>
  <c r="E3" i="41"/>
  <c r="F56" i="41"/>
  <c r="I55" i="41"/>
  <c r="F80" i="43"/>
  <c r="F97" i="41"/>
  <c r="I63" i="41"/>
  <c r="G37" i="41"/>
  <c r="G22" i="41"/>
  <c r="F110" i="43"/>
  <c r="F117" i="41"/>
  <c r="G14" i="43"/>
  <c r="H43" i="41"/>
  <c r="F10" i="43"/>
  <c r="E121" i="43"/>
  <c r="G39" i="43"/>
  <c r="F7" i="43"/>
  <c r="F95" i="43"/>
  <c r="F68" i="43"/>
  <c r="H107" i="43"/>
  <c r="F39" i="43"/>
  <c r="F116" i="41"/>
  <c r="E111" i="43"/>
  <c r="G81" i="43"/>
  <c r="H42" i="41"/>
  <c r="E126" i="41"/>
  <c r="E55" i="41"/>
  <c r="E97" i="41"/>
  <c r="H87" i="43"/>
  <c r="H59" i="41"/>
  <c r="F89" i="41"/>
  <c r="G13" i="43"/>
  <c r="H76" i="41"/>
  <c r="I94" i="41"/>
  <c r="G86" i="43"/>
  <c r="H18" i="41"/>
  <c r="F115" i="41"/>
  <c r="I30" i="43"/>
  <c r="E18" i="43"/>
  <c r="G76" i="43"/>
  <c r="I125" i="43"/>
  <c r="H64" i="41"/>
  <c r="H63" i="41"/>
  <c r="E47" i="41"/>
  <c r="I85" i="43"/>
  <c r="E118" i="43"/>
  <c r="I77" i="43"/>
  <c r="I35" i="41"/>
  <c r="H23" i="43"/>
  <c r="H62" i="43"/>
  <c r="G28" i="43"/>
  <c r="H68" i="41"/>
  <c r="E24" i="43"/>
  <c r="G15" i="43"/>
  <c r="F126" i="43"/>
  <c r="G85" i="41"/>
  <c r="G94" i="43"/>
  <c r="F61" i="43"/>
  <c r="H83" i="41"/>
  <c r="F48" i="43"/>
  <c r="H66" i="41"/>
  <c r="F111" i="43"/>
  <c r="H123" i="43"/>
  <c r="H51" i="41"/>
  <c r="F120" i="41"/>
  <c r="E41" i="43"/>
  <c r="G121" i="43"/>
  <c r="E87" i="43"/>
  <c r="F23" i="41"/>
  <c r="E68" i="41"/>
  <c r="H86" i="41"/>
  <c r="I77" i="41"/>
  <c r="G126" i="41"/>
  <c r="H24" i="43"/>
  <c r="H17" i="43"/>
  <c r="I60" i="43"/>
  <c r="F44" i="41"/>
  <c r="I124" i="41"/>
  <c r="H11" i="41"/>
  <c r="G22" i="43"/>
  <c r="F33" i="43"/>
  <c r="F84" i="43"/>
  <c r="F45" i="41"/>
  <c r="G99" i="41"/>
  <c r="G10" i="41"/>
  <c r="I39" i="41"/>
  <c r="H34" i="43"/>
  <c r="E104" i="43"/>
  <c r="E59" i="43"/>
  <c r="E98" i="41"/>
  <c r="F65" i="43"/>
  <c r="E62" i="43"/>
  <c r="F7" i="41"/>
  <c r="H26" i="43"/>
  <c r="H21" i="43"/>
  <c r="E77" i="41"/>
  <c r="G116" i="43"/>
  <c r="F67" i="41"/>
  <c r="G79" i="43"/>
  <c r="I49" i="43"/>
  <c r="E96" i="41"/>
  <c r="G50" i="41"/>
  <c r="E23" i="41"/>
  <c r="H28" i="43"/>
  <c r="E125" i="43"/>
  <c r="G30" i="43"/>
  <c r="F63" i="41"/>
  <c r="I121" i="41"/>
  <c r="F83" i="43"/>
  <c r="I22" i="41"/>
  <c r="G114" i="43"/>
  <c r="H11" i="43"/>
  <c r="E34" i="43"/>
  <c r="G16" i="41"/>
  <c r="H4" i="41"/>
  <c r="F106" i="41"/>
  <c r="G97" i="41"/>
  <c r="H58" i="41"/>
  <c r="I23" i="43"/>
  <c r="I31" i="43"/>
  <c r="I12" i="43"/>
  <c r="E94" i="43"/>
  <c r="G31" i="41"/>
  <c r="F20" i="43"/>
  <c r="I27" i="43"/>
  <c r="F121" i="41"/>
  <c r="F22" i="43"/>
  <c r="I105" i="43"/>
  <c r="G123" i="43"/>
  <c r="G21" i="43"/>
  <c r="F44" i="43"/>
  <c r="I33" i="41"/>
  <c r="G36" i="41"/>
  <c r="I102" i="41"/>
  <c r="F62" i="41"/>
  <c r="E22" i="41"/>
  <c r="F47" i="41"/>
  <c r="I59" i="41"/>
  <c r="E44" i="41"/>
  <c r="I96" i="43"/>
  <c r="I40" i="43"/>
  <c r="F124" i="41"/>
  <c r="H95" i="41"/>
  <c r="F88" i="43"/>
  <c r="H103" i="43"/>
  <c r="H50" i="43"/>
  <c r="F42" i="41"/>
  <c r="E76" i="43"/>
  <c r="I99" i="43"/>
  <c r="G122" i="41"/>
  <c r="H45" i="41"/>
  <c r="H96" i="41"/>
  <c r="H60" i="41"/>
  <c r="H118" i="41"/>
  <c r="E72" i="43"/>
  <c r="F6" i="43"/>
  <c r="F84" i="41"/>
  <c r="F126" i="41"/>
  <c r="G83" i="41"/>
  <c r="I46" i="41"/>
  <c r="G2" i="41"/>
  <c r="H29" i="43"/>
  <c r="G28" i="41"/>
  <c r="H95" i="43"/>
  <c r="I86" i="43"/>
  <c r="I98" i="43"/>
  <c r="H114" i="41"/>
  <c r="H52" i="41"/>
  <c r="I89" i="43"/>
  <c r="F71" i="43"/>
  <c r="H110" i="41"/>
  <c r="E74" i="41"/>
  <c r="F88" i="41"/>
  <c r="I29" i="43"/>
  <c r="H39" i="41"/>
  <c r="H84" i="41"/>
  <c r="H115" i="41"/>
  <c r="E123" i="43"/>
  <c r="E67" i="41"/>
  <c r="H52" i="43"/>
  <c r="G51" i="41"/>
  <c r="F33" i="41"/>
  <c r="I2" i="43"/>
  <c r="F123" i="43"/>
  <c r="E73" i="41"/>
  <c r="H12" i="41"/>
  <c r="I26" i="43"/>
  <c r="I102" i="43"/>
  <c r="E33" i="41"/>
  <c r="I26" i="41"/>
  <c r="G47" i="41"/>
  <c r="E105" i="41"/>
  <c r="E82" i="43"/>
  <c r="G73" i="41"/>
  <c r="E46" i="43"/>
  <c r="G30" i="41"/>
  <c r="G69" i="41"/>
  <c r="G67" i="41"/>
  <c r="I123" i="41"/>
  <c r="H16" i="43"/>
  <c r="I110" i="43"/>
  <c r="E13" i="41"/>
  <c r="H81" i="43"/>
  <c r="G3" i="41"/>
  <c r="F58" i="43"/>
  <c r="F102" i="41"/>
  <c r="G120" i="43"/>
  <c r="E110" i="41"/>
  <c r="F34" i="43"/>
  <c r="G35" i="41"/>
  <c r="G72" i="41"/>
  <c r="H108" i="41"/>
  <c r="E87" i="41"/>
  <c r="F92" i="41"/>
  <c r="H108" i="43"/>
  <c r="H79" i="41"/>
  <c r="G83" i="43"/>
  <c r="F59" i="41"/>
  <c r="I13" i="43"/>
  <c r="G82" i="43"/>
  <c r="H124" i="43"/>
  <c r="E20" i="43"/>
  <c r="D2" i="36" a="1"/>
  <c r="F68" i="41"/>
  <c r="E8" i="41"/>
  <c r="I24" i="41"/>
  <c r="F108" i="43"/>
  <c r="F28" i="43"/>
  <c r="F69" i="41"/>
  <c r="H120" i="43"/>
  <c r="H34" i="41"/>
  <c r="F60" i="41"/>
  <c r="H98" i="41"/>
  <c r="E6" i="41"/>
  <c r="F103" i="43"/>
  <c r="I33" i="43"/>
  <c r="G44" i="41"/>
  <c r="E104" i="41"/>
  <c r="F113" i="43"/>
  <c r="F91" i="41"/>
  <c r="H115" i="43"/>
  <c r="F71" i="41"/>
  <c r="G14" i="41"/>
  <c r="I16" i="43"/>
  <c r="F38" i="41"/>
  <c r="F116" i="43"/>
  <c r="I87" i="41"/>
  <c r="F64" i="41"/>
  <c r="H42" i="43"/>
  <c r="G31" i="43"/>
  <c r="I91" i="41"/>
  <c r="F54" i="43"/>
  <c r="H10" i="41"/>
  <c r="I9" i="43"/>
  <c r="G42" i="43"/>
  <c r="I82" i="41"/>
  <c r="G107" i="41"/>
  <c r="I47" i="41"/>
  <c r="E28" i="43"/>
  <c r="I107" i="41"/>
  <c r="G93" i="41"/>
  <c r="F87" i="43"/>
  <c r="F104" i="43"/>
  <c r="E100" i="41"/>
  <c r="I6" i="43"/>
  <c r="F118" i="41"/>
  <c r="H94" i="43"/>
  <c r="I61" i="41"/>
  <c r="F90" i="43"/>
  <c r="E39" i="41"/>
  <c r="F94" i="43"/>
  <c r="E89" i="43"/>
  <c r="H13" i="43"/>
  <c r="G18" i="43"/>
  <c r="I81" i="43"/>
  <c r="I115" i="41"/>
  <c r="H14" i="43"/>
  <c r="I123" i="43"/>
  <c r="G99" i="43"/>
  <c r="I65" i="43"/>
  <c r="E5" i="43"/>
  <c r="I51" i="41"/>
  <c r="E36" i="41"/>
  <c r="G60" i="41"/>
  <c r="H117" i="43"/>
  <c r="I92" i="41"/>
  <c r="H125" i="41"/>
  <c r="G42" i="41"/>
  <c r="I7" i="41"/>
  <c r="E25" i="41"/>
  <c r="H72" i="43"/>
  <c r="G95" i="43"/>
  <c r="H109" i="43"/>
  <c r="E120" i="43"/>
  <c r="G68" i="41"/>
  <c r="I71" i="43"/>
  <c r="F81" i="43"/>
  <c r="I19" i="41"/>
  <c r="H89" i="41"/>
  <c r="G9" i="43"/>
  <c r="F30" i="41"/>
  <c r="G69" i="43"/>
  <c r="E31" i="43"/>
  <c r="H124" i="41"/>
  <c r="F25" i="43"/>
  <c r="G16" i="43"/>
  <c r="E85" i="41"/>
  <c r="E16" i="43"/>
  <c r="E30" i="43"/>
  <c r="F113" i="41"/>
  <c r="H15" i="41"/>
  <c r="H67" i="41"/>
  <c r="I100" i="41"/>
  <c r="H10" i="43"/>
  <c r="F122" i="41"/>
  <c r="F105" i="43"/>
  <c r="F21" i="43"/>
  <c r="G35" i="43"/>
  <c r="E84" i="41"/>
  <c r="F3" i="41"/>
  <c r="I2" i="41"/>
  <c r="I42" i="41"/>
  <c r="F42" i="43"/>
  <c r="H105" i="41"/>
  <c r="F119" i="41"/>
  <c r="G77" i="41"/>
  <c r="G71" i="43"/>
  <c r="G65" i="43"/>
  <c r="H123" i="41"/>
  <c r="E59" i="41"/>
  <c r="I14" i="43"/>
  <c r="F106" i="43"/>
  <c r="H65" i="41"/>
  <c r="E90" i="43"/>
  <c r="F73" i="43"/>
  <c r="I88" i="41"/>
  <c r="H33" i="43"/>
  <c r="E4" i="43"/>
  <c r="H48" i="43"/>
  <c r="F17" i="43"/>
  <c r="H16" i="41"/>
  <c r="I79" i="41"/>
  <c r="F115" i="43"/>
  <c r="H91" i="43"/>
  <c r="E112" i="43"/>
  <c r="G61" i="41"/>
  <c r="G5" i="41"/>
  <c r="I16" i="41"/>
  <c r="E47" i="43"/>
  <c r="I61" i="43"/>
  <c r="I3" i="43"/>
  <c r="I17" i="41"/>
  <c r="F23" i="43"/>
  <c r="G65" i="41"/>
  <c r="H4" i="43"/>
  <c r="I4" i="41"/>
  <c r="G68" i="43"/>
  <c r="I21" i="43"/>
  <c r="I13" i="41"/>
  <c r="I100" i="43"/>
  <c r="F70" i="41"/>
  <c r="H2" i="41"/>
  <c r="E14" i="41"/>
  <c r="E42" i="43"/>
  <c r="F19" i="43"/>
  <c r="I93" i="43"/>
  <c r="G113" i="41"/>
  <c r="H57" i="41"/>
  <c r="E31" i="41"/>
  <c r="I65" i="41"/>
  <c r="F82" i="43"/>
  <c r="G93" i="43"/>
  <c r="E88" i="41"/>
  <c r="F98" i="43"/>
  <c r="E116" i="43"/>
  <c r="I49" i="41"/>
  <c r="H55" i="41"/>
  <c r="H101" i="43"/>
  <c r="G112" i="43"/>
  <c r="G55" i="41"/>
  <c r="H93" i="41"/>
  <c r="I113" i="41"/>
  <c r="I54" i="41"/>
  <c r="E43" i="43"/>
  <c r="E63" i="43"/>
  <c r="G91" i="43"/>
  <c r="H51" i="43"/>
  <c r="I112" i="41"/>
  <c r="I63" i="43"/>
  <c r="F13" i="41"/>
  <c r="E97" i="43"/>
  <c r="H44" i="43"/>
  <c r="H3" i="41"/>
  <c r="F18" i="43"/>
  <c r="I66" i="41"/>
  <c r="I51" i="43"/>
  <c r="E114" i="41"/>
  <c r="D2" i="45" a="1"/>
  <c r="H59" i="43"/>
  <c r="H106" i="41"/>
  <c r="I38" i="43"/>
  <c r="H58" i="43"/>
  <c r="H103" i="41"/>
  <c r="I4" i="43"/>
  <c r="H13" i="41"/>
  <c r="E100" i="43"/>
  <c r="E90" i="41"/>
  <c r="E5" i="41"/>
  <c r="I34" i="43"/>
  <c r="I55" i="43"/>
  <c r="M2" i="43"/>
  <c r="M12" i="43" s="1"/>
  <c r="F36" i="41"/>
  <c r="E99" i="41"/>
  <c r="F111" i="41"/>
  <c r="I89" i="41"/>
  <c r="G80" i="41"/>
  <c r="F11" i="41"/>
  <c r="H50" i="41"/>
  <c r="E12" i="43"/>
  <c r="H67" i="43"/>
  <c r="E85" i="43"/>
  <c r="I104" i="43"/>
  <c r="G64" i="41"/>
  <c r="I94" i="43"/>
  <c r="F35" i="43"/>
  <c r="E65" i="41"/>
  <c r="G77" i="43"/>
  <c r="I67" i="43"/>
  <c r="E21" i="41"/>
  <c r="H99" i="43"/>
  <c r="E93" i="41"/>
  <c r="F85" i="41"/>
  <c r="I8" i="43"/>
  <c r="I103" i="43"/>
  <c r="H54" i="43"/>
  <c r="E53" i="43"/>
  <c r="E56" i="41"/>
  <c r="I56" i="43"/>
  <c r="I78" i="43"/>
  <c r="I71" i="41"/>
  <c r="F4" i="43"/>
  <c r="G43" i="41"/>
  <c r="F49" i="41"/>
  <c r="I40" i="41"/>
  <c r="E57" i="41"/>
  <c r="H68" i="43"/>
  <c r="E37" i="43"/>
  <c r="E28" i="41"/>
  <c r="H77" i="41"/>
  <c r="G104" i="41"/>
  <c r="E61" i="43"/>
  <c r="F77" i="41"/>
  <c r="F96" i="43"/>
  <c r="I72" i="43"/>
  <c r="G39" i="41"/>
  <c r="G74" i="43"/>
  <c r="I122" i="43"/>
  <c r="G38" i="43"/>
  <c r="G109" i="43"/>
  <c r="F49" i="43"/>
  <c r="F16" i="41"/>
  <c r="F17" i="41"/>
  <c r="I73" i="43"/>
  <c r="E17" i="43"/>
  <c r="F29" i="43"/>
  <c r="G115" i="43"/>
  <c r="E24" i="41"/>
  <c r="E32" i="43"/>
  <c r="F51" i="43"/>
  <c r="H82" i="41"/>
  <c r="E69" i="41"/>
  <c r="F81" i="41"/>
  <c r="I79" i="43"/>
  <c r="G64" i="43"/>
  <c r="H8" i="41"/>
  <c r="E65" i="43"/>
  <c r="I101" i="43"/>
  <c r="F95" i="41"/>
  <c r="I111" i="43"/>
  <c r="E64" i="41"/>
  <c r="F102" i="43"/>
  <c r="F32" i="41"/>
  <c r="F3" i="43"/>
  <c r="H116" i="41"/>
  <c r="G47" i="43"/>
  <c r="F70" i="43"/>
  <c r="E12" i="41"/>
  <c r="E66" i="41"/>
  <c r="E108" i="43"/>
  <c r="G38" i="41"/>
  <c r="G117" i="41"/>
  <c r="H100" i="43"/>
  <c r="I118" i="41"/>
  <c r="E80" i="41"/>
  <c r="H57" i="43"/>
  <c r="G45" i="43"/>
  <c r="E94" i="41"/>
  <c r="G34" i="41"/>
  <c r="G82" i="41"/>
  <c r="G58" i="43"/>
  <c r="F8" i="41"/>
  <c r="I69" i="41"/>
  <c r="I120" i="41"/>
  <c r="I75" i="41"/>
  <c r="I76" i="41"/>
  <c r="H107" i="41"/>
  <c r="I16" i="6"/>
  <c r="K16" i="6" s="1"/>
  <c r="F8" i="43"/>
  <c r="E115" i="43"/>
  <c r="F47" i="43"/>
  <c r="G66" i="43"/>
  <c r="M4" i="43"/>
  <c r="E8" i="43"/>
  <c r="H19" i="43"/>
  <c r="F55" i="41"/>
  <c r="G52" i="41"/>
  <c r="H118" i="43"/>
  <c r="F63" i="43"/>
  <c r="I90" i="43"/>
  <c r="E49" i="41"/>
  <c r="H65" i="43"/>
  <c r="I37" i="41"/>
  <c r="H100" i="41"/>
  <c r="I126" i="43"/>
  <c r="G117" i="43"/>
  <c r="I97" i="43"/>
  <c r="E64" i="43"/>
  <c r="H61" i="43"/>
  <c r="G12" i="43"/>
  <c r="I116" i="41"/>
  <c r="F26" i="41"/>
  <c r="G41" i="41"/>
  <c r="F86" i="43"/>
  <c r="E30" i="41"/>
  <c r="F31" i="41"/>
  <c r="H70" i="41"/>
  <c r="F86" i="41"/>
  <c r="F97" i="43"/>
  <c r="H7" i="41"/>
  <c r="E34" i="41"/>
  <c r="H112" i="43"/>
  <c r="G105" i="41"/>
  <c r="F54" i="41"/>
  <c r="I50" i="43"/>
  <c r="F2" i="41"/>
  <c r="I115" i="43"/>
  <c r="I83" i="43"/>
  <c r="I10" i="43"/>
  <c r="G8" i="43"/>
  <c r="F50" i="41"/>
  <c r="I32" i="41"/>
  <c r="G71" i="41"/>
  <c r="E3" i="43"/>
  <c r="E101" i="41"/>
  <c r="I46" i="43"/>
  <c r="F107" i="41"/>
  <c r="G85" i="43"/>
  <c r="H64" i="43"/>
  <c r="F98" i="41"/>
  <c r="H122" i="43"/>
  <c r="E29" i="43"/>
  <c r="E66" i="43"/>
  <c r="F78" i="43"/>
  <c r="E110" i="43"/>
  <c r="G6" i="41"/>
  <c r="F101" i="43"/>
  <c r="H72" i="41"/>
  <c r="F45" i="43"/>
  <c r="I25" i="41"/>
  <c r="G5" i="43"/>
  <c r="G109" i="41"/>
  <c r="E48" i="43"/>
  <c r="H80" i="43"/>
  <c r="G95" i="41"/>
  <c r="F118" i="43"/>
  <c r="E22" i="43"/>
  <c r="H77" i="43"/>
  <c r="E125" i="41"/>
  <c r="I41" i="41"/>
  <c r="F50" i="43"/>
  <c r="E95" i="43"/>
  <c r="G126" i="43"/>
  <c r="H31" i="41"/>
  <c r="H121" i="41"/>
  <c r="G79" i="41"/>
  <c r="E119" i="41"/>
  <c r="H12" i="43"/>
  <c r="G20" i="41"/>
  <c r="E105" i="43"/>
  <c r="H91" i="41"/>
  <c r="E51" i="43"/>
  <c r="F28" i="41"/>
  <c r="G24" i="43"/>
  <c r="E50" i="43"/>
  <c r="G92" i="41"/>
  <c r="H71" i="41"/>
  <c r="H56" i="43"/>
  <c r="F40" i="43"/>
  <c r="I95" i="41"/>
  <c r="F11" i="43"/>
  <c r="G33" i="41"/>
  <c r="G89" i="43"/>
  <c r="G37" i="43"/>
  <c r="G19" i="41"/>
  <c r="F74" i="41"/>
  <c r="I34" i="41"/>
  <c r="F40" i="41"/>
  <c r="G25" i="41"/>
  <c r="I11" i="41"/>
  <c r="G23" i="43"/>
  <c r="H69" i="41"/>
  <c r="I103" i="41"/>
  <c r="I111" i="41"/>
  <c r="I120" i="43"/>
  <c r="G9" i="41"/>
  <c r="E84" i="43"/>
  <c r="E83" i="41"/>
  <c r="G32" i="43"/>
  <c r="I114" i="41"/>
  <c r="E79" i="43"/>
  <c r="G81" i="41"/>
  <c r="F82" i="41"/>
  <c r="H28" i="41"/>
  <c r="I7" i="43"/>
  <c r="F83" i="41"/>
  <c r="E58" i="41"/>
  <c r="E23" i="43"/>
  <c r="G63" i="41"/>
  <c r="G62" i="41"/>
  <c r="H5" i="41"/>
  <c r="H18" i="43"/>
  <c r="E29" i="41"/>
  <c r="F108" i="41"/>
  <c r="I119" i="41"/>
  <c r="H111" i="41"/>
  <c r="F9" i="43"/>
  <c r="E61" i="41"/>
  <c r="G40" i="43"/>
  <c r="F24" i="41"/>
  <c r="I84" i="41"/>
  <c r="F55" i="43"/>
  <c r="G18" i="41"/>
  <c r="H111" i="43"/>
  <c r="H49" i="43"/>
  <c r="E91" i="43"/>
  <c r="I29" i="41"/>
  <c r="I93" i="41"/>
  <c r="G57" i="43"/>
  <c r="F20" i="41"/>
  <c r="I20" i="41"/>
  <c r="I3" i="41"/>
  <c r="H105" i="43"/>
  <c r="D2" i="39" a="1"/>
  <c r="G90" i="41"/>
  <c r="I20" i="43"/>
  <c r="G56" i="43"/>
  <c r="I43" i="41"/>
  <c r="F104" i="41"/>
  <c r="H73" i="43"/>
  <c r="F15" i="43"/>
  <c r="I75" i="43"/>
  <c r="E55" i="43"/>
  <c r="H86" i="43"/>
  <c r="H25" i="43"/>
  <c r="M2" i="41"/>
  <c r="G121" i="41"/>
  <c r="H26" i="41"/>
  <c r="F30" i="43"/>
  <c r="G53" i="41"/>
  <c r="E76" i="41"/>
  <c r="H9" i="43"/>
  <c r="H32" i="43"/>
  <c r="I6" i="41"/>
  <c r="I106" i="41"/>
  <c r="G70" i="41"/>
  <c r="I48" i="41"/>
  <c r="G80" i="43"/>
  <c r="F75" i="43"/>
  <c r="I88" i="43"/>
  <c r="I95" i="43"/>
  <c r="M4" i="41"/>
  <c r="H99" i="41"/>
  <c r="E63" i="41"/>
  <c r="F114" i="43"/>
  <c r="E68" i="43"/>
  <c r="I62" i="43"/>
  <c r="M14" i="43"/>
  <c r="I81" i="41"/>
  <c r="F41" i="41"/>
  <c r="F14" i="43"/>
  <c r="F64" i="43"/>
  <c r="E56" i="43"/>
  <c r="H35" i="43"/>
  <c r="E50" i="41"/>
  <c r="I116" i="43"/>
  <c r="I74" i="41"/>
  <c r="H114" i="43"/>
  <c r="G72" i="43"/>
  <c r="E78" i="43"/>
  <c r="F90" i="41"/>
  <c r="I84" i="43"/>
  <c r="F121" i="43"/>
  <c r="F31" i="43"/>
  <c r="I117" i="43"/>
  <c r="H74" i="43"/>
  <c r="F37" i="41"/>
  <c r="I83" i="41"/>
  <c r="H101" i="41"/>
  <c r="G76" i="41"/>
  <c r="G88" i="43"/>
  <c r="F122" i="43"/>
  <c r="E13" i="43"/>
  <c r="E69" i="43"/>
  <c r="G55" i="43"/>
  <c r="I32" i="43"/>
  <c r="E42" i="41"/>
  <c r="F112" i="41"/>
  <c r="E109" i="43"/>
  <c r="G96" i="41"/>
  <c r="G25" i="43"/>
  <c r="G17" i="43"/>
  <c r="E118" i="41"/>
  <c r="H8" i="43"/>
  <c r="F100" i="43"/>
  <c r="H32" i="41"/>
  <c r="G97" i="43"/>
  <c r="E19" i="43"/>
  <c r="I80" i="43"/>
  <c r="I35" i="43"/>
  <c r="H70" i="43"/>
  <c r="H54" i="41"/>
  <c r="G91" i="41"/>
  <c r="G26" i="41"/>
  <c r="I44" i="41"/>
  <c r="G15" i="41"/>
  <c r="E27" i="43"/>
  <c r="H81" i="41"/>
  <c r="H40" i="43"/>
  <c r="E19" i="41"/>
  <c r="I99" i="41"/>
  <c r="E37" i="41"/>
  <c r="I58" i="41"/>
  <c r="E45" i="43"/>
  <c r="G88" i="41"/>
  <c r="H92" i="43"/>
  <c r="H37" i="43"/>
  <c r="F100" i="41"/>
  <c r="F2" i="43"/>
  <c r="E113" i="43"/>
  <c r="E83" i="43"/>
  <c r="F59" i="43"/>
  <c r="G94" i="41"/>
  <c r="I53" i="43"/>
  <c r="H62" i="41"/>
  <c r="H126" i="41"/>
  <c r="I12" i="41"/>
  <c r="E2" i="43"/>
  <c r="E107" i="43"/>
  <c r="F99" i="41"/>
  <c r="F29" i="41"/>
  <c r="I30" i="41"/>
  <c r="G98" i="41"/>
  <c r="E117" i="41"/>
  <c r="G2" i="43"/>
  <c r="H53" i="41"/>
  <c r="F119" i="43"/>
  <c r="I58" i="43"/>
  <c r="H85" i="43"/>
  <c r="H17" i="41"/>
  <c r="F56" i="43"/>
  <c r="G57" i="41"/>
  <c r="E15" i="43"/>
  <c r="H85" i="41"/>
  <c r="E86" i="41"/>
  <c r="H82" i="43"/>
  <c r="I105" i="41"/>
  <c r="H73" i="41"/>
  <c r="G58" i="41"/>
  <c r="G33" i="43"/>
  <c r="E53" i="41"/>
  <c r="F46" i="41"/>
  <c r="G48" i="43"/>
  <c r="I10" i="41"/>
  <c r="E41" i="41"/>
  <c r="I101" i="41"/>
  <c r="E15" i="41"/>
  <c r="G75" i="43"/>
  <c r="E115" i="41"/>
  <c r="G52" i="43"/>
  <c r="E71" i="43"/>
  <c r="H23" i="41"/>
  <c r="G110" i="43"/>
  <c r="E93" i="43"/>
  <c r="F10" i="41"/>
  <c r="G100" i="41"/>
  <c r="E46" i="41"/>
  <c r="G101" i="41"/>
  <c r="G89" i="41"/>
  <c r="G54" i="41"/>
  <c r="I68" i="41"/>
  <c r="E81" i="43"/>
  <c r="E101" i="43"/>
  <c r="I97" i="41"/>
  <c r="E35" i="43"/>
  <c r="E52" i="43"/>
  <c r="I21" i="41"/>
  <c r="E35" i="41"/>
  <c r="H33" i="41"/>
  <c r="E106" i="43"/>
  <c r="H97" i="43"/>
  <c r="E91" i="41"/>
  <c r="I90" i="41"/>
  <c r="E62" i="41"/>
  <c r="F109" i="41"/>
  <c r="E17" i="41"/>
  <c r="F76" i="41"/>
  <c r="F9" i="41"/>
  <c r="E82" i="41"/>
  <c r="H94" i="41"/>
  <c r="G32" i="41"/>
  <c r="E89" i="41"/>
  <c r="H121" i="43"/>
  <c r="H48" i="41"/>
  <c r="F109" i="43"/>
  <c r="G26" i="43"/>
  <c r="E7" i="41"/>
  <c r="H98" i="43"/>
  <c r="E99" i="43"/>
  <c r="F6" i="41"/>
  <c r="G123" i="41"/>
  <c r="H29" i="41"/>
  <c r="E122" i="43"/>
  <c r="H122" i="41"/>
  <c r="G40" i="41"/>
  <c r="F12" i="41"/>
  <c r="I56" i="41"/>
  <c r="E40" i="41"/>
  <c r="I87" i="43"/>
  <c r="J16" i="6"/>
  <c r="E121" i="41"/>
  <c r="E11" i="43"/>
  <c r="E10" i="41"/>
  <c r="G105" i="43"/>
  <c r="E88" i="43"/>
  <c r="H9" i="41"/>
  <c r="G7" i="41"/>
  <c r="I28" i="43"/>
  <c r="H19" i="41"/>
  <c r="I60" i="41"/>
  <c r="H102" i="41"/>
  <c r="H106" i="43"/>
  <c r="F69" i="43"/>
  <c r="E2" i="41"/>
  <c r="G54" i="43"/>
  <c r="F120" i="43"/>
  <c r="F18" i="41"/>
  <c r="I5" i="43"/>
  <c r="I38" i="41"/>
  <c r="E18" i="41"/>
  <c r="E72" i="41"/>
  <c r="G67" i="43"/>
  <c r="H113" i="41"/>
  <c r="F65" i="41"/>
  <c r="I126" i="41"/>
  <c r="E71" i="41"/>
  <c r="F60" i="43"/>
  <c r="E114" i="43"/>
  <c r="F61" i="41"/>
  <c r="H47" i="43"/>
  <c r="I22" i="43"/>
  <c r="G100" i="43"/>
  <c r="E73" i="43"/>
  <c r="F43" i="41"/>
  <c r="G75" i="41"/>
  <c r="G59" i="43"/>
  <c r="E38" i="41"/>
  <c r="J17" i="6"/>
  <c r="G45" i="41"/>
  <c r="E112" i="41"/>
  <c r="H80" i="41"/>
  <c r="I91" i="43"/>
  <c r="E9" i="43"/>
  <c r="F12" i="43"/>
  <c r="H102" i="43"/>
  <c r="E77" i="43"/>
  <c r="F76" i="43"/>
  <c r="G78" i="43"/>
  <c r="H37" i="41"/>
  <c r="F53" i="43"/>
  <c r="H78" i="41"/>
  <c r="I23" i="41"/>
  <c r="I42" i="43"/>
  <c r="I41" i="43"/>
  <c r="G20" i="43"/>
  <c r="H60" i="43"/>
  <c r="H38" i="43"/>
  <c r="E38" i="43"/>
  <c r="I25" i="43"/>
  <c r="E33" i="43"/>
  <c r="F78" i="41"/>
  <c r="E67" i="43"/>
  <c r="I43" i="43"/>
  <c r="E92" i="43"/>
  <c r="I64" i="41"/>
  <c r="H90" i="41"/>
  <c r="E74" i="43"/>
  <c r="H22" i="41"/>
  <c r="F25" i="41"/>
  <c r="I113" i="43"/>
  <c r="H90" i="43"/>
  <c r="I52" i="41"/>
  <c r="G17" i="41"/>
  <c r="F53" i="41"/>
  <c r="I72" i="41"/>
  <c r="G11" i="43"/>
  <c r="H89" i="43"/>
  <c r="H92" i="41"/>
  <c r="H116" i="43"/>
  <c r="I27" i="41"/>
  <c r="E11" i="41"/>
  <c r="G108" i="43"/>
  <c r="G113" i="43"/>
  <c r="H44" i="41"/>
  <c r="G62" i="43"/>
  <c r="G36" i="43"/>
  <c r="G21" i="41"/>
  <c r="E49" i="43"/>
  <c r="F73" i="41"/>
  <c r="I37" i="43"/>
  <c r="G50" i="43"/>
  <c r="H53" i="43"/>
  <c r="E70" i="41"/>
  <c r="G115" i="41"/>
  <c r="H41" i="41"/>
  <c r="F89" i="43"/>
  <c r="G114" i="41"/>
  <c r="F43" i="43"/>
  <c r="G125" i="43"/>
  <c r="G108" i="41"/>
  <c r="H22" i="43"/>
  <c r="H119" i="43"/>
  <c r="E78" i="41"/>
  <c r="I110" i="41"/>
  <c r="I104" i="41"/>
  <c r="F72" i="43"/>
  <c r="I112" i="43"/>
  <c r="E32" i="41"/>
  <c r="E102" i="41"/>
  <c r="G27" i="41"/>
  <c r="E106" i="41"/>
  <c r="I53" i="41"/>
  <c r="F5" i="41"/>
  <c r="G86" i="41"/>
  <c r="J1" i="43" a="1"/>
  <c r="G110" i="41"/>
  <c r="H36" i="43"/>
  <c r="H83" i="43"/>
  <c r="F107" i="43"/>
  <c r="I44" i="43"/>
  <c r="I82" i="43"/>
  <c r="I8" i="41"/>
  <c r="G8" i="41"/>
  <c r="F51" i="41"/>
  <c r="H40" i="41"/>
  <c r="I62" i="41"/>
  <c r="F37" i="43"/>
  <c r="E126" i="43"/>
  <c r="H20" i="41"/>
  <c r="I5" i="41"/>
  <c r="G46" i="43"/>
  <c r="I117" i="41"/>
  <c r="E16" i="41"/>
  <c r="G106" i="41"/>
  <c r="H36" i="41"/>
  <c r="I85" i="41"/>
  <c r="I52" i="43"/>
  <c r="H14" i="41"/>
  <c r="G98" i="43"/>
  <c r="E122" i="41"/>
  <c r="F35" i="41"/>
  <c r="F92" i="43"/>
  <c r="E117" i="43"/>
  <c r="I36" i="43"/>
  <c r="I122" i="41"/>
  <c r="F26" i="43"/>
  <c r="H30" i="41"/>
  <c r="E58" i="43"/>
  <c r="E80" i="43"/>
  <c r="H112" i="41"/>
  <c r="F36" i="43"/>
  <c r="I66" i="43"/>
  <c r="E39" i="43"/>
  <c r="F21" i="41"/>
  <c r="G102" i="41"/>
  <c r="F72" i="41"/>
  <c r="F85" i="43"/>
  <c r="E103" i="43"/>
  <c r="E45" i="41"/>
  <c r="E123" i="41"/>
  <c r="E54" i="43"/>
  <c r="F99" i="43"/>
  <c r="H113" i="43"/>
  <c r="D2" i="5" a="1"/>
  <c r="F87" i="41"/>
  <c r="I19" i="43"/>
  <c r="E20" i="41"/>
  <c r="H97" i="41"/>
  <c r="E21" i="43"/>
  <c r="F101" i="41"/>
  <c r="I48" i="43"/>
  <c r="H55" i="43"/>
  <c r="H30" i="43"/>
  <c r="E54" i="41"/>
  <c r="G119" i="41"/>
  <c r="F39" i="41"/>
  <c r="G116" i="41"/>
  <c r="G23" i="41"/>
  <c r="F14" i="41"/>
  <c r="H6" i="43"/>
  <c r="G10" i="43"/>
  <c r="H125" i="43"/>
  <c r="I14" i="41"/>
  <c r="E14" i="43"/>
  <c r="G78" i="41"/>
  <c r="F66" i="41"/>
  <c r="F4" i="41"/>
  <c r="H45" i="43"/>
  <c r="I57" i="41"/>
  <c r="H87" i="41"/>
  <c r="H75" i="41"/>
  <c r="F117" i="43"/>
  <c r="I28" i="41"/>
  <c r="H46" i="43"/>
  <c r="F125" i="43"/>
  <c r="H56" i="41"/>
  <c r="F74" i="43"/>
  <c r="E26" i="43"/>
  <c r="F94" i="41"/>
  <c r="G66" i="41"/>
  <c r="H110" i="43"/>
  <c r="H75" i="43"/>
  <c r="G4" i="41"/>
  <c r="E36" i="43"/>
  <c r="H120" i="41"/>
  <c r="F34" i="41"/>
  <c r="I74" i="43"/>
  <c r="I45" i="41"/>
  <c r="F123" i="41"/>
  <c r="H39" i="43"/>
  <c r="G119" i="43"/>
  <c r="G27" i="43"/>
  <c r="G59" i="41"/>
  <c r="I114" i="43"/>
  <c r="H25" i="41"/>
  <c r="E119" i="43"/>
  <c r="F24" i="43"/>
  <c r="H78" i="43"/>
  <c r="E75" i="43"/>
  <c r="E27" i="41"/>
  <c r="F19" i="41"/>
  <c r="I69" i="43"/>
  <c r="I70" i="43"/>
  <c r="I98" i="41"/>
  <c r="F27" i="43"/>
  <c r="I59" i="43"/>
  <c r="I47" i="43"/>
  <c r="E51" i="41"/>
  <c r="M12" i="41"/>
  <c r="G24" i="41"/>
  <c r="F52" i="43"/>
  <c r="I64" i="43"/>
  <c r="H46" i="41"/>
  <c r="F32" i="43"/>
  <c r="H93" i="43"/>
  <c r="E116" i="41"/>
  <c r="H5" i="43"/>
  <c r="F79" i="43"/>
  <c r="G48" i="41"/>
  <c r="H49" i="41"/>
  <c r="G3" i="43"/>
  <c r="H66" i="43"/>
  <c r="D2" i="33" a="1"/>
  <c r="F27" i="41"/>
  <c r="E43" i="41"/>
  <c r="I96" i="41"/>
  <c r="G29" i="41"/>
  <c r="H119" i="41"/>
  <c r="E86" i="43"/>
  <c r="M14" i="41"/>
  <c r="F41" i="43"/>
  <c r="H79" i="43"/>
  <c r="F93" i="41"/>
  <c r="G118" i="41"/>
  <c r="H109" i="41"/>
  <c r="I80" i="41"/>
  <c r="G87" i="41"/>
  <c r="E44" i="43"/>
  <c r="H43" i="43"/>
  <c r="G19" i="43"/>
  <c r="H24" i="41"/>
  <c r="F75" i="41"/>
  <c r="G90" i="43"/>
  <c r="H21" i="41"/>
  <c r="D2" i="34" a="1"/>
  <c r="F66" i="43"/>
  <c r="E98" i="43"/>
  <c r="F96" i="41"/>
  <c r="F52" i="41"/>
  <c r="F80" i="41"/>
  <c r="I36" i="41"/>
  <c r="E6" i="43"/>
  <c r="I15" i="43"/>
  <c r="E9" i="41"/>
  <c r="G84" i="43"/>
  <c r="F15" i="41"/>
  <c r="E70" i="43"/>
  <c r="I86" i="41"/>
  <c r="H84" i="43"/>
  <c r="H6" i="41"/>
  <c r="G43" i="43"/>
  <c r="H35" i="41"/>
  <c r="I73" i="41"/>
  <c r="H74" i="41"/>
  <c r="H27" i="43"/>
  <c r="F22" i="41"/>
  <c r="E4" i="41"/>
  <c r="G106" i="43"/>
  <c r="I57" i="43"/>
  <c r="E10" i="43"/>
  <c r="G4" i="43"/>
  <c r="G112" i="41"/>
  <c r="G44" i="43"/>
  <c r="E40" i="43"/>
  <c r="E107" i="41"/>
  <c r="G34" i="43"/>
  <c r="G111" i="43"/>
  <c r="I108" i="43"/>
  <c r="E124" i="43"/>
  <c r="G84" i="41"/>
  <c r="I78" i="41"/>
  <c r="E103" i="41"/>
  <c r="H71" i="43"/>
  <c r="F103" i="41"/>
  <c r="E108" i="41"/>
  <c r="G61" i="43"/>
  <c r="F38" i="43"/>
  <c r="E79" i="41"/>
  <c r="H41" i="43"/>
  <c r="E109" i="41"/>
  <c r="G103" i="41"/>
  <c r="F57" i="43"/>
  <c r="G120" i="41"/>
  <c r="E124" i="41"/>
  <c r="E102" i="43"/>
  <c r="G63" i="43"/>
  <c r="I31" i="41"/>
  <c r="E75" i="41"/>
  <c r="F13" i="43"/>
  <c r="I17" i="6"/>
  <c r="K17" i="6" s="1"/>
  <c r="J1" i="41" a="1"/>
  <c r="J93" i="41" l="1"/>
  <c r="J95" i="41"/>
  <c r="J100" i="41"/>
  <c r="J51" i="41"/>
  <c r="J112" i="41"/>
  <c r="J91" i="41"/>
  <c r="J126" i="41"/>
  <c r="J88" i="41"/>
  <c r="J82" i="41"/>
  <c r="J30" i="41"/>
  <c r="J119" i="41"/>
  <c r="J10" i="41"/>
  <c r="J36" i="41"/>
  <c r="J104" i="41"/>
  <c r="J29" i="41"/>
  <c r="J69" i="41"/>
  <c r="J107" i="41"/>
  <c r="J12" i="41"/>
  <c r="J116" i="41"/>
  <c r="J40" i="41"/>
  <c r="J54" i="41"/>
  <c r="J115" i="41"/>
  <c r="J35" i="41"/>
  <c r="J72" i="41"/>
  <c r="J28" i="41"/>
  <c r="J118" i="41"/>
  <c r="J90" i="41"/>
  <c r="J7" i="41"/>
  <c r="J109" i="41"/>
  <c r="J46" i="41"/>
  <c r="J125" i="41"/>
  <c r="J34" i="41"/>
  <c r="J42" i="41"/>
  <c r="J19" i="41"/>
  <c r="J23" i="41"/>
  <c r="J65" i="41"/>
  <c r="J76" i="41"/>
  <c r="J78" i="41"/>
  <c r="J108" i="41"/>
  <c r="J31" i="41"/>
  <c r="J4" i="41"/>
  <c r="J48" i="41"/>
  <c r="J123" i="41"/>
  <c r="J61" i="41"/>
  <c r="J87" i="41"/>
  <c r="J9" i="41"/>
  <c r="J102" i="41"/>
  <c r="J124" i="41"/>
  <c r="J114" i="41"/>
  <c r="J25" i="41"/>
  <c r="J13" i="41"/>
  <c r="J122" i="41"/>
  <c r="J8" i="41"/>
  <c r="J22" i="41"/>
  <c r="J57" i="41"/>
  <c r="J84" i="41"/>
  <c r="J113" i="41"/>
  <c r="J66" i="41"/>
  <c r="J101" i="41"/>
  <c r="J80" i="41"/>
  <c r="J17" i="41"/>
  <c r="J55" i="41"/>
  <c r="J86" i="41"/>
  <c r="J3" i="41"/>
  <c r="J98" i="41"/>
  <c r="J53" i="41"/>
  <c r="J67" i="41"/>
  <c r="J58" i="41"/>
  <c r="J43" i="41"/>
  <c r="J15" i="41"/>
  <c r="J60" i="41"/>
  <c r="J49" i="41"/>
  <c r="J26" i="41"/>
  <c r="J103" i="41"/>
  <c r="J56" i="41"/>
  <c r="J77" i="41"/>
  <c r="J37" i="41"/>
  <c r="J71" i="41"/>
  <c r="J38" i="41"/>
  <c r="J94" i="41"/>
  <c r="J111" i="41"/>
  <c r="J121" i="41"/>
  <c r="J2" i="41"/>
  <c r="J47" i="41"/>
  <c r="J117" i="41"/>
  <c r="J79" i="41"/>
  <c r="J6" i="41"/>
  <c r="J120" i="41"/>
  <c r="J81" i="41"/>
  <c r="J105" i="41"/>
  <c r="J1" i="41"/>
  <c r="J89" i="41"/>
  <c r="J41" i="41"/>
  <c r="J59" i="41"/>
  <c r="J110" i="41"/>
  <c r="J45" i="41"/>
  <c r="J64" i="41"/>
  <c r="J63" i="41"/>
  <c r="J11" i="41"/>
  <c r="J85" i="41"/>
  <c r="J70" i="41"/>
  <c r="J62" i="41"/>
  <c r="J74" i="41"/>
  <c r="J18" i="41"/>
  <c r="J83" i="41"/>
  <c r="J92" i="41"/>
  <c r="J106" i="41"/>
  <c r="J27" i="41"/>
  <c r="J73" i="41"/>
  <c r="J16" i="41"/>
  <c r="J75" i="41"/>
  <c r="J52" i="41"/>
  <c r="J99" i="41"/>
  <c r="J97" i="41"/>
  <c r="J5" i="41"/>
  <c r="J33" i="41"/>
  <c r="J32" i="41"/>
  <c r="J14" i="41"/>
  <c r="J50" i="41"/>
  <c r="J21" i="41"/>
  <c r="J96" i="41"/>
  <c r="J68" i="41"/>
  <c r="J24" i="41"/>
  <c r="J39" i="41"/>
  <c r="J20" i="41"/>
  <c r="J44" i="41"/>
  <c r="D51" i="34"/>
  <c r="D77" i="34"/>
  <c r="D33" i="34"/>
  <c r="D64" i="34"/>
  <c r="D36" i="34"/>
  <c r="D76" i="34"/>
  <c r="D119" i="34"/>
  <c r="D49" i="34"/>
  <c r="D23" i="34"/>
  <c r="D66" i="34"/>
  <c r="D124" i="34"/>
  <c r="D10" i="34"/>
  <c r="D82" i="34"/>
  <c r="D61" i="34"/>
  <c r="D89" i="34"/>
  <c r="D91" i="34"/>
  <c r="D18" i="34"/>
  <c r="D99" i="34"/>
  <c r="D115" i="34"/>
  <c r="D112" i="34"/>
  <c r="D62" i="34"/>
  <c r="D40" i="34"/>
  <c r="D43" i="34"/>
  <c r="D75" i="34"/>
  <c r="D110" i="34"/>
  <c r="D73" i="34"/>
  <c r="D37" i="34"/>
  <c r="D54" i="34"/>
  <c r="D58" i="34"/>
  <c r="D34" i="34"/>
  <c r="D96" i="34"/>
  <c r="D104" i="34"/>
  <c r="D41" i="34"/>
  <c r="D114" i="34"/>
  <c r="D2" i="34"/>
  <c r="D78" i="34"/>
  <c r="D108" i="34"/>
  <c r="D35" i="34"/>
  <c r="D12" i="34"/>
  <c r="D14" i="34"/>
  <c r="D101" i="34"/>
  <c r="D27" i="34"/>
  <c r="D71" i="34"/>
  <c r="D105" i="34"/>
  <c r="D19" i="34"/>
  <c r="D26" i="34"/>
  <c r="D22" i="34"/>
  <c r="D3" i="34"/>
  <c r="D97" i="34"/>
  <c r="D123" i="34"/>
  <c r="D32" i="34"/>
  <c r="D94" i="34"/>
  <c r="D52" i="34"/>
  <c r="D29" i="34"/>
  <c r="D4" i="34"/>
  <c r="D70" i="34"/>
  <c r="D25" i="34"/>
  <c r="D28" i="34"/>
  <c r="D107" i="34"/>
  <c r="D67" i="34"/>
  <c r="D7" i="34"/>
  <c r="D117" i="34"/>
  <c r="D30" i="34"/>
  <c r="D59" i="34"/>
  <c r="D103" i="34"/>
  <c r="D60" i="34"/>
  <c r="D44" i="34"/>
  <c r="D116" i="34"/>
  <c r="D65" i="34"/>
  <c r="D50" i="34"/>
  <c r="D9" i="34"/>
  <c r="D56" i="34"/>
  <c r="D93" i="34"/>
  <c r="D85" i="34"/>
  <c r="D100" i="34"/>
  <c r="D86" i="34"/>
  <c r="D95" i="34"/>
  <c r="D83" i="34"/>
  <c r="D106" i="34"/>
  <c r="D42" i="34"/>
  <c r="D120" i="34"/>
  <c r="D13" i="34"/>
  <c r="D48" i="34"/>
  <c r="D38" i="34"/>
  <c r="D74" i="34"/>
  <c r="D55" i="34"/>
  <c r="D87" i="34"/>
  <c r="D46" i="34"/>
  <c r="D11" i="34"/>
  <c r="D80" i="34"/>
  <c r="D57" i="34"/>
  <c r="D109" i="34"/>
  <c r="D111" i="34"/>
  <c r="D15" i="34"/>
  <c r="D6" i="34"/>
  <c r="D24" i="34"/>
  <c r="D118" i="34"/>
  <c r="D69" i="34"/>
  <c r="D72" i="34"/>
  <c r="D121" i="34"/>
  <c r="D79" i="34"/>
  <c r="D16" i="34"/>
  <c r="D126" i="34"/>
  <c r="D53" i="34"/>
  <c r="D125" i="34"/>
  <c r="D98" i="34"/>
  <c r="D45" i="34"/>
  <c r="D68" i="34"/>
  <c r="D88" i="34"/>
  <c r="D81" i="34"/>
  <c r="D39" i="34"/>
  <c r="D47" i="34"/>
  <c r="D5" i="34"/>
  <c r="D92" i="34"/>
  <c r="D90" i="34"/>
  <c r="D20" i="34"/>
  <c r="D31" i="34"/>
  <c r="D84" i="34"/>
  <c r="D122" i="34"/>
  <c r="D17" i="34"/>
  <c r="D113" i="34"/>
  <c r="D63" i="34"/>
  <c r="D21" i="34"/>
  <c r="D8" i="34"/>
  <c r="D102" i="34"/>
  <c r="D21" i="33"/>
  <c r="D59" i="33"/>
  <c r="D76" i="33"/>
  <c r="D14" i="33"/>
  <c r="D105" i="33"/>
  <c r="D44" i="33"/>
  <c r="D84" i="33"/>
  <c r="D38" i="33"/>
  <c r="D126" i="33"/>
  <c r="D64" i="33"/>
  <c r="D58" i="33"/>
  <c r="D34" i="33"/>
  <c r="D74" i="33"/>
  <c r="D110" i="33"/>
  <c r="D60" i="33"/>
  <c r="D72" i="33"/>
  <c r="D114" i="33"/>
  <c r="D20" i="33"/>
  <c r="D36" i="33"/>
  <c r="D56" i="33"/>
  <c r="D96" i="33"/>
  <c r="D70" i="33"/>
  <c r="D11" i="33"/>
  <c r="D12" i="33"/>
  <c r="D54" i="33"/>
  <c r="D46" i="33"/>
  <c r="D99" i="33"/>
  <c r="D112" i="33"/>
  <c r="D115" i="33"/>
  <c r="D95" i="33"/>
  <c r="D92" i="33"/>
  <c r="D85" i="33"/>
  <c r="D73" i="33"/>
  <c r="D67" i="33"/>
  <c r="D15" i="33"/>
  <c r="D98" i="33"/>
  <c r="D63" i="33"/>
  <c r="D89" i="33"/>
  <c r="D119" i="33"/>
  <c r="D69" i="33"/>
  <c r="D24" i="33"/>
  <c r="D57" i="33"/>
  <c r="D97" i="33"/>
  <c r="D51" i="33"/>
  <c r="D62" i="33"/>
  <c r="D120" i="33"/>
  <c r="D43" i="33"/>
  <c r="D49" i="33"/>
  <c r="D77" i="33"/>
  <c r="D87" i="33"/>
  <c r="D39" i="33"/>
  <c r="D90" i="33"/>
  <c r="D6" i="33"/>
  <c r="D48" i="33"/>
  <c r="D23" i="33"/>
  <c r="D121" i="33"/>
  <c r="D75" i="33"/>
  <c r="D40" i="33"/>
  <c r="D93" i="33"/>
  <c r="D35" i="33"/>
  <c r="D61" i="33"/>
  <c r="D71" i="33"/>
  <c r="D80" i="33"/>
  <c r="D122" i="33"/>
  <c r="D17" i="33"/>
  <c r="D9" i="33"/>
  <c r="D13" i="33"/>
  <c r="D4" i="33"/>
  <c r="D55" i="33"/>
  <c r="D33" i="33"/>
  <c r="D88" i="33"/>
  <c r="D102" i="33"/>
  <c r="D18" i="33"/>
  <c r="D107" i="33"/>
  <c r="D66" i="33"/>
  <c r="D113" i="33"/>
  <c r="D86" i="33"/>
  <c r="D68" i="33"/>
  <c r="D27" i="33"/>
  <c r="D2" i="33"/>
  <c r="D32" i="33"/>
  <c r="D45" i="33"/>
  <c r="D65" i="33"/>
  <c r="D81" i="33"/>
  <c r="D108" i="33"/>
  <c r="D100" i="33"/>
  <c r="D10" i="33"/>
  <c r="D91" i="33"/>
  <c r="D111" i="33"/>
  <c r="D78" i="33"/>
  <c r="D116" i="33"/>
  <c r="D124" i="33"/>
  <c r="D8" i="33"/>
  <c r="D117" i="33"/>
  <c r="D30" i="33"/>
  <c r="D79" i="33"/>
  <c r="D109" i="33"/>
  <c r="D41" i="33"/>
  <c r="D31" i="33"/>
  <c r="D103" i="33"/>
  <c r="D19" i="33"/>
  <c r="D7" i="33"/>
  <c r="D42" i="33"/>
  <c r="D26" i="33"/>
  <c r="D47" i="33"/>
  <c r="D29" i="33"/>
  <c r="D25" i="33"/>
  <c r="D5" i="33"/>
  <c r="D94" i="33"/>
  <c r="D83" i="33"/>
  <c r="D82" i="33"/>
  <c r="D3" i="33"/>
  <c r="D50" i="33"/>
  <c r="D106" i="33"/>
  <c r="D125" i="33"/>
  <c r="D16" i="33"/>
  <c r="D37" i="33"/>
  <c r="D28" i="33"/>
  <c r="D104" i="33"/>
  <c r="D53" i="33"/>
  <c r="D118" i="33"/>
  <c r="D22" i="33"/>
  <c r="D101" i="33"/>
  <c r="D52" i="33"/>
  <c r="D123" i="33"/>
  <c r="D83" i="5"/>
  <c r="D5" i="5"/>
  <c r="D9" i="5"/>
  <c r="D3" i="5"/>
  <c r="D48" i="5"/>
  <c r="D102" i="5"/>
  <c r="D78" i="5"/>
  <c r="D17" i="5"/>
  <c r="D40" i="5"/>
  <c r="D106" i="5"/>
  <c r="D62" i="5"/>
  <c r="D24" i="5"/>
  <c r="D43" i="5"/>
  <c r="D18" i="5"/>
  <c r="D71" i="5"/>
  <c r="D56" i="5"/>
  <c r="D108" i="5"/>
  <c r="D75" i="5"/>
  <c r="D35" i="5"/>
  <c r="D55" i="5"/>
  <c r="D105" i="5"/>
  <c r="D120" i="5"/>
  <c r="D67" i="5"/>
  <c r="D100" i="5"/>
  <c r="D77" i="5"/>
  <c r="D113" i="5"/>
  <c r="D93" i="5"/>
  <c r="D54" i="5"/>
  <c r="D8" i="5"/>
  <c r="D15" i="5"/>
  <c r="D119" i="5"/>
  <c r="D104" i="5"/>
  <c r="D23" i="5"/>
  <c r="D125" i="5"/>
  <c r="D57" i="5"/>
  <c r="D59" i="5"/>
  <c r="D74" i="5"/>
  <c r="D26" i="5"/>
  <c r="D38" i="5"/>
  <c r="D44" i="5"/>
  <c r="D92" i="5"/>
  <c r="D10" i="5"/>
  <c r="D90" i="5"/>
  <c r="D124" i="5"/>
  <c r="D70" i="5"/>
  <c r="D49" i="5"/>
  <c r="D117" i="5"/>
  <c r="D95" i="5"/>
  <c r="D50" i="5"/>
  <c r="D37" i="5"/>
  <c r="D34" i="5"/>
  <c r="D30" i="5"/>
  <c r="D89" i="5"/>
  <c r="D123" i="5"/>
  <c r="D22" i="5"/>
  <c r="D53" i="5"/>
  <c r="D69" i="5"/>
  <c r="D11" i="5"/>
  <c r="D33" i="5"/>
  <c r="D103" i="5"/>
  <c r="D32" i="5"/>
  <c r="D126" i="5"/>
  <c r="D45" i="5"/>
  <c r="D111" i="5"/>
  <c r="D19" i="5"/>
  <c r="D16" i="5"/>
  <c r="D21" i="5"/>
  <c r="D112" i="5"/>
  <c r="D73" i="5"/>
  <c r="D27" i="5"/>
  <c r="D46" i="5"/>
  <c r="D101" i="5"/>
  <c r="D60" i="5"/>
  <c r="D28" i="5"/>
  <c r="D82" i="5"/>
  <c r="D12" i="5"/>
  <c r="D64" i="5"/>
  <c r="D2" i="5"/>
  <c r="D122" i="5"/>
  <c r="D72" i="5"/>
  <c r="D91" i="5"/>
  <c r="D109" i="5"/>
  <c r="D107" i="5"/>
  <c r="D68" i="5"/>
  <c r="D52" i="5"/>
  <c r="D87" i="5"/>
  <c r="D88" i="5"/>
  <c r="D94" i="5"/>
  <c r="D81" i="5"/>
  <c r="D4" i="5"/>
  <c r="D14" i="5"/>
  <c r="D63" i="5"/>
  <c r="D25" i="5"/>
  <c r="D110" i="5"/>
  <c r="D66" i="5"/>
  <c r="D7" i="5"/>
  <c r="D84" i="5"/>
  <c r="D80" i="5"/>
  <c r="D36" i="5"/>
  <c r="D116" i="5"/>
  <c r="D31" i="5"/>
  <c r="D118" i="5"/>
  <c r="D41" i="5"/>
  <c r="D20" i="5"/>
  <c r="D42" i="5"/>
  <c r="D47" i="5"/>
  <c r="D97" i="5"/>
  <c r="D85" i="5"/>
  <c r="D96" i="5"/>
  <c r="D99" i="5"/>
  <c r="D39" i="5"/>
  <c r="D65" i="5"/>
  <c r="D58" i="5"/>
  <c r="D51" i="5"/>
  <c r="D76" i="5"/>
  <c r="D6" i="5"/>
  <c r="D61" i="5"/>
  <c r="D13" i="5"/>
  <c r="D98" i="5"/>
  <c r="D114" i="5"/>
  <c r="D121" i="5"/>
  <c r="D79" i="5"/>
  <c r="D29" i="5"/>
  <c r="D115" i="5"/>
  <c r="D86" i="5"/>
  <c r="J62" i="43"/>
  <c r="J97" i="43"/>
  <c r="J98" i="43"/>
  <c r="J90" i="43"/>
  <c r="J66" i="43"/>
  <c r="J34" i="43"/>
  <c r="J73" i="43"/>
  <c r="J59" i="43"/>
  <c r="J75" i="43"/>
  <c r="J74" i="43"/>
  <c r="J53" i="43"/>
  <c r="J3" i="43"/>
  <c r="J27" i="43"/>
  <c r="J80" i="43"/>
  <c r="J24" i="43"/>
  <c r="J48" i="43"/>
  <c r="J65" i="43"/>
  <c r="J58" i="43"/>
  <c r="J23" i="43"/>
  <c r="J55" i="43"/>
  <c r="J15" i="43"/>
  <c r="J67" i="43"/>
  <c r="J37" i="43"/>
  <c r="J81" i="43"/>
  <c r="J12" i="43"/>
  <c r="J25" i="43"/>
  <c r="J42" i="43"/>
  <c r="J115" i="43"/>
  <c r="J63" i="43"/>
  <c r="J26" i="43"/>
  <c r="J35" i="43"/>
  <c r="J109" i="43"/>
  <c r="J28" i="43"/>
  <c r="J40" i="43"/>
  <c r="J83" i="43"/>
  <c r="J57" i="43"/>
  <c r="J71" i="43"/>
  <c r="J68" i="43"/>
  <c r="J100" i="43"/>
  <c r="J41" i="43"/>
  <c r="J76" i="43"/>
  <c r="J5" i="43"/>
  <c r="J91" i="43"/>
  <c r="J49" i="43"/>
  <c r="J54" i="43"/>
  <c r="J4" i="43"/>
  <c r="J101" i="43"/>
  <c r="J11" i="43"/>
  <c r="J22" i="43"/>
  <c r="J69" i="43"/>
  <c r="J45" i="43"/>
  <c r="J46" i="43"/>
  <c r="J33" i="43"/>
  <c r="J16" i="43"/>
  <c r="J29" i="43"/>
  <c r="J117" i="43"/>
  <c r="J113" i="43"/>
  <c r="J96" i="43"/>
  <c r="J92" i="43"/>
  <c r="J39" i="43"/>
  <c r="J14" i="43"/>
  <c r="J51" i="43"/>
  <c r="J103" i="43"/>
  <c r="J84" i="43"/>
  <c r="J89" i="43"/>
  <c r="J94" i="43"/>
  <c r="J85" i="43"/>
  <c r="J60" i="43"/>
  <c r="J120" i="43"/>
  <c r="J106" i="43"/>
  <c r="J47" i="43"/>
  <c r="J108" i="43"/>
  <c r="J52" i="43"/>
  <c r="J126" i="43"/>
  <c r="J122" i="43"/>
  <c r="J95" i="43"/>
  <c r="J79" i="43"/>
  <c r="J72" i="43"/>
  <c r="J64" i="43"/>
  <c r="J87" i="43"/>
  <c r="J2" i="43"/>
  <c r="J110" i="43"/>
  <c r="J105" i="43"/>
  <c r="J32" i="43"/>
  <c r="J21" i="43"/>
  <c r="J20" i="43"/>
  <c r="J6" i="43"/>
  <c r="J1" i="43"/>
  <c r="J104" i="43"/>
  <c r="J125" i="43"/>
  <c r="J116" i="43"/>
  <c r="J124" i="43"/>
  <c r="J13" i="43"/>
  <c r="J17" i="43"/>
  <c r="J102" i="43"/>
  <c r="J18" i="43"/>
  <c r="J99" i="43"/>
  <c r="J86" i="43"/>
  <c r="J119" i="43"/>
  <c r="J50" i="43"/>
  <c r="J7" i="43"/>
  <c r="J112" i="43"/>
  <c r="J118" i="43"/>
  <c r="J82" i="43"/>
  <c r="J31" i="43"/>
  <c r="J10" i="43"/>
  <c r="J44" i="43"/>
  <c r="J121" i="43"/>
  <c r="J88" i="43"/>
  <c r="J114" i="43"/>
  <c r="J9" i="43"/>
  <c r="J8" i="43"/>
  <c r="J38" i="43"/>
  <c r="J111" i="43"/>
  <c r="J70" i="43"/>
  <c r="J123" i="43"/>
  <c r="J19" i="43"/>
  <c r="J107" i="43"/>
  <c r="J30" i="43"/>
  <c r="J78" i="43"/>
  <c r="J36" i="43"/>
  <c r="J56" i="43"/>
  <c r="J61" i="43"/>
  <c r="J77" i="43"/>
  <c r="J93" i="43"/>
  <c r="J43" i="43"/>
  <c r="D110" i="39"/>
  <c r="D126" i="39"/>
  <c r="D39" i="39"/>
  <c r="D122" i="39"/>
  <c r="D97" i="39"/>
  <c r="D50" i="39"/>
  <c r="D74" i="39"/>
  <c r="D12" i="39"/>
  <c r="D22" i="39"/>
  <c r="D103" i="39"/>
  <c r="D102" i="39"/>
  <c r="D29" i="39"/>
  <c r="D68" i="39"/>
  <c r="D96" i="39"/>
  <c r="D101" i="39"/>
  <c r="D48" i="39"/>
  <c r="D79" i="39"/>
  <c r="D100" i="39"/>
  <c r="D57" i="39"/>
  <c r="D13" i="39"/>
  <c r="D40" i="39"/>
  <c r="D28" i="39"/>
  <c r="D10" i="39"/>
  <c r="D70" i="39"/>
  <c r="D54" i="39"/>
  <c r="D90" i="39"/>
  <c r="D49" i="39"/>
  <c r="D123" i="39"/>
  <c r="D106" i="39"/>
  <c r="D78" i="39"/>
  <c r="D63" i="39"/>
  <c r="D58" i="39"/>
  <c r="D120" i="39"/>
  <c r="D91" i="39"/>
  <c r="D23" i="39"/>
  <c r="D34" i="39"/>
  <c r="D61" i="39"/>
  <c r="D35" i="39"/>
  <c r="D44" i="39"/>
  <c r="D111" i="39"/>
  <c r="D25" i="39"/>
  <c r="D114" i="39"/>
  <c r="D46" i="39"/>
  <c r="D71" i="39"/>
  <c r="D51" i="39"/>
  <c r="D83" i="39"/>
  <c r="D93" i="39"/>
  <c r="D109" i="39"/>
  <c r="D26" i="39"/>
  <c r="D117" i="39"/>
  <c r="D85" i="39"/>
  <c r="D14" i="39"/>
  <c r="D20" i="39"/>
  <c r="D107" i="39"/>
  <c r="D33" i="39"/>
  <c r="D124" i="39"/>
  <c r="D36" i="39"/>
  <c r="D5" i="39"/>
  <c r="D2" i="39"/>
  <c r="D87" i="39"/>
  <c r="D9" i="39"/>
  <c r="D125" i="39"/>
  <c r="D98" i="39"/>
  <c r="D17" i="39"/>
  <c r="D108" i="39"/>
  <c r="D37" i="39"/>
  <c r="D76" i="39"/>
  <c r="D43" i="39"/>
  <c r="D95" i="39"/>
  <c r="D118" i="39"/>
  <c r="D18" i="39"/>
  <c r="D19" i="39"/>
  <c r="D92" i="39"/>
  <c r="D7" i="39"/>
  <c r="D15" i="39"/>
  <c r="D99" i="39"/>
  <c r="D77" i="39"/>
  <c r="D62" i="39"/>
  <c r="D75" i="39"/>
  <c r="D94" i="39"/>
  <c r="D3" i="39"/>
  <c r="D115" i="39"/>
  <c r="D4" i="39"/>
  <c r="D32" i="39"/>
  <c r="D53" i="39"/>
  <c r="D16" i="39"/>
  <c r="D8" i="39"/>
  <c r="D86" i="39"/>
  <c r="D113" i="39"/>
  <c r="D112" i="39"/>
  <c r="D73" i="39"/>
  <c r="D69" i="39"/>
  <c r="D65" i="39"/>
  <c r="D64" i="39"/>
  <c r="D6" i="39"/>
  <c r="D116" i="39"/>
  <c r="D84" i="39"/>
  <c r="D21" i="39"/>
  <c r="D82" i="39"/>
  <c r="D105" i="39"/>
  <c r="D59" i="39"/>
  <c r="D31" i="39"/>
  <c r="D67" i="39"/>
  <c r="D104" i="39"/>
  <c r="D42" i="39"/>
  <c r="D11" i="39"/>
  <c r="D38" i="39"/>
  <c r="D72" i="39"/>
  <c r="D45" i="39"/>
  <c r="D56" i="39"/>
  <c r="D81" i="39"/>
  <c r="D121" i="39"/>
  <c r="D119" i="39"/>
  <c r="D47" i="39"/>
  <c r="D66" i="39"/>
  <c r="D30" i="39"/>
  <c r="D24" i="39"/>
  <c r="D60" i="39"/>
  <c r="D52" i="39"/>
  <c r="D55" i="39"/>
  <c r="D88" i="39"/>
  <c r="D89" i="39"/>
  <c r="D41" i="39"/>
  <c r="D80" i="39"/>
  <c r="D27" i="39"/>
  <c r="D113" i="45"/>
  <c r="D22" i="45"/>
  <c r="D90" i="45"/>
  <c r="D80" i="45"/>
  <c r="D114" i="45"/>
  <c r="D123" i="45"/>
  <c r="D35" i="45"/>
  <c r="D104" i="45"/>
  <c r="D96" i="45"/>
  <c r="D40" i="45"/>
  <c r="D54" i="45"/>
  <c r="D87" i="45"/>
  <c r="D85" i="45"/>
  <c r="D31" i="45"/>
  <c r="D55" i="45"/>
  <c r="D7" i="45"/>
  <c r="D81" i="45"/>
  <c r="D25" i="45"/>
  <c r="D75" i="45"/>
  <c r="D82" i="45"/>
  <c r="D18" i="45"/>
  <c r="D57" i="45"/>
  <c r="D69" i="45"/>
  <c r="D103" i="45"/>
  <c r="D105" i="45"/>
  <c r="D61" i="45"/>
  <c r="D4" i="45"/>
  <c r="D72" i="45"/>
  <c r="D49" i="45"/>
  <c r="D26" i="45"/>
  <c r="D71" i="45"/>
  <c r="D2" i="45"/>
  <c r="D3" i="45"/>
  <c r="D78" i="45"/>
  <c r="D20" i="45"/>
  <c r="D125" i="45"/>
  <c r="D95" i="45"/>
  <c r="D36" i="45"/>
  <c r="D6" i="45"/>
  <c r="D53" i="45"/>
  <c r="D99" i="45"/>
  <c r="D65" i="45"/>
  <c r="D32" i="45"/>
  <c r="D51" i="45"/>
  <c r="D74" i="45"/>
  <c r="D111" i="45"/>
  <c r="D28" i="45"/>
  <c r="D77" i="45"/>
  <c r="D121" i="45"/>
  <c r="D58" i="45"/>
  <c r="D38" i="45"/>
  <c r="D115" i="45"/>
  <c r="D60" i="45"/>
  <c r="D112" i="45"/>
  <c r="D64" i="45"/>
  <c r="D17" i="45"/>
  <c r="D23" i="45"/>
  <c r="D8" i="45"/>
  <c r="D45" i="45"/>
  <c r="D106" i="45"/>
  <c r="D46" i="45"/>
  <c r="D98" i="45"/>
  <c r="D5" i="45"/>
  <c r="D68" i="45"/>
  <c r="D100" i="45"/>
  <c r="D62" i="45"/>
  <c r="D44" i="45"/>
  <c r="D13" i="45"/>
  <c r="D97" i="45"/>
  <c r="D9" i="45"/>
  <c r="D24" i="45"/>
  <c r="D30" i="45"/>
  <c r="D34" i="45"/>
  <c r="D43" i="45"/>
  <c r="D42" i="45"/>
  <c r="D14" i="45"/>
  <c r="D89" i="45"/>
  <c r="D118" i="45"/>
  <c r="D21" i="45"/>
  <c r="D79" i="45"/>
  <c r="D117" i="45"/>
  <c r="D92" i="45"/>
  <c r="D102" i="45"/>
  <c r="D12" i="45"/>
  <c r="D16" i="45"/>
  <c r="D120" i="45"/>
  <c r="D15" i="45"/>
  <c r="D86" i="45"/>
  <c r="D11" i="45"/>
  <c r="D48" i="45"/>
  <c r="D110" i="45"/>
  <c r="D67" i="45"/>
  <c r="D101" i="45"/>
  <c r="D93" i="45"/>
  <c r="D107" i="45"/>
  <c r="D41" i="45"/>
  <c r="D33" i="45"/>
  <c r="D83" i="45"/>
  <c r="D47" i="45"/>
  <c r="D116" i="45"/>
  <c r="D76" i="45"/>
  <c r="D73" i="45"/>
  <c r="D88" i="45"/>
  <c r="D109" i="45"/>
  <c r="D108" i="45"/>
  <c r="D59" i="45"/>
  <c r="D124" i="45"/>
  <c r="D63" i="45"/>
  <c r="D70" i="45"/>
  <c r="D126" i="45"/>
  <c r="D84" i="45"/>
  <c r="D19" i="45"/>
  <c r="D52" i="45"/>
  <c r="D56" i="45"/>
  <c r="D50" i="45"/>
  <c r="D119" i="45"/>
  <c r="D27" i="45"/>
  <c r="D10" i="45"/>
  <c r="D94" i="45"/>
  <c r="D29" i="45"/>
  <c r="D37" i="45"/>
  <c r="D66" i="45"/>
  <c r="D39" i="45"/>
  <c r="D91" i="45"/>
  <c r="D122" i="45"/>
  <c r="D112" i="36"/>
  <c r="D28" i="36"/>
  <c r="D63" i="36"/>
  <c r="D18" i="36"/>
  <c r="D83" i="36"/>
  <c r="D53" i="36"/>
  <c r="D48" i="36"/>
  <c r="D3" i="36"/>
  <c r="D119" i="36"/>
  <c r="D7" i="36"/>
  <c r="D16" i="36"/>
  <c r="D121" i="36"/>
  <c r="D54" i="36"/>
  <c r="D41" i="36"/>
  <c r="D117" i="36"/>
  <c r="D89" i="36"/>
  <c r="D109" i="36"/>
  <c r="D75" i="36"/>
  <c r="D123" i="36"/>
  <c r="D101" i="36"/>
  <c r="D114" i="36"/>
  <c r="D120" i="36"/>
  <c r="D50" i="36"/>
  <c r="D90" i="36"/>
  <c r="D32" i="36"/>
  <c r="D65" i="36"/>
  <c r="D91" i="36"/>
  <c r="D126" i="36"/>
  <c r="D27" i="36"/>
  <c r="D85" i="36"/>
  <c r="D34" i="36"/>
  <c r="D67" i="36"/>
  <c r="D14" i="36"/>
  <c r="D77" i="36"/>
  <c r="D62" i="36"/>
  <c r="D2" i="36"/>
  <c r="D100" i="36"/>
  <c r="D110" i="36"/>
  <c r="D108" i="36"/>
  <c r="D17" i="36"/>
  <c r="D13" i="36"/>
  <c r="D81" i="36"/>
  <c r="D98" i="36"/>
  <c r="D94" i="36"/>
  <c r="D122" i="36"/>
  <c r="D59" i="36"/>
  <c r="D107" i="36"/>
  <c r="D35" i="36"/>
  <c r="D36" i="36"/>
  <c r="D61" i="36"/>
  <c r="D115" i="36"/>
  <c r="D71" i="36"/>
  <c r="D99" i="36"/>
  <c r="D80" i="36"/>
  <c r="D10" i="36"/>
  <c r="D57" i="36"/>
  <c r="D95" i="36"/>
  <c r="D64" i="36"/>
  <c r="D72" i="36"/>
  <c r="D45" i="36"/>
  <c r="D56" i="36"/>
  <c r="D92" i="36"/>
  <c r="D84" i="36"/>
  <c r="D23" i="36"/>
  <c r="D37" i="36"/>
  <c r="D58" i="36"/>
  <c r="D6" i="36"/>
  <c r="D82" i="36"/>
  <c r="D31" i="36"/>
  <c r="D42" i="36"/>
  <c r="D78" i="36"/>
  <c r="D93" i="36"/>
  <c r="D86" i="36"/>
  <c r="D40" i="36"/>
  <c r="D44" i="36"/>
  <c r="D55" i="36"/>
  <c r="D104" i="36"/>
  <c r="D21" i="36"/>
  <c r="D52" i="36"/>
  <c r="D79" i="36"/>
  <c r="D46" i="36"/>
  <c r="D47" i="36"/>
  <c r="D12" i="36"/>
  <c r="D96" i="36"/>
  <c r="D20" i="36"/>
  <c r="D5" i="36"/>
  <c r="D22" i="36"/>
  <c r="D24" i="36"/>
  <c r="D15" i="36"/>
  <c r="D97" i="36"/>
  <c r="D73" i="36"/>
  <c r="D105" i="36"/>
  <c r="D8" i="36"/>
  <c r="D74" i="36"/>
  <c r="D125" i="36"/>
  <c r="D76" i="36"/>
  <c r="D68" i="36"/>
  <c r="D70" i="36"/>
  <c r="D38" i="36"/>
  <c r="D49" i="36"/>
  <c r="D29" i="36"/>
  <c r="D26" i="36"/>
  <c r="D116" i="36"/>
  <c r="D111" i="36"/>
  <c r="D9" i="36"/>
  <c r="D106" i="36"/>
  <c r="D25" i="36"/>
  <c r="D113" i="36"/>
  <c r="D102" i="36"/>
  <c r="D103" i="36"/>
  <c r="D118" i="36"/>
  <c r="D69" i="36"/>
  <c r="D51" i="36"/>
  <c r="D124" i="36"/>
  <c r="D87" i="36"/>
  <c r="D4" i="36"/>
  <c r="D39" i="36"/>
  <c r="D43" i="36"/>
  <c r="D66" i="36"/>
  <c r="D88" i="36"/>
  <c r="D19" i="36"/>
  <c r="D60" i="36"/>
  <c r="D33" i="36"/>
  <c r="D30" i="36"/>
  <c r="D11" i="36"/>
  <c r="E77" i="34"/>
  <c r="F77" i="34"/>
  <c r="I77" i="34"/>
  <c r="H77" i="34"/>
  <c r="G77" i="34"/>
  <c r="F66" i="34"/>
  <c r="H66" i="34"/>
  <c r="I66" i="34"/>
  <c r="E66" i="34"/>
  <c r="G66" i="34"/>
  <c r="G99" i="34"/>
  <c r="E99" i="34"/>
  <c r="F99" i="34"/>
  <c r="H99" i="34"/>
  <c r="I99" i="34"/>
  <c r="I73" i="34"/>
  <c r="E73" i="34"/>
  <c r="G73" i="34"/>
  <c r="H73" i="34"/>
  <c r="F73" i="34"/>
  <c r="E114" i="34"/>
  <c r="I114" i="34"/>
  <c r="G114" i="34"/>
  <c r="F114" i="34"/>
  <c r="H114" i="34"/>
  <c r="G27" i="34"/>
  <c r="E27" i="34"/>
  <c r="F27" i="34"/>
  <c r="I27" i="34"/>
  <c r="H27" i="34"/>
  <c r="F123" i="34"/>
  <c r="E123" i="34"/>
  <c r="H123" i="34"/>
  <c r="I123" i="34"/>
  <c r="G123" i="34"/>
  <c r="E28" i="34"/>
  <c r="F28" i="34"/>
  <c r="G28" i="34"/>
  <c r="I28" i="34"/>
  <c r="H28" i="34"/>
  <c r="I60" i="34"/>
  <c r="G60" i="34"/>
  <c r="F60" i="34"/>
  <c r="H60" i="34"/>
  <c r="E60" i="34"/>
  <c r="H85" i="34"/>
  <c r="E85" i="34"/>
  <c r="G85" i="34"/>
  <c r="F85" i="34"/>
  <c r="I85" i="34"/>
  <c r="H13" i="34"/>
  <c r="E13" i="34"/>
  <c r="F13" i="34"/>
  <c r="G13" i="34"/>
  <c r="I13" i="34"/>
  <c r="E80" i="34"/>
  <c r="F80" i="34"/>
  <c r="I80" i="34"/>
  <c r="H80" i="34"/>
  <c r="G80" i="34"/>
  <c r="G69" i="34"/>
  <c r="H69" i="34"/>
  <c r="F69" i="34"/>
  <c r="E69" i="34"/>
  <c r="I69" i="34"/>
  <c r="H98" i="34"/>
  <c r="G98" i="34"/>
  <c r="F98" i="34"/>
  <c r="I98" i="34"/>
  <c r="E98" i="34"/>
  <c r="G92" i="34"/>
  <c r="F92" i="34"/>
  <c r="H92" i="34"/>
  <c r="E92" i="34"/>
  <c r="I92" i="34"/>
  <c r="I63" i="34"/>
  <c r="E63" i="34"/>
  <c r="G63" i="34"/>
  <c r="F63" i="34"/>
  <c r="H63" i="34"/>
  <c r="F105" i="33"/>
  <c r="G105" i="33"/>
  <c r="E105" i="33"/>
  <c r="I105" i="33"/>
  <c r="H105" i="33"/>
  <c r="I74" i="33"/>
  <c r="H74" i="33"/>
  <c r="E74" i="33"/>
  <c r="G74" i="33"/>
  <c r="F74" i="33"/>
  <c r="F96" i="33"/>
  <c r="G96" i="33"/>
  <c r="H96" i="33"/>
  <c r="E96" i="33"/>
  <c r="I96" i="33"/>
  <c r="H115" i="33"/>
  <c r="E115" i="33"/>
  <c r="F115" i="33"/>
  <c r="G115" i="33"/>
  <c r="I115" i="33"/>
  <c r="I63" i="33"/>
  <c r="E63" i="33"/>
  <c r="F63" i="33"/>
  <c r="G63" i="33"/>
  <c r="H63" i="33"/>
  <c r="E62" i="33"/>
  <c r="F62" i="33"/>
  <c r="H62" i="33"/>
  <c r="G62" i="33"/>
  <c r="I62" i="33"/>
  <c r="G6" i="33"/>
  <c r="F6" i="33"/>
  <c r="E6" i="33"/>
  <c r="I6" i="33"/>
  <c r="H6" i="33"/>
  <c r="F61" i="33"/>
  <c r="E61" i="33"/>
  <c r="G61" i="33"/>
  <c r="H61" i="33"/>
  <c r="I61" i="33"/>
  <c r="H55" i="33"/>
  <c r="F55" i="33"/>
  <c r="G55" i="33"/>
  <c r="E55" i="33"/>
  <c r="I55" i="33"/>
  <c r="H86" i="33"/>
  <c r="G86" i="33"/>
  <c r="I86" i="33"/>
  <c r="F86" i="33"/>
  <c r="E86" i="33"/>
  <c r="H108" i="33"/>
  <c r="G108" i="33"/>
  <c r="E108" i="33"/>
  <c r="F108" i="33"/>
  <c r="I108" i="33"/>
  <c r="F8" i="33"/>
  <c r="E8" i="33"/>
  <c r="G8" i="33"/>
  <c r="H8" i="33"/>
  <c r="I8" i="33"/>
  <c r="I19" i="33"/>
  <c r="E19" i="33"/>
  <c r="G19" i="33"/>
  <c r="H19" i="33"/>
  <c r="F19" i="33"/>
  <c r="F94" i="33"/>
  <c r="G94" i="33"/>
  <c r="E94" i="33"/>
  <c r="H94" i="33"/>
  <c r="I94" i="33"/>
  <c r="I37" i="33"/>
  <c r="E37" i="33"/>
  <c r="F37" i="33"/>
  <c r="G37" i="33"/>
  <c r="H37" i="33"/>
  <c r="H123" i="33"/>
  <c r="G123" i="33"/>
  <c r="F123" i="33"/>
  <c r="E123" i="33"/>
  <c r="I123" i="33"/>
  <c r="F17" i="5"/>
  <c r="I17" i="5"/>
  <c r="E17" i="5"/>
  <c r="H17" i="5"/>
  <c r="G17" i="5"/>
  <c r="E56" i="5"/>
  <c r="I56" i="5"/>
  <c r="F56" i="5"/>
  <c r="G56" i="5"/>
  <c r="H56" i="5"/>
  <c r="F100" i="5"/>
  <c r="H100" i="5"/>
  <c r="I100" i="5"/>
  <c r="G100" i="5"/>
  <c r="E100" i="5"/>
  <c r="H104" i="5"/>
  <c r="E104" i="5"/>
  <c r="G104" i="5"/>
  <c r="F104" i="5"/>
  <c r="I104" i="5"/>
  <c r="E44" i="5"/>
  <c r="G44" i="5"/>
  <c r="I44" i="5"/>
  <c r="H44" i="5"/>
  <c r="F44" i="5"/>
  <c r="E95" i="5"/>
  <c r="H95" i="5"/>
  <c r="I95" i="5"/>
  <c r="F95" i="5"/>
  <c r="G95" i="5"/>
  <c r="I53" i="5"/>
  <c r="F53" i="5"/>
  <c r="G53" i="5"/>
  <c r="H53" i="5"/>
  <c r="E53" i="5"/>
  <c r="F111" i="5"/>
  <c r="I111" i="5"/>
  <c r="E111" i="5"/>
  <c r="H111" i="5"/>
  <c r="G111" i="5"/>
  <c r="F101" i="5"/>
  <c r="G101" i="5"/>
  <c r="I101" i="5"/>
  <c r="H101" i="5"/>
  <c r="E101" i="5"/>
  <c r="F72" i="5"/>
  <c r="E72" i="5"/>
  <c r="H72" i="5"/>
  <c r="I72" i="5"/>
  <c r="G72" i="5"/>
  <c r="H94" i="5"/>
  <c r="F94" i="5"/>
  <c r="G94" i="5"/>
  <c r="I94" i="5"/>
  <c r="E94" i="5"/>
  <c r="F7" i="5"/>
  <c r="G7" i="5"/>
  <c r="H7" i="5"/>
  <c r="E7" i="5"/>
  <c r="I7" i="5"/>
  <c r="I20" i="5"/>
  <c r="H20" i="5"/>
  <c r="F20" i="5"/>
  <c r="E20" i="5"/>
  <c r="G20" i="5"/>
  <c r="G65" i="5"/>
  <c r="E65" i="5"/>
  <c r="I65" i="5"/>
  <c r="H65" i="5"/>
  <c r="F65" i="5"/>
  <c r="H114" i="5"/>
  <c r="G114" i="5"/>
  <c r="I114" i="5"/>
  <c r="F114" i="5"/>
  <c r="E114" i="5"/>
  <c r="F97" i="39"/>
  <c r="G97" i="39"/>
  <c r="H97" i="39"/>
  <c r="I97" i="39"/>
  <c r="E97" i="39"/>
  <c r="E68" i="39"/>
  <c r="F68" i="39"/>
  <c r="G68" i="39"/>
  <c r="I68" i="39"/>
  <c r="H68" i="39"/>
  <c r="G40" i="39"/>
  <c r="H40" i="39"/>
  <c r="E40" i="39"/>
  <c r="I40" i="39"/>
  <c r="F40" i="39"/>
  <c r="F106" i="39"/>
  <c r="G106" i="39"/>
  <c r="H106" i="39"/>
  <c r="I106" i="39"/>
  <c r="E106" i="39"/>
  <c r="G61" i="39"/>
  <c r="I61" i="39"/>
  <c r="E61" i="39"/>
  <c r="F61" i="39"/>
  <c r="H61" i="39"/>
  <c r="E51" i="39"/>
  <c r="I51" i="39"/>
  <c r="F51" i="39"/>
  <c r="H51" i="39"/>
  <c r="G51" i="39"/>
  <c r="G20" i="39"/>
  <c r="H20" i="39"/>
  <c r="E20" i="39"/>
  <c r="F20" i="39"/>
  <c r="I20" i="39"/>
  <c r="E9" i="39"/>
  <c r="F9" i="39"/>
  <c r="I9" i="39"/>
  <c r="G9" i="39"/>
  <c r="H9" i="39"/>
  <c r="E95" i="39"/>
  <c r="F95" i="39"/>
  <c r="G95" i="39"/>
  <c r="I95" i="39"/>
  <c r="H95" i="39"/>
  <c r="F77" i="39"/>
  <c r="H77" i="39"/>
  <c r="I77" i="39"/>
  <c r="G77" i="39"/>
  <c r="E77" i="39"/>
  <c r="E53" i="39"/>
  <c r="I53" i="39"/>
  <c r="F53" i="39"/>
  <c r="G53" i="39"/>
  <c r="H53" i="39"/>
  <c r="I65" i="39"/>
  <c r="G65" i="39"/>
  <c r="F65" i="39"/>
  <c r="H65" i="39"/>
  <c r="E65" i="39"/>
  <c r="H59" i="39"/>
  <c r="I59" i="39"/>
  <c r="G59" i="39"/>
  <c r="F59" i="39"/>
  <c r="E59" i="39"/>
  <c r="I45" i="39"/>
  <c r="E45" i="39"/>
  <c r="F45" i="39"/>
  <c r="G45" i="39"/>
  <c r="H45" i="39"/>
  <c r="E24" i="39"/>
  <c r="F24" i="39"/>
  <c r="H24" i="39"/>
  <c r="G24" i="39"/>
  <c r="I24" i="39"/>
  <c r="E27" i="39"/>
  <c r="I27" i="39"/>
  <c r="F27" i="39"/>
  <c r="G27" i="39"/>
  <c r="H27" i="39"/>
  <c r="H35" i="45"/>
  <c r="E35" i="45"/>
  <c r="G35" i="45"/>
  <c r="F35" i="45"/>
  <c r="I35" i="45"/>
  <c r="I55" i="45"/>
  <c r="F55" i="45"/>
  <c r="G55" i="45"/>
  <c r="H55" i="45"/>
  <c r="E55" i="45"/>
  <c r="G69" i="45"/>
  <c r="H69" i="45"/>
  <c r="I69" i="45"/>
  <c r="F69" i="45"/>
  <c r="E69" i="45"/>
  <c r="G71" i="45"/>
  <c r="I71" i="45"/>
  <c r="H71" i="45"/>
  <c r="F71" i="45"/>
  <c r="E71" i="45"/>
  <c r="H6" i="45"/>
  <c r="F6" i="45"/>
  <c r="E6" i="45"/>
  <c r="I6" i="45"/>
  <c r="G6" i="45"/>
  <c r="E28" i="45"/>
  <c r="I28" i="45"/>
  <c r="G28" i="45"/>
  <c r="H28" i="45"/>
  <c r="F28" i="45"/>
  <c r="H64" i="45"/>
  <c r="E64" i="45"/>
  <c r="I64" i="45"/>
  <c r="G64" i="45"/>
  <c r="F64" i="45"/>
  <c r="G5" i="45"/>
  <c r="E5" i="45"/>
  <c r="I5" i="45"/>
  <c r="H5" i="45"/>
  <c r="F5" i="45"/>
  <c r="F24" i="45"/>
  <c r="I24" i="45"/>
  <c r="G24" i="45"/>
  <c r="H24" i="45"/>
  <c r="E24" i="45"/>
  <c r="E21" i="45"/>
  <c r="H21" i="45"/>
  <c r="F21" i="45"/>
  <c r="G21" i="45"/>
  <c r="I21" i="45"/>
  <c r="G15" i="45"/>
  <c r="E15" i="45"/>
  <c r="F15" i="45"/>
  <c r="H15" i="45"/>
  <c r="I15" i="45"/>
  <c r="F107" i="45"/>
  <c r="E107" i="45"/>
  <c r="H107" i="45"/>
  <c r="G107" i="45"/>
  <c r="I107" i="45"/>
  <c r="E88" i="45"/>
  <c r="I88" i="45"/>
  <c r="G88" i="45"/>
  <c r="F88" i="45"/>
  <c r="H88" i="45"/>
  <c r="E84" i="45"/>
  <c r="G84" i="45"/>
  <c r="H84" i="45"/>
  <c r="F84" i="45"/>
  <c r="I84" i="45"/>
  <c r="H94" i="45"/>
  <c r="G94" i="45"/>
  <c r="E94" i="45"/>
  <c r="F94" i="45"/>
  <c r="I94" i="45"/>
  <c r="F28" i="36"/>
  <c r="H28" i="36"/>
  <c r="E28" i="36"/>
  <c r="I28" i="36"/>
  <c r="G28" i="36"/>
  <c r="I7" i="36"/>
  <c r="F7" i="36"/>
  <c r="G7" i="36"/>
  <c r="H7" i="36"/>
  <c r="E7" i="36"/>
  <c r="I75" i="36"/>
  <c r="H75" i="36"/>
  <c r="G75" i="36"/>
  <c r="F75" i="36"/>
  <c r="E75" i="36"/>
  <c r="F65" i="36"/>
  <c r="G65" i="36"/>
  <c r="H65" i="36"/>
  <c r="I65" i="36"/>
  <c r="E65" i="36"/>
  <c r="E77" i="36"/>
  <c r="F77" i="36"/>
  <c r="I77" i="36"/>
  <c r="H77" i="36"/>
  <c r="G77" i="36"/>
  <c r="I81" i="36"/>
  <c r="H81" i="36"/>
  <c r="F81" i="36"/>
  <c r="E81" i="36"/>
  <c r="G81" i="36"/>
  <c r="H61" i="36"/>
  <c r="I61" i="36"/>
  <c r="F61" i="36"/>
  <c r="G61" i="36"/>
  <c r="E61" i="36"/>
  <c r="I64" i="36"/>
  <c r="H64" i="36"/>
  <c r="E64" i="36"/>
  <c r="F64" i="36"/>
  <c r="G64" i="36"/>
  <c r="I58" i="36"/>
  <c r="F58" i="36"/>
  <c r="E58" i="36"/>
  <c r="G58" i="36"/>
  <c r="H58" i="36"/>
  <c r="H40" i="36"/>
  <c r="E40" i="36"/>
  <c r="I40" i="36"/>
  <c r="G40" i="36"/>
  <c r="F40" i="36"/>
  <c r="F47" i="36"/>
  <c r="I47" i="36"/>
  <c r="H47" i="36"/>
  <c r="G47" i="36"/>
  <c r="E47" i="36"/>
  <c r="H97" i="36"/>
  <c r="E97" i="36"/>
  <c r="F97" i="36"/>
  <c r="I97" i="36"/>
  <c r="G97" i="36"/>
  <c r="E70" i="36"/>
  <c r="H70" i="36"/>
  <c r="I70" i="36"/>
  <c r="G70" i="36"/>
  <c r="F70" i="36"/>
  <c r="E106" i="36"/>
  <c r="G106" i="36"/>
  <c r="I106" i="36"/>
  <c r="F106" i="36"/>
  <c r="H106" i="36"/>
  <c r="F124" i="36"/>
  <c r="G124" i="36"/>
  <c r="E124" i="36"/>
  <c r="H124" i="36"/>
  <c r="I124" i="36"/>
  <c r="H60" i="36"/>
  <c r="F60" i="36"/>
  <c r="I60" i="36"/>
  <c r="G60" i="36"/>
  <c r="E60" i="36"/>
  <c r="H108" i="39"/>
  <c r="E108" i="39"/>
  <c r="G108" i="39"/>
  <c r="I108" i="39"/>
  <c r="F108" i="39"/>
  <c r="E4" i="45"/>
  <c r="G4" i="45"/>
  <c r="F4" i="45"/>
  <c r="H4" i="45"/>
  <c r="I4" i="45"/>
  <c r="G42" i="45"/>
  <c r="I42" i="45"/>
  <c r="H42" i="45"/>
  <c r="E42" i="45"/>
  <c r="F42" i="45"/>
  <c r="F41" i="36"/>
  <c r="I41" i="36"/>
  <c r="H41" i="36"/>
  <c r="G41" i="36"/>
  <c r="E41" i="36"/>
  <c r="F92" i="36"/>
  <c r="H92" i="36"/>
  <c r="G92" i="36"/>
  <c r="I92" i="36"/>
  <c r="E92" i="36"/>
  <c r="H26" i="36"/>
  <c r="I26" i="36"/>
  <c r="G26" i="36"/>
  <c r="F26" i="36"/>
  <c r="E26" i="36"/>
  <c r="E64" i="33"/>
  <c r="I64" i="33"/>
  <c r="H64" i="33"/>
  <c r="F64" i="33"/>
  <c r="G64" i="33"/>
  <c r="G43" i="5"/>
  <c r="F43" i="5"/>
  <c r="H43" i="5"/>
  <c r="I43" i="5"/>
  <c r="E43" i="5"/>
  <c r="H25" i="5"/>
  <c r="E25" i="5"/>
  <c r="G25" i="5"/>
  <c r="I25" i="5"/>
  <c r="F25" i="5"/>
  <c r="G103" i="39"/>
  <c r="I103" i="39"/>
  <c r="E103" i="39"/>
  <c r="F103" i="39"/>
  <c r="H103" i="39"/>
  <c r="H114" i="39"/>
  <c r="F114" i="39"/>
  <c r="G114" i="39"/>
  <c r="E114" i="39"/>
  <c r="I114" i="39"/>
  <c r="E7" i="39"/>
  <c r="H7" i="39"/>
  <c r="G7" i="39"/>
  <c r="I7" i="39"/>
  <c r="F7" i="39"/>
  <c r="E89" i="39"/>
  <c r="I89" i="39"/>
  <c r="H89" i="39"/>
  <c r="F89" i="39"/>
  <c r="G89" i="39"/>
  <c r="I125" i="45"/>
  <c r="F125" i="45"/>
  <c r="E125" i="45"/>
  <c r="H125" i="45"/>
  <c r="G125" i="45"/>
  <c r="E63" i="45"/>
  <c r="F63" i="45"/>
  <c r="H63" i="45"/>
  <c r="G63" i="45"/>
  <c r="I63" i="45"/>
  <c r="I84" i="36"/>
  <c r="G84" i="36"/>
  <c r="H84" i="36"/>
  <c r="F84" i="36"/>
  <c r="E84" i="36"/>
  <c r="I49" i="34"/>
  <c r="E49" i="34"/>
  <c r="F49" i="34"/>
  <c r="G49" i="34"/>
  <c r="H49" i="34"/>
  <c r="G91" i="34"/>
  <c r="H91" i="34"/>
  <c r="E91" i="34"/>
  <c r="F91" i="34"/>
  <c r="I91" i="34"/>
  <c r="E75" i="34"/>
  <c r="H75" i="34"/>
  <c r="I75" i="34"/>
  <c r="G75" i="34"/>
  <c r="F75" i="34"/>
  <c r="G104" i="34"/>
  <c r="I104" i="34"/>
  <c r="E104" i="34"/>
  <c r="F104" i="34"/>
  <c r="H104" i="34"/>
  <c r="G3" i="34"/>
  <c r="I3" i="34"/>
  <c r="H3" i="34"/>
  <c r="F3" i="34"/>
  <c r="E3" i="34"/>
  <c r="H70" i="34"/>
  <c r="I70" i="34"/>
  <c r="F70" i="34"/>
  <c r="G70" i="34"/>
  <c r="E70" i="34"/>
  <c r="H59" i="34"/>
  <c r="G59" i="34"/>
  <c r="I59" i="34"/>
  <c r="F59" i="34"/>
  <c r="E59" i="34"/>
  <c r="H56" i="34"/>
  <c r="I56" i="34"/>
  <c r="E56" i="34"/>
  <c r="G56" i="34"/>
  <c r="F56" i="34"/>
  <c r="E46" i="34"/>
  <c r="G46" i="34"/>
  <c r="H46" i="34"/>
  <c r="I46" i="34"/>
  <c r="F46" i="34"/>
  <c r="G24" i="34"/>
  <c r="I24" i="34"/>
  <c r="E24" i="34"/>
  <c r="H24" i="34"/>
  <c r="F24" i="34"/>
  <c r="H53" i="34"/>
  <c r="F53" i="34"/>
  <c r="G53" i="34"/>
  <c r="E53" i="34"/>
  <c r="I53" i="34"/>
  <c r="E47" i="34"/>
  <c r="H47" i="34"/>
  <c r="F47" i="34"/>
  <c r="I47" i="34"/>
  <c r="G47" i="34"/>
  <c r="I17" i="34"/>
  <c r="E17" i="34"/>
  <c r="H17" i="34"/>
  <c r="G17" i="34"/>
  <c r="F17" i="34"/>
  <c r="G58" i="33"/>
  <c r="H58" i="33"/>
  <c r="I58" i="33"/>
  <c r="E58" i="33"/>
  <c r="F58" i="33"/>
  <c r="H36" i="33"/>
  <c r="G36" i="33"/>
  <c r="E36" i="33"/>
  <c r="F36" i="33"/>
  <c r="I36" i="33"/>
  <c r="G99" i="33"/>
  <c r="E99" i="33"/>
  <c r="H99" i="33"/>
  <c r="F99" i="33"/>
  <c r="I99" i="33"/>
  <c r="F15" i="33"/>
  <c r="E15" i="33"/>
  <c r="H15" i="33"/>
  <c r="G15" i="33"/>
  <c r="I15" i="33"/>
  <c r="G97" i="33"/>
  <c r="F97" i="33"/>
  <c r="H97" i="33"/>
  <c r="E97" i="33"/>
  <c r="I97" i="33"/>
  <c r="I93" i="33"/>
  <c r="F93" i="33"/>
  <c r="H93" i="33"/>
  <c r="G93" i="33"/>
  <c r="E93" i="33"/>
  <c r="F13" i="33"/>
  <c r="E13" i="33"/>
  <c r="I13" i="33"/>
  <c r="H13" i="33"/>
  <c r="G13" i="33"/>
  <c r="I66" i="33"/>
  <c r="H66" i="33"/>
  <c r="F66" i="33"/>
  <c r="E66" i="33"/>
  <c r="G66" i="33"/>
  <c r="E65" i="33"/>
  <c r="G65" i="33"/>
  <c r="H65" i="33"/>
  <c r="F65" i="33"/>
  <c r="I65" i="33"/>
  <c r="I31" i="33"/>
  <c r="G31" i="33"/>
  <c r="H31" i="33"/>
  <c r="F31" i="33"/>
  <c r="E31" i="33"/>
  <c r="E25" i="33"/>
  <c r="G25" i="33"/>
  <c r="H25" i="33"/>
  <c r="I25" i="33"/>
  <c r="F25" i="33"/>
  <c r="H125" i="33"/>
  <c r="E125" i="33"/>
  <c r="F125" i="33"/>
  <c r="G125" i="33"/>
  <c r="I125" i="33"/>
  <c r="G102" i="5"/>
  <c r="I102" i="5"/>
  <c r="E102" i="5"/>
  <c r="H102" i="5"/>
  <c r="F102" i="5"/>
  <c r="H18" i="5"/>
  <c r="F18" i="5"/>
  <c r="G18" i="5"/>
  <c r="I18" i="5"/>
  <c r="E18" i="5"/>
  <c r="F15" i="5"/>
  <c r="H15" i="5"/>
  <c r="G15" i="5"/>
  <c r="I15" i="5"/>
  <c r="E15" i="5"/>
  <c r="G49" i="5"/>
  <c r="I49" i="5"/>
  <c r="H49" i="5"/>
  <c r="F49" i="5"/>
  <c r="E49" i="5"/>
  <c r="E123" i="5"/>
  <c r="G123" i="5"/>
  <c r="F123" i="5"/>
  <c r="I123" i="5"/>
  <c r="H123" i="5"/>
  <c r="H126" i="5"/>
  <c r="G126" i="5"/>
  <c r="F126" i="5"/>
  <c r="E126" i="5"/>
  <c r="I126" i="5"/>
  <c r="H2" i="5"/>
  <c r="G2" i="5"/>
  <c r="E2" i="5"/>
  <c r="I2" i="5"/>
  <c r="F2" i="5"/>
  <c r="I110" i="5"/>
  <c r="F110" i="5"/>
  <c r="H110" i="5"/>
  <c r="G110" i="5"/>
  <c r="E110" i="5"/>
  <c r="H99" i="5"/>
  <c r="I99" i="5"/>
  <c r="G99" i="5"/>
  <c r="E99" i="5"/>
  <c r="F99" i="5"/>
  <c r="G23" i="39"/>
  <c r="E23" i="39"/>
  <c r="H23" i="39"/>
  <c r="I23" i="39"/>
  <c r="F23" i="39"/>
  <c r="E38" i="39"/>
  <c r="H38" i="39"/>
  <c r="F38" i="39"/>
  <c r="I38" i="39"/>
  <c r="G38" i="39"/>
  <c r="G97" i="45"/>
  <c r="I97" i="45"/>
  <c r="E97" i="45"/>
  <c r="F97" i="45"/>
  <c r="H97" i="45"/>
  <c r="G76" i="36"/>
  <c r="F76" i="36"/>
  <c r="I76" i="36"/>
  <c r="E76" i="36"/>
  <c r="H76" i="36"/>
  <c r="H51" i="36"/>
  <c r="I51" i="36"/>
  <c r="G51" i="36"/>
  <c r="E51" i="36"/>
  <c r="F51" i="36"/>
  <c r="H33" i="34"/>
  <c r="F33" i="34"/>
  <c r="E33" i="34"/>
  <c r="G33" i="34"/>
  <c r="I33" i="34"/>
  <c r="H124" i="34"/>
  <c r="F124" i="34"/>
  <c r="G124" i="34"/>
  <c r="E124" i="34"/>
  <c r="I124" i="34"/>
  <c r="I115" i="34"/>
  <c r="H115" i="34"/>
  <c r="E115" i="34"/>
  <c r="F115" i="34"/>
  <c r="G115" i="34"/>
  <c r="E37" i="34"/>
  <c r="F37" i="34"/>
  <c r="H37" i="34"/>
  <c r="I37" i="34"/>
  <c r="G37" i="34"/>
  <c r="I2" i="34"/>
  <c r="H2" i="34"/>
  <c r="E2" i="34"/>
  <c r="G2" i="34"/>
  <c r="F2" i="34"/>
  <c r="E71" i="34"/>
  <c r="G71" i="34"/>
  <c r="H71" i="34"/>
  <c r="I71" i="34"/>
  <c r="F71" i="34"/>
  <c r="I32" i="34"/>
  <c r="G32" i="34"/>
  <c r="H32" i="34"/>
  <c r="E32" i="34"/>
  <c r="F32" i="34"/>
  <c r="H107" i="34"/>
  <c r="F107" i="34"/>
  <c r="I107" i="34"/>
  <c r="G107" i="34"/>
  <c r="E107" i="34"/>
  <c r="H44" i="34"/>
  <c r="G44" i="34"/>
  <c r="I44" i="34"/>
  <c r="E44" i="34"/>
  <c r="F44" i="34"/>
  <c r="I100" i="34"/>
  <c r="G100" i="34"/>
  <c r="H100" i="34"/>
  <c r="E100" i="34"/>
  <c r="F100" i="34"/>
  <c r="F48" i="34"/>
  <c r="H48" i="34"/>
  <c r="I48" i="34"/>
  <c r="G48" i="34"/>
  <c r="E48" i="34"/>
  <c r="E57" i="34"/>
  <c r="H57" i="34"/>
  <c r="F57" i="34"/>
  <c r="I57" i="34"/>
  <c r="G57" i="34"/>
  <c r="E72" i="34"/>
  <c r="I72" i="34"/>
  <c r="G72" i="34"/>
  <c r="F72" i="34"/>
  <c r="H72" i="34"/>
  <c r="H45" i="34"/>
  <c r="F45" i="34"/>
  <c r="G45" i="34"/>
  <c r="I45" i="34"/>
  <c r="E45" i="34"/>
  <c r="H90" i="34"/>
  <c r="E90" i="34"/>
  <c r="F90" i="34"/>
  <c r="G90" i="34"/>
  <c r="I90" i="34"/>
  <c r="H21" i="34"/>
  <c r="E21" i="34"/>
  <c r="I21" i="34"/>
  <c r="G21" i="34"/>
  <c r="F21" i="34"/>
  <c r="I44" i="33"/>
  <c r="G44" i="33"/>
  <c r="E44" i="33"/>
  <c r="F44" i="33"/>
  <c r="H44" i="33"/>
  <c r="F110" i="33"/>
  <c r="H110" i="33"/>
  <c r="I110" i="33"/>
  <c r="E110" i="33"/>
  <c r="G110" i="33"/>
  <c r="I70" i="33"/>
  <c r="H70" i="33"/>
  <c r="E70" i="33"/>
  <c r="G70" i="33"/>
  <c r="F70" i="33"/>
  <c r="I95" i="33"/>
  <c r="G95" i="33"/>
  <c r="E95" i="33"/>
  <c r="F95" i="33"/>
  <c r="H95" i="33"/>
  <c r="E89" i="33"/>
  <c r="G89" i="33"/>
  <c r="F89" i="33"/>
  <c r="I89" i="33"/>
  <c r="H89" i="33"/>
  <c r="G120" i="33"/>
  <c r="F120" i="33"/>
  <c r="E120" i="33"/>
  <c r="I120" i="33"/>
  <c r="H120" i="33"/>
  <c r="H48" i="33"/>
  <c r="G48" i="33"/>
  <c r="F48" i="33"/>
  <c r="I48" i="33"/>
  <c r="E48" i="33"/>
  <c r="E71" i="33"/>
  <c r="H71" i="33"/>
  <c r="G71" i="33"/>
  <c r="F71" i="33"/>
  <c r="I71" i="33"/>
  <c r="G33" i="33"/>
  <c r="I33" i="33"/>
  <c r="H33" i="33"/>
  <c r="E33" i="33"/>
  <c r="F33" i="33"/>
  <c r="G68" i="33"/>
  <c r="E68" i="33"/>
  <c r="I68" i="33"/>
  <c r="F68" i="33"/>
  <c r="H68" i="33"/>
  <c r="G100" i="33"/>
  <c r="H100" i="33"/>
  <c r="E100" i="33"/>
  <c r="I100" i="33"/>
  <c r="F100" i="33"/>
  <c r="H117" i="33"/>
  <c r="I117" i="33"/>
  <c r="F117" i="33"/>
  <c r="G117" i="33"/>
  <c r="E117" i="33"/>
  <c r="I7" i="33"/>
  <c r="F7" i="33"/>
  <c r="H7" i="33"/>
  <c r="G7" i="33"/>
  <c r="E7" i="33"/>
  <c r="E83" i="33"/>
  <c r="H83" i="33"/>
  <c r="G83" i="33"/>
  <c r="I83" i="33"/>
  <c r="F83" i="33"/>
  <c r="I28" i="33"/>
  <c r="H28" i="33"/>
  <c r="E28" i="33"/>
  <c r="F28" i="33"/>
  <c r="G28" i="33"/>
  <c r="E83" i="5"/>
  <c r="F83" i="5"/>
  <c r="H83" i="5"/>
  <c r="G83" i="5"/>
  <c r="I83" i="5"/>
  <c r="I40" i="5"/>
  <c r="F40" i="5"/>
  <c r="G40" i="5"/>
  <c r="E40" i="5"/>
  <c r="H40" i="5"/>
  <c r="F108" i="5"/>
  <c r="H108" i="5"/>
  <c r="E108" i="5"/>
  <c r="G108" i="5"/>
  <c r="I108" i="5"/>
  <c r="I77" i="5"/>
  <c r="G77" i="5"/>
  <c r="H77" i="5"/>
  <c r="F77" i="5"/>
  <c r="E77" i="5"/>
  <c r="E23" i="5"/>
  <c r="I23" i="5"/>
  <c r="F23" i="5"/>
  <c r="G23" i="5"/>
  <c r="H23" i="5"/>
  <c r="E92" i="5"/>
  <c r="I92" i="5"/>
  <c r="F92" i="5"/>
  <c r="G92" i="5"/>
  <c r="H92" i="5"/>
  <c r="I50" i="5"/>
  <c r="H50" i="5"/>
  <c r="G50" i="5"/>
  <c r="F50" i="5"/>
  <c r="E50" i="5"/>
  <c r="F69" i="5"/>
  <c r="G69" i="5"/>
  <c r="H69" i="5"/>
  <c r="E69" i="5"/>
  <c r="I69" i="5"/>
  <c r="F19" i="5"/>
  <c r="G19" i="5"/>
  <c r="H19" i="5"/>
  <c r="I19" i="5"/>
  <c r="E19" i="5"/>
  <c r="H60" i="5"/>
  <c r="F60" i="5"/>
  <c r="E60" i="5"/>
  <c r="G60" i="5"/>
  <c r="I60" i="5"/>
  <c r="F91" i="5"/>
  <c r="I91" i="5"/>
  <c r="H91" i="5"/>
  <c r="E91" i="5"/>
  <c r="G91" i="5"/>
  <c r="H81" i="5"/>
  <c r="F81" i="5"/>
  <c r="G81" i="5"/>
  <c r="I81" i="5"/>
  <c r="E81" i="5"/>
  <c r="E84" i="5"/>
  <c r="H84" i="5"/>
  <c r="F84" i="5"/>
  <c r="G84" i="5"/>
  <c r="I84" i="5"/>
  <c r="F42" i="5"/>
  <c r="G42" i="5"/>
  <c r="H42" i="5"/>
  <c r="I42" i="5"/>
  <c r="E42" i="5"/>
  <c r="F58" i="5"/>
  <c r="G58" i="5"/>
  <c r="H58" i="5"/>
  <c r="I58" i="5"/>
  <c r="E58" i="5"/>
  <c r="I121" i="5"/>
  <c r="E121" i="5"/>
  <c r="F121" i="5"/>
  <c r="G121" i="5"/>
  <c r="H121" i="5"/>
  <c r="F50" i="39"/>
  <c r="I50" i="39"/>
  <c r="G50" i="39"/>
  <c r="H50" i="39"/>
  <c r="E50" i="39"/>
  <c r="G96" i="39"/>
  <c r="F96" i="39"/>
  <c r="H96" i="39"/>
  <c r="E96" i="39"/>
  <c r="I96" i="39"/>
  <c r="I28" i="39"/>
  <c r="F28" i="39"/>
  <c r="G28" i="39"/>
  <c r="H28" i="39"/>
  <c r="E28" i="39"/>
  <c r="E78" i="39"/>
  <c r="F78" i="39"/>
  <c r="H78" i="39"/>
  <c r="I78" i="39"/>
  <c r="G78" i="39"/>
  <c r="H35" i="39"/>
  <c r="I35" i="39"/>
  <c r="E35" i="39"/>
  <c r="F35" i="39"/>
  <c r="G35" i="39"/>
  <c r="H83" i="39"/>
  <c r="I83" i="39"/>
  <c r="G83" i="39"/>
  <c r="F83" i="39"/>
  <c r="E83" i="39"/>
  <c r="H107" i="39"/>
  <c r="G107" i="39"/>
  <c r="F107" i="39"/>
  <c r="E107" i="39"/>
  <c r="I107" i="39"/>
  <c r="E125" i="39"/>
  <c r="H125" i="39"/>
  <c r="G125" i="39"/>
  <c r="I125" i="39"/>
  <c r="F125" i="39"/>
  <c r="F118" i="39"/>
  <c r="H118" i="39"/>
  <c r="G118" i="39"/>
  <c r="E118" i="39"/>
  <c r="I118" i="39"/>
  <c r="G62" i="39"/>
  <c r="I62" i="39"/>
  <c r="F62" i="39"/>
  <c r="H62" i="39"/>
  <c r="E62" i="39"/>
  <c r="H16" i="39"/>
  <c r="G16" i="39"/>
  <c r="I16" i="39"/>
  <c r="F16" i="39"/>
  <c r="E16" i="39"/>
  <c r="E64" i="39"/>
  <c r="I64" i="39"/>
  <c r="F64" i="39"/>
  <c r="G64" i="39"/>
  <c r="H64" i="39"/>
  <c r="H31" i="39"/>
  <c r="I31" i="39"/>
  <c r="F31" i="39"/>
  <c r="E31" i="39"/>
  <c r="G31" i="39"/>
  <c r="I56" i="39"/>
  <c r="H56" i="39"/>
  <c r="G56" i="39"/>
  <c r="F56" i="39"/>
  <c r="E56" i="39"/>
  <c r="I60" i="39"/>
  <c r="G60" i="39"/>
  <c r="H60" i="39"/>
  <c r="F60" i="39"/>
  <c r="E60" i="39"/>
  <c r="L16" i="6"/>
  <c r="G104" i="45"/>
  <c r="E104" i="45"/>
  <c r="I104" i="45"/>
  <c r="H104" i="45"/>
  <c r="F104" i="45"/>
  <c r="I7" i="45"/>
  <c r="H7" i="45"/>
  <c r="E7" i="45"/>
  <c r="F7" i="45"/>
  <c r="G7" i="45"/>
  <c r="I103" i="45"/>
  <c r="F103" i="45"/>
  <c r="G103" i="45"/>
  <c r="H103" i="45"/>
  <c r="E103" i="45"/>
  <c r="E2" i="45"/>
  <c r="F2" i="45"/>
  <c r="H2" i="45"/>
  <c r="I2" i="45"/>
  <c r="G2" i="45"/>
  <c r="E53" i="45"/>
  <c r="F53" i="45"/>
  <c r="G53" i="45"/>
  <c r="I53" i="45"/>
  <c r="H53" i="45"/>
  <c r="H77" i="45"/>
  <c r="E77" i="45"/>
  <c r="F77" i="45"/>
  <c r="G77" i="45"/>
  <c r="I77" i="45"/>
  <c r="G17" i="45"/>
  <c r="E17" i="45"/>
  <c r="F17" i="45"/>
  <c r="I17" i="45"/>
  <c r="H17" i="45"/>
  <c r="H68" i="45"/>
  <c r="F68" i="45"/>
  <c r="G68" i="45"/>
  <c r="E68" i="45"/>
  <c r="I68" i="45"/>
  <c r="E30" i="45"/>
  <c r="F30" i="45"/>
  <c r="I30" i="45"/>
  <c r="H30" i="45"/>
  <c r="G30" i="45"/>
  <c r="F79" i="45"/>
  <c r="H79" i="45"/>
  <c r="G79" i="45"/>
  <c r="E79" i="45"/>
  <c r="I79" i="45"/>
  <c r="G86" i="45"/>
  <c r="I86" i="45"/>
  <c r="E86" i="45"/>
  <c r="F86" i="45"/>
  <c r="H86" i="45"/>
  <c r="H41" i="45"/>
  <c r="I41" i="45"/>
  <c r="F41" i="45"/>
  <c r="E41" i="45"/>
  <c r="G41" i="45"/>
  <c r="I109" i="45"/>
  <c r="G109" i="45"/>
  <c r="E109" i="45"/>
  <c r="H109" i="45"/>
  <c r="F109" i="45"/>
  <c r="G19" i="45"/>
  <c r="F19" i="45"/>
  <c r="H19" i="45"/>
  <c r="I19" i="45"/>
  <c r="E19" i="45"/>
  <c r="G29" i="45"/>
  <c r="E29" i="45"/>
  <c r="I29" i="45"/>
  <c r="F29" i="45"/>
  <c r="H29" i="45"/>
  <c r="F63" i="36"/>
  <c r="E63" i="36"/>
  <c r="I63" i="36"/>
  <c r="H63" i="36"/>
  <c r="G63" i="36"/>
  <c r="H16" i="36"/>
  <c r="I16" i="36"/>
  <c r="E16" i="36"/>
  <c r="F16" i="36"/>
  <c r="G16" i="36"/>
  <c r="G123" i="36"/>
  <c r="F123" i="36"/>
  <c r="H123" i="36"/>
  <c r="I123" i="36"/>
  <c r="E123" i="36"/>
  <c r="H91" i="36"/>
  <c r="I91" i="36"/>
  <c r="G91" i="36"/>
  <c r="F91" i="36"/>
  <c r="E91" i="36"/>
  <c r="G62" i="36"/>
  <c r="E62" i="36"/>
  <c r="I62" i="36"/>
  <c r="F62" i="36"/>
  <c r="H62" i="36"/>
  <c r="H98" i="36"/>
  <c r="I98" i="36"/>
  <c r="F98" i="36"/>
  <c r="E98" i="36"/>
  <c r="G98" i="36"/>
  <c r="F115" i="36"/>
  <c r="H115" i="36"/>
  <c r="G115" i="36"/>
  <c r="I115" i="36"/>
  <c r="E115" i="36"/>
  <c r="G72" i="36"/>
  <c r="I72" i="36"/>
  <c r="F72" i="36"/>
  <c r="E72" i="36"/>
  <c r="H72" i="36"/>
  <c r="H6" i="36"/>
  <c r="G6" i="36"/>
  <c r="F6" i="36"/>
  <c r="I6" i="36"/>
  <c r="E6" i="36"/>
  <c r="I44" i="36"/>
  <c r="E44" i="36"/>
  <c r="F44" i="36"/>
  <c r="H44" i="36"/>
  <c r="G44" i="36"/>
  <c r="H12" i="36"/>
  <c r="I12" i="36"/>
  <c r="F12" i="36"/>
  <c r="E12" i="36"/>
  <c r="G12" i="36"/>
  <c r="G73" i="36"/>
  <c r="I73" i="36"/>
  <c r="H73" i="36"/>
  <c r="E73" i="36"/>
  <c r="F73" i="36"/>
  <c r="G38" i="36"/>
  <c r="H38" i="36"/>
  <c r="F38" i="36"/>
  <c r="E38" i="36"/>
  <c r="I38" i="36"/>
  <c r="I25" i="36"/>
  <c r="G25" i="36"/>
  <c r="F25" i="36"/>
  <c r="E25" i="36"/>
  <c r="H25" i="36"/>
  <c r="E87" i="36"/>
  <c r="H87" i="36"/>
  <c r="I87" i="36"/>
  <c r="G87" i="36"/>
  <c r="F87" i="36"/>
  <c r="H33" i="36"/>
  <c r="F33" i="36"/>
  <c r="E33" i="36"/>
  <c r="I33" i="36"/>
  <c r="G33" i="36"/>
  <c r="M5" i="41"/>
  <c r="I64" i="34"/>
  <c r="G64" i="34"/>
  <c r="H64" i="34"/>
  <c r="F64" i="34"/>
  <c r="E64" i="34"/>
  <c r="H10" i="34"/>
  <c r="I10" i="34"/>
  <c r="E10" i="34"/>
  <c r="F10" i="34"/>
  <c r="G10" i="34"/>
  <c r="E112" i="34"/>
  <c r="H112" i="34"/>
  <c r="I112" i="34"/>
  <c r="F112" i="34"/>
  <c r="G112" i="34"/>
  <c r="F54" i="34"/>
  <c r="H54" i="34"/>
  <c r="E54" i="34"/>
  <c r="G54" i="34"/>
  <c r="I54" i="34"/>
  <c r="F78" i="34"/>
  <c r="I78" i="34"/>
  <c r="G78" i="34"/>
  <c r="E78" i="34"/>
  <c r="H78" i="34"/>
  <c r="E105" i="34"/>
  <c r="I105" i="34"/>
  <c r="G105" i="34"/>
  <c r="H105" i="34"/>
  <c r="F105" i="34"/>
  <c r="I94" i="34"/>
  <c r="H94" i="34"/>
  <c r="E94" i="34"/>
  <c r="F94" i="34"/>
  <c r="G94" i="34"/>
  <c r="E67" i="34"/>
  <c r="F67" i="34"/>
  <c r="G67" i="34"/>
  <c r="I67" i="34"/>
  <c r="H67" i="34"/>
  <c r="F116" i="34"/>
  <c r="H116" i="34"/>
  <c r="G116" i="34"/>
  <c r="E116" i="34"/>
  <c r="I116" i="34"/>
  <c r="E86" i="34"/>
  <c r="G86" i="34"/>
  <c r="F86" i="34"/>
  <c r="I86" i="34"/>
  <c r="H86" i="34"/>
  <c r="H38" i="34"/>
  <c r="G38" i="34"/>
  <c r="E38" i="34"/>
  <c r="F38" i="34"/>
  <c r="I38" i="34"/>
  <c r="H109" i="34"/>
  <c r="F109" i="34"/>
  <c r="E109" i="34"/>
  <c r="I109" i="34"/>
  <c r="G109" i="34"/>
  <c r="I121" i="34"/>
  <c r="H121" i="34"/>
  <c r="F121" i="34"/>
  <c r="E121" i="34"/>
  <c r="G121" i="34"/>
  <c r="E68" i="34"/>
  <c r="I68" i="34"/>
  <c r="F68" i="34"/>
  <c r="H68" i="34"/>
  <c r="G68" i="34"/>
  <c r="H20" i="34"/>
  <c r="E20" i="34"/>
  <c r="F20" i="34"/>
  <c r="I20" i="34"/>
  <c r="G20" i="34"/>
  <c r="I8" i="34"/>
  <c r="G8" i="34"/>
  <c r="E8" i="34"/>
  <c r="F8" i="34"/>
  <c r="H8" i="34"/>
  <c r="I84" i="33"/>
  <c r="G84" i="33"/>
  <c r="H84" i="33"/>
  <c r="E84" i="33"/>
  <c r="F84" i="33"/>
  <c r="I60" i="33"/>
  <c r="H60" i="33"/>
  <c r="F60" i="33"/>
  <c r="G60" i="33"/>
  <c r="E60" i="33"/>
  <c r="G11" i="33"/>
  <c r="H11" i="33"/>
  <c r="F11" i="33"/>
  <c r="I11" i="33"/>
  <c r="E11" i="33"/>
  <c r="H92" i="33"/>
  <c r="I92" i="33"/>
  <c r="E92" i="33"/>
  <c r="G92" i="33"/>
  <c r="F92" i="33"/>
  <c r="F119" i="33"/>
  <c r="E119" i="33"/>
  <c r="H119" i="33"/>
  <c r="I119" i="33"/>
  <c r="G119" i="33"/>
  <c r="F43" i="33"/>
  <c r="E43" i="33"/>
  <c r="I43" i="33"/>
  <c r="H43" i="33"/>
  <c r="G43" i="33"/>
  <c r="H23" i="33"/>
  <c r="G23" i="33"/>
  <c r="F23" i="33"/>
  <c r="I23" i="33"/>
  <c r="E23" i="33"/>
  <c r="E80" i="33"/>
  <c r="G80" i="33"/>
  <c r="I80" i="33"/>
  <c r="F80" i="33"/>
  <c r="H80" i="33"/>
  <c r="H88" i="33"/>
  <c r="G88" i="33"/>
  <c r="F88" i="33"/>
  <c r="I88" i="33"/>
  <c r="E88" i="33"/>
  <c r="E27" i="33"/>
  <c r="G27" i="33"/>
  <c r="I27" i="33"/>
  <c r="H27" i="33"/>
  <c r="F27" i="33"/>
  <c r="F10" i="33"/>
  <c r="H10" i="33"/>
  <c r="I10" i="33"/>
  <c r="G10" i="33"/>
  <c r="E10" i="33"/>
  <c r="I30" i="33"/>
  <c r="E30" i="33"/>
  <c r="F30" i="33"/>
  <c r="H30" i="33"/>
  <c r="G30" i="33"/>
  <c r="E42" i="33"/>
  <c r="F42" i="33"/>
  <c r="H42" i="33"/>
  <c r="I42" i="33"/>
  <c r="G42" i="33"/>
  <c r="F82" i="33"/>
  <c r="I82" i="33"/>
  <c r="H82" i="33"/>
  <c r="G82" i="33"/>
  <c r="E82" i="33"/>
  <c r="H104" i="33"/>
  <c r="F104" i="33"/>
  <c r="G104" i="33"/>
  <c r="E104" i="33"/>
  <c r="I104" i="33"/>
  <c r="I5" i="5"/>
  <c r="F5" i="5"/>
  <c r="E5" i="5"/>
  <c r="G5" i="5"/>
  <c r="H5" i="5"/>
  <c r="G106" i="5"/>
  <c r="F106" i="5"/>
  <c r="I106" i="5"/>
  <c r="H106" i="5"/>
  <c r="E106" i="5"/>
  <c r="G75" i="5"/>
  <c r="I75" i="5"/>
  <c r="H75" i="5"/>
  <c r="F75" i="5"/>
  <c r="E75" i="5"/>
  <c r="I113" i="5"/>
  <c r="E113" i="5"/>
  <c r="G113" i="5"/>
  <c r="F113" i="5"/>
  <c r="H113" i="5"/>
  <c r="F125" i="5"/>
  <c r="G125" i="5"/>
  <c r="I125" i="5"/>
  <c r="E125" i="5"/>
  <c r="H125" i="5"/>
  <c r="H10" i="5"/>
  <c r="G10" i="5"/>
  <c r="I10" i="5"/>
  <c r="E10" i="5"/>
  <c r="F10" i="5"/>
  <c r="F37" i="5"/>
  <c r="H37" i="5"/>
  <c r="G37" i="5"/>
  <c r="I37" i="5"/>
  <c r="E37" i="5"/>
  <c r="E11" i="5"/>
  <c r="H11" i="5"/>
  <c r="G11" i="5"/>
  <c r="F11" i="5"/>
  <c r="I11" i="5"/>
  <c r="G16" i="5"/>
  <c r="H16" i="5"/>
  <c r="F16" i="5"/>
  <c r="I16" i="5"/>
  <c r="E16" i="5"/>
  <c r="E28" i="5"/>
  <c r="G28" i="5"/>
  <c r="F28" i="5"/>
  <c r="I28" i="5"/>
  <c r="H28" i="5"/>
  <c r="G109" i="5"/>
  <c r="E109" i="5"/>
  <c r="I109" i="5"/>
  <c r="F109" i="5"/>
  <c r="H109" i="5"/>
  <c r="H4" i="5"/>
  <c r="I4" i="5"/>
  <c r="F4" i="5"/>
  <c r="E4" i="5"/>
  <c r="G4" i="5"/>
  <c r="F80" i="5"/>
  <c r="G80" i="5"/>
  <c r="E80" i="5"/>
  <c r="H80" i="5"/>
  <c r="I80" i="5"/>
  <c r="I47" i="5"/>
  <c r="H47" i="5"/>
  <c r="G47" i="5"/>
  <c r="E47" i="5"/>
  <c r="F47" i="5"/>
  <c r="E51" i="5"/>
  <c r="F51" i="5"/>
  <c r="H51" i="5"/>
  <c r="G51" i="5"/>
  <c r="I51" i="5"/>
  <c r="H79" i="5"/>
  <c r="G79" i="5"/>
  <c r="I79" i="5"/>
  <c r="F79" i="5"/>
  <c r="E79" i="5"/>
  <c r="F74" i="39"/>
  <c r="E74" i="39"/>
  <c r="I74" i="39"/>
  <c r="H74" i="39"/>
  <c r="G74" i="39"/>
  <c r="F101" i="39"/>
  <c r="H101" i="39"/>
  <c r="G101" i="39"/>
  <c r="E101" i="39"/>
  <c r="I101" i="39"/>
  <c r="F10" i="39"/>
  <c r="E10" i="39"/>
  <c r="H10" i="39"/>
  <c r="G10" i="39"/>
  <c r="I10" i="39"/>
  <c r="F63" i="39"/>
  <c r="G63" i="39"/>
  <c r="I63" i="39"/>
  <c r="E63" i="39"/>
  <c r="H63" i="39"/>
  <c r="I44" i="39"/>
  <c r="F44" i="39"/>
  <c r="E44" i="39"/>
  <c r="H44" i="39"/>
  <c r="G44" i="39"/>
  <c r="G93" i="39"/>
  <c r="H93" i="39"/>
  <c r="F93" i="39"/>
  <c r="I93" i="39"/>
  <c r="E93" i="39"/>
  <c r="G33" i="39"/>
  <c r="E33" i="39"/>
  <c r="F33" i="39"/>
  <c r="H33" i="39"/>
  <c r="I33" i="39"/>
  <c r="E98" i="39"/>
  <c r="F98" i="39"/>
  <c r="I98" i="39"/>
  <c r="H98" i="39"/>
  <c r="G98" i="39"/>
  <c r="G18" i="39"/>
  <c r="H18" i="39"/>
  <c r="I18" i="39"/>
  <c r="E18" i="39"/>
  <c r="F18" i="39"/>
  <c r="E75" i="39"/>
  <c r="I75" i="39"/>
  <c r="G75" i="39"/>
  <c r="F75" i="39"/>
  <c r="H75" i="39"/>
  <c r="I8" i="39"/>
  <c r="G8" i="39"/>
  <c r="F8" i="39"/>
  <c r="E8" i="39"/>
  <c r="H8" i="39"/>
  <c r="G6" i="39"/>
  <c r="E6" i="39"/>
  <c r="H6" i="39"/>
  <c r="F6" i="39"/>
  <c r="I6" i="39"/>
  <c r="F67" i="39"/>
  <c r="E67" i="39"/>
  <c r="G67" i="39"/>
  <c r="I67" i="39"/>
  <c r="H67" i="39"/>
  <c r="F81" i="39"/>
  <c r="G81" i="39"/>
  <c r="H81" i="39"/>
  <c r="I81" i="39"/>
  <c r="E81" i="39"/>
  <c r="E52" i="39"/>
  <c r="F52" i="39"/>
  <c r="G52" i="39"/>
  <c r="H52" i="39"/>
  <c r="I52" i="39"/>
  <c r="I113" i="45"/>
  <c r="E113" i="45"/>
  <c r="H113" i="45"/>
  <c r="G113" i="45"/>
  <c r="F113" i="45"/>
  <c r="I96" i="45"/>
  <c r="E96" i="45"/>
  <c r="H96" i="45"/>
  <c r="G96" i="45"/>
  <c r="F96" i="45"/>
  <c r="H81" i="45"/>
  <c r="I81" i="45"/>
  <c r="F81" i="45"/>
  <c r="E81" i="45"/>
  <c r="G81" i="45"/>
  <c r="H105" i="45"/>
  <c r="F105" i="45"/>
  <c r="I105" i="45"/>
  <c r="G105" i="45"/>
  <c r="E105" i="45"/>
  <c r="H3" i="45"/>
  <c r="G3" i="45"/>
  <c r="F3" i="45"/>
  <c r="E3" i="45"/>
  <c r="I3" i="45"/>
  <c r="E99" i="45"/>
  <c r="I99" i="45"/>
  <c r="G99" i="45"/>
  <c r="F99" i="45"/>
  <c r="H99" i="45"/>
  <c r="G121" i="45"/>
  <c r="H121" i="45"/>
  <c r="I121" i="45"/>
  <c r="E121" i="45"/>
  <c r="F121" i="45"/>
  <c r="I23" i="45"/>
  <c r="G23" i="45"/>
  <c r="H23" i="45"/>
  <c r="F23" i="45"/>
  <c r="E23" i="45"/>
  <c r="G100" i="45"/>
  <c r="F100" i="45"/>
  <c r="E100" i="45"/>
  <c r="I100" i="45"/>
  <c r="H100" i="45"/>
  <c r="F34" i="45"/>
  <c r="I34" i="45"/>
  <c r="G34" i="45"/>
  <c r="H34" i="45"/>
  <c r="E34" i="45"/>
  <c r="E117" i="45"/>
  <c r="F117" i="45"/>
  <c r="G117" i="45"/>
  <c r="H117" i="45"/>
  <c r="I117" i="45"/>
  <c r="E11" i="45"/>
  <c r="F11" i="45"/>
  <c r="I11" i="45"/>
  <c r="G11" i="45"/>
  <c r="H11" i="45"/>
  <c r="I33" i="45"/>
  <c r="H33" i="45"/>
  <c r="G33" i="45"/>
  <c r="E33" i="45"/>
  <c r="F33" i="45"/>
  <c r="I108" i="45"/>
  <c r="H108" i="45"/>
  <c r="F108" i="45"/>
  <c r="G108" i="45"/>
  <c r="E108" i="45"/>
  <c r="H52" i="45"/>
  <c r="I52" i="45"/>
  <c r="F52" i="45"/>
  <c r="E52" i="45"/>
  <c r="G52" i="45"/>
  <c r="F37" i="45"/>
  <c r="I37" i="45"/>
  <c r="G37" i="45"/>
  <c r="H37" i="45"/>
  <c r="E37" i="45"/>
  <c r="H18" i="36"/>
  <c r="E18" i="36"/>
  <c r="I18" i="36"/>
  <c r="G18" i="36"/>
  <c r="F18" i="36"/>
  <c r="I121" i="36"/>
  <c r="G121" i="36"/>
  <c r="E121" i="36"/>
  <c r="F121" i="36"/>
  <c r="H121" i="36"/>
  <c r="F101" i="36"/>
  <c r="I101" i="36"/>
  <c r="G101" i="36"/>
  <c r="E101" i="36"/>
  <c r="H101" i="36"/>
  <c r="F126" i="36"/>
  <c r="I126" i="36"/>
  <c r="G126" i="36"/>
  <c r="E126" i="36"/>
  <c r="H126" i="36"/>
  <c r="H2" i="36"/>
  <c r="E2" i="36"/>
  <c r="G2" i="36"/>
  <c r="I2" i="36"/>
  <c r="F2" i="36"/>
  <c r="H94" i="36"/>
  <c r="G94" i="36"/>
  <c r="F94" i="36"/>
  <c r="E94" i="36"/>
  <c r="I94" i="36"/>
  <c r="E71" i="36"/>
  <c r="H71" i="36"/>
  <c r="I71" i="36"/>
  <c r="G71" i="36"/>
  <c r="F71" i="36"/>
  <c r="H45" i="36"/>
  <c r="F45" i="36"/>
  <c r="E45" i="36"/>
  <c r="G45" i="36"/>
  <c r="I45" i="36"/>
  <c r="I82" i="36"/>
  <c r="F82" i="36"/>
  <c r="H82" i="36"/>
  <c r="G82" i="36"/>
  <c r="E82" i="36"/>
  <c r="E55" i="36"/>
  <c r="G55" i="36"/>
  <c r="I55" i="36"/>
  <c r="H55" i="36"/>
  <c r="F55" i="36"/>
  <c r="F96" i="36"/>
  <c r="G96" i="36"/>
  <c r="H96" i="36"/>
  <c r="E96" i="36"/>
  <c r="I96" i="36"/>
  <c r="G105" i="36"/>
  <c r="F105" i="36"/>
  <c r="H105" i="36"/>
  <c r="E105" i="36"/>
  <c r="I105" i="36"/>
  <c r="E49" i="36"/>
  <c r="F49" i="36"/>
  <c r="H49" i="36"/>
  <c r="I49" i="36"/>
  <c r="G49" i="36"/>
  <c r="G113" i="36"/>
  <c r="H113" i="36"/>
  <c r="I113" i="36"/>
  <c r="E113" i="36"/>
  <c r="F113" i="36"/>
  <c r="H4" i="36"/>
  <c r="G4" i="36"/>
  <c r="I4" i="36"/>
  <c r="F4" i="36"/>
  <c r="E4" i="36"/>
  <c r="F30" i="36"/>
  <c r="H30" i="36"/>
  <c r="G30" i="36"/>
  <c r="I30" i="36"/>
  <c r="E30" i="36"/>
  <c r="H36" i="34"/>
  <c r="E36" i="34"/>
  <c r="I36" i="34"/>
  <c r="G36" i="34"/>
  <c r="F36" i="34"/>
  <c r="I82" i="34"/>
  <c r="E82" i="34"/>
  <c r="G82" i="34"/>
  <c r="F82" i="34"/>
  <c r="H82" i="34"/>
  <c r="H62" i="34"/>
  <c r="F62" i="34"/>
  <c r="G62" i="34"/>
  <c r="I62" i="34"/>
  <c r="E62" i="34"/>
  <c r="G58" i="34"/>
  <c r="H58" i="34"/>
  <c r="I58" i="34"/>
  <c r="E58" i="34"/>
  <c r="F58" i="34"/>
  <c r="G108" i="34"/>
  <c r="F108" i="34"/>
  <c r="H108" i="34"/>
  <c r="E108" i="34"/>
  <c r="I108" i="34"/>
  <c r="H19" i="34"/>
  <c r="I19" i="34"/>
  <c r="G19" i="34"/>
  <c r="E19" i="34"/>
  <c r="F19" i="34"/>
  <c r="H52" i="34"/>
  <c r="G52" i="34"/>
  <c r="E52" i="34"/>
  <c r="F52" i="34"/>
  <c r="I52" i="34"/>
  <c r="E7" i="34"/>
  <c r="F7" i="34"/>
  <c r="G7" i="34"/>
  <c r="I7" i="34"/>
  <c r="H7" i="34"/>
  <c r="F65" i="34"/>
  <c r="E65" i="34"/>
  <c r="H65" i="34"/>
  <c r="G65" i="34"/>
  <c r="I65" i="34"/>
  <c r="I95" i="34"/>
  <c r="H95" i="34"/>
  <c r="G95" i="34"/>
  <c r="E95" i="34"/>
  <c r="F95" i="34"/>
  <c r="F74" i="34"/>
  <c r="I74" i="34"/>
  <c r="E74" i="34"/>
  <c r="H74" i="34"/>
  <c r="G74" i="34"/>
  <c r="E111" i="34"/>
  <c r="H111" i="34"/>
  <c r="G111" i="34"/>
  <c r="I111" i="34"/>
  <c r="F111" i="34"/>
  <c r="F79" i="34"/>
  <c r="E79" i="34"/>
  <c r="H79" i="34"/>
  <c r="G79" i="34"/>
  <c r="I79" i="34"/>
  <c r="I88" i="34"/>
  <c r="H88" i="34"/>
  <c r="E88" i="34"/>
  <c r="F88" i="34"/>
  <c r="G88" i="34"/>
  <c r="G31" i="34"/>
  <c r="H31" i="34"/>
  <c r="E31" i="34"/>
  <c r="F31" i="34"/>
  <c r="I31" i="34"/>
  <c r="F102" i="34"/>
  <c r="E102" i="34"/>
  <c r="G102" i="34"/>
  <c r="I102" i="34"/>
  <c r="H102" i="34"/>
  <c r="F38" i="33"/>
  <c r="H38" i="33"/>
  <c r="I38" i="33"/>
  <c r="G38" i="33"/>
  <c r="E38" i="33"/>
  <c r="H72" i="33"/>
  <c r="E72" i="33"/>
  <c r="I72" i="33"/>
  <c r="G72" i="33"/>
  <c r="F72" i="33"/>
  <c r="I12" i="33"/>
  <c r="E12" i="33"/>
  <c r="G12" i="33"/>
  <c r="F12" i="33"/>
  <c r="H12" i="33"/>
  <c r="I85" i="33"/>
  <c r="F85" i="33"/>
  <c r="H85" i="33"/>
  <c r="E85" i="33"/>
  <c r="G85" i="33"/>
  <c r="F69" i="33"/>
  <c r="E69" i="33"/>
  <c r="I69" i="33"/>
  <c r="G69" i="33"/>
  <c r="H69" i="33"/>
  <c r="G49" i="33"/>
  <c r="E49" i="33"/>
  <c r="I49" i="33"/>
  <c r="H49" i="33"/>
  <c r="F49" i="33"/>
  <c r="F121" i="33"/>
  <c r="G121" i="33"/>
  <c r="E121" i="33"/>
  <c r="I121" i="33"/>
  <c r="H121" i="33"/>
  <c r="I122" i="33"/>
  <c r="F122" i="33"/>
  <c r="G122" i="33"/>
  <c r="H122" i="33"/>
  <c r="E122" i="33"/>
  <c r="I102" i="33"/>
  <c r="F102" i="33"/>
  <c r="G102" i="33"/>
  <c r="H102" i="33"/>
  <c r="E102" i="33"/>
  <c r="H2" i="33"/>
  <c r="F2" i="33"/>
  <c r="E2" i="33"/>
  <c r="I2" i="33"/>
  <c r="G2" i="33"/>
  <c r="I91" i="33"/>
  <c r="F91" i="33"/>
  <c r="G91" i="33"/>
  <c r="H91" i="33"/>
  <c r="E91" i="33"/>
  <c r="E79" i="33"/>
  <c r="F79" i="33"/>
  <c r="H79" i="33"/>
  <c r="I79" i="33"/>
  <c r="G79" i="33"/>
  <c r="H26" i="33"/>
  <c r="G26" i="33"/>
  <c r="I26" i="33"/>
  <c r="E26" i="33"/>
  <c r="F26" i="33"/>
  <c r="I3" i="33"/>
  <c r="G3" i="33"/>
  <c r="F3" i="33"/>
  <c r="E3" i="33"/>
  <c r="H3" i="33"/>
  <c r="H53" i="33"/>
  <c r="I53" i="33"/>
  <c r="G53" i="33"/>
  <c r="E53" i="33"/>
  <c r="F53" i="33"/>
  <c r="H9" i="5"/>
  <c r="F9" i="5"/>
  <c r="E9" i="5"/>
  <c r="G9" i="5"/>
  <c r="I9" i="5"/>
  <c r="G62" i="5"/>
  <c r="I62" i="5"/>
  <c r="E62" i="5"/>
  <c r="H62" i="5"/>
  <c r="F62" i="5"/>
  <c r="F35" i="5"/>
  <c r="G35" i="5"/>
  <c r="E35" i="5"/>
  <c r="I35" i="5"/>
  <c r="H35" i="5"/>
  <c r="F93" i="5"/>
  <c r="I93" i="5"/>
  <c r="E93" i="5"/>
  <c r="G93" i="5"/>
  <c r="H93" i="5"/>
  <c r="G57" i="5"/>
  <c r="I57" i="5"/>
  <c r="H57" i="5"/>
  <c r="F57" i="5"/>
  <c r="E57" i="5"/>
  <c r="H90" i="5"/>
  <c r="G90" i="5"/>
  <c r="E90" i="5"/>
  <c r="F90" i="5"/>
  <c r="I90" i="5"/>
  <c r="I34" i="5"/>
  <c r="H34" i="5"/>
  <c r="E34" i="5"/>
  <c r="G34" i="5"/>
  <c r="F34" i="5"/>
  <c r="E33" i="5"/>
  <c r="G33" i="5"/>
  <c r="I33" i="5"/>
  <c r="F33" i="5"/>
  <c r="H33" i="5"/>
  <c r="I21" i="5"/>
  <c r="E21" i="5"/>
  <c r="H21" i="5"/>
  <c r="G21" i="5"/>
  <c r="F21" i="5"/>
  <c r="E82" i="5"/>
  <c r="H82" i="5"/>
  <c r="G82" i="5"/>
  <c r="F82" i="5"/>
  <c r="I82" i="5"/>
  <c r="H107" i="5"/>
  <c r="E107" i="5"/>
  <c r="I107" i="5"/>
  <c r="F107" i="5"/>
  <c r="G107" i="5"/>
  <c r="E14" i="5"/>
  <c r="G14" i="5"/>
  <c r="H14" i="5"/>
  <c r="I14" i="5"/>
  <c r="F14" i="5"/>
  <c r="G36" i="5"/>
  <c r="E36" i="5"/>
  <c r="H36" i="5"/>
  <c r="I36" i="5"/>
  <c r="F36" i="5"/>
  <c r="E97" i="5"/>
  <c r="G97" i="5"/>
  <c r="H97" i="5"/>
  <c r="F97" i="5"/>
  <c r="I97" i="5"/>
  <c r="F76" i="5"/>
  <c r="E76" i="5"/>
  <c r="I76" i="5"/>
  <c r="H76" i="5"/>
  <c r="G76" i="5"/>
  <c r="G29" i="5"/>
  <c r="H29" i="5"/>
  <c r="I29" i="5"/>
  <c r="E29" i="5"/>
  <c r="F29" i="5"/>
  <c r="H12" i="39"/>
  <c r="E12" i="39"/>
  <c r="I12" i="39"/>
  <c r="G12" i="39"/>
  <c r="F12" i="39"/>
  <c r="E48" i="39"/>
  <c r="H48" i="39"/>
  <c r="F48" i="39"/>
  <c r="G48" i="39"/>
  <c r="I48" i="39"/>
  <c r="H70" i="39"/>
  <c r="F70" i="39"/>
  <c r="G70" i="39"/>
  <c r="I70" i="39"/>
  <c r="E70" i="39"/>
  <c r="G58" i="39"/>
  <c r="E58" i="39"/>
  <c r="H58" i="39"/>
  <c r="F58" i="39"/>
  <c r="I58" i="39"/>
  <c r="I111" i="39"/>
  <c r="E111" i="39"/>
  <c r="F111" i="39"/>
  <c r="G111" i="39"/>
  <c r="H111" i="39"/>
  <c r="H109" i="39"/>
  <c r="E109" i="39"/>
  <c r="G109" i="39"/>
  <c r="I109" i="39"/>
  <c r="F109" i="39"/>
  <c r="H124" i="39"/>
  <c r="F124" i="39"/>
  <c r="E124" i="39"/>
  <c r="G124" i="39"/>
  <c r="I124" i="39"/>
  <c r="H17" i="39"/>
  <c r="E17" i="39"/>
  <c r="F17" i="39"/>
  <c r="I17" i="39"/>
  <c r="G17" i="39"/>
  <c r="E19" i="39"/>
  <c r="I19" i="39"/>
  <c r="F19" i="39"/>
  <c r="H19" i="39"/>
  <c r="G19" i="39"/>
  <c r="I94" i="39"/>
  <c r="H94" i="39"/>
  <c r="E94" i="39"/>
  <c r="G94" i="39"/>
  <c r="F94" i="39"/>
  <c r="F86" i="39"/>
  <c r="G86" i="39"/>
  <c r="I86" i="39"/>
  <c r="E86" i="39"/>
  <c r="H86" i="39"/>
  <c r="E116" i="39"/>
  <c r="I116" i="39"/>
  <c r="F116" i="39"/>
  <c r="G116" i="39"/>
  <c r="H116" i="39"/>
  <c r="G104" i="39"/>
  <c r="E104" i="39"/>
  <c r="I104" i="39"/>
  <c r="H104" i="39"/>
  <c r="F104" i="39"/>
  <c r="I121" i="39"/>
  <c r="E121" i="39"/>
  <c r="F121" i="39"/>
  <c r="G121" i="39"/>
  <c r="H121" i="39"/>
  <c r="F55" i="39"/>
  <c r="I55" i="39"/>
  <c r="H55" i="39"/>
  <c r="G55" i="39"/>
  <c r="E55" i="39"/>
  <c r="E22" i="45"/>
  <c r="I22" i="45"/>
  <c r="G22" i="45"/>
  <c r="F22" i="45"/>
  <c r="H22" i="45"/>
  <c r="I40" i="45"/>
  <c r="E40" i="45"/>
  <c r="H40" i="45"/>
  <c r="G40" i="45"/>
  <c r="F40" i="45"/>
  <c r="F25" i="45"/>
  <c r="G25" i="45"/>
  <c r="I25" i="45"/>
  <c r="H25" i="45"/>
  <c r="E25" i="45"/>
  <c r="I61" i="45"/>
  <c r="G61" i="45"/>
  <c r="H61" i="45"/>
  <c r="F61" i="45"/>
  <c r="E61" i="45"/>
  <c r="I78" i="45"/>
  <c r="F78" i="45"/>
  <c r="H78" i="45"/>
  <c r="G78" i="45"/>
  <c r="E78" i="45"/>
  <c r="E65" i="45"/>
  <c r="I65" i="45"/>
  <c r="F65" i="45"/>
  <c r="G65" i="45"/>
  <c r="H65" i="45"/>
  <c r="F58" i="45"/>
  <c r="I58" i="45"/>
  <c r="G58" i="45"/>
  <c r="H58" i="45"/>
  <c r="E58" i="45"/>
  <c r="E8" i="45"/>
  <c r="G8" i="45"/>
  <c r="F8" i="45"/>
  <c r="I8" i="45"/>
  <c r="H8" i="45"/>
  <c r="G62" i="45"/>
  <c r="H62" i="45"/>
  <c r="I62" i="45"/>
  <c r="F62" i="45"/>
  <c r="E62" i="45"/>
  <c r="E43" i="45"/>
  <c r="F43" i="45"/>
  <c r="I43" i="45"/>
  <c r="G43" i="45"/>
  <c r="H43" i="45"/>
  <c r="F92" i="45"/>
  <c r="H92" i="45"/>
  <c r="I92" i="45"/>
  <c r="E92" i="45"/>
  <c r="G92" i="45"/>
  <c r="I48" i="45"/>
  <c r="E48" i="45"/>
  <c r="G48" i="45"/>
  <c r="H48" i="45"/>
  <c r="F48" i="45"/>
  <c r="E83" i="45"/>
  <c r="H83" i="45"/>
  <c r="I83" i="45"/>
  <c r="F83" i="45"/>
  <c r="G83" i="45"/>
  <c r="H59" i="45"/>
  <c r="I59" i="45"/>
  <c r="E59" i="45"/>
  <c r="G59" i="45"/>
  <c r="F59" i="45"/>
  <c r="G56" i="45"/>
  <c r="I56" i="45"/>
  <c r="H56" i="45"/>
  <c r="E56" i="45"/>
  <c r="F56" i="45"/>
  <c r="F66" i="45"/>
  <c r="E66" i="45"/>
  <c r="I66" i="45"/>
  <c r="H66" i="45"/>
  <c r="G66" i="45"/>
  <c r="E83" i="36"/>
  <c r="G83" i="36"/>
  <c r="H83" i="36"/>
  <c r="F83" i="36"/>
  <c r="I83" i="36"/>
  <c r="F54" i="36"/>
  <c r="G54" i="36"/>
  <c r="I54" i="36"/>
  <c r="H54" i="36"/>
  <c r="E54" i="36"/>
  <c r="F114" i="36"/>
  <c r="E114" i="36"/>
  <c r="H114" i="36"/>
  <c r="I114" i="36"/>
  <c r="G114" i="36"/>
  <c r="H27" i="36"/>
  <c r="E27" i="36"/>
  <c r="F27" i="36"/>
  <c r="I27" i="36"/>
  <c r="G27" i="36"/>
  <c r="I100" i="36"/>
  <c r="E100" i="36"/>
  <c r="G100" i="36"/>
  <c r="F100" i="36"/>
  <c r="H100" i="36"/>
  <c r="I122" i="36"/>
  <c r="E122" i="36"/>
  <c r="F122" i="36"/>
  <c r="G122" i="36"/>
  <c r="H122" i="36"/>
  <c r="E99" i="36"/>
  <c r="H99" i="36"/>
  <c r="I99" i="36"/>
  <c r="F99" i="36"/>
  <c r="G99" i="36"/>
  <c r="H56" i="36"/>
  <c r="G56" i="36"/>
  <c r="F56" i="36"/>
  <c r="E56" i="36"/>
  <c r="I56" i="36"/>
  <c r="H31" i="36"/>
  <c r="G31" i="36"/>
  <c r="I31" i="36"/>
  <c r="E31" i="36"/>
  <c r="F31" i="36"/>
  <c r="I104" i="36"/>
  <c r="H104" i="36"/>
  <c r="G104" i="36"/>
  <c r="E104" i="36"/>
  <c r="F104" i="36"/>
  <c r="G20" i="36"/>
  <c r="E20" i="36"/>
  <c r="I20" i="36"/>
  <c r="F20" i="36"/>
  <c r="H20" i="36"/>
  <c r="F8" i="36"/>
  <c r="E8" i="36"/>
  <c r="H8" i="36"/>
  <c r="I8" i="36"/>
  <c r="G8" i="36"/>
  <c r="F29" i="36"/>
  <c r="E29" i="36"/>
  <c r="G29" i="36"/>
  <c r="H29" i="36"/>
  <c r="I29" i="36"/>
  <c r="E102" i="36"/>
  <c r="G102" i="36"/>
  <c r="I102" i="36"/>
  <c r="F102" i="36"/>
  <c r="H102" i="36"/>
  <c r="H39" i="36"/>
  <c r="E39" i="36"/>
  <c r="G39" i="36"/>
  <c r="I39" i="36"/>
  <c r="F39" i="36"/>
  <c r="G11" i="36"/>
  <c r="I11" i="36"/>
  <c r="H11" i="36"/>
  <c r="E11" i="36"/>
  <c r="F11" i="36"/>
  <c r="G76" i="34"/>
  <c r="I76" i="34"/>
  <c r="H76" i="34"/>
  <c r="F76" i="34"/>
  <c r="E76" i="34"/>
  <c r="F61" i="34"/>
  <c r="E61" i="34"/>
  <c r="I61" i="34"/>
  <c r="G61" i="34"/>
  <c r="H61" i="34"/>
  <c r="H40" i="34"/>
  <c r="F40" i="34"/>
  <c r="E40" i="34"/>
  <c r="I40" i="34"/>
  <c r="G40" i="34"/>
  <c r="I34" i="34"/>
  <c r="G34" i="34"/>
  <c r="H34" i="34"/>
  <c r="F34" i="34"/>
  <c r="E34" i="34"/>
  <c r="G35" i="34"/>
  <c r="F35" i="34"/>
  <c r="E35" i="34"/>
  <c r="H35" i="34"/>
  <c r="I35" i="34"/>
  <c r="E26" i="34"/>
  <c r="G26" i="34"/>
  <c r="I26" i="34"/>
  <c r="F26" i="34"/>
  <c r="H26" i="34"/>
  <c r="H29" i="34"/>
  <c r="E29" i="34"/>
  <c r="G29" i="34"/>
  <c r="I29" i="34"/>
  <c r="F29" i="34"/>
  <c r="H117" i="34"/>
  <c r="I117" i="34"/>
  <c r="G117" i="34"/>
  <c r="F117" i="34"/>
  <c r="E117" i="34"/>
  <c r="H50" i="34"/>
  <c r="E50" i="34"/>
  <c r="G50" i="34"/>
  <c r="F50" i="34"/>
  <c r="I50" i="34"/>
  <c r="I83" i="34"/>
  <c r="H83" i="34"/>
  <c r="G83" i="34"/>
  <c r="E83" i="34"/>
  <c r="F83" i="34"/>
  <c r="I55" i="34"/>
  <c r="F55" i="34"/>
  <c r="H55" i="34"/>
  <c r="G55" i="34"/>
  <c r="E55" i="34"/>
  <c r="G15" i="34"/>
  <c r="F15" i="34"/>
  <c r="H15" i="34"/>
  <c r="I15" i="34"/>
  <c r="E15" i="34"/>
  <c r="H16" i="34"/>
  <c r="F16" i="34"/>
  <c r="E16" i="34"/>
  <c r="G16" i="34"/>
  <c r="I16" i="34"/>
  <c r="I81" i="34"/>
  <c r="G81" i="34"/>
  <c r="F81" i="34"/>
  <c r="E81" i="34"/>
  <c r="H81" i="34"/>
  <c r="E84" i="34"/>
  <c r="F84" i="34"/>
  <c r="G84" i="34"/>
  <c r="H84" i="34"/>
  <c r="I84" i="34"/>
  <c r="G21" i="33"/>
  <c r="F21" i="33"/>
  <c r="E21" i="33"/>
  <c r="I21" i="33"/>
  <c r="H21" i="33"/>
  <c r="H126" i="33"/>
  <c r="I126" i="33"/>
  <c r="F126" i="33"/>
  <c r="G126" i="33"/>
  <c r="E126" i="33"/>
  <c r="H114" i="33"/>
  <c r="F114" i="33"/>
  <c r="E114" i="33"/>
  <c r="I114" i="33"/>
  <c r="G114" i="33"/>
  <c r="H54" i="33"/>
  <c r="F54" i="33"/>
  <c r="G54" i="33"/>
  <c r="E54" i="33"/>
  <c r="I54" i="33"/>
  <c r="I73" i="33"/>
  <c r="F73" i="33"/>
  <c r="H73" i="33"/>
  <c r="E73" i="33"/>
  <c r="G73" i="33"/>
  <c r="F24" i="33"/>
  <c r="H24" i="33"/>
  <c r="I24" i="33"/>
  <c r="E24" i="33"/>
  <c r="G24" i="33"/>
  <c r="H77" i="33"/>
  <c r="G77" i="33"/>
  <c r="F77" i="33"/>
  <c r="E77" i="33"/>
  <c r="I77" i="33"/>
  <c r="G75" i="33"/>
  <c r="E75" i="33"/>
  <c r="I75" i="33"/>
  <c r="F75" i="33"/>
  <c r="H75" i="33"/>
  <c r="H17" i="33"/>
  <c r="I17" i="33"/>
  <c r="G17" i="33"/>
  <c r="E17" i="33"/>
  <c r="F17" i="33"/>
  <c r="I18" i="33"/>
  <c r="H18" i="33"/>
  <c r="F18" i="33"/>
  <c r="G18" i="33"/>
  <c r="E18" i="33"/>
  <c r="I32" i="33"/>
  <c r="E32" i="33"/>
  <c r="F32" i="33"/>
  <c r="G32" i="33"/>
  <c r="H32" i="33"/>
  <c r="F111" i="33"/>
  <c r="G111" i="33"/>
  <c r="E111" i="33"/>
  <c r="H111" i="33"/>
  <c r="I111" i="33"/>
  <c r="F109" i="33"/>
  <c r="E109" i="33"/>
  <c r="G109" i="33"/>
  <c r="H109" i="33"/>
  <c r="I109" i="33"/>
  <c r="H47" i="33"/>
  <c r="F47" i="33"/>
  <c r="I47" i="33"/>
  <c r="E47" i="33"/>
  <c r="G47" i="33"/>
  <c r="I50" i="33"/>
  <c r="E50" i="33"/>
  <c r="G50" i="33"/>
  <c r="H50" i="33"/>
  <c r="F50" i="33"/>
  <c r="I118" i="33"/>
  <c r="G118" i="33"/>
  <c r="H118" i="33"/>
  <c r="E118" i="33"/>
  <c r="F118" i="33"/>
  <c r="I3" i="5"/>
  <c r="G3" i="5"/>
  <c r="E3" i="5"/>
  <c r="F3" i="5"/>
  <c r="H3" i="5"/>
  <c r="G24" i="5"/>
  <c r="H24" i="5"/>
  <c r="E24" i="5"/>
  <c r="F24" i="5"/>
  <c r="I24" i="5"/>
  <c r="F55" i="5"/>
  <c r="I55" i="5"/>
  <c r="H55" i="5"/>
  <c r="E55" i="5"/>
  <c r="G55" i="5"/>
  <c r="F54" i="5"/>
  <c r="H54" i="5"/>
  <c r="E54" i="5"/>
  <c r="G54" i="5"/>
  <c r="I54" i="5"/>
  <c r="G59" i="5"/>
  <c r="E59" i="5"/>
  <c r="F59" i="5"/>
  <c r="H59" i="5"/>
  <c r="I59" i="5"/>
  <c r="F124" i="5"/>
  <c r="H124" i="5"/>
  <c r="E124" i="5"/>
  <c r="G124" i="5"/>
  <c r="I124" i="5"/>
  <c r="I30" i="5"/>
  <c r="E30" i="5"/>
  <c r="H30" i="5"/>
  <c r="G30" i="5"/>
  <c r="F30" i="5"/>
  <c r="E103" i="5"/>
  <c r="F103" i="5"/>
  <c r="I103" i="5"/>
  <c r="H103" i="5"/>
  <c r="G103" i="5"/>
  <c r="E112" i="5"/>
  <c r="I112" i="5"/>
  <c r="F112" i="5"/>
  <c r="G112" i="5"/>
  <c r="H112" i="5"/>
  <c r="H12" i="5"/>
  <c r="F12" i="5"/>
  <c r="I12" i="5"/>
  <c r="E12" i="5"/>
  <c r="G12" i="5"/>
  <c r="H68" i="5"/>
  <c r="G68" i="5"/>
  <c r="I68" i="5"/>
  <c r="F68" i="5"/>
  <c r="E68" i="5"/>
  <c r="F63" i="5"/>
  <c r="H63" i="5"/>
  <c r="G63" i="5"/>
  <c r="E63" i="5"/>
  <c r="I63" i="5"/>
  <c r="H116" i="5"/>
  <c r="I116" i="5"/>
  <c r="F116" i="5"/>
  <c r="G116" i="5"/>
  <c r="E116" i="5"/>
  <c r="H85" i="5"/>
  <c r="I85" i="5"/>
  <c r="E85" i="5"/>
  <c r="G85" i="5"/>
  <c r="F85" i="5"/>
  <c r="H6" i="5"/>
  <c r="E6" i="5"/>
  <c r="F6" i="5"/>
  <c r="I6" i="5"/>
  <c r="G6" i="5"/>
  <c r="I115" i="5"/>
  <c r="G115" i="5"/>
  <c r="E115" i="5"/>
  <c r="H115" i="5"/>
  <c r="F115" i="5"/>
  <c r="F110" i="39"/>
  <c r="E110" i="39"/>
  <c r="H110" i="39"/>
  <c r="G110" i="39"/>
  <c r="I110" i="39"/>
  <c r="G22" i="39"/>
  <c r="H22" i="39"/>
  <c r="F22" i="39"/>
  <c r="I22" i="39"/>
  <c r="E22" i="39"/>
  <c r="F79" i="39"/>
  <c r="I79" i="39"/>
  <c r="H79" i="39"/>
  <c r="G79" i="39"/>
  <c r="E79" i="39"/>
  <c r="G54" i="39"/>
  <c r="I54" i="39"/>
  <c r="F54" i="39"/>
  <c r="H54" i="39"/>
  <c r="E54" i="39"/>
  <c r="E120" i="39"/>
  <c r="H120" i="39"/>
  <c r="G120" i="39"/>
  <c r="I120" i="39"/>
  <c r="F120" i="39"/>
  <c r="I25" i="39"/>
  <c r="F25" i="39"/>
  <c r="E25" i="39"/>
  <c r="G25" i="39"/>
  <c r="H25" i="39"/>
  <c r="E26" i="39"/>
  <c r="F26" i="39"/>
  <c r="I26" i="39"/>
  <c r="H26" i="39"/>
  <c r="G26" i="39"/>
  <c r="I36" i="39"/>
  <c r="H36" i="39"/>
  <c r="E36" i="39"/>
  <c r="F36" i="39"/>
  <c r="G36" i="39"/>
  <c r="H92" i="39"/>
  <c r="G92" i="39"/>
  <c r="E92" i="39"/>
  <c r="F92" i="39"/>
  <c r="I92" i="39"/>
  <c r="E3" i="39"/>
  <c r="I3" i="39"/>
  <c r="G3" i="39"/>
  <c r="H3" i="39"/>
  <c r="F3" i="39"/>
  <c r="F113" i="39"/>
  <c r="I113" i="39"/>
  <c r="G113" i="39"/>
  <c r="H113" i="39"/>
  <c r="E113" i="39"/>
  <c r="E84" i="39"/>
  <c r="F84" i="39"/>
  <c r="G84" i="39"/>
  <c r="I84" i="39"/>
  <c r="H84" i="39"/>
  <c r="E42" i="39"/>
  <c r="H42" i="39"/>
  <c r="G42" i="39"/>
  <c r="I42" i="39"/>
  <c r="F42" i="39"/>
  <c r="F119" i="39"/>
  <c r="I119" i="39"/>
  <c r="E119" i="39"/>
  <c r="H119" i="39"/>
  <c r="G119" i="39"/>
  <c r="G88" i="39"/>
  <c r="I88" i="39"/>
  <c r="H88" i="39"/>
  <c r="E88" i="39"/>
  <c r="F88" i="39"/>
  <c r="E90" i="45"/>
  <c r="I90" i="45"/>
  <c r="G90" i="45"/>
  <c r="H90" i="45"/>
  <c r="F90" i="45"/>
  <c r="E54" i="45"/>
  <c r="H54" i="45"/>
  <c r="F54" i="45"/>
  <c r="I54" i="45"/>
  <c r="G54" i="45"/>
  <c r="G75" i="45"/>
  <c r="F75" i="45"/>
  <c r="E75" i="45"/>
  <c r="I75" i="45"/>
  <c r="H75" i="45"/>
  <c r="G20" i="45"/>
  <c r="F20" i="45"/>
  <c r="H20" i="45"/>
  <c r="E20" i="45"/>
  <c r="I20" i="45"/>
  <c r="E32" i="45"/>
  <c r="F32" i="45"/>
  <c r="G32" i="45"/>
  <c r="I32" i="45"/>
  <c r="H32" i="45"/>
  <c r="G38" i="45"/>
  <c r="H38" i="45"/>
  <c r="E38" i="45"/>
  <c r="I38" i="45"/>
  <c r="F38" i="45"/>
  <c r="H45" i="45"/>
  <c r="F45" i="45"/>
  <c r="G45" i="45"/>
  <c r="I45" i="45"/>
  <c r="E45" i="45"/>
  <c r="I44" i="45"/>
  <c r="G44" i="45"/>
  <c r="F44" i="45"/>
  <c r="H44" i="45"/>
  <c r="E44" i="45"/>
  <c r="E102" i="45"/>
  <c r="I102" i="45"/>
  <c r="H102" i="45"/>
  <c r="G102" i="45"/>
  <c r="F102" i="45"/>
  <c r="F110" i="45"/>
  <c r="E110" i="45"/>
  <c r="H110" i="45"/>
  <c r="G110" i="45"/>
  <c r="I110" i="45"/>
  <c r="F47" i="45"/>
  <c r="I47" i="45"/>
  <c r="G47" i="45"/>
  <c r="E47" i="45"/>
  <c r="H47" i="45"/>
  <c r="I124" i="45"/>
  <c r="E124" i="45"/>
  <c r="F124" i="45"/>
  <c r="G124" i="45"/>
  <c r="H124" i="45"/>
  <c r="I50" i="45"/>
  <c r="H50" i="45"/>
  <c r="E50" i="45"/>
  <c r="G50" i="45"/>
  <c r="F50" i="45"/>
  <c r="F39" i="45"/>
  <c r="E39" i="45"/>
  <c r="H39" i="45"/>
  <c r="I39" i="45"/>
  <c r="G39" i="45"/>
  <c r="G53" i="36"/>
  <c r="H53" i="36"/>
  <c r="I53" i="36"/>
  <c r="F53" i="36"/>
  <c r="E53" i="36"/>
  <c r="F120" i="36"/>
  <c r="G120" i="36"/>
  <c r="I120" i="36"/>
  <c r="H120" i="36"/>
  <c r="E120" i="36"/>
  <c r="H85" i="36"/>
  <c r="F85" i="36"/>
  <c r="I85" i="36"/>
  <c r="G85" i="36"/>
  <c r="E85" i="36"/>
  <c r="F110" i="36"/>
  <c r="H110" i="36"/>
  <c r="I110" i="36"/>
  <c r="E110" i="36"/>
  <c r="G110" i="36"/>
  <c r="H59" i="36"/>
  <c r="G59" i="36"/>
  <c r="I59" i="36"/>
  <c r="F59" i="36"/>
  <c r="E59" i="36"/>
  <c r="G80" i="36"/>
  <c r="H80" i="36"/>
  <c r="F80" i="36"/>
  <c r="E80" i="36"/>
  <c r="I80" i="36"/>
  <c r="F42" i="36"/>
  <c r="G42" i="36"/>
  <c r="I42" i="36"/>
  <c r="E42" i="36"/>
  <c r="H42" i="36"/>
  <c r="H21" i="36"/>
  <c r="I21" i="36"/>
  <c r="E21" i="36"/>
  <c r="F21" i="36"/>
  <c r="G21" i="36"/>
  <c r="F5" i="36"/>
  <c r="H5" i="36"/>
  <c r="G5" i="36"/>
  <c r="E5" i="36"/>
  <c r="I5" i="36"/>
  <c r="I74" i="36"/>
  <c r="E74" i="36"/>
  <c r="G74" i="36"/>
  <c r="H74" i="36"/>
  <c r="F74" i="36"/>
  <c r="I103" i="36"/>
  <c r="E103" i="36"/>
  <c r="F103" i="36"/>
  <c r="H103" i="36"/>
  <c r="G103" i="36"/>
  <c r="F43" i="36"/>
  <c r="H43" i="36"/>
  <c r="E43" i="36"/>
  <c r="I43" i="36"/>
  <c r="G43" i="36"/>
  <c r="F119" i="34"/>
  <c r="G119" i="34"/>
  <c r="I119" i="34"/>
  <c r="E119" i="34"/>
  <c r="H119" i="34"/>
  <c r="E89" i="34"/>
  <c r="H89" i="34"/>
  <c r="I89" i="34"/>
  <c r="F89" i="34"/>
  <c r="G89" i="34"/>
  <c r="I43" i="34"/>
  <c r="H43" i="34"/>
  <c r="F43" i="34"/>
  <c r="G43" i="34"/>
  <c r="E43" i="34"/>
  <c r="I96" i="34"/>
  <c r="G96" i="34"/>
  <c r="F96" i="34"/>
  <c r="H96" i="34"/>
  <c r="E96" i="34"/>
  <c r="E12" i="34"/>
  <c r="H12" i="34"/>
  <c r="I12" i="34"/>
  <c r="F12" i="34"/>
  <c r="G12" i="34"/>
  <c r="G22" i="34"/>
  <c r="H22" i="34"/>
  <c r="I22" i="34"/>
  <c r="E22" i="34"/>
  <c r="F22" i="34"/>
  <c r="G4" i="34"/>
  <c r="F4" i="34"/>
  <c r="H4" i="34"/>
  <c r="E4" i="34"/>
  <c r="I4" i="34"/>
  <c r="F30" i="34"/>
  <c r="G30" i="34"/>
  <c r="E30" i="34"/>
  <c r="H30" i="34"/>
  <c r="I30" i="34"/>
  <c r="I9" i="34"/>
  <c r="F9" i="34"/>
  <c r="G9" i="34"/>
  <c r="H9" i="34"/>
  <c r="E9" i="34"/>
  <c r="G106" i="34"/>
  <c r="E106" i="34"/>
  <c r="I106" i="34"/>
  <c r="F106" i="34"/>
  <c r="H106" i="34"/>
  <c r="F87" i="34"/>
  <c r="G87" i="34"/>
  <c r="E87" i="34"/>
  <c r="H87" i="34"/>
  <c r="I87" i="34"/>
  <c r="G6" i="34"/>
  <c r="I6" i="34"/>
  <c r="E6" i="34"/>
  <c r="H6" i="34"/>
  <c r="F6" i="34"/>
  <c r="H126" i="34"/>
  <c r="I126" i="34"/>
  <c r="F126" i="34"/>
  <c r="G126" i="34"/>
  <c r="E126" i="34"/>
  <c r="F39" i="34"/>
  <c r="H39" i="34"/>
  <c r="I39" i="34"/>
  <c r="G39" i="34"/>
  <c r="E39" i="34"/>
  <c r="I122" i="34"/>
  <c r="H122" i="34"/>
  <c r="G122" i="34"/>
  <c r="F122" i="34"/>
  <c r="E122" i="34"/>
  <c r="H59" i="33"/>
  <c r="I59" i="33"/>
  <c r="E59" i="33"/>
  <c r="G59" i="33"/>
  <c r="F59" i="33"/>
  <c r="G20" i="33"/>
  <c r="H20" i="33"/>
  <c r="E20" i="33"/>
  <c r="I20" i="33"/>
  <c r="F20" i="33"/>
  <c r="I46" i="33"/>
  <c r="G46" i="33"/>
  <c r="H46" i="33"/>
  <c r="F46" i="33"/>
  <c r="E46" i="33"/>
  <c r="E67" i="33"/>
  <c r="I67" i="33"/>
  <c r="H67" i="33"/>
  <c r="G67" i="33"/>
  <c r="F67" i="33"/>
  <c r="I57" i="33"/>
  <c r="H57" i="33"/>
  <c r="F57" i="33"/>
  <c r="G57" i="33"/>
  <c r="E57" i="33"/>
  <c r="G87" i="33"/>
  <c r="I87" i="33"/>
  <c r="E87" i="33"/>
  <c r="H87" i="33"/>
  <c r="F87" i="33"/>
  <c r="H40" i="33"/>
  <c r="F40" i="33"/>
  <c r="G40" i="33"/>
  <c r="E40" i="33"/>
  <c r="I40" i="33"/>
  <c r="G9" i="33"/>
  <c r="H9" i="33"/>
  <c r="I9" i="33"/>
  <c r="F9" i="33"/>
  <c r="E9" i="33"/>
  <c r="H107" i="33"/>
  <c r="I107" i="33"/>
  <c r="F107" i="33"/>
  <c r="E107" i="33"/>
  <c r="G107" i="33"/>
  <c r="I45" i="33"/>
  <c r="F45" i="33"/>
  <c r="E45" i="33"/>
  <c r="G45" i="33"/>
  <c r="H45" i="33"/>
  <c r="F78" i="33"/>
  <c r="H78" i="33"/>
  <c r="E78" i="33"/>
  <c r="I78" i="33"/>
  <c r="G78" i="33"/>
  <c r="H41" i="33"/>
  <c r="E41" i="33"/>
  <c r="F41" i="33"/>
  <c r="G41" i="33"/>
  <c r="I41" i="33"/>
  <c r="I29" i="33"/>
  <c r="F29" i="33"/>
  <c r="E29" i="33"/>
  <c r="H29" i="33"/>
  <c r="G29" i="33"/>
  <c r="G106" i="33"/>
  <c r="H106" i="33"/>
  <c r="E106" i="33"/>
  <c r="F106" i="33"/>
  <c r="I106" i="33"/>
  <c r="E22" i="33"/>
  <c r="I22" i="33"/>
  <c r="H22" i="33"/>
  <c r="F22" i="33"/>
  <c r="G22" i="33"/>
  <c r="F48" i="5"/>
  <c r="H48" i="5"/>
  <c r="G48" i="5"/>
  <c r="E48" i="5"/>
  <c r="I48" i="5"/>
  <c r="G105" i="5"/>
  <c r="E105" i="5"/>
  <c r="F105" i="5"/>
  <c r="H105" i="5"/>
  <c r="I105" i="5"/>
  <c r="G8" i="5"/>
  <c r="F8" i="5"/>
  <c r="H8" i="5"/>
  <c r="I8" i="5"/>
  <c r="E8" i="5"/>
  <c r="G74" i="5"/>
  <c r="I74" i="5"/>
  <c r="F74" i="5"/>
  <c r="H74" i="5"/>
  <c r="E74" i="5"/>
  <c r="I70" i="5"/>
  <c r="F70" i="5"/>
  <c r="G70" i="5"/>
  <c r="H70" i="5"/>
  <c r="E70" i="5"/>
  <c r="F89" i="5"/>
  <c r="I89" i="5"/>
  <c r="E89" i="5"/>
  <c r="H89" i="5"/>
  <c r="G89" i="5"/>
  <c r="E32" i="5"/>
  <c r="H32" i="5"/>
  <c r="G32" i="5"/>
  <c r="F32" i="5"/>
  <c r="I32" i="5"/>
  <c r="F73" i="5"/>
  <c r="E73" i="5"/>
  <c r="H73" i="5"/>
  <c r="I73" i="5"/>
  <c r="G73" i="5"/>
  <c r="I64" i="5"/>
  <c r="F64" i="5"/>
  <c r="H64" i="5"/>
  <c r="G64" i="5"/>
  <c r="E64" i="5"/>
  <c r="I52" i="5"/>
  <c r="G52" i="5"/>
  <c r="E52" i="5"/>
  <c r="F52" i="5"/>
  <c r="H52" i="5"/>
  <c r="G31" i="5"/>
  <c r="F31" i="5"/>
  <c r="E31" i="5"/>
  <c r="H31" i="5"/>
  <c r="I31" i="5"/>
  <c r="E96" i="5"/>
  <c r="H96" i="5"/>
  <c r="F96" i="5"/>
  <c r="I96" i="5"/>
  <c r="G96" i="5"/>
  <c r="I61" i="5"/>
  <c r="E61" i="5"/>
  <c r="G61" i="5"/>
  <c r="H61" i="5"/>
  <c r="F61" i="5"/>
  <c r="E86" i="5"/>
  <c r="H86" i="5"/>
  <c r="G86" i="5"/>
  <c r="I86" i="5"/>
  <c r="F86" i="5"/>
  <c r="M5" i="43"/>
  <c r="H126" i="39"/>
  <c r="G126" i="39"/>
  <c r="E126" i="39"/>
  <c r="F126" i="39"/>
  <c r="I126" i="39"/>
  <c r="F100" i="39"/>
  <c r="H100" i="39"/>
  <c r="E100" i="39"/>
  <c r="I100" i="39"/>
  <c r="G100" i="39"/>
  <c r="E90" i="39"/>
  <c r="I90" i="39"/>
  <c r="H90" i="39"/>
  <c r="F90" i="39"/>
  <c r="G90" i="39"/>
  <c r="G91" i="39"/>
  <c r="F91" i="39"/>
  <c r="I91" i="39"/>
  <c r="E91" i="39"/>
  <c r="H91" i="39"/>
  <c r="G117" i="39"/>
  <c r="E117" i="39"/>
  <c r="H117" i="39"/>
  <c r="F117" i="39"/>
  <c r="I117" i="39"/>
  <c r="H5" i="39"/>
  <c r="G5" i="39"/>
  <c r="I5" i="39"/>
  <c r="F5" i="39"/>
  <c r="E5" i="39"/>
  <c r="E37" i="39"/>
  <c r="I37" i="39"/>
  <c r="F37" i="39"/>
  <c r="H37" i="39"/>
  <c r="G37" i="39"/>
  <c r="G115" i="39"/>
  <c r="H115" i="39"/>
  <c r="E115" i="39"/>
  <c r="I115" i="39"/>
  <c r="F115" i="39"/>
  <c r="H112" i="39"/>
  <c r="G112" i="39"/>
  <c r="E112" i="39"/>
  <c r="F112" i="39"/>
  <c r="I112" i="39"/>
  <c r="I21" i="39"/>
  <c r="H21" i="39"/>
  <c r="E21" i="39"/>
  <c r="G21" i="39"/>
  <c r="F21" i="39"/>
  <c r="I11" i="39"/>
  <c r="G11" i="39"/>
  <c r="F11" i="39"/>
  <c r="H11" i="39"/>
  <c r="E11" i="39"/>
  <c r="F47" i="39"/>
  <c r="E47" i="39"/>
  <c r="G47" i="39"/>
  <c r="I47" i="39"/>
  <c r="H47" i="39"/>
  <c r="G80" i="45"/>
  <c r="H80" i="45"/>
  <c r="E80" i="45"/>
  <c r="F80" i="45"/>
  <c r="I80" i="45"/>
  <c r="I87" i="45"/>
  <c r="E87" i="45"/>
  <c r="F87" i="45"/>
  <c r="G87" i="45"/>
  <c r="H87" i="45"/>
  <c r="E82" i="45"/>
  <c r="G82" i="45"/>
  <c r="H82" i="45"/>
  <c r="F82" i="45"/>
  <c r="I82" i="45"/>
  <c r="I72" i="45"/>
  <c r="G72" i="45"/>
  <c r="H72" i="45"/>
  <c r="F72" i="45"/>
  <c r="E72" i="45"/>
  <c r="H51" i="45"/>
  <c r="G51" i="45"/>
  <c r="E51" i="45"/>
  <c r="F51" i="45"/>
  <c r="I51" i="45"/>
  <c r="H115" i="45"/>
  <c r="G115" i="45"/>
  <c r="E115" i="45"/>
  <c r="F115" i="45"/>
  <c r="I115" i="45"/>
  <c r="H106" i="45"/>
  <c r="I106" i="45"/>
  <c r="E106" i="45"/>
  <c r="F106" i="45"/>
  <c r="G106" i="45"/>
  <c r="I13" i="45"/>
  <c r="H13" i="45"/>
  <c r="F13" i="45"/>
  <c r="G13" i="45"/>
  <c r="E13" i="45"/>
  <c r="F14" i="45"/>
  <c r="G14" i="45"/>
  <c r="H14" i="45"/>
  <c r="I14" i="45"/>
  <c r="E14" i="45"/>
  <c r="E12" i="45"/>
  <c r="I12" i="45"/>
  <c r="F12" i="45"/>
  <c r="G12" i="45"/>
  <c r="H12" i="45"/>
  <c r="G67" i="45"/>
  <c r="E67" i="45"/>
  <c r="F67" i="45"/>
  <c r="I67" i="45"/>
  <c r="H67" i="45"/>
  <c r="I116" i="45"/>
  <c r="F116" i="45"/>
  <c r="H116" i="45"/>
  <c r="G116" i="45"/>
  <c r="E116" i="45"/>
  <c r="H119" i="45"/>
  <c r="E119" i="45"/>
  <c r="G119" i="45"/>
  <c r="I119" i="45"/>
  <c r="F119" i="45"/>
  <c r="G91" i="45"/>
  <c r="F91" i="45"/>
  <c r="E91" i="45"/>
  <c r="I91" i="45"/>
  <c r="H91" i="45"/>
  <c r="G48" i="36"/>
  <c r="I48" i="36"/>
  <c r="E48" i="36"/>
  <c r="H48" i="36"/>
  <c r="F48" i="36"/>
  <c r="F117" i="36"/>
  <c r="I117" i="36"/>
  <c r="E117" i="36"/>
  <c r="H117" i="36"/>
  <c r="G117" i="36"/>
  <c r="G50" i="36"/>
  <c r="H50" i="36"/>
  <c r="E50" i="36"/>
  <c r="I50" i="36"/>
  <c r="F50" i="36"/>
  <c r="F34" i="36"/>
  <c r="G34" i="36"/>
  <c r="E34" i="36"/>
  <c r="I34" i="36"/>
  <c r="H34" i="36"/>
  <c r="F108" i="36"/>
  <c r="I108" i="36"/>
  <c r="G108" i="36"/>
  <c r="H108" i="36"/>
  <c r="E108" i="36"/>
  <c r="F107" i="36"/>
  <c r="H107" i="36"/>
  <c r="E107" i="36"/>
  <c r="G107" i="36"/>
  <c r="I107" i="36"/>
  <c r="H10" i="36"/>
  <c r="G10" i="36"/>
  <c r="F10" i="36"/>
  <c r="I10" i="36"/>
  <c r="E10" i="36"/>
  <c r="G78" i="36"/>
  <c r="I78" i="36"/>
  <c r="H78" i="36"/>
  <c r="F78" i="36"/>
  <c r="E78" i="36"/>
  <c r="H52" i="36"/>
  <c r="I52" i="36"/>
  <c r="E52" i="36"/>
  <c r="G52" i="36"/>
  <c r="F52" i="36"/>
  <c r="I22" i="36"/>
  <c r="G22" i="36"/>
  <c r="H22" i="36"/>
  <c r="F22" i="36"/>
  <c r="E22" i="36"/>
  <c r="H125" i="36"/>
  <c r="F125" i="36"/>
  <c r="E125" i="36"/>
  <c r="G125" i="36"/>
  <c r="I125" i="36"/>
  <c r="I116" i="36"/>
  <c r="E116" i="36"/>
  <c r="H116" i="36"/>
  <c r="G116" i="36"/>
  <c r="F116" i="36"/>
  <c r="F118" i="36"/>
  <c r="H118" i="36"/>
  <c r="I118" i="36"/>
  <c r="G118" i="36"/>
  <c r="E118" i="36"/>
  <c r="H66" i="36"/>
  <c r="F66" i="36"/>
  <c r="E66" i="36"/>
  <c r="I66" i="36"/>
  <c r="G66" i="36"/>
  <c r="L17" i="6"/>
  <c r="E14" i="34"/>
  <c r="G14" i="34"/>
  <c r="H14" i="34"/>
  <c r="I14" i="34"/>
  <c r="F14" i="34"/>
  <c r="I42" i="34"/>
  <c r="G42" i="34"/>
  <c r="H42" i="34"/>
  <c r="F42" i="34"/>
  <c r="E42" i="34"/>
  <c r="F76" i="33"/>
  <c r="I76" i="33"/>
  <c r="G76" i="33"/>
  <c r="E76" i="33"/>
  <c r="H76" i="33"/>
  <c r="H39" i="33"/>
  <c r="F39" i="33"/>
  <c r="G39" i="33"/>
  <c r="E39" i="33"/>
  <c r="I39" i="33"/>
  <c r="G116" i="33"/>
  <c r="F116" i="33"/>
  <c r="I116" i="33"/>
  <c r="H116" i="33"/>
  <c r="E116" i="33"/>
  <c r="E101" i="33"/>
  <c r="H101" i="33"/>
  <c r="F101" i="33"/>
  <c r="I101" i="33"/>
  <c r="G101" i="33"/>
  <c r="H120" i="5"/>
  <c r="G120" i="5"/>
  <c r="E120" i="5"/>
  <c r="I120" i="5"/>
  <c r="F120" i="5"/>
  <c r="I26" i="5"/>
  <c r="H26" i="5"/>
  <c r="F26" i="5"/>
  <c r="G26" i="5"/>
  <c r="E26" i="5"/>
  <c r="F27" i="5"/>
  <c r="H27" i="5"/>
  <c r="G27" i="5"/>
  <c r="I27" i="5"/>
  <c r="E27" i="5"/>
  <c r="I87" i="5"/>
  <c r="F87" i="5"/>
  <c r="G87" i="5"/>
  <c r="E87" i="5"/>
  <c r="H87" i="5"/>
  <c r="E118" i="5"/>
  <c r="G118" i="5"/>
  <c r="F118" i="5"/>
  <c r="H118" i="5"/>
  <c r="I118" i="5"/>
  <c r="I13" i="5"/>
  <c r="H13" i="5"/>
  <c r="G13" i="5"/>
  <c r="E13" i="5"/>
  <c r="F13" i="5"/>
  <c r="E39" i="39"/>
  <c r="H39" i="39"/>
  <c r="I39" i="39"/>
  <c r="G39" i="39"/>
  <c r="F39" i="39"/>
  <c r="E102" i="39"/>
  <c r="F102" i="39"/>
  <c r="G102" i="39"/>
  <c r="H102" i="39"/>
  <c r="I102" i="39"/>
  <c r="G57" i="39"/>
  <c r="H57" i="39"/>
  <c r="E57" i="39"/>
  <c r="F57" i="39"/>
  <c r="I57" i="39"/>
  <c r="G49" i="39"/>
  <c r="E49" i="39"/>
  <c r="I49" i="39"/>
  <c r="H49" i="39"/>
  <c r="F49" i="39"/>
  <c r="E46" i="39"/>
  <c r="I46" i="39"/>
  <c r="H46" i="39"/>
  <c r="F46" i="39"/>
  <c r="G46" i="39"/>
  <c r="G85" i="39"/>
  <c r="F85" i="39"/>
  <c r="I85" i="39"/>
  <c r="H85" i="39"/>
  <c r="E85" i="39"/>
  <c r="G2" i="39"/>
  <c r="H2" i="39"/>
  <c r="I2" i="39"/>
  <c r="E2" i="39"/>
  <c r="F2" i="39"/>
  <c r="F76" i="39"/>
  <c r="G76" i="39"/>
  <c r="H76" i="39"/>
  <c r="I76" i="39"/>
  <c r="E76" i="39"/>
  <c r="H15" i="39"/>
  <c r="I15" i="39"/>
  <c r="F15" i="39"/>
  <c r="G15" i="39"/>
  <c r="E15" i="39"/>
  <c r="E4" i="39"/>
  <c r="I4" i="39"/>
  <c r="F4" i="39"/>
  <c r="H4" i="39"/>
  <c r="G4" i="39"/>
  <c r="I73" i="39"/>
  <c r="G73" i="39"/>
  <c r="F73" i="39"/>
  <c r="E73" i="39"/>
  <c r="H73" i="39"/>
  <c r="I82" i="39"/>
  <c r="F82" i="39"/>
  <c r="G82" i="39"/>
  <c r="H82" i="39"/>
  <c r="E82" i="39"/>
  <c r="H66" i="39"/>
  <c r="F66" i="39"/>
  <c r="E66" i="39"/>
  <c r="I66" i="39"/>
  <c r="G66" i="39"/>
  <c r="I41" i="39"/>
  <c r="H41" i="39"/>
  <c r="G41" i="39"/>
  <c r="F41" i="39"/>
  <c r="E41" i="39"/>
  <c r="G114" i="45"/>
  <c r="F114" i="45"/>
  <c r="E114" i="45"/>
  <c r="H114" i="45"/>
  <c r="I114" i="45"/>
  <c r="G85" i="45"/>
  <c r="E85" i="45"/>
  <c r="H85" i="45"/>
  <c r="I85" i="45"/>
  <c r="F85" i="45"/>
  <c r="H18" i="45"/>
  <c r="I18" i="45"/>
  <c r="G18" i="45"/>
  <c r="F18" i="45"/>
  <c r="E18" i="45"/>
  <c r="I49" i="45"/>
  <c r="E49" i="45"/>
  <c r="H49" i="45"/>
  <c r="F49" i="45"/>
  <c r="G49" i="45"/>
  <c r="I95" i="45"/>
  <c r="E95" i="45"/>
  <c r="G95" i="45"/>
  <c r="H95" i="45"/>
  <c r="F95" i="45"/>
  <c r="G74" i="45"/>
  <c r="H74" i="45"/>
  <c r="F74" i="45"/>
  <c r="E74" i="45"/>
  <c r="I74" i="45"/>
  <c r="E60" i="45"/>
  <c r="F60" i="45"/>
  <c r="H60" i="45"/>
  <c r="I60" i="45"/>
  <c r="G60" i="45"/>
  <c r="H46" i="45"/>
  <c r="G46" i="45"/>
  <c r="I46" i="45"/>
  <c r="F46" i="45"/>
  <c r="E46" i="45"/>
  <c r="H89" i="45"/>
  <c r="I89" i="45"/>
  <c r="F89" i="45"/>
  <c r="G89" i="45"/>
  <c r="E89" i="45"/>
  <c r="H16" i="45"/>
  <c r="I16" i="45"/>
  <c r="G16" i="45"/>
  <c r="F16" i="45"/>
  <c r="E16" i="45"/>
  <c r="H101" i="45"/>
  <c r="F101" i="45"/>
  <c r="E101" i="45"/>
  <c r="I101" i="45"/>
  <c r="G101" i="45"/>
  <c r="H76" i="45"/>
  <c r="G76" i="45"/>
  <c r="I76" i="45"/>
  <c r="E76" i="45"/>
  <c r="F76" i="45"/>
  <c r="H70" i="45"/>
  <c r="G70" i="45"/>
  <c r="F70" i="45"/>
  <c r="E70" i="45"/>
  <c r="I70" i="45"/>
  <c r="E27" i="45"/>
  <c r="F27" i="45"/>
  <c r="G27" i="45"/>
  <c r="H27" i="45"/>
  <c r="I27" i="45"/>
  <c r="I122" i="45"/>
  <c r="H122" i="45"/>
  <c r="E122" i="45"/>
  <c r="G122" i="45"/>
  <c r="F122" i="45"/>
  <c r="F3" i="36"/>
  <c r="E3" i="36"/>
  <c r="H3" i="36"/>
  <c r="G3" i="36"/>
  <c r="I3" i="36"/>
  <c r="G89" i="36"/>
  <c r="F89" i="36"/>
  <c r="E89" i="36"/>
  <c r="I89" i="36"/>
  <c r="H89" i="36"/>
  <c r="I90" i="36"/>
  <c r="G90" i="36"/>
  <c r="H90" i="36"/>
  <c r="F90" i="36"/>
  <c r="E90" i="36"/>
  <c r="I67" i="36"/>
  <c r="H67" i="36"/>
  <c r="G67" i="36"/>
  <c r="E67" i="36"/>
  <c r="F67" i="36"/>
  <c r="I17" i="36"/>
  <c r="G17" i="36"/>
  <c r="E17" i="36"/>
  <c r="F17" i="36"/>
  <c r="H17" i="36"/>
  <c r="F35" i="36"/>
  <c r="H35" i="36"/>
  <c r="E35" i="36"/>
  <c r="G35" i="36"/>
  <c r="I35" i="36"/>
  <c r="I57" i="36"/>
  <c r="F57" i="36"/>
  <c r="E57" i="36"/>
  <c r="H57" i="36"/>
  <c r="G57" i="36"/>
  <c r="G23" i="36"/>
  <c r="I23" i="36"/>
  <c r="F23" i="36"/>
  <c r="E23" i="36"/>
  <c r="H23" i="36"/>
  <c r="F93" i="36"/>
  <c r="E93" i="36"/>
  <c r="I93" i="36"/>
  <c r="H93" i="36"/>
  <c r="G93" i="36"/>
  <c r="H79" i="36"/>
  <c r="E79" i="36"/>
  <c r="F79" i="36"/>
  <c r="I79" i="36"/>
  <c r="G79" i="36"/>
  <c r="F24" i="36"/>
  <c r="G24" i="36"/>
  <c r="E24" i="36"/>
  <c r="I24" i="36"/>
  <c r="H24" i="36"/>
  <c r="E111" i="36"/>
  <c r="H111" i="36"/>
  <c r="I111" i="36"/>
  <c r="G111" i="36"/>
  <c r="F111" i="36"/>
  <c r="F69" i="36"/>
  <c r="H69" i="36"/>
  <c r="I69" i="36"/>
  <c r="G69" i="36"/>
  <c r="E69" i="36"/>
  <c r="F88" i="36"/>
  <c r="I88" i="36"/>
  <c r="G88" i="36"/>
  <c r="H88" i="36"/>
  <c r="E88" i="36"/>
  <c r="G51" i="34"/>
  <c r="H51" i="34"/>
  <c r="I51" i="34"/>
  <c r="F51" i="34"/>
  <c r="E51" i="34"/>
  <c r="G23" i="34"/>
  <c r="H23" i="34"/>
  <c r="F23" i="34"/>
  <c r="E23" i="34"/>
  <c r="I23" i="34"/>
  <c r="F18" i="34"/>
  <c r="H18" i="34"/>
  <c r="G18" i="34"/>
  <c r="I18" i="34"/>
  <c r="E18" i="34"/>
  <c r="I110" i="34"/>
  <c r="H110" i="34"/>
  <c r="F110" i="34"/>
  <c r="G110" i="34"/>
  <c r="E110" i="34"/>
  <c r="I41" i="34"/>
  <c r="F41" i="34"/>
  <c r="G41" i="34"/>
  <c r="E41" i="34"/>
  <c r="H41" i="34"/>
  <c r="G101" i="34"/>
  <c r="F101" i="34"/>
  <c r="E101" i="34"/>
  <c r="I101" i="34"/>
  <c r="H101" i="34"/>
  <c r="I97" i="34"/>
  <c r="G97" i="34"/>
  <c r="F97" i="34"/>
  <c r="E97" i="34"/>
  <c r="H97" i="34"/>
  <c r="F25" i="34"/>
  <c r="I25" i="34"/>
  <c r="E25" i="34"/>
  <c r="H25" i="34"/>
  <c r="G25" i="34"/>
  <c r="H103" i="34"/>
  <c r="F103" i="34"/>
  <c r="I103" i="34"/>
  <c r="E103" i="34"/>
  <c r="G103" i="34"/>
  <c r="E93" i="34"/>
  <c r="F93" i="34"/>
  <c r="G93" i="34"/>
  <c r="H93" i="34"/>
  <c r="I93" i="34"/>
  <c r="F120" i="34"/>
  <c r="I120" i="34"/>
  <c r="E120" i="34"/>
  <c r="H120" i="34"/>
  <c r="G120" i="34"/>
  <c r="G11" i="34"/>
  <c r="I11" i="34"/>
  <c r="F11" i="34"/>
  <c r="H11" i="34"/>
  <c r="E11" i="34"/>
  <c r="I118" i="34"/>
  <c r="G118" i="34"/>
  <c r="F118" i="34"/>
  <c r="H118" i="34"/>
  <c r="E118" i="34"/>
  <c r="G125" i="34"/>
  <c r="F125" i="34"/>
  <c r="H125" i="34"/>
  <c r="E125" i="34"/>
  <c r="I125" i="34"/>
  <c r="I5" i="34"/>
  <c r="F5" i="34"/>
  <c r="E5" i="34"/>
  <c r="H5" i="34"/>
  <c r="G5" i="34"/>
  <c r="F113" i="34"/>
  <c r="H113" i="34"/>
  <c r="E113" i="34"/>
  <c r="G113" i="34"/>
  <c r="I113" i="34"/>
  <c r="E14" i="33"/>
  <c r="I14" i="33"/>
  <c r="F14" i="33"/>
  <c r="G14" i="33"/>
  <c r="H14" i="33"/>
  <c r="G34" i="33"/>
  <c r="I34" i="33"/>
  <c r="H34" i="33"/>
  <c r="E34" i="33"/>
  <c r="F34" i="33"/>
  <c r="G56" i="33"/>
  <c r="I56" i="33"/>
  <c r="E56" i="33"/>
  <c r="F56" i="33"/>
  <c r="H56" i="33"/>
  <c r="F112" i="33"/>
  <c r="G112" i="33"/>
  <c r="E112" i="33"/>
  <c r="I112" i="33"/>
  <c r="H112" i="33"/>
  <c r="E98" i="33"/>
  <c r="F98" i="33"/>
  <c r="G98" i="33"/>
  <c r="H98" i="33"/>
  <c r="I98" i="33"/>
  <c r="H51" i="33"/>
  <c r="E51" i="33"/>
  <c r="I51" i="33"/>
  <c r="F51" i="33"/>
  <c r="G51" i="33"/>
  <c r="E90" i="33"/>
  <c r="G90" i="33"/>
  <c r="F90" i="33"/>
  <c r="H90" i="33"/>
  <c r="I90" i="33"/>
  <c r="F35" i="33"/>
  <c r="E35" i="33"/>
  <c r="I35" i="33"/>
  <c r="H35" i="33"/>
  <c r="G35" i="33"/>
  <c r="H4" i="33"/>
  <c r="E4" i="33"/>
  <c r="G4" i="33"/>
  <c r="I4" i="33"/>
  <c r="F4" i="33"/>
  <c r="F113" i="33"/>
  <c r="G113" i="33"/>
  <c r="H113" i="33"/>
  <c r="E113" i="33"/>
  <c r="I113" i="33"/>
  <c r="E81" i="33"/>
  <c r="I81" i="33"/>
  <c r="F81" i="33"/>
  <c r="G81" i="33"/>
  <c r="H81" i="33"/>
  <c r="I124" i="33"/>
  <c r="F124" i="33"/>
  <c r="G124" i="33"/>
  <c r="H124" i="33"/>
  <c r="E124" i="33"/>
  <c r="E103" i="33"/>
  <c r="I103" i="33"/>
  <c r="H103" i="33"/>
  <c r="G103" i="33"/>
  <c r="F103" i="33"/>
  <c r="H5" i="33"/>
  <c r="E5" i="33"/>
  <c r="F5" i="33"/>
  <c r="I5" i="33"/>
  <c r="G5" i="33"/>
  <c r="E16" i="33"/>
  <c r="H16" i="33"/>
  <c r="F16" i="33"/>
  <c r="I16" i="33"/>
  <c r="G16" i="33"/>
  <c r="E52" i="33"/>
  <c r="F52" i="33"/>
  <c r="G52" i="33"/>
  <c r="I52" i="33"/>
  <c r="H52" i="33"/>
  <c r="H78" i="5"/>
  <c r="F78" i="5"/>
  <c r="G78" i="5"/>
  <c r="E78" i="5"/>
  <c r="I78" i="5"/>
  <c r="E71" i="5"/>
  <c r="F71" i="5"/>
  <c r="I71" i="5"/>
  <c r="H71" i="5"/>
  <c r="G71" i="5"/>
  <c r="G67" i="5"/>
  <c r="E67" i="5"/>
  <c r="I67" i="5"/>
  <c r="H67" i="5"/>
  <c r="F67" i="5"/>
  <c r="H119" i="5"/>
  <c r="I119" i="5"/>
  <c r="F119" i="5"/>
  <c r="E119" i="5"/>
  <c r="G119" i="5"/>
  <c r="F38" i="5"/>
  <c r="G38" i="5"/>
  <c r="I38" i="5"/>
  <c r="E38" i="5"/>
  <c r="H38" i="5"/>
  <c r="G117" i="5"/>
  <c r="E117" i="5"/>
  <c r="F117" i="5"/>
  <c r="I117" i="5"/>
  <c r="H117" i="5"/>
  <c r="G22" i="5"/>
  <c r="E22" i="5"/>
  <c r="I22" i="5"/>
  <c r="F22" i="5"/>
  <c r="H22" i="5"/>
  <c r="F45" i="5"/>
  <c r="H45" i="5"/>
  <c r="E45" i="5"/>
  <c r="I45" i="5"/>
  <c r="G45" i="5"/>
  <c r="G46" i="5"/>
  <c r="I46" i="5"/>
  <c r="H46" i="5"/>
  <c r="F46" i="5"/>
  <c r="E46" i="5"/>
  <c r="H122" i="5"/>
  <c r="E122" i="5"/>
  <c r="G122" i="5"/>
  <c r="I122" i="5"/>
  <c r="F122" i="5"/>
  <c r="E88" i="5"/>
  <c r="F88" i="5"/>
  <c r="I88" i="5"/>
  <c r="H88" i="5"/>
  <c r="G88" i="5"/>
  <c r="H66" i="5"/>
  <c r="G66" i="5"/>
  <c r="F66" i="5"/>
  <c r="I66" i="5"/>
  <c r="E66" i="5"/>
  <c r="H41" i="5"/>
  <c r="E41" i="5"/>
  <c r="G41" i="5"/>
  <c r="F41" i="5"/>
  <c r="I41" i="5"/>
  <c r="E39" i="5"/>
  <c r="G39" i="5"/>
  <c r="H39" i="5"/>
  <c r="I39" i="5"/>
  <c r="F39" i="5"/>
  <c r="F98" i="5"/>
  <c r="E98" i="5"/>
  <c r="G98" i="5"/>
  <c r="H98" i="5"/>
  <c r="I98" i="5"/>
  <c r="F122" i="39"/>
  <c r="H122" i="39"/>
  <c r="E122" i="39"/>
  <c r="I122" i="39"/>
  <c r="G122" i="39"/>
  <c r="E29" i="39"/>
  <c r="F29" i="39"/>
  <c r="I29" i="39"/>
  <c r="G29" i="39"/>
  <c r="H29" i="39"/>
  <c r="F13" i="39"/>
  <c r="E13" i="39"/>
  <c r="G13" i="39"/>
  <c r="I13" i="39"/>
  <c r="H13" i="39"/>
  <c r="H123" i="39"/>
  <c r="I123" i="39"/>
  <c r="E123" i="39"/>
  <c r="G123" i="39"/>
  <c r="F123" i="39"/>
  <c r="G34" i="39"/>
  <c r="E34" i="39"/>
  <c r="I34" i="39"/>
  <c r="F34" i="39"/>
  <c r="H34" i="39"/>
  <c r="E71" i="39"/>
  <c r="F71" i="39"/>
  <c r="I71" i="39"/>
  <c r="H71" i="39"/>
  <c r="G71" i="39"/>
  <c r="E14" i="39"/>
  <c r="G14" i="39"/>
  <c r="I14" i="39"/>
  <c r="F14" i="39"/>
  <c r="H14" i="39"/>
  <c r="E87" i="39"/>
  <c r="F87" i="39"/>
  <c r="I87" i="39"/>
  <c r="G87" i="39"/>
  <c r="H87" i="39"/>
  <c r="F43" i="39"/>
  <c r="H43" i="39"/>
  <c r="G43" i="39"/>
  <c r="I43" i="39"/>
  <c r="E43" i="39"/>
  <c r="H99" i="39"/>
  <c r="I99" i="39"/>
  <c r="E99" i="39"/>
  <c r="F99" i="39"/>
  <c r="G99" i="39"/>
  <c r="I32" i="39"/>
  <c r="G32" i="39"/>
  <c r="E32" i="39"/>
  <c r="F32" i="39"/>
  <c r="H32" i="39"/>
  <c r="H69" i="39"/>
  <c r="G69" i="39"/>
  <c r="E69" i="39"/>
  <c r="I69" i="39"/>
  <c r="F69" i="39"/>
  <c r="F105" i="39"/>
  <c r="H105" i="39"/>
  <c r="I105" i="39"/>
  <c r="G105" i="39"/>
  <c r="E105" i="39"/>
  <c r="I72" i="39"/>
  <c r="H72" i="39"/>
  <c r="E72" i="39"/>
  <c r="G72" i="39"/>
  <c r="F72" i="39"/>
  <c r="G30" i="39"/>
  <c r="F30" i="39"/>
  <c r="H30" i="39"/>
  <c r="E30" i="39"/>
  <c r="I30" i="39"/>
  <c r="E80" i="39"/>
  <c r="F80" i="39"/>
  <c r="I80" i="39"/>
  <c r="H80" i="39"/>
  <c r="G80" i="39"/>
  <c r="F123" i="45"/>
  <c r="I123" i="45"/>
  <c r="G123" i="45"/>
  <c r="H123" i="45"/>
  <c r="E123" i="45"/>
  <c r="H31" i="45"/>
  <c r="F31" i="45"/>
  <c r="I31" i="45"/>
  <c r="G31" i="45"/>
  <c r="E31" i="45"/>
  <c r="G57" i="45"/>
  <c r="F57" i="45"/>
  <c r="H57" i="45"/>
  <c r="E57" i="45"/>
  <c r="I57" i="45"/>
  <c r="H26" i="45"/>
  <c r="F26" i="45"/>
  <c r="I26" i="45"/>
  <c r="E26" i="45"/>
  <c r="G26" i="45"/>
  <c r="G36" i="45"/>
  <c r="H36" i="45"/>
  <c r="E36" i="45"/>
  <c r="F36" i="45"/>
  <c r="I36" i="45"/>
  <c r="I111" i="45"/>
  <c r="G111" i="45"/>
  <c r="F111" i="45"/>
  <c r="H111" i="45"/>
  <c r="E111" i="45"/>
  <c r="H112" i="45"/>
  <c r="G112" i="45"/>
  <c r="F112" i="45"/>
  <c r="E112" i="45"/>
  <c r="I112" i="45"/>
  <c r="H98" i="45"/>
  <c r="E98" i="45"/>
  <c r="I98" i="45"/>
  <c r="G98" i="45"/>
  <c r="F98" i="45"/>
  <c r="G9" i="45"/>
  <c r="F9" i="45"/>
  <c r="E9" i="45"/>
  <c r="H9" i="45"/>
  <c r="I9" i="45"/>
  <c r="I118" i="45"/>
  <c r="E118" i="45"/>
  <c r="H118" i="45"/>
  <c r="F118" i="45"/>
  <c r="G118" i="45"/>
  <c r="E120" i="45"/>
  <c r="H120" i="45"/>
  <c r="F120" i="45"/>
  <c r="I120" i="45"/>
  <c r="G120" i="45"/>
  <c r="G93" i="45"/>
  <c r="I93" i="45"/>
  <c r="F93" i="45"/>
  <c r="E93" i="45"/>
  <c r="H93" i="45"/>
  <c r="E73" i="45"/>
  <c r="I73" i="45"/>
  <c r="H73" i="45"/>
  <c r="G73" i="45"/>
  <c r="F73" i="45"/>
  <c r="H126" i="45"/>
  <c r="I126" i="45"/>
  <c r="E126" i="45"/>
  <c r="F126" i="45"/>
  <c r="G126" i="45"/>
  <c r="E10" i="45"/>
  <c r="G10" i="45"/>
  <c r="H10" i="45"/>
  <c r="F10" i="45"/>
  <c r="I10" i="45"/>
  <c r="G112" i="36"/>
  <c r="E112" i="36"/>
  <c r="H112" i="36"/>
  <c r="F112" i="36"/>
  <c r="I112" i="36"/>
  <c r="E119" i="36"/>
  <c r="H119" i="36"/>
  <c r="F119" i="36"/>
  <c r="I119" i="36"/>
  <c r="G119" i="36"/>
  <c r="I109" i="36"/>
  <c r="F109" i="36"/>
  <c r="E109" i="36"/>
  <c r="H109" i="36"/>
  <c r="G109" i="36"/>
  <c r="G32" i="36"/>
  <c r="E32" i="36"/>
  <c r="I32" i="36"/>
  <c r="H32" i="36"/>
  <c r="F32" i="36"/>
  <c r="G14" i="36"/>
  <c r="F14" i="36"/>
  <c r="H14" i="36"/>
  <c r="I14" i="36"/>
  <c r="E14" i="36"/>
  <c r="H13" i="36"/>
  <c r="E13" i="36"/>
  <c r="I13" i="36"/>
  <c r="F13" i="36"/>
  <c r="G13" i="36"/>
  <c r="F36" i="36"/>
  <c r="E36" i="36"/>
  <c r="I36" i="36"/>
  <c r="G36" i="36"/>
  <c r="H36" i="36"/>
  <c r="F95" i="36"/>
  <c r="H95" i="36"/>
  <c r="G95" i="36"/>
  <c r="I95" i="36"/>
  <c r="E95" i="36"/>
  <c r="G37" i="36"/>
  <c r="E37" i="36"/>
  <c r="H37" i="36"/>
  <c r="F37" i="36"/>
  <c r="I37" i="36"/>
  <c r="I86" i="36"/>
  <c r="E86" i="36"/>
  <c r="H86" i="36"/>
  <c r="G86" i="36"/>
  <c r="F86" i="36"/>
  <c r="G46" i="36"/>
  <c r="E46" i="36"/>
  <c r="H46" i="36"/>
  <c r="I46" i="36"/>
  <c r="F46" i="36"/>
  <c r="H15" i="36"/>
  <c r="G15" i="36"/>
  <c r="I15" i="36"/>
  <c r="E15" i="36"/>
  <c r="F15" i="36"/>
  <c r="H68" i="36"/>
  <c r="F68" i="36"/>
  <c r="G68" i="36"/>
  <c r="I68" i="36"/>
  <c r="E68" i="36"/>
  <c r="I9" i="36"/>
  <c r="H9" i="36"/>
  <c r="F9" i="36"/>
  <c r="E9" i="36"/>
  <c r="G9" i="36"/>
  <c r="E19" i="36"/>
  <c r="F19" i="36"/>
  <c r="H19" i="36"/>
  <c r="I19" i="36"/>
  <c r="G19" i="36"/>
  <c r="M2" i="39" l="1"/>
  <c r="I15" i="6"/>
  <c r="M2" i="36"/>
  <c r="M2" i="5"/>
  <c r="M14" i="5"/>
  <c r="J11" i="6"/>
  <c r="M2" i="33"/>
  <c r="M14" i="33"/>
  <c r="M4" i="5"/>
  <c r="J15" i="6"/>
  <c r="M4" i="33"/>
  <c r="I11" i="6"/>
  <c r="I14" i="6"/>
  <c r="J1" i="36" a="1"/>
  <c r="J114" i="36"/>
  <c r="J112" i="36"/>
  <c r="J50" i="36"/>
  <c r="J120" i="36"/>
  <c r="J70" i="36"/>
  <c r="J75" i="36"/>
  <c r="J7" i="36"/>
  <c r="J118" i="36"/>
  <c r="J116" i="36"/>
  <c r="J30" i="36"/>
  <c r="J21" i="36"/>
  <c r="J63" i="36"/>
  <c r="J56" i="36"/>
  <c r="J58" i="36"/>
  <c r="J100" i="36"/>
  <c r="J19" i="36"/>
  <c r="J47" i="36"/>
  <c r="J111" i="36"/>
  <c r="J85" i="36"/>
  <c r="J5" i="36"/>
  <c r="J4" i="36"/>
  <c r="J62" i="36"/>
  <c r="J22" i="36"/>
  <c r="J60" i="36"/>
  <c r="J18" i="36"/>
  <c r="J125" i="36"/>
  <c r="J121" i="36"/>
  <c r="J95" i="36"/>
  <c r="J9" i="36"/>
  <c r="J2" i="36"/>
  <c r="J117" i="36"/>
  <c r="J123" i="36"/>
  <c r="J67" i="36"/>
  <c r="J53" i="36"/>
  <c r="J27" i="36"/>
  <c r="J71" i="36"/>
  <c r="J93" i="36"/>
  <c r="J34" i="36"/>
  <c r="J91" i="36"/>
  <c r="J13" i="36"/>
  <c r="J79" i="36"/>
  <c r="J20" i="36"/>
  <c r="J46" i="36"/>
  <c r="J24" i="36"/>
  <c r="J102" i="36"/>
  <c r="J83" i="36"/>
  <c r="J98" i="36"/>
  <c r="J122" i="36"/>
  <c r="J36" i="36"/>
  <c r="J35" i="36"/>
  <c r="J104" i="36"/>
  <c r="J77" i="36"/>
  <c r="J26" i="36"/>
  <c r="J66" i="36"/>
  <c r="J81" i="36"/>
  <c r="J86" i="36"/>
  <c r="J40" i="36"/>
  <c r="J29" i="36"/>
  <c r="J99" i="36"/>
  <c r="J38" i="36"/>
  <c r="J108" i="36"/>
  <c r="J57" i="36"/>
  <c r="J11" i="36"/>
  <c r="J61" i="36"/>
  <c r="J68" i="36"/>
  <c r="J94" i="36"/>
  <c r="J103" i="36"/>
  <c r="J73" i="36"/>
  <c r="J45" i="36"/>
  <c r="J12" i="36"/>
  <c r="J65" i="36"/>
  <c r="J84" i="36"/>
  <c r="J124" i="36"/>
  <c r="J64" i="36"/>
  <c r="J107" i="36"/>
  <c r="J126" i="36"/>
  <c r="J49" i="36"/>
  <c r="J87" i="36"/>
  <c r="J80" i="36"/>
  <c r="J101" i="36"/>
  <c r="J25" i="36"/>
  <c r="J82" i="36"/>
  <c r="J41" i="36"/>
  <c r="J17" i="36"/>
  <c r="J28" i="36"/>
  <c r="J89" i="36"/>
  <c r="J97" i="36"/>
  <c r="J76" i="36"/>
  <c r="J92" i="36"/>
  <c r="J88" i="36"/>
  <c r="J31" i="36"/>
  <c r="J6" i="36"/>
  <c r="J72" i="36"/>
  <c r="J3" i="36"/>
  <c r="J54" i="36"/>
  <c r="J51" i="36"/>
  <c r="J119" i="36"/>
  <c r="J90" i="36"/>
  <c r="J52" i="36"/>
  <c r="J44" i="36"/>
  <c r="J74" i="36"/>
  <c r="J42" i="36"/>
  <c r="J15" i="36"/>
  <c r="J55" i="36"/>
  <c r="J48" i="36"/>
  <c r="J1" i="36"/>
  <c r="J69" i="36"/>
  <c r="J105" i="36"/>
  <c r="J39" i="36"/>
  <c r="J33" i="36"/>
  <c r="J110" i="36"/>
  <c r="J32" i="36"/>
  <c r="J8" i="36"/>
  <c r="J16" i="36"/>
  <c r="J59" i="36"/>
  <c r="J113" i="36"/>
  <c r="J10" i="36"/>
  <c r="J96" i="36"/>
  <c r="J109" i="36"/>
  <c r="J43" i="36"/>
  <c r="J78" i="36"/>
  <c r="J115" i="36"/>
  <c r="J14" i="36"/>
  <c r="J23" i="36"/>
  <c r="J106" i="36"/>
  <c r="J37" i="36"/>
  <c r="J1" i="5" a="1"/>
  <c r="J99" i="5"/>
  <c r="J54" i="5"/>
  <c r="J55" i="5"/>
  <c r="J32" i="5"/>
  <c r="J112" i="5"/>
  <c r="J37" i="5"/>
  <c r="J14" i="5"/>
  <c r="J84" i="5"/>
  <c r="J89" i="5"/>
  <c r="J22" i="5"/>
  <c r="J78" i="5"/>
  <c r="J30" i="5"/>
  <c r="J109" i="5"/>
  <c r="J39" i="5"/>
  <c r="J66" i="5"/>
  <c r="J113" i="5"/>
  <c r="J121" i="5"/>
  <c r="J61" i="5"/>
  <c r="J74" i="5"/>
  <c r="J3" i="5"/>
  <c r="J87" i="5"/>
  <c r="J124" i="5"/>
  <c r="J82" i="5"/>
  <c r="J81" i="5"/>
  <c r="J90" i="5"/>
  <c r="J75" i="5"/>
  <c r="J8" i="5"/>
  <c r="J15" i="5"/>
  <c r="J23" i="5"/>
  <c r="J118" i="5"/>
  <c r="J83" i="5"/>
  <c r="J31" i="5"/>
  <c r="J101" i="5"/>
  <c r="J91" i="5"/>
  <c r="J126" i="5"/>
  <c r="J70" i="5"/>
  <c r="J77" i="5"/>
  <c r="J114" i="5"/>
  <c r="J41" i="5"/>
  <c r="J115" i="5"/>
  <c r="J16" i="5"/>
  <c r="J69" i="5"/>
  <c r="J20" i="5"/>
  <c r="J65" i="5"/>
  <c r="J24" i="5"/>
  <c r="J72" i="5"/>
  <c r="J28" i="5"/>
  <c r="J80" i="5"/>
  <c r="J36" i="5"/>
  <c r="J88" i="5"/>
  <c r="J7" i="5"/>
  <c r="J95" i="5"/>
  <c r="J26" i="5"/>
  <c r="J97" i="5"/>
  <c r="J48" i="5"/>
  <c r="J96" i="5"/>
  <c r="J5" i="5"/>
  <c r="J100" i="5"/>
  <c r="J120" i="5"/>
  <c r="J104" i="5"/>
  <c r="J79" i="5"/>
  <c r="J51" i="5"/>
  <c r="J49" i="5"/>
  <c r="J86" i="5"/>
  <c r="J116" i="5"/>
  <c r="J17" i="5"/>
  <c r="J107" i="5"/>
  <c r="J38" i="5"/>
  <c r="J21" i="5"/>
  <c r="J68" i="5"/>
  <c r="J25" i="5"/>
  <c r="J2" i="5"/>
  <c r="J29" i="5"/>
  <c r="J13" i="5"/>
  <c r="J33" i="5"/>
  <c r="J73" i="5"/>
  <c r="J110" i="5"/>
  <c r="J44" i="5"/>
  <c r="J46" i="5"/>
  <c r="J18" i="5"/>
  <c r="J125" i="5"/>
  <c r="J105" i="5"/>
  <c r="J119" i="5"/>
  <c r="J62" i="5"/>
  <c r="J57" i="5"/>
  <c r="J64" i="5"/>
  <c r="J103" i="5"/>
  <c r="J67" i="5"/>
  <c r="J45" i="5"/>
  <c r="J63" i="5"/>
  <c r="J122" i="5"/>
  <c r="J9" i="5"/>
  <c r="J111" i="5"/>
  <c r="J12" i="5"/>
  <c r="J98" i="5"/>
  <c r="J34" i="5"/>
  <c r="J47" i="5"/>
  <c r="J42" i="5"/>
  <c r="J106" i="5"/>
  <c r="J50" i="5"/>
  <c r="J56" i="5"/>
  <c r="J93" i="5"/>
  <c r="J123" i="5"/>
  <c r="J60" i="5"/>
  <c r="J85" i="5"/>
  <c r="J52" i="5"/>
  <c r="J76" i="5"/>
  <c r="J108" i="5"/>
  <c r="J4" i="5"/>
  <c r="J102" i="5"/>
  <c r="J40" i="5"/>
  <c r="J92" i="5"/>
  <c r="J10" i="5"/>
  <c r="J11" i="5"/>
  <c r="J6" i="5"/>
  <c r="J19" i="5"/>
  <c r="J1" i="5"/>
  <c r="J71" i="5"/>
  <c r="J59" i="5"/>
  <c r="J27" i="5"/>
  <c r="J53" i="5"/>
  <c r="J94" i="5"/>
  <c r="J117" i="5"/>
  <c r="J35" i="5"/>
  <c r="J58" i="5"/>
  <c r="J43" i="5"/>
  <c r="K14" i="6"/>
  <c r="L14" i="6"/>
  <c r="M12" i="39"/>
  <c r="J12" i="6"/>
  <c r="M2" i="34"/>
  <c r="M2" i="45"/>
  <c r="J10" i="6"/>
  <c r="I10" i="6"/>
  <c r="J1" i="45" a="1"/>
  <c r="J76" i="45"/>
  <c r="J126" i="45"/>
  <c r="J62" i="45"/>
  <c r="J78" i="45"/>
  <c r="J72" i="45"/>
  <c r="J101" i="45"/>
  <c r="J52" i="45"/>
  <c r="J1" i="45"/>
  <c r="M5" i="45"/>
  <c r="J29" i="45"/>
  <c r="J56" i="45"/>
  <c r="J97" i="45"/>
  <c r="J35" i="45"/>
  <c r="J26" i="45"/>
  <c r="J116" i="45"/>
  <c r="J43" i="45"/>
  <c r="J114" i="45"/>
  <c r="J88" i="45"/>
  <c r="J5" i="45"/>
  <c r="J59" i="45"/>
  <c r="J85" i="45"/>
  <c r="J61" i="45"/>
  <c r="J69" i="45"/>
  <c r="J9" i="45"/>
  <c r="J104" i="45"/>
  <c r="J96" i="45"/>
  <c r="J105" i="45"/>
  <c r="J55" i="45"/>
  <c r="J95" i="45"/>
  <c r="J51" i="45"/>
  <c r="J24" i="45"/>
  <c r="J71" i="45"/>
  <c r="J19" i="45"/>
  <c r="J36" i="45"/>
  <c r="J93" i="45"/>
  <c r="J50" i="45"/>
  <c r="J103" i="45"/>
  <c r="J6" i="45"/>
  <c r="J111" i="45"/>
  <c r="J38" i="45"/>
  <c r="J37" i="45"/>
  <c r="J125" i="45"/>
  <c r="J2" i="45"/>
  <c r="J63" i="45"/>
  <c r="J98" i="45"/>
  <c r="J123" i="45"/>
  <c r="J14" i="45"/>
  <c r="J119" i="45"/>
  <c r="J33" i="45"/>
  <c r="J64" i="45"/>
  <c r="J73" i="45"/>
  <c r="J122" i="45"/>
  <c r="J44" i="45"/>
  <c r="J39" i="45"/>
  <c r="J3" i="45"/>
  <c r="J47" i="45"/>
  <c r="J53" i="45"/>
  <c r="J110" i="45"/>
  <c r="J17" i="45"/>
  <c r="J102" i="45"/>
  <c r="J77" i="45"/>
  <c r="J121" i="45"/>
  <c r="J124" i="45"/>
  <c r="J80" i="45"/>
  <c r="J60" i="45"/>
  <c r="J81" i="45"/>
  <c r="J22" i="45"/>
  <c r="J74" i="45"/>
  <c r="J58" i="45"/>
  <c r="J30" i="45"/>
  <c r="J115" i="45"/>
  <c r="J27" i="45"/>
  <c r="J16" i="45"/>
  <c r="J8" i="45"/>
  <c r="J106" i="45"/>
  <c r="J41" i="45"/>
  <c r="J108" i="45"/>
  <c r="J31" i="45"/>
  <c r="J28" i="45"/>
  <c r="J82" i="45"/>
  <c r="J117" i="45"/>
  <c r="J25" i="45"/>
  <c r="J91" i="45"/>
  <c r="J66" i="45"/>
  <c r="J40" i="45"/>
  <c r="J89" i="45"/>
  <c r="J118" i="45"/>
  <c r="J21" i="45"/>
  <c r="J90" i="45"/>
  <c r="J20" i="45"/>
  <c r="J45" i="45"/>
  <c r="J49" i="45"/>
  <c r="J86" i="45"/>
  <c r="J46" i="45"/>
  <c r="J32" i="45"/>
  <c r="J84" i="45"/>
  <c r="J7" i="45"/>
  <c r="J12" i="45"/>
  <c r="J113" i="45"/>
  <c r="J100" i="45"/>
  <c r="J109" i="45"/>
  <c r="J107" i="45"/>
  <c r="J48" i="45"/>
  <c r="J54" i="45"/>
  <c r="J67" i="45"/>
  <c r="J87" i="45"/>
  <c r="J65" i="45"/>
  <c r="J83" i="45"/>
  <c r="J94" i="45"/>
  <c r="J13" i="45"/>
  <c r="J18" i="45"/>
  <c r="J10" i="45"/>
  <c r="J79" i="45"/>
  <c r="J23" i="45"/>
  <c r="J4" i="45"/>
  <c r="J75" i="45"/>
  <c r="J112" i="45"/>
  <c r="J92" i="45"/>
  <c r="J11" i="45"/>
  <c r="J68" i="45"/>
  <c r="J57" i="45"/>
  <c r="J15" i="45"/>
  <c r="J42" i="45"/>
  <c r="J70" i="45"/>
  <c r="J34" i="45"/>
  <c r="J99" i="45"/>
  <c r="J120" i="45"/>
  <c r="J1" i="39" a="1"/>
  <c r="J121" i="39"/>
  <c r="J74" i="39"/>
  <c r="J56" i="39"/>
  <c r="J45" i="39"/>
  <c r="J39" i="39"/>
  <c r="J58" i="39"/>
  <c r="J22" i="39"/>
  <c r="J27" i="39"/>
  <c r="J2" i="39"/>
  <c r="J108" i="39"/>
  <c r="J88" i="39"/>
  <c r="J1" i="39"/>
  <c r="J87" i="39"/>
  <c r="J73" i="39"/>
  <c r="J60" i="39"/>
  <c r="J66" i="39"/>
  <c r="J125" i="39"/>
  <c r="J81" i="39"/>
  <c r="J28" i="39"/>
  <c r="J85" i="39"/>
  <c r="J96" i="39"/>
  <c r="J19" i="39"/>
  <c r="J86" i="39"/>
  <c r="J53" i="39"/>
  <c r="J49" i="39"/>
  <c r="J112" i="39"/>
  <c r="J107" i="39"/>
  <c r="J110" i="39"/>
  <c r="J72" i="39"/>
  <c r="J48" i="39"/>
  <c r="J3" i="39"/>
  <c r="J16" i="39"/>
  <c r="J77" i="39"/>
  <c r="J32" i="39"/>
  <c r="J97" i="39"/>
  <c r="J70" i="39"/>
  <c r="J103" i="39"/>
  <c r="J106" i="39"/>
  <c r="J89" i="39"/>
  <c r="J78" i="39"/>
  <c r="J9" i="39"/>
  <c r="J122" i="39"/>
  <c r="J120" i="39"/>
  <c r="J71" i="39"/>
  <c r="J126" i="39"/>
  <c r="J14" i="39"/>
  <c r="J93" i="39"/>
  <c r="J44" i="39"/>
  <c r="J41" i="39"/>
  <c r="J111" i="39"/>
  <c r="J90" i="39"/>
  <c r="J63" i="39"/>
  <c r="J38" i="39"/>
  <c r="J17" i="39"/>
  <c r="J91" i="39"/>
  <c r="J113" i="39"/>
  <c r="J6" i="39"/>
  <c r="J10" i="39"/>
  <c r="J105" i="39"/>
  <c r="J64" i="39"/>
  <c r="J117" i="39"/>
  <c r="J61" i="39"/>
  <c r="J116" i="39"/>
  <c r="J7" i="39"/>
  <c r="J84" i="39"/>
  <c r="J13" i="39"/>
  <c r="J37" i="39"/>
  <c r="J35" i="39"/>
  <c r="J101" i="39"/>
  <c r="J79" i="39"/>
  <c r="J65" i="39"/>
  <c r="J69" i="39"/>
  <c r="J46" i="39"/>
  <c r="J25" i="39"/>
  <c r="J82" i="39"/>
  <c r="J18" i="39"/>
  <c r="J75" i="39"/>
  <c r="J104" i="39"/>
  <c r="J99" i="39"/>
  <c r="J109" i="39"/>
  <c r="J40" i="39"/>
  <c r="J98" i="39"/>
  <c r="J119" i="39"/>
  <c r="J29" i="39"/>
  <c r="J57" i="39"/>
  <c r="J54" i="39"/>
  <c r="J118" i="39"/>
  <c r="J36" i="39"/>
  <c r="J100" i="39"/>
  <c r="J30" i="39"/>
  <c r="J12" i="39"/>
  <c r="J59" i="39"/>
  <c r="J50" i="39"/>
  <c r="J68" i="39"/>
  <c r="J21" i="39"/>
  <c r="J42" i="39"/>
  <c r="J114" i="39"/>
  <c r="J80" i="39"/>
  <c r="J23" i="39"/>
  <c r="J76" i="39"/>
  <c r="J15" i="39"/>
  <c r="J20" i="39"/>
  <c r="J55" i="39"/>
  <c r="J4" i="39"/>
  <c r="J33" i="39"/>
  <c r="J47" i="39"/>
  <c r="J92" i="39"/>
  <c r="J95" i="39"/>
  <c r="J115" i="39"/>
  <c r="J24" i="39"/>
  <c r="J62" i="39"/>
  <c r="J5" i="39"/>
  <c r="J83" i="39"/>
  <c r="J43" i="39"/>
  <c r="J52" i="39"/>
  <c r="J31" i="39"/>
  <c r="J124" i="39"/>
  <c r="J8" i="39"/>
  <c r="J34" i="39"/>
  <c r="J94" i="39"/>
  <c r="J123" i="39"/>
  <c r="J102" i="39"/>
  <c r="J11" i="39"/>
  <c r="J51" i="39"/>
  <c r="J26" i="39"/>
  <c r="J67" i="39"/>
  <c r="M14" i="36"/>
  <c r="I12" i="6"/>
  <c r="M12" i="45"/>
  <c r="M4" i="34"/>
  <c r="J1" i="33" a="1"/>
  <c r="J5" i="33"/>
  <c r="J122" i="33"/>
  <c r="J22" i="33"/>
  <c r="J101" i="33"/>
  <c r="J14" i="33"/>
  <c r="J7" i="33"/>
  <c r="J54" i="33"/>
  <c r="J3" i="33"/>
  <c r="J73" i="33"/>
  <c r="J106" i="33"/>
  <c r="J119" i="33"/>
  <c r="J44" i="33"/>
  <c r="J71" i="33"/>
  <c r="J35" i="33"/>
  <c r="J72" i="33"/>
  <c r="J123" i="33"/>
  <c r="J58" i="33"/>
  <c r="J116" i="33"/>
  <c r="J69" i="33"/>
  <c r="J83" i="33"/>
  <c r="J92" i="33"/>
  <c r="J25" i="33"/>
  <c r="J85" i="33"/>
  <c r="J52" i="33"/>
  <c r="J24" i="33"/>
  <c r="J90" i="33"/>
  <c r="J43" i="33"/>
  <c r="J67" i="33"/>
  <c r="J39" i="33"/>
  <c r="J110" i="33"/>
  <c r="J36" i="33"/>
  <c r="J97" i="33"/>
  <c r="J33" i="33"/>
  <c r="J55" i="33"/>
  <c r="J61" i="33"/>
  <c r="J23" i="33"/>
  <c r="J32" i="33"/>
  <c r="J59" i="33"/>
  <c r="J1" i="33"/>
  <c r="J98" i="33"/>
  <c r="J96" i="33"/>
  <c r="J50" i="33"/>
  <c r="J34" i="33"/>
  <c r="J38" i="33"/>
  <c r="J113" i="33"/>
  <c r="J125" i="33"/>
  <c r="J77" i="33"/>
  <c r="J80" i="33"/>
  <c r="J79" i="33"/>
  <c r="J31" i="33"/>
  <c r="J53" i="33"/>
  <c r="J18" i="33"/>
  <c r="J47" i="33"/>
  <c r="J56" i="33"/>
  <c r="J27" i="33"/>
  <c r="J30" i="33"/>
  <c r="J114" i="33"/>
  <c r="J41" i="33"/>
  <c r="J48" i="33"/>
  <c r="J21" i="33"/>
  <c r="J49" i="33"/>
  <c r="J51" i="33"/>
  <c r="J26" i="33"/>
  <c r="J20" i="33"/>
  <c r="J2" i="33"/>
  <c r="J29" i="33"/>
  <c r="J57" i="33"/>
  <c r="J93" i="33"/>
  <c r="J89" i="33"/>
  <c r="J40" i="33"/>
  <c r="J120" i="33"/>
  <c r="J10" i="33"/>
  <c r="J78" i="33"/>
  <c r="J109" i="33"/>
  <c r="J105" i="33"/>
  <c r="J108" i="33"/>
  <c r="J66" i="33"/>
  <c r="J16" i="33"/>
  <c r="J15" i="33"/>
  <c r="J107" i="33"/>
  <c r="J81" i="33"/>
  <c r="J46" i="33"/>
  <c r="J12" i="33"/>
  <c r="J68" i="33"/>
  <c r="J45" i="33"/>
  <c r="J104" i="33"/>
  <c r="J94" i="33"/>
  <c r="J70" i="33"/>
  <c r="J62" i="33"/>
  <c r="J6" i="33"/>
  <c r="J11" i="33"/>
  <c r="J86" i="33"/>
  <c r="J121" i="33"/>
  <c r="J88" i="33"/>
  <c r="J82" i="33"/>
  <c r="J75" i="33"/>
  <c r="J99" i="33"/>
  <c r="J9" i="33"/>
  <c r="J102" i="33"/>
  <c r="J64" i="33"/>
  <c r="J13" i="33"/>
  <c r="J118" i="33"/>
  <c r="J4" i="33"/>
  <c r="J37" i="33"/>
  <c r="J17" i="33"/>
  <c r="J117" i="33"/>
  <c r="J74" i="33"/>
  <c r="J60" i="33"/>
  <c r="J126" i="33"/>
  <c r="J111" i="33"/>
  <c r="J112" i="33"/>
  <c r="J19" i="33"/>
  <c r="J8" i="33"/>
  <c r="J91" i="33"/>
  <c r="J28" i="33"/>
  <c r="J84" i="33"/>
  <c r="J87" i="33"/>
  <c r="J115" i="33"/>
  <c r="J124" i="33"/>
  <c r="J103" i="33"/>
  <c r="J65" i="33"/>
  <c r="J95" i="33"/>
  <c r="J100" i="33"/>
  <c r="J63" i="33"/>
  <c r="J42" i="33"/>
  <c r="J76" i="33"/>
  <c r="M5" i="33"/>
  <c r="J14" i="6"/>
  <c r="J13" i="6"/>
  <c r="M5" i="5"/>
  <c r="K10" i="6"/>
  <c r="L10" i="6"/>
  <c r="M14" i="34"/>
  <c r="K11" i="6"/>
  <c r="L11" i="6"/>
  <c r="M12" i="5"/>
  <c r="M5" i="39"/>
  <c r="M5" i="36"/>
  <c r="M14" i="39"/>
  <c r="M4" i="45"/>
  <c r="I13" i="6"/>
  <c r="K13" i="6"/>
  <c r="L13" i="6"/>
  <c r="M12" i="33"/>
  <c r="K12" i="6"/>
  <c r="L12" i="6"/>
  <c r="M14" i="45"/>
  <c r="M4" i="39"/>
  <c r="K15" i="6"/>
  <c r="L15" i="6"/>
  <c r="M12" i="36"/>
  <c r="M12" i="34"/>
  <c r="M4" i="36"/>
  <c r="J1" i="34" a="1"/>
  <c r="J58" i="34"/>
  <c r="J100" i="34"/>
  <c r="J110" i="34"/>
  <c r="J79" i="34"/>
  <c r="J49" i="34"/>
  <c r="J32" i="34"/>
  <c r="J75" i="34"/>
  <c r="J18" i="34"/>
  <c r="J92" i="34"/>
  <c r="J112" i="34"/>
  <c r="J66" i="34"/>
  <c r="J74" i="34"/>
  <c r="J119" i="34"/>
  <c r="J97" i="34"/>
  <c r="J17" i="34"/>
  <c r="J62" i="34"/>
  <c r="J29" i="34"/>
  <c r="J14" i="34"/>
  <c r="J10" i="34"/>
  <c r="J96" i="34"/>
  <c r="J102" i="34"/>
  <c r="J4" i="34"/>
  <c r="J124" i="34"/>
  <c r="J85" i="34"/>
  <c r="J30" i="34"/>
  <c r="J78" i="34"/>
  <c r="J55" i="34"/>
  <c r="J24" i="34"/>
  <c r="J20" i="34"/>
  <c r="J16" i="34"/>
  <c r="J111" i="34"/>
  <c r="J52" i="34"/>
  <c r="J44" i="34"/>
  <c r="J98" i="34"/>
  <c r="J27" i="34"/>
  <c r="J13" i="34"/>
  <c r="J9" i="34"/>
  <c r="J2" i="34"/>
  <c r="J107" i="34"/>
  <c r="J82" i="34"/>
  <c r="J122" i="34"/>
  <c r="J40" i="34"/>
  <c r="J1" i="34"/>
  <c r="M5" i="34"/>
  <c r="J121" i="34"/>
  <c r="J114" i="34"/>
  <c r="J106" i="34"/>
  <c r="J99" i="34"/>
  <c r="J91" i="34"/>
  <c r="J45" i="34"/>
  <c r="J68" i="34"/>
  <c r="J57" i="34"/>
  <c r="J117" i="34"/>
  <c r="J94" i="34"/>
  <c r="J53" i="34"/>
  <c r="J11" i="34"/>
  <c r="J23" i="34"/>
  <c r="J77" i="34"/>
  <c r="J120" i="34"/>
  <c r="J113" i="34"/>
  <c r="J42" i="34"/>
  <c r="J90" i="34"/>
  <c r="J125" i="34"/>
  <c r="J81" i="34"/>
  <c r="J56" i="34"/>
  <c r="J70" i="34"/>
  <c r="J86" i="34"/>
  <c r="J7" i="34"/>
  <c r="J87" i="34"/>
  <c r="J126" i="34"/>
  <c r="J46" i="34"/>
  <c r="J48" i="34"/>
  <c r="J105" i="34"/>
  <c r="J89" i="34"/>
  <c r="J21" i="34"/>
  <c r="J65" i="34"/>
  <c r="J37" i="34"/>
  <c r="J61" i="34"/>
  <c r="J93" i="34"/>
  <c r="J101" i="34"/>
  <c r="J104" i="34"/>
  <c r="J25" i="34"/>
  <c r="J84" i="34"/>
  <c r="J80" i="34"/>
  <c r="J64" i="34"/>
  <c r="J15" i="34"/>
  <c r="J108" i="34"/>
  <c r="J36" i="34"/>
  <c r="J28" i="34"/>
  <c r="J73" i="34"/>
  <c r="J67" i="34"/>
  <c r="J60" i="34"/>
  <c r="J38" i="34"/>
  <c r="J109" i="34"/>
  <c r="J47" i="34"/>
  <c r="J22" i="34"/>
  <c r="J31" i="34"/>
  <c r="J83" i="34"/>
  <c r="J95" i="34"/>
  <c r="J103" i="34"/>
  <c r="J51" i="34"/>
  <c r="J43" i="34"/>
  <c r="J34" i="34"/>
  <c r="J26" i="34"/>
  <c r="J76" i="34"/>
  <c r="J72" i="34"/>
  <c r="J115" i="34"/>
  <c r="J118" i="34"/>
  <c r="J35" i="34"/>
  <c r="J54" i="34"/>
  <c r="J5" i="34"/>
  <c r="J3" i="34"/>
  <c r="J123" i="34"/>
  <c r="J116" i="34"/>
  <c r="J6" i="34"/>
  <c r="J39" i="34"/>
  <c r="J63" i="34"/>
  <c r="J71" i="34"/>
  <c r="J19" i="34"/>
  <c r="J69" i="34"/>
  <c r="J59" i="34"/>
  <c r="J50" i="34"/>
  <c r="J41" i="34"/>
  <c r="J33" i="34"/>
  <c r="J88" i="34"/>
  <c r="J12" i="34"/>
  <c r="J8" i="34"/>
</calcChain>
</file>

<file path=xl/comments1.xml><?xml version="1.0" encoding="utf-8"?>
<comments xmlns="http://schemas.openxmlformats.org/spreadsheetml/2006/main">
  <authors>
    <author>Ferdinando Ametrano</author>
  </authors>
  <commentList>
    <comment ref="C6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</commentList>
</comments>
</file>

<file path=xl/comments2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M3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B4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  <comment ref="M6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M1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M1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M3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B4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  <comment ref="M6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M1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M1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4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M3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B4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  <comment ref="M6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M1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M1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5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M3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B4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  <comment ref="M6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M1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M1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6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M3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B4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  <comment ref="M6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M1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M1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7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M3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B4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  <comment ref="M6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M1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M1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8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M3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B4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  <comment ref="M6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M1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M1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9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M3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B4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  <comment ref="M6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M1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M1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sharedStrings.xml><?xml version="1.0" encoding="utf-8"?>
<sst xmlns="http://schemas.openxmlformats.org/spreadsheetml/2006/main" count="1680" uniqueCount="145">
  <si>
    <t>20Y</t>
  </si>
  <si>
    <t>15Y</t>
  </si>
  <si>
    <t>12Y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</si>
  <si>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</si>
  <si>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</si>
  <si>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</si>
  <si>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</si>
  <si>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</si>
  <si>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</si>
  <si>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</si>
  <si>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</si>
  <si>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</si>
  <si>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21M</t>
  </si>
  <si>
    <t>18M</t>
  </si>
  <si>
    <t>15M</t>
  </si>
  <si>
    <t>1Y</t>
  </si>
  <si>
    <t>11M</t>
  </si>
  <si>
    <t>10M</t>
  </si>
  <si>
    <t>9M</t>
  </si>
  <si>
    <t>8M</t>
  </si>
  <si>
    <t>7M</t>
  </si>
  <si>
    <t>6M</t>
  </si>
  <si>
    <t>5M</t>
  </si>
  <si>
    <t>4M</t>
  </si>
  <si>
    <t>3M</t>
  </si>
  <si>
    <t>2M</t>
  </si>
  <si>
    <t>1M</t>
  </si>
  <si>
    <t>3W</t>
  </si>
  <si>
    <t>2W</t>
  </si>
  <si>
    <t>SW</t>
  </si>
  <si>
    <t>Latest Date</t>
  </si>
  <si>
    <t>Earliest Date</t>
  </si>
  <si>
    <t>Min Distance</t>
  </si>
  <si>
    <t>Priority</t>
  </si>
  <si>
    <t>Include Flag</t>
  </si>
  <si>
    <t>Conv. Adj. / Spread</t>
  </si>
  <si>
    <t>Quote Value</t>
  </si>
  <si>
    <t>AllDepos</t>
  </si>
  <si>
    <t>DepoFuturesPriority</t>
  </si>
  <si>
    <t>FrontFuturesRollingDays</t>
  </si>
  <si>
    <t>nSerialFutures</t>
  </si>
  <si>
    <t>nIMMFutures</t>
  </si>
  <si>
    <t>Rate</t>
  </si>
  <si>
    <t>Rate Helpers Selected</t>
  </si>
  <si>
    <t>Rate Helpers Selection</t>
  </si>
  <si>
    <t>InterpolatorID</t>
  </si>
  <si>
    <t>Discount</t>
  </si>
  <si>
    <t>TraitsID</t>
  </si>
  <si>
    <t>Accuracy</t>
  </si>
  <si>
    <t>Day Counter</t>
  </si>
  <si>
    <t>Calendar</t>
  </si>
  <si>
    <t>NDays</t>
  </si>
  <si>
    <t>ObjectOverwrite</t>
  </si>
  <si>
    <t>Trigger</t>
  </si>
  <si>
    <t>Permanent</t>
  </si>
  <si>
    <t>USD</t>
  </si>
  <si>
    <t>ON</t>
  </si>
  <si>
    <t>Currency</t>
  </si>
  <si>
    <t>General Settings</t>
  </si>
  <si>
    <t>SN</t>
  </si>
  <si>
    <t>_Quote</t>
  </si>
  <si>
    <t>QuoteSuffix</t>
  </si>
  <si>
    <t>Following</t>
  </si>
  <si>
    <t>MonotonicLogCubicNaturalSpline</t>
  </si>
  <si>
    <t>UnitedStates::Settlement</t>
  </si>
  <si>
    <t>JoinHolidays</t>
  </si>
  <si>
    <t>Extrapolation</t>
  </si>
  <si>
    <t>Instruments</t>
  </si>
  <si>
    <t>Instruments Selected</t>
  </si>
  <si>
    <t>JoinCalendar</t>
  </si>
  <si>
    <t>FixingDays</t>
  </si>
  <si>
    <t>RateHelperObject</t>
  </si>
  <si>
    <t>Convention</t>
  </si>
  <si>
    <t>EndOfMonth</t>
  </si>
  <si>
    <t>FxPointQuote</t>
  </si>
  <si>
    <t>FxSpotQuote</t>
  </si>
  <si>
    <t>TARGET</t>
  </si>
  <si>
    <t>CollateralCurve</t>
  </si>
  <si>
    <t>IsCurrencyPairCollateralBased</t>
  </si>
  <si>
    <t>EUR</t>
  </si>
  <si>
    <t>13M</t>
  </si>
  <si>
    <t>14M</t>
  </si>
  <si>
    <t>16M</t>
  </si>
  <si>
    <t>17M</t>
  </si>
  <si>
    <t>19M</t>
  </si>
  <si>
    <t>20M</t>
  </si>
  <si>
    <t>22M</t>
  </si>
  <si>
    <t>23M</t>
  </si>
  <si>
    <t>11Y</t>
  </si>
  <si>
    <t>13Y</t>
  </si>
  <si>
    <t>14Y</t>
  </si>
  <si>
    <t>16Y</t>
  </si>
  <si>
    <t>17Y</t>
  </si>
  <si>
    <t>18Y</t>
  </si>
  <si>
    <t>19Y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</si>
  <si>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</si>
  <si>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</si>
  <si>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</si>
  <si>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</si>
  <si>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</si>
  <si>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</si>
  <si>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</si>
  <si>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</si>
  <si>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</si>
  <si>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</si>
  <si>
    <t>BaseCurrency</t>
  </si>
  <si>
    <t>QuoteCurrency</t>
  </si>
  <si>
    <t>BaseCalendar</t>
  </si>
  <si>
    <t>QuoteCalendar</t>
  </si>
  <si>
    <t xml:space="preserve"> </t>
  </si>
  <si>
    <t>CurveError</t>
  </si>
  <si>
    <t>DataError</t>
  </si>
  <si>
    <t>JoinCalendarRule</t>
  </si>
  <si>
    <t>ExtrapolationFlag</t>
  </si>
  <si>
    <t>YieldCurve</t>
  </si>
  <si>
    <t>GBP</t>
  </si>
  <si>
    <t>UnitedKingdom::Exchange</t>
  </si>
  <si>
    <t>CHF</t>
  </si>
  <si>
    <t>Switzerland</t>
  </si>
  <si>
    <t>ForeignCurrency</t>
  </si>
  <si>
    <t>JPY</t>
  </si>
  <si>
    <t>Japan</t>
  </si>
  <si>
    <t>AUD</t>
  </si>
  <si>
    <t>Australia</t>
  </si>
  <si>
    <t>SEK</t>
  </si>
  <si>
    <t>Sweden</t>
  </si>
  <si>
    <t>HKD</t>
  </si>
  <si>
    <t>HongKong::HKEx</t>
  </si>
  <si>
    <t>BasisCurve</t>
  </si>
  <si>
    <t>ReferenceDate</t>
  </si>
  <si>
    <t>Value</t>
  </si>
  <si>
    <t>Foreign Currency</t>
  </si>
  <si>
    <t>Collateral Currency</t>
  </si>
  <si>
    <t>YieldCurveID</t>
  </si>
  <si>
    <t>MaxDate</t>
  </si>
  <si>
    <t>Collateral Type</t>
  </si>
  <si>
    <t>Relinkable Handle</t>
  </si>
  <si>
    <t>Error</t>
  </si>
  <si>
    <t>RelinkableHandleLinkTo</t>
  </si>
  <si>
    <t>RelinkabelHandleLinkTo</t>
  </si>
  <si>
    <t>ManualTrigger</t>
  </si>
  <si>
    <t>TN</t>
  </si>
  <si>
    <t>BASISEURON</t>
  </si>
  <si>
    <t>SpotFx Quote</t>
  </si>
  <si>
    <t>SpotFx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</si>
</sst>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164" formatCode="&quot;£&quot;#,##0;[Red]\-&quot;£&quot;#,##0"/>
    <numFmt numFmtId="165" formatCode="_-* #,##0.00_-;\-* #,##0.00_-;_-* &quot;-&quot;??_-;_-@_-"/>
    <numFmt numFmtId="166" formatCode="ddd\,\ d\-mmm\-yyyy"/>
    <numFmt numFmtId="167" formatCode="0.0000%"/>
    <numFmt numFmtId="168" formatCode="ddd\,\ dd\-mmm\-yyyy"/>
    <numFmt numFmtId="169" formatCode="0.000000000"/>
    <numFmt numFmtId="170" formatCode="ddd\,\ d\-mmm\-yy"/>
    <numFmt numFmtId="171" formatCode="ddd\,\ d\-mmm\-yyyy\,\ hh:mm:ss"/>
    <numFmt numFmtId="172" formatCode="General_)"/>
    <numFmt numFmtId="173" formatCode="#,##0.0;#,##0.0"/>
    <numFmt numFmtId="174" formatCode="0.000000000E+00"/>
    <numFmt numFmtId="177" formatCode="0.00000000000000"/>
    <numFmt numFmtId="178" formatCode="0.000000000000000"/>
    <numFmt numFmtId="179" formatCode="0.00000%"/>
    <numFmt numFmtId="180" formatCode="dd\-mmm\-yy"/>
    <numFmt numFmtId="182" formatCode="0.00000"/>
  </numFmts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ourier New"/>
      <family val="3"/>
    </font>
    <font>
      <b/>
      <sz val="8"/>
      <name val="Courier New"/>
      <family val="3"/>
    </font>
    <font>
      <sz val="8"/>
      <name val="Arial"/>
      <family val="2"/>
    </font>
    <font>
      <sz val="8"/>
      <color indexed="81"/>
      <name val="Tahoma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rgb="FFFF0000"/>
      <name val="Courier New"/>
      <family val="3"/>
    </font>
    <font>
      <sz val="12"/>
      <name val="Courier New"/>
      <family val="3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7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4" fillId="0" borderId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172" fontId="7" fillId="0" borderId="0"/>
    <xf numFmtId="173" fontId="8" fillId="4" borderId="0">
      <alignment horizontal="center" vertical="center"/>
    </xf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10" fillId="0" borderId="0"/>
    <xf numFmtId="9" fontId="10" fillId="0" borderId="0" applyFont="0" applyFill="0" applyBorder="0" applyAlignment="0" applyProtection="0"/>
    <xf numFmtId="0" fontId="9" fillId="0" borderId="0"/>
    <xf numFmtId="9" fontId="9" fillId="0" borderId="0" applyFont="0" applyFill="0" applyBorder="0" applyAlignment="0" applyProtection="0"/>
    <xf numFmtId="9" fontId="1" fillId="0" borderId="0" applyFont="0" applyFill="0" applyBorder="0" applyAlignment="0" applyProtection="0"/>
    <xf numFmtId="165" fontId="9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7">
    <xf numFmtId="0" fontId="0" fillId="0" borderId="0" xfId="0"/>
    <xf numFmtId="0" fontId="2" fillId="2" borderId="9" xfId="1" applyFont="1" applyFill="1" applyBorder="1" applyAlignment="1">
      <alignment horizontal="left"/>
    </xf>
    <xf numFmtId="167" fontId="2" fillId="2" borderId="9" xfId="2" applyNumberFormat="1" applyFont="1" applyFill="1" applyBorder="1" applyAlignment="1">
      <alignment horizontal="right"/>
    </xf>
    <xf numFmtId="0" fontId="2" fillId="0" borderId="9" xfId="1" applyFont="1" applyFill="1" applyBorder="1" applyAlignment="1">
      <alignment horizontal="center"/>
    </xf>
    <xf numFmtId="0" fontId="2" fillId="2" borderId="9" xfId="1" applyFont="1" applyFill="1" applyBorder="1" applyAlignment="1">
      <alignment horizontal="center"/>
    </xf>
    <xf numFmtId="166" fontId="2" fillId="2" borderId="9" xfId="1" applyNumberFormat="1" applyFont="1" applyFill="1" applyBorder="1" applyAlignment="1">
      <alignment horizontal="right"/>
    </xf>
    <xf numFmtId="0" fontId="2" fillId="2" borderId="8" xfId="1" applyFont="1" applyFill="1" applyBorder="1" applyAlignment="1">
      <alignment horizontal="left"/>
    </xf>
    <xf numFmtId="167" fontId="2" fillId="2" borderId="8" xfId="2" applyNumberFormat="1" applyFont="1" applyFill="1" applyBorder="1" applyAlignment="1">
      <alignment horizontal="right"/>
    </xf>
    <xf numFmtId="0" fontId="2" fillId="0" borderId="8" xfId="1" applyFont="1" applyFill="1" applyBorder="1" applyAlignment="1">
      <alignment horizontal="center"/>
    </xf>
    <xf numFmtId="0" fontId="2" fillId="2" borderId="8" xfId="1" applyFont="1" applyFill="1" applyBorder="1" applyAlignment="1">
      <alignment horizontal="center"/>
    </xf>
    <xf numFmtId="166" fontId="2" fillId="2" borderId="8" xfId="1" applyNumberFormat="1" applyFont="1" applyFill="1" applyBorder="1" applyAlignment="1">
      <alignment horizontal="right"/>
    </xf>
    <xf numFmtId="0" fontId="2" fillId="2" borderId="7" xfId="1" applyFont="1" applyFill="1" applyBorder="1" applyAlignment="1">
      <alignment horizontal="left"/>
    </xf>
    <xf numFmtId="167" fontId="2" fillId="2" borderId="7" xfId="2" applyNumberFormat="1" applyFont="1" applyFill="1" applyBorder="1" applyAlignment="1">
      <alignment horizontal="right"/>
    </xf>
    <xf numFmtId="0" fontId="2" fillId="0" borderId="7" xfId="1" applyFont="1" applyFill="1" applyBorder="1" applyAlignment="1">
      <alignment horizontal="center"/>
    </xf>
    <xf numFmtId="0" fontId="2" fillId="2" borderId="7" xfId="1" applyFont="1" applyFill="1" applyBorder="1" applyAlignment="1">
      <alignment horizontal="center"/>
    </xf>
    <xf numFmtId="166" fontId="2" fillId="2" borderId="7" xfId="1" applyNumberFormat="1" applyFont="1" applyFill="1" applyBorder="1" applyAlignment="1">
      <alignment horizontal="right"/>
    </xf>
    <xf numFmtId="0" fontId="2" fillId="6" borderId="0" xfId="1" applyFont="1" applyFill="1"/>
    <xf numFmtId="0" fontId="2" fillId="0" borderId="8" xfId="1" applyFont="1" applyBorder="1"/>
    <xf numFmtId="0" fontId="11" fillId="0" borderId="8" xfId="1" applyFont="1" applyBorder="1"/>
    <xf numFmtId="0" fontId="2" fillId="0" borderId="7" xfId="1" applyFont="1" applyBorder="1"/>
    <xf numFmtId="0" fontId="11" fillId="0" borderId="7" xfId="1" applyFont="1" applyBorder="1"/>
    <xf numFmtId="0" fontId="3" fillId="7" borderId="4" xfId="1" applyFont="1" applyFill="1" applyBorder="1" applyAlignment="1">
      <alignment horizontal="center" vertical="center" wrapText="1"/>
    </xf>
    <xf numFmtId="0" fontId="2" fillId="6" borderId="0" xfId="1" applyFont="1" applyFill="1" applyAlignment="1">
      <alignment horizontal="left"/>
    </xf>
    <xf numFmtId="0" fontId="2" fillId="0" borderId="8" xfId="16" applyNumberFormat="1" applyFont="1" applyFill="1" applyBorder="1" applyAlignment="1">
      <alignment horizontal="center"/>
    </xf>
    <xf numFmtId="0" fontId="2" fillId="0" borderId="7" xfId="16" applyNumberFormat="1" applyFont="1" applyFill="1" applyBorder="1" applyAlignment="1">
      <alignment horizontal="center"/>
    </xf>
    <xf numFmtId="0" fontId="3" fillId="7" borderId="4" xfId="1" applyFont="1" applyFill="1" applyBorder="1" applyAlignment="1">
      <alignment horizontal="center" vertical="center"/>
    </xf>
    <xf numFmtId="0" fontId="2" fillId="6" borderId="0" xfId="1" applyFont="1" applyFill="1" applyAlignment="1">
      <alignment horizontal="center" vertical="center"/>
    </xf>
    <xf numFmtId="3" fontId="2" fillId="3" borderId="9" xfId="1" applyNumberFormat="1" applyFont="1" applyFill="1" applyBorder="1" applyAlignment="1">
      <alignment horizontal="center"/>
    </xf>
    <xf numFmtId="3" fontId="2" fillId="3" borderId="8" xfId="1" applyNumberFormat="1" applyFont="1" applyFill="1" applyBorder="1" applyAlignment="1">
      <alignment horizontal="center"/>
    </xf>
    <xf numFmtId="0" fontId="2" fillId="3" borderId="7" xfId="1" applyFont="1" applyFill="1" applyBorder="1" applyAlignment="1">
      <alignment horizontal="center"/>
    </xf>
    <xf numFmtId="0" fontId="2" fillId="2" borderId="9" xfId="1" applyFont="1" applyFill="1" applyBorder="1" applyAlignment="1"/>
    <xf numFmtId="167" fontId="2" fillId="2" borderId="9" xfId="1" applyNumberFormat="1" applyFont="1" applyFill="1" applyBorder="1" applyAlignment="1"/>
    <xf numFmtId="168" fontId="2" fillId="2" borderId="9" xfId="1" applyNumberFormat="1" applyFont="1" applyFill="1" applyBorder="1" applyAlignment="1"/>
    <xf numFmtId="0" fontId="2" fillId="2" borderId="8" xfId="1" applyFont="1" applyFill="1" applyBorder="1" applyAlignment="1"/>
    <xf numFmtId="167" fontId="2" fillId="2" borderId="8" xfId="1" applyNumberFormat="1" applyFont="1" applyFill="1" applyBorder="1" applyAlignment="1"/>
    <xf numFmtId="168" fontId="2" fillId="2" borderId="8" xfId="1" applyNumberFormat="1" applyFont="1" applyFill="1" applyBorder="1" applyAlignment="1"/>
    <xf numFmtId="0" fontId="2" fillId="2" borderId="7" xfId="1" applyFont="1" applyFill="1" applyBorder="1" applyAlignment="1"/>
    <xf numFmtId="167" fontId="2" fillId="2" borderId="7" xfId="1" applyNumberFormat="1" applyFont="1" applyFill="1" applyBorder="1" applyAlignment="1"/>
    <xf numFmtId="168" fontId="2" fillId="2" borderId="7" xfId="1" applyNumberFormat="1" applyFont="1" applyFill="1" applyBorder="1" applyAlignment="1"/>
    <xf numFmtId="0" fontId="2" fillId="6" borderId="0" xfId="1" applyFont="1" applyFill="1" applyBorder="1"/>
    <xf numFmtId="0" fontId="2" fillId="8" borderId="9" xfId="1" applyFont="1" applyFill="1" applyBorder="1" applyAlignment="1">
      <alignment horizontal="right"/>
    </xf>
    <xf numFmtId="0" fontId="2" fillId="8" borderId="8" xfId="1" applyFont="1" applyFill="1" applyBorder="1" applyAlignment="1">
      <alignment horizontal="right"/>
    </xf>
    <xf numFmtId="0" fontId="2" fillId="8" borderId="7" xfId="1" applyFont="1" applyFill="1" applyBorder="1" applyAlignment="1">
      <alignment horizontal="right"/>
    </xf>
    <xf numFmtId="174" fontId="2" fillId="6" borderId="0" xfId="1" applyNumberFormat="1" applyFont="1" applyFill="1" applyBorder="1"/>
    <xf numFmtId="169" fontId="2" fillId="8" borderId="9" xfId="2" applyNumberFormat="1" applyFont="1" applyFill="1" applyBorder="1"/>
    <xf numFmtId="169" fontId="2" fillId="8" borderId="8" xfId="2" applyNumberFormat="1" applyFont="1" applyFill="1" applyBorder="1"/>
    <xf numFmtId="169" fontId="2" fillId="8" borderId="7" xfId="2" applyNumberFormat="1" applyFont="1" applyFill="1" applyBorder="1"/>
    <xf numFmtId="0" fontId="2" fillId="0" borderId="3" xfId="3" applyFont="1" applyFill="1" applyBorder="1" applyAlignment="1">
      <alignment horizontal="center"/>
    </xf>
    <xf numFmtId="171" fontId="2" fillId="0" borderId="2" xfId="1" quotePrefix="1" applyNumberFormat="1" applyFont="1" applyFill="1" applyBorder="1" applyAlignment="1" applyProtection="1">
      <alignment horizontal="center"/>
    </xf>
    <xf numFmtId="0" fontId="2" fillId="8" borderId="9" xfId="3" applyFont="1" applyFill="1" applyBorder="1" applyAlignment="1"/>
    <xf numFmtId="0" fontId="2" fillId="8" borderId="8" xfId="1" applyFont="1" applyFill="1" applyBorder="1" applyAlignment="1"/>
    <xf numFmtId="0" fontId="2" fillId="8" borderId="7" xfId="1" applyFont="1" applyFill="1" applyBorder="1" applyAlignment="1"/>
    <xf numFmtId="0" fontId="2" fillId="8" borderId="8" xfId="3" applyFont="1" applyFill="1" applyBorder="1" applyAlignment="1"/>
    <xf numFmtId="0" fontId="2" fillId="0" borderId="2" xfId="3" applyFont="1" applyFill="1" applyBorder="1" applyAlignment="1">
      <alignment horizontal="center"/>
    </xf>
    <xf numFmtId="0" fontId="2" fillId="8" borderId="9" xfId="1" applyFont="1" applyFill="1" applyBorder="1" applyAlignment="1"/>
    <xf numFmtId="171" fontId="2" fillId="0" borderId="1" xfId="1" applyNumberFormat="1" applyFont="1" applyFill="1" applyBorder="1" applyAlignment="1" applyProtection="1">
      <alignment horizontal="center"/>
    </xf>
    <xf numFmtId="171" fontId="2" fillId="0" borderId="9" xfId="1" applyNumberFormat="1" applyFont="1" applyFill="1" applyBorder="1" applyAlignment="1" applyProtection="1">
      <alignment horizontal="center"/>
    </xf>
    <xf numFmtId="171" fontId="2" fillId="0" borderId="8" xfId="1" applyNumberFormat="1" applyFont="1" applyFill="1" applyBorder="1" applyAlignment="1" applyProtection="1">
      <alignment horizontal="center"/>
    </xf>
    <xf numFmtId="171" fontId="2" fillId="0" borderId="7" xfId="1" applyNumberFormat="1" applyFont="1" applyFill="1" applyBorder="1" applyAlignment="1" applyProtection="1">
      <alignment horizontal="center"/>
    </xf>
    <xf numFmtId="170" fontId="2" fillId="0" borderId="3" xfId="1" quotePrefix="1" applyNumberFormat="1" applyFont="1" applyFill="1" applyBorder="1" applyAlignment="1">
      <alignment horizontal="center"/>
    </xf>
    <xf numFmtId="3" fontId="2" fillId="0" borderId="2" xfId="1" applyNumberFormat="1" applyFont="1" applyFill="1" applyBorder="1" applyAlignment="1">
      <alignment horizontal="center"/>
    </xf>
    <xf numFmtId="11" fontId="2" fillId="0" borderId="2" xfId="1" applyNumberFormat="1" applyFont="1" applyFill="1" applyBorder="1" applyAlignment="1">
      <alignment horizontal="center"/>
    </xf>
    <xf numFmtId="0" fontId="2" fillId="0" borderId="2" xfId="1" applyFont="1" applyFill="1" applyBorder="1" applyAlignment="1">
      <alignment horizontal="center"/>
    </xf>
    <xf numFmtId="0" fontId="2" fillId="0" borderId="1" xfId="1" applyFont="1" applyFill="1" applyBorder="1" applyAlignment="1">
      <alignment horizontal="center"/>
    </xf>
    <xf numFmtId="168" fontId="2" fillId="8" borderId="8" xfId="1" applyNumberFormat="1" applyFont="1" applyFill="1" applyBorder="1" applyAlignment="1"/>
    <xf numFmtId="168" fontId="2" fillId="8" borderId="7" xfId="1" applyNumberFormat="1" applyFont="1" applyFill="1" applyBorder="1" applyAlignment="1"/>
    <xf numFmtId="0" fontId="2" fillId="6" borderId="0" xfId="3" applyFont="1" applyFill="1"/>
    <xf numFmtId="1" fontId="11" fillId="0" borderId="2" xfId="1" applyNumberFormat="1" applyFont="1" applyFill="1" applyBorder="1" applyAlignment="1">
      <alignment horizontal="left"/>
    </xf>
    <xf numFmtId="1" fontId="11" fillId="0" borderId="1" xfId="1" applyNumberFormat="1" applyFont="1" applyFill="1" applyBorder="1" applyAlignment="1">
      <alignment horizontal="left"/>
    </xf>
    <xf numFmtId="0" fontId="2" fillId="6" borderId="0" xfId="1" applyFont="1" applyFill="1" applyBorder="1" applyAlignment="1">
      <alignment horizontal="left"/>
    </xf>
    <xf numFmtId="171" fontId="2" fillId="0" borderId="2" xfId="3" applyNumberFormat="1" applyFont="1" applyFill="1" applyBorder="1" applyAlignment="1">
      <alignment horizontal="left"/>
    </xf>
    <xf numFmtId="0" fontId="2" fillId="5" borderId="4" xfId="1" applyFont="1" applyFill="1" applyBorder="1" applyAlignment="1">
      <alignment vertical="center"/>
    </xf>
    <xf numFmtId="1" fontId="2" fillId="0" borderId="4" xfId="1" applyNumberFormat="1" applyFont="1" applyFill="1" applyBorder="1" applyAlignment="1">
      <alignment horizontal="center" vertical="center"/>
    </xf>
    <xf numFmtId="0" fontId="2" fillId="0" borderId="9" xfId="3" applyFont="1" applyFill="1" applyBorder="1"/>
    <xf numFmtId="0" fontId="2" fillId="0" borderId="8" xfId="3" applyFont="1" applyFill="1" applyBorder="1"/>
    <xf numFmtId="0" fontId="2" fillId="0" borderId="7" xfId="3" applyFont="1" applyFill="1" applyBorder="1"/>
    <xf numFmtId="0" fontId="2" fillId="7" borderId="4" xfId="3" applyFont="1" applyFill="1" applyBorder="1" applyAlignment="1">
      <alignment horizontal="center" vertical="center" wrapText="1"/>
    </xf>
    <xf numFmtId="168" fontId="2" fillId="0" borderId="9" xfId="3" applyNumberFormat="1" applyFont="1" applyFill="1" applyBorder="1"/>
    <xf numFmtId="168" fontId="2" fillId="0" borderId="8" xfId="3" applyNumberFormat="1" applyFont="1" applyFill="1" applyBorder="1"/>
    <xf numFmtId="168" fontId="2" fillId="0" borderId="7" xfId="3" applyNumberFormat="1" applyFont="1" applyFill="1" applyBorder="1"/>
    <xf numFmtId="169" fontId="2" fillId="0" borderId="9" xfId="3" applyNumberFormat="1" applyFont="1" applyFill="1" applyBorder="1"/>
    <xf numFmtId="169" fontId="2" fillId="0" borderId="8" xfId="3" applyNumberFormat="1" applyFont="1" applyFill="1" applyBorder="1"/>
    <xf numFmtId="169" fontId="2" fillId="0" borderId="7" xfId="3" applyNumberFormat="1" applyFont="1" applyFill="1" applyBorder="1"/>
    <xf numFmtId="0" fontId="11" fillId="0" borderId="9" xfId="3" applyFont="1" applyFill="1" applyBorder="1"/>
    <xf numFmtId="0" fontId="11" fillId="0" borderId="8" xfId="3" applyFont="1" applyFill="1" applyBorder="1"/>
    <xf numFmtId="0" fontId="11" fillId="0" borderId="7" xfId="3" applyFont="1" applyFill="1" applyBorder="1"/>
    <xf numFmtId="0" fontId="2" fillId="5" borderId="9" xfId="1" applyFont="1" applyFill="1" applyBorder="1" applyAlignment="1">
      <alignment vertical="center"/>
    </xf>
    <xf numFmtId="1" fontId="2" fillId="0" borderId="9" xfId="1" applyNumberFormat="1" applyFont="1" applyFill="1" applyBorder="1" applyAlignment="1">
      <alignment horizontal="center" vertical="center"/>
    </xf>
    <xf numFmtId="171" fontId="2" fillId="0" borderId="9" xfId="1" quotePrefix="1" applyNumberFormat="1" applyFont="1" applyFill="1" applyBorder="1" applyAlignment="1" applyProtection="1">
      <alignment horizontal="center"/>
    </xf>
    <xf numFmtId="170" fontId="2" fillId="0" borderId="2" xfId="1" applyNumberFormat="1" applyFont="1" applyFill="1" applyBorder="1" applyAlignment="1">
      <alignment horizontal="center"/>
    </xf>
    <xf numFmtId="0" fontId="12" fillId="7" borderId="6" xfId="3" applyFont="1" applyFill="1" applyBorder="1" applyAlignment="1">
      <alignment horizontal="centerContinuous" vertical="center"/>
    </xf>
    <xf numFmtId="0" fontId="12" fillId="7" borderId="5" xfId="3" applyFont="1" applyFill="1" applyBorder="1" applyAlignment="1">
      <alignment horizontal="centerContinuous" vertical="center"/>
    </xf>
    <xf numFmtId="0" fontId="2" fillId="5" borderId="0" xfId="1" applyFont="1" applyFill="1" applyBorder="1"/>
    <xf numFmtId="0" fontId="3" fillId="5" borderId="4" xfId="1" applyFont="1" applyFill="1" applyBorder="1" applyAlignment="1">
      <alignment horizontal="center" vertical="center" wrapText="1"/>
    </xf>
    <xf numFmtId="0" fontId="2" fillId="5" borderId="9" xfId="1" applyFont="1" applyFill="1" applyBorder="1" applyAlignment="1"/>
    <xf numFmtId="0" fontId="11" fillId="0" borderId="8" xfId="16" applyNumberFormat="1" applyFont="1" applyFill="1" applyBorder="1" applyAlignment="1">
      <alignment horizontal="center"/>
    </xf>
    <xf numFmtId="0" fontId="11" fillId="2" borderId="8" xfId="1" applyFont="1" applyFill="1" applyBorder="1" applyAlignment="1">
      <alignment horizontal="left"/>
    </xf>
    <xf numFmtId="167" fontId="11" fillId="2" borderId="8" xfId="2" applyNumberFormat="1" applyFont="1" applyFill="1" applyBorder="1" applyAlignment="1">
      <alignment horizontal="right"/>
    </xf>
    <xf numFmtId="0" fontId="11" fillId="0" borderId="8" xfId="1" applyFont="1" applyFill="1" applyBorder="1" applyAlignment="1">
      <alignment horizontal="center"/>
    </xf>
    <xf numFmtId="0" fontId="11" fillId="2" borderId="8" xfId="1" applyFont="1" applyFill="1" applyBorder="1" applyAlignment="1">
      <alignment horizontal="center"/>
    </xf>
    <xf numFmtId="166" fontId="11" fillId="2" borderId="8" xfId="1" applyNumberFormat="1" applyFont="1" applyFill="1" applyBorder="1" applyAlignment="1">
      <alignment horizontal="right"/>
    </xf>
    <xf numFmtId="0" fontId="11" fillId="0" borderId="9" xfId="16" applyNumberFormat="1" applyFont="1" applyFill="1" applyBorder="1" applyAlignment="1">
      <alignment horizontal="center"/>
    </xf>
    <xf numFmtId="0" fontId="11" fillId="0" borderId="9" xfId="1" applyFont="1" applyBorder="1"/>
    <xf numFmtId="0" fontId="11" fillId="2" borderId="9" xfId="1" applyFont="1" applyFill="1" applyBorder="1" applyAlignment="1">
      <alignment horizontal="left"/>
    </xf>
    <xf numFmtId="167" fontId="11" fillId="2" borderId="9" xfId="2" applyNumberFormat="1" applyFont="1" applyFill="1" applyBorder="1" applyAlignment="1">
      <alignment horizontal="right"/>
    </xf>
    <xf numFmtId="0" fontId="11" fillId="0" borderId="9" xfId="1" applyFont="1" applyFill="1" applyBorder="1" applyAlignment="1">
      <alignment horizontal="center"/>
    </xf>
    <xf numFmtId="0" fontId="11" fillId="2" borderId="9" xfId="1" applyFont="1" applyFill="1" applyBorder="1" applyAlignment="1">
      <alignment horizontal="center"/>
    </xf>
    <xf numFmtId="166" fontId="11" fillId="2" borderId="9" xfId="1" applyNumberFormat="1" applyFont="1" applyFill="1" applyBorder="1" applyAlignment="1">
      <alignment horizontal="right"/>
    </xf>
    <xf numFmtId="0" fontId="11" fillId="0" borderId="7" xfId="16" applyNumberFormat="1" applyFont="1" applyFill="1" applyBorder="1" applyAlignment="1">
      <alignment horizontal="center"/>
    </xf>
    <xf numFmtId="0" fontId="11" fillId="2" borderId="7" xfId="1" applyFont="1" applyFill="1" applyBorder="1" applyAlignment="1">
      <alignment horizontal="left"/>
    </xf>
    <xf numFmtId="167" fontId="11" fillId="2" borderId="7" xfId="2" applyNumberFormat="1" applyFont="1" applyFill="1" applyBorder="1" applyAlignment="1">
      <alignment horizontal="right"/>
    </xf>
    <xf numFmtId="0" fontId="11" fillId="0" borderId="7" xfId="1" applyFont="1" applyFill="1" applyBorder="1" applyAlignment="1">
      <alignment horizontal="center"/>
    </xf>
    <xf numFmtId="0" fontId="11" fillId="2" borderId="7" xfId="1" applyFont="1" applyFill="1" applyBorder="1" applyAlignment="1">
      <alignment horizontal="center"/>
    </xf>
    <xf numFmtId="166" fontId="11" fillId="2" borderId="7" xfId="1" applyNumberFormat="1" applyFont="1" applyFill="1" applyBorder="1" applyAlignment="1">
      <alignment horizontal="right"/>
    </xf>
    <xf numFmtId="0" fontId="2" fillId="0" borderId="5" xfId="3" applyFont="1" applyFill="1" applyBorder="1" applyAlignment="1">
      <alignment horizontal="center" vertical="center"/>
    </xf>
    <xf numFmtId="0" fontId="2" fillId="0" borderId="1" xfId="3" applyFont="1" applyFill="1" applyBorder="1" applyAlignment="1">
      <alignment horizontal="center" vertical="center"/>
    </xf>
    <xf numFmtId="177" fontId="2" fillId="8" borderId="8" xfId="2" applyNumberFormat="1" applyFont="1" applyFill="1" applyBorder="1"/>
    <xf numFmtId="178" fontId="2" fillId="8" borderId="8" xfId="2" applyNumberFormat="1" applyFont="1" applyFill="1" applyBorder="1"/>
    <xf numFmtId="177" fontId="2" fillId="8" borderId="9" xfId="2" applyNumberFormat="1" applyFont="1" applyFill="1" applyBorder="1"/>
    <xf numFmtId="178" fontId="2" fillId="8" borderId="9" xfId="2" applyNumberFormat="1" applyFont="1" applyFill="1" applyBorder="1"/>
    <xf numFmtId="179" fontId="2" fillId="2" borderId="8" xfId="1" applyNumberFormat="1" applyFont="1" applyFill="1" applyBorder="1" applyAlignment="1"/>
    <xf numFmtId="180" fontId="2" fillId="0" borderId="3" xfId="1" applyNumberFormat="1" applyFont="1" applyFill="1" applyBorder="1" applyAlignment="1">
      <alignment horizontal="center"/>
    </xf>
    <xf numFmtId="0" fontId="3" fillId="7" borderId="6" xfId="1" applyFont="1" applyFill="1" applyBorder="1" applyAlignment="1">
      <alignment horizontal="center" vertical="center" wrapText="1"/>
    </xf>
    <xf numFmtId="0" fontId="3" fillId="7" borderId="5" xfId="1" applyFont="1" applyFill="1" applyBorder="1" applyAlignment="1">
      <alignment horizontal="center" vertical="center" wrapText="1"/>
    </xf>
    <xf numFmtId="182" fontId="2" fillId="0" borderId="9" xfId="3" applyNumberFormat="1" applyFont="1" applyFill="1" applyBorder="1"/>
    <xf numFmtId="182" fontId="2" fillId="0" borderId="8" xfId="3" applyNumberFormat="1" applyFont="1" applyFill="1" applyBorder="1"/>
    <xf numFmtId="182" fontId="2" fillId="0" borderId="7" xfId="3" applyNumberFormat="1" applyFont="1" applyFill="1" applyBorder="1"/>
  </cellXfs>
  <cellStyles count="17">
    <cellStyle name="Comma 2" xfId="15"/>
    <cellStyle name="Migliaia (0)_AZIONI" xfId="4"/>
    <cellStyle name="Migliaia_AZIONI" xfId="5"/>
    <cellStyle name="Normal" xfId="0" builtinId="0"/>
    <cellStyle name="Normal 2" xfId="1"/>
    <cellStyle name="Normal 2 2" xfId="10"/>
    <cellStyle name="Normal 3" xfId="12"/>
    <cellStyle name="Normal_SwaptionATMVols" xfId="3"/>
    <cellStyle name="Normale_AZIONI" xfId="6"/>
    <cellStyle name="Percent 2" xfId="2"/>
    <cellStyle name="Percent 2 2" xfId="11"/>
    <cellStyle name="Percent 2 2 2" xfId="14"/>
    <cellStyle name="Percent 2 2 3" xfId="13"/>
    <cellStyle name="Percent 3" xfId="16"/>
    <cellStyle name="result" xfId="7"/>
    <cellStyle name="Valuta (0)_AZIONI" xfId="8"/>
    <cellStyle name="Valuta_AZIONI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B2:Q18"/>
  <sheetViews>
    <sheetView showGridLines="0" tabSelected="1" workbookViewId="0">
      <selection activeCell="C3" sqref="C3"/>
    </sheetView>
  </sheetViews>
  <sheetFormatPr defaultColWidth="8" defaultRowHeight="11.25" x14ac:dyDescent="0.2"/>
  <cols>
    <col min="1" max="1" width="2.7109375" style="66" customWidth="1"/>
    <col min="2" max="2" width="16" style="66" customWidth="1"/>
    <col min="3" max="3" width="12.28515625" style="66" customWidth="1"/>
    <col min="4" max="4" width="11.7109375" style="66" customWidth="1"/>
    <col min="5" max="5" width="13.140625" style="66" bestFit="1" customWidth="1"/>
    <col min="6" max="6" width="13.140625" style="66" customWidth="1"/>
    <col min="7" max="7" width="22.42578125" style="66" bestFit="1" customWidth="1"/>
    <col min="8" max="8" width="27.5703125" style="66" bestFit="1" customWidth="1"/>
    <col min="9" max="10" width="17.28515625" style="66" bestFit="1" customWidth="1"/>
    <col min="11" max="11" width="12" style="66" bestFit="1" customWidth="1"/>
    <col min="12" max="12" width="20.7109375" style="66" customWidth="1"/>
    <col min="13" max="13" width="2.7109375" style="66" customWidth="1"/>
    <col min="14" max="16" width="20.7109375" style="66" customWidth="1"/>
    <col min="17" max="16384" width="8" style="66"/>
  </cols>
  <sheetData>
    <row r="2" spans="2:17" ht="15.75" x14ac:dyDescent="0.2">
      <c r="B2" s="90" t="s">
        <v>58</v>
      </c>
      <c r="C2" s="91"/>
    </row>
    <row r="3" spans="2:17" ht="12" customHeight="1" x14ac:dyDescent="0.2">
      <c r="B3" s="94" t="s">
        <v>140</v>
      </c>
      <c r="C3" s="121"/>
      <c r="P3" s="66" t="s">
        <v>109</v>
      </c>
    </row>
    <row r="4" spans="2:17" ht="12" customHeight="1" x14ac:dyDescent="0.2">
      <c r="B4" s="54" t="s">
        <v>53</v>
      </c>
      <c r="C4" s="121">
        <v>42145.737187500003</v>
      </c>
    </row>
    <row r="5" spans="2:17" x14ac:dyDescent="0.2">
      <c r="B5" s="50" t="s">
        <v>61</v>
      </c>
      <c r="C5" s="48" t="s">
        <v>60</v>
      </c>
      <c r="P5" s="66" t="s">
        <v>109</v>
      </c>
    </row>
    <row r="6" spans="2:17" x14ac:dyDescent="0.2">
      <c r="B6" s="50" t="s">
        <v>54</v>
      </c>
      <c r="C6" s="62" t="b">
        <v>0</v>
      </c>
      <c r="P6" s="66" t="s">
        <v>109</v>
      </c>
    </row>
    <row r="7" spans="2:17" x14ac:dyDescent="0.2">
      <c r="B7" s="51" t="s">
        <v>52</v>
      </c>
      <c r="C7" s="63" t="b">
        <v>1</v>
      </c>
      <c r="P7" s="66" t="s">
        <v>109</v>
      </c>
    </row>
    <row r="8" spans="2:17" x14ac:dyDescent="0.2">
      <c r="Q8" s="66" t="s">
        <v>109</v>
      </c>
    </row>
    <row r="9" spans="2:17" ht="22.5" x14ac:dyDescent="0.2">
      <c r="B9" s="76" t="s">
        <v>131</v>
      </c>
      <c r="C9" s="76" t="s">
        <v>132</v>
      </c>
      <c r="D9" s="76" t="s">
        <v>135</v>
      </c>
      <c r="E9" s="76" t="s">
        <v>143</v>
      </c>
      <c r="F9" s="76" t="s">
        <v>144</v>
      </c>
      <c r="G9" s="76" t="s">
        <v>128</v>
      </c>
      <c r="H9" s="76" t="s">
        <v>136</v>
      </c>
      <c r="I9" s="76" t="s">
        <v>129</v>
      </c>
      <c r="J9" s="76" t="s">
        <v>134</v>
      </c>
      <c r="K9" s="76" t="s">
        <v>130</v>
      </c>
      <c r="L9" s="76" t="s">
        <v>137</v>
      </c>
    </row>
    <row r="10" spans="2:17" x14ac:dyDescent="0.2">
      <c r="B10" s="73" t="s">
        <v>55</v>
      </c>
      <c r="C10" s="73" t="s">
        <v>79</v>
      </c>
      <c r="D10" s="73" t="s">
        <v>56</v>
      </c>
      <c r="E10" s="73" t="str">
        <f>B10&amp;USDCollateralCurrency&amp;QuoteSuffix</f>
        <v>USDEUR_Quote</v>
      </c>
      <c r="F10" s="124">
        <f>_xll.qlQuoteValue(USDSpotFx,ManualTrigger)</f>
        <v>1.1124499999999999</v>
      </c>
      <c r="G10" s="73" t="str">
        <f t="shared" ref="G10:G17" si="0">B10&amp;"BASIS"&amp;C10&amp;D10</f>
        <v>USDBASISEURON</v>
      </c>
      <c r="H10" s="73" t="str">
        <f>_xll.qlRelinkableHandleYieldTermStructure(G10,,Permanent,Trigger,ObjectOverwrite)</f>
        <v>USDBASISEURON#0001</v>
      </c>
      <c r="I10" s="77">
        <f>_xll.qlTermStructureReferenceDate(G10,'USD Selected'!YieldCurve)</f>
        <v>42145</v>
      </c>
      <c r="J10" s="77">
        <f>_xll.qlTermStructureMaxDate(G10,'USD Selected'!YieldCurve)</f>
        <v>53108</v>
      </c>
      <c r="K10" s="80">
        <f>_xll.qlYieldTSDiscount(G10,I10)</f>
        <v>1</v>
      </c>
      <c r="L10" s="83" t="str">
        <f>IF(ISERROR(H10),_xll.ohRangeRetrieveError(H10),IF(ISERROR(I10),_xll.ohRangeRetrieveError(I10),_xll.ohRangeRetrieveError(K10)))</f>
        <v/>
      </c>
      <c r="M10" s="66" t="s">
        <v>109</v>
      </c>
    </row>
    <row r="11" spans="2:17" x14ac:dyDescent="0.2">
      <c r="B11" s="73" t="s">
        <v>79</v>
      </c>
      <c r="C11" s="73" t="s">
        <v>55</v>
      </c>
      <c r="D11" s="73" t="s">
        <v>56</v>
      </c>
      <c r="E11" s="73" t="str">
        <f t="shared" ref="E11:E17" si="1">EURCollateralCurrency&amp;B11&amp;QuoteSuffix</f>
        <v>USDEUR_Quote</v>
      </c>
      <c r="F11" s="124">
        <f>_xll.qlQuoteValue(EURSpotFx,ManualTrigger)</f>
        <v>1.1124499999999999</v>
      </c>
      <c r="G11" s="73" t="str">
        <f t="shared" si="0"/>
        <v>EURBASISUSDON</v>
      </c>
      <c r="H11" s="73" t="str">
        <f>_xll.qlRelinkableHandleYieldTermStructure(G11,,Permanent,Trigger,ObjectOverwrite)</f>
        <v>EURBASISUSDON#0001</v>
      </c>
      <c r="I11" s="77">
        <f>_xll.qlTermStructureReferenceDate(G11,'EUR Selected'!YieldCurve)</f>
        <v>42145</v>
      </c>
      <c r="J11" s="77">
        <f>_xll.qlTermStructureMaxDate(G11,'EUR Selected'!YieldCurve)</f>
        <v>53108</v>
      </c>
      <c r="K11" s="80">
        <f>_xll.qlYieldTSDiscount(G11,I11)</f>
        <v>1</v>
      </c>
      <c r="L11" s="83" t="str">
        <f>IF(ISERROR(H11),_xll.ohRangeRetrieveError(H11),IF(ISERROR(I11),_xll.ohRangeRetrieveError(I11),_xll.ohRangeRetrieveError(K11)))</f>
        <v/>
      </c>
      <c r="M11" s="66" t="s">
        <v>109</v>
      </c>
    </row>
    <row r="12" spans="2:17" x14ac:dyDescent="0.2">
      <c r="B12" s="74" t="s">
        <v>115</v>
      </c>
      <c r="C12" s="74" t="s">
        <v>55</v>
      </c>
      <c r="D12" s="74" t="s">
        <v>142</v>
      </c>
      <c r="E12" s="74" t="str">
        <f t="shared" si="1"/>
        <v>USDGBP_Quote</v>
      </c>
      <c r="F12" s="125">
        <f>_xll.qlQuoteValue(GBPSpotFx,ManualTrigger)</f>
        <v>1.5682</v>
      </c>
      <c r="G12" s="74" t="str">
        <f t="shared" si="0"/>
        <v>GBPBASISUSDBASISEURON</v>
      </c>
      <c r="H12" s="74" t="str">
        <f>_xll.qlRelinkableHandleYieldTermStructure(G12,,Permanent,Trigger,ObjectOverwrite)</f>
        <v>GBPBASISUSDBASISEURON#0001</v>
      </c>
      <c r="I12" s="78">
        <f>_xll.qlTermStructureReferenceDate(G12,'GBP Selected'!YieldCurve)</f>
        <v>42145</v>
      </c>
      <c r="J12" s="78">
        <f>_xll.qlTermStructureMaxDate(G12,'GBP Selected'!YieldCurve)</f>
        <v>53108</v>
      </c>
      <c r="K12" s="81">
        <f>_xll.qlYieldTSDiscount(G12,I12)</f>
        <v>1</v>
      </c>
      <c r="L12" s="84" t="str">
        <f>IF(ISERROR(H12),_xll.ohRangeRetrieveError(H12),IF(ISERROR(I12),_xll.ohRangeRetrieveError(I12),_xll.ohRangeRetrieveError(K12)))</f>
        <v/>
      </c>
      <c r="M12" s="66" t="s">
        <v>109</v>
      </c>
    </row>
    <row r="13" spans="2:17" x14ac:dyDescent="0.2">
      <c r="B13" s="74" t="s">
        <v>117</v>
      </c>
      <c r="C13" s="74" t="s">
        <v>55</v>
      </c>
      <c r="D13" s="74" t="s">
        <v>142</v>
      </c>
      <c r="E13" s="74" t="str">
        <f t="shared" si="1"/>
        <v>USDCHF_Quote</v>
      </c>
      <c r="F13" s="125">
        <f>_xll.qlQuoteValue(CHFSpotFx,ManualTrigger)</f>
        <v>0.93470000000000009</v>
      </c>
      <c r="G13" s="74" t="str">
        <f t="shared" si="0"/>
        <v>CHFBASISUSDBASISEURON</v>
      </c>
      <c r="H13" s="74" t="str">
        <f>_xll.qlRelinkableHandleYieldTermStructure(G13,,Permanent,Trigger,ObjectOverwrite)</f>
        <v>CHFBASISUSDBASISEURON#0001</v>
      </c>
      <c r="I13" s="78">
        <f>_xll.qlTermStructureReferenceDate(G13,'CHF Selected'!YieldCurve)</f>
        <v>42145</v>
      </c>
      <c r="J13" s="78">
        <f>_xll.qlTermStructureMaxDate(G13,'CHF Selected'!YieldCurve)</f>
        <v>53108</v>
      </c>
      <c r="K13" s="81">
        <f>_xll.qlYieldTSDiscount(G13,I13)</f>
        <v>1</v>
      </c>
      <c r="L13" s="84" t="str">
        <f>IF(ISERROR(H13),_xll.ohRangeRetrieveError(H13),IF(ISERROR(I13),_xll.ohRangeRetrieveError(I13),_xll.ohRangeRetrieveError(K13)))</f>
        <v/>
      </c>
      <c r="M13" s="66" t="s">
        <v>109</v>
      </c>
    </row>
    <row r="14" spans="2:17" x14ac:dyDescent="0.2">
      <c r="B14" s="74" t="s">
        <v>120</v>
      </c>
      <c r="C14" s="74" t="s">
        <v>55</v>
      </c>
      <c r="D14" s="74" t="s">
        <v>142</v>
      </c>
      <c r="E14" s="74" t="str">
        <f t="shared" si="1"/>
        <v>USDJPY_Quote</v>
      </c>
      <c r="F14" s="125">
        <f>_xll.qlQuoteValue(JPYSpotFx,ManualTrigger)</f>
        <v>121.045</v>
      </c>
      <c r="G14" s="74" t="str">
        <f t="shared" si="0"/>
        <v>JPYBASISUSDBASISEURON</v>
      </c>
      <c r="H14" s="74" t="str">
        <f>_xll.qlRelinkableHandleYieldTermStructure(G14,,Permanent,Trigger,ObjectOverwrite)</f>
        <v>JPYBASISUSDBASISEURON#0001</v>
      </c>
      <c r="I14" s="78">
        <f>_xll.qlTermStructureReferenceDate(G14,'JPY Selected'!YieldCurve)</f>
        <v>42145</v>
      </c>
      <c r="J14" s="78">
        <f>_xll.qlTermStructureMaxDate(G14,'JPY Selected'!YieldCurve)</f>
        <v>53108</v>
      </c>
      <c r="K14" s="81">
        <f>_xll.qlYieldTSDiscount(G14,I14)</f>
        <v>1</v>
      </c>
      <c r="L14" s="84" t="str">
        <f>IF(ISERROR(H14),_xll.ohRangeRetrieveError(H14),IF(ISERROR(I14),_xll.ohRangeRetrieveError(I14),_xll.ohRangeRetrieveError(K14)))</f>
        <v/>
      </c>
      <c r="M14" s="66" t="s">
        <v>109</v>
      </c>
    </row>
    <row r="15" spans="2:17" x14ac:dyDescent="0.2">
      <c r="B15" s="74" t="s">
        <v>122</v>
      </c>
      <c r="C15" s="74" t="s">
        <v>55</v>
      </c>
      <c r="D15" s="74" t="s">
        <v>142</v>
      </c>
      <c r="E15" s="74" t="str">
        <f t="shared" si="1"/>
        <v>USDAUD_Quote</v>
      </c>
      <c r="F15" s="125">
        <f>_xll.qlQuoteValue(AUDSpotFx,ManualTrigger)</f>
        <v>0.78900000000000003</v>
      </c>
      <c r="G15" s="74" t="str">
        <f t="shared" si="0"/>
        <v>AUDBASISUSDBASISEURON</v>
      </c>
      <c r="H15" s="74" t="str">
        <f>_xll.qlRelinkableHandleYieldTermStructure(G15,,Permanent,Trigger,ObjectOverwrite)</f>
        <v>AUDBASISUSDBASISEURON#0001</v>
      </c>
      <c r="I15" s="78">
        <f>_xll.qlTermStructureReferenceDate(G15,'AUD Selected'!YieldCurve)</f>
        <v>42145</v>
      </c>
      <c r="J15" s="78">
        <f>_xll.qlTermStructureMaxDate(G15,'AUD Selected'!YieldCurve)</f>
        <v>53108</v>
      </c>
      <c r="K15" s="81">
        <f>_xll.qlYieldTSDiscount(G15,I15)</f>
        <v>1</v>
      </c>
      <c r="L15" s="84" t="str">
        <f>IF(ISERROR(H15),_xll.ohRangeRetrieveError(H15),IF(ISERROR(I15),_xll.ohRangeRetrieveError(I15),_xll.ohRangeRetrieveError(K15)))</f>
        <v/>
      </c>
      <c r="M15" s="66" t="s">
        <v>109</v>
      </c>
    </row>
    <row r="16" spans="2:17" x14ac:dyDescent="0.2">
      <c r="B16" s="74" t="s">
        <v>126</v>
      </c>
      <c r="C16" s="74" t="s">
        <v>55</v>
      </c>
      <c r="D16" s="74" t="s">
        <v>142</v>
      </c>
      <c r="E16" s="74" t="str">
        <f t="shared" si="1"/>
        <v>USDHKD_Quote</v>
      </c>
      <c r="F16" s="125">
        <f>_xll.qlQuoteValue(HKDSpotFx,ManualTrigger)</f>
        <v>7.7532000000000005</v>
      </c>
      <c r="G16" s="74" t="str">
        <f t="shared" si="0"/>
        <v>HKDBASISUSDBASISEURON</v>
      </c>
      <c r="H16" s="74" t="str">
        <f>_xll.qlRelinkableHandleYieldTermStructure(G16,,Permanent,Trigger,ObjectOverwrite)</f>
        <v>HKDBASISUSDBASISEURON#0001</v>
      </c>
      <c r="I16" s="78">
        <f>_xll.qlTermStructureReferenceDate(G16,'HKD Selected'!YieldCurve)</f>
        <v>42145</v>
      </c>
      <c r="J16" s="78">
        <f>_xll.qlTermStructureMaxDate(G16,'HKD Selected'!YieldCurve)</f>
        <v>45804</v>
      </c>
      <c r="K16" s="81">
        <f>_xll.qlYieldTSDiscount(G16,I16)</f>
        <v>1</v>
      </c>
      <c r="L16" s="84" t="str">
        <f>IF(ISERROR(H16),_xll.ohRangeRetrieveError(H16),IF(ISERROR(I16),_xll.ohRangeRetrieveError(I16),_xll.ohRangeRetrieveError(K16)))</f>
        <v/>
      </c>
      <c r="M16" s="66" t="s">
        <v>109</v>
      </c>
    </row>
    <row r="17" spans="2:13" x14ac:dyDescent="0.2">
      <c r="B17" s="75" t="s">
        <v>124</v>
      </c>
      <c r="C17" s="75" t="s">
        <v>55</v>
      </c>
      <c r="D17" s="75" t="s">
        <v>142</v>
      </c>
      <c r="E17" s="75" t="str">
        <f t="shared" si="1"/>
        <v>USDSEK_Quote</v>
      </c>
      <c r="F17" s="126">
        <f>_xll.qlQuoteValue(SEKSpotFx,ManualTrigger)</f>
        <v>8.3151500000000009</v>
      </c>
      <c r="G17" s="75" t="str">
        <f t="shared" si="0"/>
        <v>SEKBASISUSDBASISEURON</v>
      </c>
      <c r="H17" s="75" t="str">
        <f>_xll.qlRelinkableHandleYieldTermStructure(G17,,Permanent,Trigger,ObjectOverwrite)</f>
        <v>SEKBASISUSDBASISEURON#0001</v>
      </c>
      <c r="I17" s="79">
        <f>_xll.qlTermStructureReferenceDate(G17,'SEK Selected'!YieldCurve)</f>
        <v>42145</v>
      </c>
      <c r="J17" s="79">
        <f>_xll.qlTermStructureMaxDate(G17,'SEK Selected'!YieldCurve)</f>
        <v>49458</v>
      </c>
      <c r="K17" s="82">
        <f>_xll.qlYieldTSDiscount(G17,I17)</f>
        <v>1</v>
      </c>
      <c r="L17" s="85" t="str">
        <f>IF(ISERROR(H17),_xll.ohRangeRetrieveError(H17),IF(ISERROR(I17),_xll.ohRangeRetrieveError(I17),_xll.ohRangeRetrieveError(K17)))</f>
        <v/>
      </c>
      <c r="M17" s="66" t="s">
        <v>109</v>
      </c>
    </row>
    <row r="18" spans="2:13" x14ac:dyDescent="0.2">
      <c r="M18" s="66" t="s">
        <v>109</v>
      </c>
    </row>
  </sheetData>
  <dataValidations count="1">
    <dataValidation type="list" allowBlank="1" showInputMessage="1" showErrorMessage="1" sqref="B10:C17">
      <formula1>"EUR,USD,GBP,JPY,CHF,AUD,CNY,CNH,HKD,RMB,SEK,PLN,HUF,CZK"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0"/>
  <dimension ref="A1:N126"/>
  <sheetViews>
    <sheetView showGridLines="0" topLeftCell="E1" workbookViewId="0">
      <selection activeCell="G1" sqref="G1"/>
    </sheetView>
  </sheetViews>
  <sheetFormatPr defaultRowHeight="11.25" outlineLevelCol="1" x14ac:dyDescent="0.2"/>
  <cols>
    <col min="1" max="1" width="24.42578125" style="39" hidden="1" customWidth="1" outlineLevel="1"/>
    <col min="2" max="2" width="9" style="39" hidden="1" customWidth="1" outlineLevel="1"/>
    <col min="3" max="3" width="2.7109375" style="39" hidden="1" customWidth="1" outlineLevel="1"/>
    <col min="4" max="4" width="13.140625" style="69" hidden="1" customWidth="1" outlineLevel="1"/>
    <col min="5" max="5" width="17.7109375" style="69" customWidth="1" collapsed="1"/>
    <col min="6" max="9" width="17.7109375" style="69" customWidth="1"/>
    <col min="10" max="10" width="12" style="39" bestFit="1" customWidth="1"/>
    <col min="11" max="11" width="2.7109375" style="39" customWidth="1"/>
    <col min="12" max="12" width="31.7109375" style="39" bestFit="1" customWidth="1"/>
    <col min="13" max="13" width="50.7109375" style="39" customWidth="1"/>
    <col min="14" max="14" width="2.7109375" style="39" customWidth="1"/>
    <col min="15" max="15" width="30.7109375" style="39" bestFit="1" customWidth="1"/>
    <col min="16" max="16" width="47.28515625" style="39" bestFit="1" customWidth="1"/>
    <col min="17" max="17" width="17.28515625" style="39" bestFit="1" customWidth="1"/>
    <col min="18" max="16384" width="9.140625" style="39"/>
  </cols>
  <sheetData>
    <row r="1" spans="1:14" ht="22.5" x14ac:dyDescent="0.2">
      <c r="A1" s="122" t="s">
        <v>44</v>
      </c>
      <c r="B1" s="123"/>
      <c r="D1" s="21" t="s">
        <v>43</v>
      </c>
      <c r="E1" s="21" t="s">
        <v>68</v>
      </c>
      <c r="F1" s="21" t="s">
        <v>42</v>
      </c>
      <c r="G1" s="93"/>
      <c r="H1" s="21" t="s">
        <v>31</v>
      </c>
      <c r="I1" s="21" t="s">
        <v>30</v>
      </c>
      <c r="J1" s="44">
        <f t="array" ref="J1:J126">_xll.qlPiecewiseYieldCurveData(YieldCurve,)</f>
        <v>1</v>
      </c>
      <c r="K1" s="39" t="s">
        <v>109</v>
      </c>
      <c r="L1" s="86" t="s">
        <v>57</v>
      </c>
      <c r="M1" s="87" t="s">
        <v>55</v>
      </c>
      <c r="N1" s="39" t="s">
        <v>109</v>
      </c>
    </row>
    <row r="2" spans="1:14" x14ac:dyDescent="0.2">
      <c r="A2" s="40" t="s">
        <v>41</v>
      </c>
      <c r="B2" s="27">
        <v>0</v>
      </c>
      <c r="D2" s="30" t="str">
        <f t="array" ref="D2:D126">_xll.qlRateHelperSelection(_xll.ohFilter(USDRateHelpers,USDRateHelpersIncluded),_xll.ohFilter(USDRateHelpersPriority,USDRateHelpersIncluded),nIMMFutures,nSerialFutures,FrontFuturesRollingDays,DepoInclusionCriteria,_xll.ohFilter(USDMinDistance,USDRateHelpersIncluded),USDTrigger)</f>
        <v>obj_01575</v>
      </c>
      <c r="E2" s="30" t="str">
        <f>+_xll.qlRateHelperQuoteName(D2)</f>
        <v>USDONDP_Quote</v>
      </c>
      <c r="F2" s="31">
        <f>_xll.qlRateHelperRate($D2,)</f>
        <v>2.3E-3</v>
      </c>
      <c r="G2" s="31" t="str">
        <f>IF(ISERROR(_xll.qlSwapRateHelperSpread($D2)),IF(ISERROR(_xll.qlFuturesRateHelperConvexityAdjustment($D2)),"--",_xll.qlFuturesRateHelperConvexityAdjustment($D2)),_xll.qlSwapRateHelperSpread($D2))</f>
        <v>--</v>
      </c>
      <c r="H2" s="32">
        <f>_xll.qlRateHelperEarliestDate($D2)</f>
        <v>42145</v>
      </c>
      <c r="I2" s="32">
        <f>_xll.qlRateHelperLatestDate($D2)</f>
        <v>42146</v>
      </c>
      <c r="J2" s="45">
        <v>0.99999361115192886</v>
      </c>
      <c r="K2" s="43" t="s">
        <v>109</v>
      </c>
      <c r="L2" s="54" t="s">
        <v>114</v>
      </c>
      <c r="M2" s="59" t="str">
        <f>_xll.qlPiecewiseYieldCurve(M3,NDays,Calendar,_xll.ohPack('USD Selected'!D2:D126),DayCounter,,,Accuracy,TraitsID,InterpolatorID,Permanent,,ObjectOverwrite)</f>
        <v>_USDBASISEURON#0013</v>
      </c>
      <c r="N2" s="43" t="s">
        <v>109</v>
      </c>
    </row>
    <row r="3" spans="1:14" x14ac:dyDescent="0.2">
      <c r="A3" s="41" t="s">
        <v>40</v>
      </c>
      <c r="B3" s="28">
        <v>0</v>
      </c>
      <c r="D3" s="33" t="str">
        <v>obj_01535</v>
      </c>
      <c r="E3" s="33" t="str">
        <f>+_xll.qlRateHelperQuoteName(D3)</f>
        <v>USDTNDP_Quote</v>
      </c>
      <c r="F3" s="34">
        <f>_xll.qlRateHelperRate($D3,)</f>
        <v>2.3E-3</v>
      </c>
      <c r="G3" s="34" t="str">
        <f>IF(ISERROR(_xll.qlSwapRateHelperSpread($D3)),IF(ISERROR(_xll.qlFuturesRateHelperConvexityAdjustment($D3)),"--",_xll.qlFuturesRateHelperConvexityAdjustment($D3)),_xll.qlSwapRateHelperSpread($D3))</f>
        <v>--</v>
      </c>
      <c r="H3" s="35">
        <f>_xll.qlRateHelperEarliestDate($D3)</f>
        <v>42145</v>
      </c>
      <c r="I3" s="35">
        <f>_xll.qlRateHelperLatestDate($D3)</f>
        <v>42150</v>
      </c>
      <c r="J3" s="45">
        <v>0.99996805657597054</v>
      </c>
      <c r="K3" s="43" t="s">
        <v>109</v>
      </c>
      <c r="L3" s="50" t="s">
        <v>133</v>
      </c>
      <c r="M3" s="89" t="str">
        <f>"_"&amp;Currency&amp;"BASIS"&amp;USDCollateralCurrency&amp;USDCollateralType</f>
        <v>_USDBASISEURON</v>
      </c>
      <c r="N3" s="43" t="s">
        <v>109</v>
      </c>
    </row>
    <row r="4" spans="1:14" x14ac:dyDescent="0.2">
      <c r="A4" s="41" t="s">
        <v>39</v>
      </c>
      <c r="B4" s="28">
        <v>0</v>
      </c>
      <c r="D4" s="33" t="str">
        <v>obj_0152e</v>
      </c>
      <c r="E4" s="33" t="str">
        <f>+_xll.qlRateHelperQuoteName(D4)</f>
        <v>USDSNDP_Quote</v>
      </c>
      <c r="F4" s="34">
        <f>_xll.qlRateHelperRate($D4,)</f>
        <v>2.3999999999999998E-3</v>
      </c>
      <c r="G4" s="34" t="str">
        <f>IF(ISERROR(_xll.qlSwapRateHelperSpread($D4)),IF(ISERROR(_xll.qlFuturesRateHelperConvexityAdjustment($D4)),"--",_xll.qlFuturesRateHelperConvexityAdjustment($D4)),_xll.qlSwapRateHelperSpread($D4))</f>
        <v>--</v>
      </c>
      <c r="H4" s="35">
        <f>_xll.qlRateHelperEarliestDate($D4)</f>
        <v>42145</v>
      </c>
      <c r="I4" s="35">
        <f>_xll.qlRateHelperLatestDate($D4)</f>
        <v>42151</v>
      </c>
      <c r="J4" s="45">
        <v>0.99996000159993592</v>
      </c>
      <c r="K4" s="43" t="s">
        <v>109</v>
      </c>
      <c r="L4" s="50" t="s">
        <v>110</v>
      </c>
      <c r="M4" s="67" t="str">
        <f>_xll.ohRangeRetrieveError(YieldCurve)</f>
        <v/>
      </c>
      <c r="N4" s="43" t="s">
        <v>109</v>
      </c>
    </row>
    <row r="5" spans="1:14" x14ac:dyDescent="0.2">
      <c r="A5" s="42" t="s">
        <v>38</v>
      </c>
      <c r="B5" s="29" t="s">
        <v>37</v>
      </c>
      <c r="D5" s="33" t="str">
        <v>obj_0155f</v>
      </c>
      <c r="E5" s="33" t="str">
        <f>+_xll.qlRateHelperQuoteName(D5)</f>
        <v>USDEURSW_Quote</v>
      </c>
      <c r="F5" s="34">
        <f>_xll.qlRateHelperRate($D5,)</f>
        <v>9.1999999999999987E-5</v>
      </c>
      <c r="G5" s="34" t="str">
        <f>IF(ISERROR(_xll.qlSwapRateHelperSpread($D5)),IF(ISERROR(_xll.qlFuturesRateHelperConvexityAdjustment($D5)),"--",_xll.qlFuturesRateHelperConvexityAdjustment($D5)),_xll.qlSwapRateHelperSpread($D5))</f>
        <v>--</v>
      </c>
      <c r="H5" s="35">
        <f>_xll.qlRateHelperEarliestDate($D5)</f>
        <v>42150</v>
      </c>
      <c r="I5" s="35">
        <f>_xll.qlRateHelperLatestDate($D5)</f>
        <v>42157</v>
      </c>
      <c r="J5" s="45">
        <v>0.99990403986731224</v>
      </c>
      <c r="K5" s="43" t="s">
        <v>109</v>
      </c>
      <c r="L5" s="51" t="s">
        <v>111</v>
      </c>
      <c r="M5" s="68" t="str">
        <f>_xll.ohRangeRetrieveError('USD Selected'!J1)</f>
        <v/>
      </c>
      <c r="N5" s="43" t="s">
        <v>109</v>
      </c>
    </row>
    <row r="6" spans="1:14" x14ac:dyDescent="0.2">
      <c r="D6" s="33" t="str">
        <v>obj_0155e</v>
      </c>
      <c r="E6" s="33" t="str">
        <f>+_xll.qlRateHelperQuoteName(D6)</f>
        <v>USDEUR2W_Quote</v>
      </c>
      <c r="F6" s="34">
        <f>_xll.qlRateHelperRate($D6,)</f>
        <v>1.9250000000000002E-4</v>
      </c>
      <c r="G6" s="34" t="str">
        <f>IF(ISERROR(_xll.qlSwapRateHelperSpread($D6)),IF(ISERROR(_xll.qlFuturesRateHelperConvexityAdjustment($D6)),"--",_xll.qlFuturesRateHelperConvexityAdjustment($D6)),_xll.qlSwapRateHelperSpread($D6))</f>
        <v>--</v>
      </c>
      <c r="H6" s="35">
        <f>_xll.qlRateHelperEarliestDate($D6)</f>
        <v>42150</v>
      </c>
      <c r="I6" s="35">
        <f>_xll.qlRateHelperLatestDate($D6)</f>
        <v>42164</v>
      </c>
      <c r="J6" s="45">
        <v>0.99983593412491711</v>
      </c>
      <c r="K6" s="43" t="s">
        <v>109</v>
      </c>
      <c r="L6" s="50" t="s">
        <v>51</v>
      </c>
      <c r="M6" s="60">
        <v>0</v>
      </c>
      <c r="N6" s="43" t="s">
        <v>109</v>
      </c>
    </row>
    <row r="7" spans="1:14" x14ac:dyDescent="0.2">
      <c r="D7" s="33" t="str">
        <v>obj_0155a</v>
      </c>
      <c r="E7" s="33" t="str">
        <f>+_xll.qlRateHelperQuoteName(D7)</f>
        <v>USDEUR3W_Quote</v>
      </c>
      <c r="F7" s="34">
        <f>_xll.qlRateHelperRate($D7,)</f>
        <v>2.945E-4</v>
      </c>
      <c r="G7" s="34" t="str">
        <f>IF(ISERROR(_xll.qlSwapRateHelperSpread($D7)),IF(ISERROR(_xll.qlFuturesRateHelperConvexityAdjustment($D7)),"--",_xll.qlFuturesRateHelperConvexityAdjustment($D7)),_xll.qlSwapRateHelperSpread($D7))</f>
        <v>--</v>
      </c>
      <c r="H7" s="35">
        <f>_xll.qlRateHelperEarliestDate($D7)</f>
        <v>42150</v>
      </c>
      <c r="I7" s="35">
        <f>_xll.qlRateHelperLatestDate($D7)</f>
        <v>42171</v>
      </c>
      <c r="J7" s="45">
        <v>0.99976676027093914</v>
      </c>
      <c r="K7" s="43" t="s">
        <v>109</v>
      </c>
      <c r="L7" s="50" t="s">
        <v>50</v>
      </c>
      <c r="M7" s="70" t="str">
        <f>'USD RateHelpers'!JoinCalendar</f>
        <v>JoinHolidays(TARGET,UnitedStates::Settlement)</v>
      </c>
      <c r="N7" s="43" t="s">
        <v>109</v>
      </c>
    </row>
    <row r="8" spans="1:14" x14ac:dyDescent="0.2">
      <c r="D8" s="33" t="str">
        <v>obj_01557</v>
      </c>
      <c r="E8" s="33" t="str">
        <f>+_xll.qlRateHelperQuoteName(D8)</f>
        <v>USDEUR1M_Quote</v>
      </c>
      <c r="F8" s="34">
        <f>_xll.qlRateHelperRate($D8,)</f>
        <v>4.3849999999999998E-4</v>
      </c>
      <c r="G8" s="34" t="str">
        <f>IF(ISERROR(_xll.qlSwapRateHelperSpread($D8)),IF(ISERROR(_xll.qlFuturesRateHelperConvexityAdjustment($D8)),"--",_xll.qlFuturesRateHelperConvexityAdjustment($D8)),_xll.qlSwapRateHelperSpread($D8))</f>
        <v>--</v>
      </c>
      <c r="H8" s="35">
        <f>_xll.qlRateHelperEarliestDate($D8)</f>
        <v>42150</v>
      </c>
      <c r="I8" s="35">
        <f>_xll.qlRateHelperLatestDate($D8)</f>
        <v>42181</v>
      </c>
      <c r="J8" s="45">
        <v>0.99967150782935621</v>
      </c>
      <c r="K8" s="43" t="s">
        <v>109</v>
      </c>
      <c r="L8" s="50" t="s">
        <v>49</v>
      </c>
      <c r="M8" s="53"/>
      <c r="N8" s="43" t="s">
        <v>109</v>
      </c>
    </row>
    <row r="9" spans="1:14" x14ac:dyDescent="0.2">
      <c r="D9" s="33" t="str">
        <v>obj_01554</v>
      </c>
      <c r="E9" s="33" t="str">
        <f>+_xll.qlRateHelperQuoteName(D9)</f>
        <v>USDEUR2M_Quote</v>
      </c>
      <c r="F9" s="34">
        <f>_xll.qlRateHelperRate($D9,)</f>
        <v>9.0350000000000001E-4</v>
      </c>
      <c r="G9" s="34" t="str">
        <f>IF(ISERROR(_xll.qlSwapRateHelperSpread($D9)),IF(ISERROR(_xll.qlFuturesRateHelperConvexityAdjustment($D9)),"--",_xll.qlFuturesRateHelperConvexityAdjustment($D9)),_xll.qlSwapRateHelperSpread($D9))</f>
        <v>--</v>
      </c>
      <c r="H9" s="35">
        <f>_xll.qlRateHelperEarliestDate($D9)</f>
        <v>42150</v>
      </c>
      <c r="I9" s="35">
        <f>_xll.qlRateHelperLatestDate($D9)</f>
        <v>42212</v>
      </c>
      <c r="J9" s="45">
        <v>0.99936238986283221</v>
      </c>
      <c r="K9" s="43" t="s">
        <v>109</v>
      </c>
      <c r="L9" s="50" t="s">
        <v>48</v>
      </c>
      <c r="M9" s="61"/>
      <c r="N9" s="43" t="s">
        <v>109</v>
      </c>
    </row>
    <row r="10" spans="1:14" x14ac:dyDescent="0.2">
      <c r="D10" s="33" t="str">
        <v>obj_01552</v>
      </c>
      <c r="E10" s="33" t="str">
        <f>+_xll.qlRateHelperQuoteName(D10)</f>
        <v>USDEUR3M_Quote</v>
      </c>
      <c r="F10" s="34">
        <f>_xll.qlRateHelperRate($D10,)</f>
        <v>1.3785E-3</v>
      </c>
      <c r="G10" s="34" t="str">
        <f>IF(ISERROR(_xll.qlSwapRateHelperSpread($D10)),IF(ISERROR(_xll.qlFuturesRateHelperConvexityAdjustment($D10)),"--",_xll.qlFuturesRateHelperConvexityAdjustment($D10)),_xll.qlSwapRateHelperSpread($D10))</f>
        <v>--</v>
      </c>
      <c r="H10" s="35">
        <f>_xll.qlRateHelperEarliestDate($D10)</f>
        <v>42150</v>
      </c>
      <c r="I10" s="35">
        <f>_xll.qlRateHelperLatestDate($D10)</f>
        <v>42242</v>
      </c>
      <c r="J10" s="45">
        <v>0.99904042978847785</v>
      </c>
      <c r="K10" s="43" t="s">
        <v>109</v>
      </c>
      <c r="L10" s="50" t="s">
        <v>47</v>
      </c>
      <c r="M10" s="62" t="s">
        <v>46</v>
      </c>
      <c r="N10" s="43" t="s">
        <v>109</v>
      </c>
    </row>
    <row r="11" spans="1:14" x14ac:dyDescent="0.2">
      <c r="D11" s="33" t="str">
        <v>obj_01544</v>
      </c>
      <c r="E11" s="33" t="str">
        <f>+_xll.qlRateHelperQuoteName(D11)</f>
        <v>USDEUR4M_Quote</v>
      </c>
      <c r="F11" s="34">
        <f>_xll.qlRateHelperRate($D11,)</f>
        <v>1.9250000000000001E-3</v>
      </c>
      <c r="G11" s="34" t="str">
        <f>IF(ISERROR(_xll.qlSwapRateHelperSpread($D11)),IF(ISERROR(_xll.qlFuturesRateHelperConvexityAdjustment($D11)),"--",_xll.qlFuturesRateHelperConvexityAdjustment($D11)),_xll.qlSwapRateHelperSpread($D11))</f>
        <v>--</v>
      </c>
      <c r="H11" s="35">
        <f>_xll.qlRateHelperEarliestDate($D11)</f>
        <v>42150</v>
      </c>
      <c r="I11" s="35">
        <f>_xll.qlRateHelperLatestDate($D11)</f>
        <v>42275</v>
      </c>
      <c r="J11" s="45">
        <v>0.99866920913764368</v>
      </c>
      <c r="K11" s="43" t="s">
        <v>109</v>
      </c>
      <c r="L11" s="51" t="s">
        <v>45</v>
      </c>
      <c r="M11" s="63" t="s">
        <v>63</v>
      </c>
      <c r="N11" s="43" t="s">
        <v>109</v>
      </c>
    </row>
    <row r="12" spans="1:14" x14ac:dyDescent="0.2">
      <c r="D12" s="33" t="str">
        <v>obj_01548</v>
      </c>
      <c r="E12" s="33" t="str">
        <f>+_xll.qlRateHelperQuoteName(D12)</f>
        <v>USDEUR5M_Quote</v>
      </c>
      <c r="F12" s="34">
        <f>_xll.qlRateHelperRate($D12,)</f>
        <v>2.4599999999999999E-3</v>
      </c>
      <c r="G12" s="34" t="str">
        <f>IF(ISERROR(_xll.qlSwapRateHelperSpread($D12)),IF(ISERROR(_xll.qlFuturesRateHelperConvexityAdjustment($D12)),"--",_xll.qlFuturesRateHelperConvexityAdjustment($D12)),_xll.qlSwapRateHelperSpread($D12))</f>
        <v>--</v>
      </c>
      <c r="H12" s="35">
        <f>_xll.qlRateHelperEarliestDate($D12)</f>
        <v>42150</v>
      </c>
      <c r="I12" s="35">
        <f>_xll.qlRateHelperLatestDate($D12)</f>
        <v>42303</v>
      </c>
      <c r="J12" s="45">
        <v>0.99828965086609422</v>
      </c>
      <c r="L12" s="64" t="s">
        <v>138</v>
      </c>
      <c r="M12" s="62" t="b">
        <f>_xll.qlRelinkableHandleLinkTo('General Settings'!H10,YieldCurve)</f>
        <v>1</v>
      </c>
    </row>
    <row r="13" spans="1:14" x14ac:dyDescent="0.2">
      <c r="D13" s="33" t="str">
        <v>obj_0154e</v>
      </c>
      <c r="E13" s="33" t="str">
        <f>+_xll.qlRateHelperQuoteName(D13)</f>
        <v>USDEUR6M_Quote</v>
      </c>
      <c r="F13" s="34">
        <f>_xll.qlRateHelperRate($D13,)</f>
        <v>3.0999999999999999E-3</v>
      </c>
      <c r="G13" s="34" t="str">
        <f>IF(ISERROR(_xll.qlSwapRateHelperSpread($D13)),IF(ISERROR(_xll.qlFuturesRateHelperConvexityAdjustment($D13)),"--",_xll.qlFuturesRateHelperConvexityAdjustment($D13)),_xll.qlSwapRateHelperSpread($D13))</f>
        <v>--</v>
      </c>
      <c r="H13" s="35">
        <f>_xll.qlRateHelperEarliestDate($D13)</f>
        <v>42150</v>
      </c>
      <c r="I13" s="35">
        <f>_xll.qlRateHelperLatestDate($D13)</f>
        <v>42335</v>
      </c>
      <c r="J13" s="45">
        <v>0.99783664825388285</v>
      </c>
      <c r="L13" s="64" t="s">
        <v>113</v>
      </c>
      <c r="M13" s="62" t="b">
        <v>0</v>
      </c>
    </row>
    <row r="14" spans="1:14" x14ac:dyDescent="0.2">
      <c r="D14" s="33" t="str">
        <v>obj_0154c</v>
      </c>
      <c r="E14" s="33" t="str">
        <f>+_xll.qlRateHelperQuoteName(D14)</f>
        <v>USDEUR7M_Quote</v>
      </c>
      <c r="F14" s="34">
        <f>_xll.qlRateHelperRate($D14,)</f>
        <v>3.8085000000000003E-3</v>
      </c>
      <c r="G14" s="34" t="str">
        <f>IF(ISERROR(_xll.qlSwapRateHelperSpread($D14)),IF(ISERROR(_xll.qlFuturesRateHelperConvexityAdjustment($D14)),"--",_xll.qlFuturesRateHelperConvexityAdjustment($D14)),_xll.qlSwapRateHelperSpread($D14))</f>
        <v>--</v>
      </c>
      <c r="H14" s="35">
        <f>_xll.qlRateHelperEarliestDate($D14)</f>
        <v>42150</v>
      </c>
      <c r="I14" s="35">
        <f>_xll.qlRateHelperLatestDate($D14)</f>
        <v>42366</v>
      </c>
      <c r="J14" s="45">
        <v>0.99731773716731476</v>
      </c>
      <c r="L14" s="65" t="s">
        <v>66</v>
      </c>
      <c r="M14" s="13" t="b">
        <f>_xll.qlExtrapolatorEnableExtrapolation(YieldCurve,M13)</f>
        <v>1</v>
      </c>
    </row>
    <row r="15" spans="1:14" x14ac:dyDescent="0.2">
      <c r="D15" s="33" t="str">
        <v>obj_01547</v>
      </c>
      <c r="E15" s="33" t="str">
        <f>+_xll.qlRateHelperQuoteName(D15)</f>
        <v>USDEUR8M_Quote</v>
      </c>
      <c r="F15" s="34">
        <f>_xll.qlRateHelperRate($D15,)</f>
        <v>4.4939999999999997E-3</v>
      </c>
      <c r="G15" s="34" t="str">
        <f>IF(ISERROR(_xll.qlSwapRateHelperSpread($D15)),IF(ISERROR(_xll.qlFuturesRateHelperConvexityAdjustment($D15)),"--",_xll.qlFuturesRateHelperConvexityAdjustment($D15)),_xll.qlSwapRateHelperSpread($D15))</f>
        <v>--</v>
      </c>
      <c r="H15" s="35">
        <f>_xll.qlRateHelperEarliestDate($D15)</f>
        <v>42150</v>
      </c>
      <c r="I15" s="35">
        <f>_xll.qlRateHelperLatestDate($D15)</f>
        <v>42395</v>
      </c>
      <c r="J15" s="45">
        <v>0.99679754968240131</v>
      </c>
      <c r="K15" s="43" t="s">
        <v>109</v>
      </c>
      <c r="N15" s="43" t="s">
        <v>109</v>
      </c>
    </row>
    <row r="16" spans="1:14" x14ac:dyDescent="0.2">
      <c r="D16" s="33" t="str">
        <v>obj_0154a</v>
      </c>
      <c r="E16" s="33" t="str">
        <f>+_xll.qlRateHelperQuoteName(D16)</f>
        <v>USDEUR9M_Quote</v>
      </c>
      <c r="F16" s="34">
        <f>_xll.qlRateHelperRate($D16,)</f>
        <v>5.3549999999999995E-3</v>
      </c>
      <c r="G16" s="34" t="str">
        <f>IF(ISERROR(_xll.qlSwapRateHelperSpread($D16)),IF(ISERROR(_xll.qlFuturesRateHelperConvexityAdjustment($D16)),"--",_xll.qlFuturesRateHelperConvexityAdjustment($D16)),_xll.qlSwapRateHelperSpread($D16))</f>
        <v>--</v>
      </c>
      <c r="H16" s="35">
        <f>_xll.qlRateHelperEarliestDate($D16)</f>
        <v>42150</v>
      </c>
      <c r="I16" s="35">
        <f>_xll.qlRateHelperLatestDate($D16)</f>
        <v>42426</v>
      </c>
      <c r="J16" s="45">
        <v>0.99614152605288286</v>
      </c>
      <c r="K16" s="43"/>
      <c r="L16" s="43"/>
      <c r="M16" s="43"/>
      <c r="N16" s="43"/>
    </row>
    <row r="17" spans="4:14" x14ac:dyDescent="0.2">
      <c r="D17" s="33" t="str">
        <v>obj_01545</v>
      </c>
      <c r="E17" s="33" t="str">
        <f>+_xll.qlRateHelperQuoteName(D17)</f>
        <v>USDEUR10M_Quote</v>
      </c>
      <c r="F17" s="34">
        <f>_xll.qlRateHelperRate($D17,)</f>
        <v>6.2590000000000007E-3</v>
      </c>
      <c r="G17" s="34" t="str">
        <f>IF(ISERROR(_xll.qlSwapRateHelperSpread($D17)),IF(ISERROR(_xll.qlFuturesRateHelperConvexityAdjustment($D17)),"--",_xll.qlFuturesRateHelperConvexityAdjustment($D17)),_xll.qlSwapRateHelperSpread($D17))</f>
        <v>--</v>
      </c>
      <c r="H17" s="35">
        <f>_xll.qlRateHelperEarliestDate($D17)</f>
        <v>42150</v>
      </c>
      <c r="I17" s="35">
        <f>_xll.qlRateHelperLatestDate($D17)</f>
        <v>42458</v>
      </c>
      <c r="J17" s="45">
        <v>0.9954395579907559</v>
      </c>
      <c r="K17" s="43"/>
      <c r="L17" s="43"/>
      <c r="M17" s="43"/>
      <c r="N17" s="43"/>
    </row>
    <row r="18" spans="4:14" x14ac:dyDescent="0.2">
      <c r="D18" s="33" t="str">
        <v>obj_01558</v>
      </c>
      <c r="E18" s="33" t="str">
        <f>+_xll.qlRateHelperQuoteName(D18)</f>
        <v>USDEUR11M_Quote</v>
      </c>
      <c r="F18" s="34">
        <f>_xll.qlRateHelperRate($D18,)</f>
        <v>7.1170000000000001E-3</v>
      </c>
      <c r="G18" s="34" t="str">
        <f>IF(ISERROR(_xll.qlSwapRateHelperSpread($D18)),IF(ISERROR(_xll.qlFuturesRateHelperConvexityAdjustment($D18)),"--",_xll.qlFuturesRateHelperConvexityAdjustment($D18)),_xll.qlSwapRateHelperSpread($D18))</f>
        <v>--</v>
      </c>
      <c r="H18" s="35">
        <f>_xll.qlRateHelperEarliestDate($D18)</f>
        <v>42150</v>
      </c>
      <c r="I18" s="35">
        <f>_xll.qlRateHelperLatestDate($D18)</f>
        <v>42486</v>
      </c>
      <c r="J18" s="45">
        <v>0.99476911332072715</v>
      </c>
      <c r="K18" s="43"/>
      <c r="L18" s="43"/>
      <c r="M18" s="43"/>
      <c r="N18" s="43"/>
    </row>
    <row r="19" spans="4:14" x14ac:dyDescent="0.2">
      <c r="D19" s="33" t="str">
        <v>obj_01546</v>
      </c>
      <c r="E19" s="33" t="str">
        <f>+_xll.qlRateHelperQuoteName(D19)</f>
        <v>USDEUR1Y_Quote</v>
      </c>
      <c r="F19" s="34">
        <f>_xll.qlRateHelperRate($D19,)</f>
        <v>8.09E-3</v>
      </c>
      <c r="G19" s="34" t="str">
        <f>IF(ISERROR(_xll.qlSwapRateHelperSpread($D19)),IF(ISERROR(_xll.qlFuturesRateHelperConvexityAdjustment($D19)),"--",_xll.qlFuturesRateHelperConvexityAdjustment($D19)),_xll.qlSwapRateHelperSpread($D19))</f>
        <v>--</v>
      </c>
      <c r="H19" s="35">
        <f>_xll.qlRateHelperEarliestDate($D19)</f>
        <v>42150</v>
      </c>
      <c r="I19" s="35">
        <f>_xll.qlRateHelperLatestDate($D19)</f>
        <v>42516</v>
      </c>
      <c r="J19" s="45">
        <v>0.99400320169990575</v>
      </c>
      <c r="K19" s="43"/>
      <c r="L19" s="43"/>
      <c r="M19" s="43"/>
      <c r="N19" s="43"/>
    </row>
    <row r="20" spans="4:14" x14ac:dyDescent="0.2">
      <c r="D20" s="33" t="str">
        <v>obj_01549</v>
      </c>
      <c r="E20" s="33" t="str">
        <f>+_xll.qlRateHelperQuoteName(D20)</f>
        <v>USDEUR15M_Quote</v>
      </c>
      <c r="F20" s="34">
        <f>_xll.qlRateHelperRate($D20,)</f>
        <v>1.1400499999999999E-2</v>
      </c>
      <c r="G20" s="34" t="str">
        <f>IF(ISERROR(_xll.qlSwapRateHelperSpread($D20)),IF(ISERROR(_xll.qlFuturesRateHelperConvexityAdjustment($D20)),"--",_xll.qlFuturesRateHelperConvexityAdjustment($D20)),_xll.qlSwapRateHelperSpread($D20))</f>
        <v>--</v>
      </c>
      <c r="H20" s="35">
        <f>_xll.qlRateHelperEarliestDate($D20)</f>
        <v>42150</v>
      </c>
      <c r="I20" s="35">
        <f>_xll.qlRateHelperLatestDate($D20)</f>
        <v>42608</v>
      </c>
      <c r="J20" s="45">
        <v>0.99135120770100449</v>
      </c>
      <c r="K20" s="43"/>
      <c r="L20" s="43"/>
      <c r="M20" s="43"/>
      <c r="N20" s="43"/>
    </row>
    <row r="21" spans="4:14" x14ac:dyDescent="0.2">
      <c r="D21" s="33" t="str">
        <v>obj_0155b</v>
      </c>
      <c r="E21" s="33" t="str">
        <f>+_xll.qlRateHelperQuoteName(D21)</f>
        <v>USDEUR18M_Quote</v>
      </c>
      <c r="F21" s="34">
        <f>_xll.qlRateHelperRate($D21,)</f>
        <v>1.5379500000000001E-2</v>
      </c>
      <c r="G21" s="34" t="str">
        <f>IF(ISERROR(_xll.qlSwapRateHelperSpread($D21)),IF(ISERROR(_xll.qlFuturesRateHelperConvexityAdjustment($D21)),"--",_xll.qlFuturesRateHelperConvexityAdjustment($D21)),_xll.qlSwapRateHelperSpread($D21))</f>
        <v>--</v>
      </c>
      <c r="H21" s="35">
        <f>_xll.qlRateHelperEarliestDate($D21)</f>
        <v>42150</v>
      </c>
      <c r="I21" s="35">
        <f>_xll.qlRateHelperLatestDate($D21)</f>
        <v>42702</v>
      </c>
      <c r="J21" s="45">
        <v>0.98810497279607001</v>
      </c>
      <c r="K21" s="43"/>
      <c r="L21" s="43"/>
      <c r="M21" s="43"/>
      <c r="N21" s="43"/>
    </row>
    <row r="22" spans="4:14" x14ac:dyDescent="0.2">
      <c r="D22" s="33" t="str">
        <v>obj_0154f</v>
      </c>
      <c r="E22" s="33" t="str">
        <f>+_xll.qlRateHelperQuoteName(D22)</f>
        <v>USDEUR2Y_Quote</v>
      </c>
      <c r="F22" s="34">
        <f>_xll.qlRateHelperRate($D22,)</f>
        <v>2.4550499999999999E-2</v>
      </c>
      <c r="G22" s="34" t="str">
        <f>IF(ISERROR(_xll.qlSwapRateHelperSpread($D22)),IF(ISERROR(_xll.qlFuturesRateHelperConvexityAdjustment($D22)),"--",_xll.qlFuturesRateHelperConvexityAdjustment($D22)),_xll.qlSwapRateHelperSpread($D22))</f>
        <v>--</v>
      </c>
      <c r="H22" s="35">
        <f>_xll.qlRateHelperEarliestDate($D22)</f>
        <v>42150</v>
      </c>
      <c r="I22" s="35">
        <f>_xll.qlRateHelperLatestDate($D22)</f>
        <v>42881</v>
      </c>
      <c r="J22" s="45">
        <v>0.98038612051537843</v>
      </c>
      <c r="K22" s="43"/>
      <c r="L22" s="43"/>
      <c r="M22" s="43"/>
      <c r="N22" s="43"/>
    </row>
    <row r="23" spans="4:14" x14ac:dyDescent="0.2">
      <c r="D23" s="33" t="str">
        <v>obj_0154d</v>
      </c>
      <c r="E23" s="33" t="str">
        <f>+_xll.qlRateHelperQuoteName(D23)</f>
        <v>USDEUR3Y_Quote</v>
      </c>
      <c r="F23" s="34">
        <f>_xll.qlRateHelperRate($D23,)</f>
        <v>4.7100000000000003E-2</v>
      </c>
      <c r="G23" s="34" t="str">
        <f>IF(ISERROR(_xll.qlSwapRateHelperSpread($D23)),IF(ISERROR(_xll.qlFuturesRateHelperConvexityAdjustment($D23)),"--",_xll.qlFuturesRateHelperConvexityAdjustment($D23)),_xll.qlSwapRateHelperSpread($D23))</f>
        <v>--</v>
      </c>
      <c r="H23" s="35">
        <f>_xll.qlRateHelperEarliestDate($D23)</f>
        <v>42150</v>
      </c>
      <c r="I23" s="35">
        <f>_xll.qlRateHelperLatestDate($D23)</f>
        <v>43249</v>
      </c>
      <c r="J23" s="45">
        <v>0.96055916382532991</v>
      </c>
      <c r="K23" s="43"/>
      <c r="L23" s="43"/>
      <c r="M23" s="43"/>
      <c r="N23" s="43"/>
    </row>
    <row r="24" spans="4:14" x14ac:dyDescent="0.2">
      <c r="D24" s="33" t="str">
        <v>obj_0154b</v>
      </c>
      <c r="E24" s="33" t="str">
        <f>+_xll.qlRateHelperQuoteName(D24)</f>
        <v>USDEUR4Y_Quote</v>
      </c>
      <c r="F24" s="34">
        <f>_xll.qlRateHelperRate($D24,)</f>
        <v>7.1349999999999997E-2</v>
      </c>
      <c r="G24" s="34" t="str">
        <f>IF(ISERROR(_xll.qlSwapRateHelperSpread($D24)),IF(ISERROR(_xll.qlFuturesRateHelperConvexityAdjustment($D24)),"--",_xll.qlFuturesRateHelperConvexityAdjustment($D24)),_xll.qlSwapRateHelperSpread($D24))</f>
        <v>--</v>
      </c>
      <c r="H24" s="35">
        <f>_xll.qlRateHelperEarliestDate($D24)</f>
        <v>42150</v>
      </c>
      <c r="I24" s="35">
        <f>_xll.qlRateHelperLatestDate($D24)</f>
        <v>43613</v>
      </c>
      <c r="J24" s="45">
        <v>0.93766316745983758</v>
      </c>
      <c r="K24" s="43"/>
      <c r="L24" s="43"/>
      <c r="M24" s="43"/>
      <c r="N24" s="43"/>
    </row>
    <row r="25" spans="4:14" x14ac:dyDescent="0.2">
      <c r="D25" s="33" t="str">
        <v>obj_01543</v>
      </c>
      <c r="E25" s="33" t="str">
        <f>+_xll.qlRateHelperQuoteName(D25)</f>
        <v>USDEUR5Y_Quote</v>
      </c>
      <c r="F25" s="34">
        <f>_xll.qlRateHelperRate($D25,)</f>
        <v>9.5699999999999993E-2</v>
      </c>
      <c r="G25" s="34" t="str">
        <f>IF(ISERROR(_xll.qlSwapRateHelperSpread($D25)),IF(ISERROR(_xll.qlFuturesRateHelperConvexityAdjustment($D25)),"--",_xll.qlFuturesRateHelperConvexityAdjustment($D25)),_xll.qlSwapRateHelperSpread($D25))</f>
        <v>--</v>
      </c>
      <c r="H25" s="35">
        <f>_xll.qlRateHelperEarliestDate($D25)</f>
        <v>42150</v>
      </c>
      <c r="I25" s="35">
        <f>_xll.qlRateHelperLatestDate($D25)</f>
        <v>43977</v>
      </c>
      <c r="J25" s="45">
        <v>0.9129955361010198</v>
      </c>
      <c r="K25" s="43"/>
      <c r="L25" s="43"/>
      <c r="M25" s="43"/>
      <c r="N25" s="43"/>
    </row>
    <row r="26" spans="4:14" x14ac:dyDescent="0.2">
      <c r="D26" s="33" t="str">
        <v>obj_01551</v>
      </c>
      <c r="E26" s="33" t="str">
        <f>+_xll.qlRateHelperQuoteName(D26)</f>
        <v>USDEUR6Y_Quote</v>
      </c>
      <c r="F26" s="34">
        <f>_xll.qlRateHelperRate($D26,)</f>
        <v>0.11965000000000001</v>
      </c>
      <c r="G26" s="34" t="str">
        <f>IF(ISERROR(_xll.qlSwapRateHelperSpread($D26)),IF(ISERROR(_xll.qlFuturesRateHelperConvexityAdjustment($D26)),"--",_xll.qlFuturesRateHelperConvexityAdjustment($D26)),_xll.qlSwapRateHelperSpread($D26))</f>
        <v>--</v>
      </c>
      <c r="H26" s="35">
        <f>_xll.qlRateHelperEarliestDate($D26)</f>
        <v>42150</v>
      </c>
      <c r="I26" s="35">
        <f>_xll.qlRateHelperLatestDate($D26)</f>
        <v>44342</v>
      </c>
      <c r="J26" s="45">
        <v>0.88690552742773943</v>
      </c>
      <c r="K26" s="43"/>
      <c r="L26" s="43"/>
      <c r="M26" s="43"/>
      <c r="N26" s="43"/>
    </row>
    <row r="27" spans="4:14" x14ac:dyDescent="0.2">
      <c r="D27" s="33" t="str">
        <v>obj_0155d</v>
      </c>
      <c r="E27" s="33" t="str">
        <f>+_xll.qlRateHelperQuoteName(D27)</f>
        <v>USDEUR7Y_Quote</v>
      </c>
      <c r="F27" s="34">
        <f>_xll.qlRateHelperRate($D27,)</f>
        <v>0.14249999999999999</v>
      </c>
      <c r="G27" s="34" t="str">
        <f>IF(ISERROR(_xll.qlSwapRateHelperSpread($D27)),IF(ISERROR(_xll.qlFuturesRateHelperConvexityAdjustment($D27)),"--",_xll.qlFuturesRateHelperConvexityAdjustment($D27)),_xll.qlSwapRateHelperSpread($D27))</f>
        <v>--</v>
      </c>
      <c r="H27" s="35">
        <f>_xll.qlRateHelperEarliestDate($D27)</f>
        <v>42150</v>
      </c>
      <c r="I27" s="35">
        <f>_xll.qlRateHelperLatestDate($D27)</f>
        <v>44707</v>
      </c>
      <c r="J27" s="45">
        <v>0.86046595488601751</v>
      </c>
      <c r="K27" s="43"/>
      <c r="L27" s="43"/>
      <c r="M27" s="43"/>
      <c r="N27" s="43"/>
    </row>
    <row r="28" spans="4:14" x14ac:dyDescent="0.2">
      <c r="D28" s="33" t="str">
        <v>obj_01556</v>
      </c>
      <c r="E28" s="33" t="str">
        <f>+_xll.qlRateHelperQuoteName(D28)</f>
        <v>USDEUR8Y_Quote</v>
      </c>
      <c r="F28" s="34">
        <f>_xll.qlRateHelperRate($D28,)</f>
        <v>0.16345000000000001</v>
      </c>
      <c r="G28" s="34" t="str">
        <f>IF(ISERROR(_xll.qlSwapRateHelperSpread($D28)),IF(ISERROR(_xll.qlFuturesRateHelperConvexityAdjustment($D28)),"--",_xll.qlFuturesRateHelperConvexityAdjustment($D28)),_xll.qlSwapRateHelperSpread($D28))</f>
        <v>--</v>
      </c>
      <c r="H28" s="35">
        <f>_xll.qlRateHelperEarliestDate($D28)</f>
        <v>42150</v>
      </c>
      <c r="I28" s="35">
        <f>_xll.qlRateHelperLatestDate($D28)</f>
        <v>45072</v>
      </c>
      <c r="J28" s="45">
        <v>0.83464206856898615</v>
      </c>
      <c r="K28" s="43"/>
      <c r="L28" s="43"/>
      <c r="M28" s="43"/>
      <c r="N28" s="43"/>
    </row>
    <row r="29" spans="4:14" x14ac:dyDescent="0.2">
      <c r="D29" s="33" t="str">
        <v>obj_01555</v>
      </c>
      <c r="E29" s="33" t="str">
        <f>+_xll.qlRateHelperQuoteName(D29)</f>
        <v>USDEUR9Y_Quote</v>
      </c>
      <c r="F29" s="34">
        <f>_xll.qlRateHelperRate($D29,)</f>
        <v>0.1837</v>
      </c>
      <c r="G29" s="34" t="str">
        <f>IF(ISERROR(_xll.qlSwapRateHelperSpread($D29)),IF(ISERROR(_xll.qlFuturesRateHelperConvexityAdjustment($D29)),"--",_xll.qlFuturesRateHelperConvexityAdjustment($D29)),_xll.qlSwapRateHelperSpread($D29))</f>
        <v>--</v>
      </c>
      <c r="H29" s="35">
        <f>_xll.qlRateHelperEarliestDate($D29)</f>
        <v>42150</v>
      </c>
      <c r="I29" s="35">
        <f>_xll.qlRateHelperLatestDate($D29)</f>
        <v>45440</v>
      </c>
      <c r="J29" s="45">
        <v>0.80910553744904923</v>
      </c>
      <c r="K29" s="43"/>
      <c r="L29" s="43"/>
      <c r="M29" s="43"/>
      <c r="N29" s="43"/>
    </row>
    <row r="30" spans="4:14" x14ac:dyDescent="0.2">
      <c r="D30" s="33" t="str">
        <v>obj_0155c</v>
      </c>
      <c r="E30" s="33" t="str">
        <f>+_xll.qlRateHelperQuoteName(D30)</f>
        <v>USDEUR10Y_Quote</v>
      </c>
      <c r="F30" s="34">
        <f>_xll.qlRateHelperRate($D30,)</f>
        <v>0.2034</v>
      </c>
      <c r="G30" s="34" t="str">
        <f>IF(ISERROR(_xll.qlSwapRateHelperSpread($D30)),IF(ISERROR(_xll.qlFuturesRateHelperConvexityAdjustment($D30)),"--",_xll.qlFuturesRateHelperConvexityAdjustment($D30)),_xll.qlSwapRateHelperSpread($D30))</f>
        <v>--</v>
      </c>
      <c r="H30" s="35">
        <f>_xll.qlRateHelperEarliestDate($D30)</f>
        <v>42150</v>
      </c>
      <c r="I30" s="35">
        <f>_xll.qlRateHelperLatestDate($D30)</f>
        <v>45804</v>
      </c>
      <c r="J30" s="45">
        <v>0.78430744808579267</v>
      </c>
      <c r="K30" s="43"/>
      <c r="L30" s="43"/>
      <c r="M30" s="43"/>
      <c r="N30" s="43"/>
    </row>
    <row r="31" spans="4:14" x14ac:dyDescent="0.2">
      <c r="D31" s="33" t="str">
        <v>obj_01560</v>
      </c>
      <c r="E31" s="33" t="str">
        <f>+_xll.qlRateHelperQuoteName(D31)</f>
        <v>USDEUR12Y_Quote</v>
      </c>
      <c r="F31" s="34">
        <f>_xll.qlRateHelperRate($D31,)</f>
        <v>0.24510000000000001</v>
      </c>
      <c r="G31" s="34" t="str">
        <f>IF(ISERROR(_xll.qlSwapRateHelperSpread($D31)),IF(ISERROR(_xll.qlFuturesRateHelperConvexityAdjustment($D31)),"--",_xll.qlFuturesRateHelperConvexityAdjustment($D31)),_xll.qlSwapRateHelperSpread($D31))</f>
        <v>--</v>
      </c>
      <c r="H31" s="35">
        <f>_xll.qlRateHelperEarliestDate($D31)</f>
        <v>42150</v>
      </c>
      <c r="I31" s="35">
        <f>_xll.qlRateHelperLatestDate($D31)</f>
        <v>46533</v>
      </c>
      <c r="J31" s="45">
        <v>0.7350330037236511</v>
      </c>
      <c r="K31" s="43"/>
      <c r="L31" s="43"/>
      <c r="M31" s="43"/>
      <c r="N31" s="43"/>
    </row>
    <row r="32" spans="4:14" x14ac:dyDescent="0.2">
      <c r="D32" s="33" t="str">
        <v>obj_01559</v>
      </c>
      <c r="E32" s="33" t="str">
        <f>+_xll.qlRateHelperQuoteName(D32)</f>
        <v>USDEUR15Y_Quote</v>
      </c>
      <c r="F32" s="34">
        <f>_xll.qlRateHelperRate($D32,)</f>
        <v>0.30204000000000003</v>
      </c>
      <c r="G32" s="34" t="str">
        <f>IF(ISERROR(_xll.qlSwapRateHelperSpread($D32)),IF(ISERROR(_xll.qlFuturesRateHelperConvexityAdjustment($D32)),"--",_xll.qlFuturesRateHelperConvexityAdjustment($D32)),_xll.qlSwapRateHelperSpread($D32))</f>
        <v>--</v>
      </c>
      <c r="H32" s="35">
        <f>_xll.qlRateHelperEarliestDate($D32)</f>
        <v>42150</v>
      </c>
      <c r="I32" s="35">
        <f>_xll.qlRateHelperLatestDate($D32)</f>
        <v>47631</v>
      </c>
      <c r="J32" s="45">
        <v>0.66991252403653245</v>
      </c>
      <c r="K32" s="43"/>
      <c r="L32" s="43"/>
      <c r="M32" s="43"/>
      <c r="N32" s="43"/>
    </row>
    <row r="33" spans="4:10" x14ac:dyDescent="0.2">
      <c r="D33" s="33" t="str">
        <v>obj_01550</v>
      </c>
      <c r="E33" s="33" t="str">
        <f>+_xll.qlRateHelperQuoteName(D33)</f>
        <v>USDEUR20Y_Quote</v>
      </c>
      <c r="F33" s="34">
        <f>_xll.qlRateHelperRate($D33,)</f>
        <v>0.40846000000000005</v>
      </c>
      <c r="G33" s="34" t="str">
        <f>IF(ISERROR(_xll.qlSwapRateHelperSpread($D33)),IF(ISERROR(_xll.qlFuturesRateHelperConvexityAdjustment($D33)),"--",_xll.qlFuturesRateHelperConvexityAdjustment($D33)),_xll.qlSwapRateHelperSpread($D33))</f>
        <v>--</v>
      </c>
      <c r="H33" s="35">
        <f>_xll.qlRateHelperEarliestDate($D33)</f>
        <v>42150</v>
      </c>
      <c r="I33" s="35">
        <f>_xll.qlRateHelperLatestDate($D33)</f>
        <v>49458</v>
      </c>
      <c r="J33" s="45">
        <v>0.57379051232647915</v>
      </c>
    </row>
    <row r="34" spans="4:10" x14ac:dyDescent="0.2">
      <c r="D34" s="33" t="str">
        <v>obj_01561</v>
      </c>
      <c r="E34" s="33" t="str">
        <f>+_xll.qlRateHelperQuoteName(D34)</f>
        <v>USDEUR30Y_Quote</v>
      </c>
      <c r="F34" s="34">
        <f>_xll.qlRateHelperRate($D34,)</f>
        <v>0.63815</v>
      </c>
      <c r="G34" s="34" t="str">
        <f>IF(ISERROR(_xll.qlSwapRateHelperSpread($D34)),IF(ISERROR(_xll.qlFuturesRateHelperConvexityAdjustment($D34)),"--",_xll.qlFuturesRateHelperConvexityAdjustment($D34)),_xll.qlSwapRateHelperSpread($D34))</f>
        <v>--</v>
      </c>
      <c r="H34" s="35">
        <f>_xll.qlRateHelperEarliestDate($D34)</f>
        <v>42150</v>
      </c>
      <c r="I34" s="35">
        <f>_xll.qlRateHelperLatestDate($D34)</f>
        <v>53108</v>
      </c>
      <c r="J34" s="45">
        <v>0.4307510234673364</v>
      </c>
    </row>
    <row r="35" spans="4:10" x14ac:dyDescent="0.2">
      <c r="D35" s="33" t="e">
        <v>#N/A</v>
      </c>
      <c r="E35" s="33" t="e">
        <f>+_xll.qlRateHelperQuoteName(D35)</f>
        <v>#VALUE!</v>
      </c>
      <c r="F35" s="34" t="e">
        <f>_xll.qlRateHelperRate($D35,)</f>
        <v>#VALUE!</v>
      </c>
      <c r="G35" s="34" t="str">
        <f>IF(ISERROR(_xll.qlSwapRateHelperSpread($D35)),IF(ISERROR(_xll.qlFuturesRateHelperConvexityAdjustment($D35)),"--",_xll.qlFuturesRateHelperConvexityAdjustment($D35)),_xll.qlSwapRateHelperSpread($D35))</f>
        <v>--</v>
      </c>
      <c r="H35" s="35" t="e">
        <f>_xll.qlRateHelperEarliestDate($D35)</f>
        <v>#VALUE!</v>
      </c>
      <c r="I35" s="35" t="e">
        <f>_xll.qlRateHelperLatestDate($D35)</f>
        <v>#VALUE!</v>
      </c>
      <c r="J35" s="45" t="e">
        <v>#N/A</v>
      </c>
    </row>
    <row r="36" spans="4:10" x14ac:dyDescent="0.2">
      <c r="D36" s="33" t="e">
        <v>#N/A</v>
      </c>
      <c r="E36" s="33" t="e">
        <f>+_xll.qlRateHelperQuoteName(D36)</f>
        <v>#VALUE!</v>
      </c>
      <c r="F36" s="34" t="e">
        <f>_xll.qlRateHelperRate($D36,)</f>
        <v>#VALUE!</v>
      </c>
      <c r="G36" s="34" t="str">
        <f>IF(ISERROR(_xll.qlSwapRateHelperSpread($D36)),IF(ISERROR(_xll.qlFuturesRateHelperConvexityAdjustment($D36)),"--",_xll.qlFuturesRateHelperConvexityAdjustment($D36)),_xll.qlSwapRateHelperSpread($D36))</f>
        <v>--</v>
      </c>
      <c r="H36" s="35" t="e">
        <f>_xll.qlRateHelperEarliestDate($D36)</f>
        <v>#VALUE!</v>
      </c>
      <c r="I36" s="35" t="e">
        <f>_xll.qlRateHelperLatestDate($D36)</f>
        <v>#VALUE!</v>
      </c>
      <c r="J36" s="45" t="e">
        <v>#N/A</v>
      </c>
    </row>
    <row r="37" spans="4:10" x14ac:dyDescent="0.2">
      <c r="D37" s="33" t="e">
        <v>#N/A</v>
      </c>
      <c r="E37" s="33" t="e">
        <f>+_xll.qlRateHelperQuoteName(D37)</f>
        <v>#VALUE!</v>
      </c>
      <c r="F37" s="34" t="e">
        <f>_xll.qlRateHelperRate($D37,)</f>
        <v>#VALUE!</v>
      </c>
      <c r="G37" s="34" t="str">
        <f>IF(ISERROR(_xll.qlSwapRateHelperSpread($D37)),IF(ISERROR(_xll.qlFuturesRateHelperConvexityAdjustment($D37)),"--",_xll.qlFuturesRateHelperConvexityAdjustment($D37)),_xll.qlSwapRateHelperSpread($D37))</f>
        <v>--</v>
      </c>
      <c r="H37" s="35" t="e">
        <f>_xll.qlRateHelperEarliestDate($D37)</f>
        <v>#VALUE!</v>
      </c>
      <c r="I37" s="35" t="e">
        <f>_xll.qlRateHelperLatestDate($D37)</f>
        <v>#VALUE!</v>
      </c>
      <c r="J37" s="45" t="e">
        <v>#N/A</v>
      </c>
    </row>
    <row r="38" spans="4:10" x14ac:dyDescent="0.2">
      <c r="D38" s="33" t="e">
        <v>#N/A</v>
      </c>
      <c r="E38" s="33" t="e">
        <f>+_xll.qlRateHelperQuoteName(D38)</f>
        <v>#VALUE!</v>
      </c>
      <c r="F38" s="34" t="e">
        <f>_xll.qlRateHelperRate($D38,)</f>
        <v>#VALUE!</v>
      </c>
      <c r="G38" s="34" t="str">
        <f>IF(ISERROR(_xll.qlSwapRateHelperSpread($D38)),IF(ISERROR(_xll.qlFuturesRateHelperConvexityAdjustment($D38)),"--",_xll.qlFuturesRateHelperConvexityAdjustment($D38)),_xll.qlSwapRateHelperSpread($D38))</f>
        <v>--</v>
      </c>
      <c r="H38" s="35" t="e">
        <f>_xll.qlRateHelperEarliestDate($D38)</f>
        <v>#VALUE!</v>
      </c>
      <c r="I38" s="35" t="e">
        <f>_xll.qlRateHelperLatestDate($D38)</f>
        <v>#VALUE!</v>
      </c>
      <c r="J38" s="45" t="e">
        <v>#N/A</v>
      </c>
    </row>
    <row r="39" spans="4:10" x14ac:dyDescent="0.2">
      <c r="D39" s="33" t="e">
        <v>#N/A</v>
      </c>
      <c r="E39" s="33" t="e">
        <f>+_xll.qlRateHelperQuoteName(D39)</f>
        <v>#VALUE!</v>
      </c>
      <c r="F39" s="34" t="e">
        <f>_xll.qlRateHelperRate($D39,)</f>
        <v>#VALUE!</v>
      </c>
      <c r="G39" s="34" t="str">
        <f>IF(ISERROR(_xll.qlSwapRateHelperSpread($D39)),IF(ISERROR(_xll.qlFuturesRateHelperConvexityAdjustment($D39)),"--",_xll.qlFuturesRateHelperConvexityAdjustment($D39)),_xll.qlSwapRateHelperSpread($D39))</f>
        <v>--</v>
      </c>
      <c r="H39" s="35" t="e">
        <f>_xll.qlRateHelperEarliestDate($D39)</f>
        <v>#VALUE!</v>
      </c>
      <c r="I39" s="35" t="e">
        <f>_xll.qlRateHelperLatestDate($D39)</f>
        <v>#VALUE!</v>
      </c>
      <c r="J39" s="45" t="e">
        <v>#N/A</v>
      </c>
    </row>
    <row r="40" spans="4:10" x14ac:dyDescent="0.2">
      <c r="D40" s="33" t="e">
        <v>#N/A</v>
      </c>
      <c r="E40" s="33" t="e">
        <f>+_xll.qlRateHelperQuoteName(D40)</f>
        <v>#VALUE!</v>
      </c>
      <c r="F40" s="34" t="e">
        <f>_xll.qlRateHelperRate($D40,)</f>
        <v>#VALUE!</v>
      </c>
      <c r="G40" s="34" t="str">
        <f>IF(ISERROR(_xll.qlSwapRateHelperSpread($D40)),IF(ISERROR(_xll.qlFuturesRateHelperConvexityAdjustment($D40)),"--",_xll.qlFuturesRateHelperConvexityAdjustment($D40)),_xll.qlSwapRateHelperSpread($D40))</f>
        <v>--</v>
      </c>
      <c r="H40" s="35" t="e">
        <f>_xll.qlRateHelperEarliestDate($D40)</f>
        <v>#VALUE!</v>
      </c>
      <c r="I40" s="35" t="e">
        <f>_xll.qlRateHelperLatestDate($D40)</f>
        <v>#VALUE!</v>
      </c>
      <c r="J40" s="45" t="e">
        <v>#N/A</v>
      </c>
    </row>
    <row r="41" spans="4:10" x14ac:dyDescent="0.2">
      <c r="D41" s="33" t="e">
        <v>#N/A</v>
      </c>
      <c r="E41" s="33" t="e">
        <f>+_xll.qlRateHelperQuoteName(D41)</f>
        <v>#VALUE!</v>
      </c>
      <c r="F41" s="34" t="e">
        <f>_xll.qlRateHelperRate($D41,)</f>
        <v>#VALUE!</v>
      </c>
      <c r="G41" s="34" t="str">
        <f>IF(ISERROR(_xll.qlSwapRateHelperSpread($D41)),IF(ISERROR(_xll.qlFuturesRateHelperConvexityAdjustment($D41)),"--",_xll.qlFuturesRateHelperConvexityAdjustment($D41)),_xll.qlSwapRateHelperSpread($D41))</f>
        <v>--</v>
      </c>
      <c r="H41" s="35" t="e">
        <f>_xll.qlRateHelperEarliestDate($D41)</f>
        <v>#VALUE!</v>
      </c>
      <c r="I41" s="35" t="e">
        <f>_xll.qlRateHelperLatestDate($D41)</f>
        <v>#VALUE!</v>
      </c>
      <c r="J41" s="45" t="e">
        <v>#N/A</v>
      </c>
    </row>
    <row r="42" spans="4:10" x14ac:dyDescent="0.2">
      <c r="D42" s="33" t="e">
        <v>#N/A</v>
      </c>
      <c r="E42" s="33" t="e">
        <f>+_xll.qlRateHelperQuoteName(D42)</f>
        <v>#VALUE!</v>
      </c>
      <c r="F42" s="34" t="e">
        <f>_xll.qlRateHelperRate($D42,)</f>
        <v>#VALUE!</v>
      </c>
      <c r="G42" s="34" t="str">
        <f>IF(ISERROR(_xll.qlSwapRateHelperSpread($D42)),IF(ISERROR(_xll.qlFuturesRateHelperConvexityAdjustment($D42)),"--",_xll.qlFuturesRateHelperConvexityAdjustment($D42)),_xll.qlSwapRateHelperSpread($D42))</f>
        <v>--</v>
      </c>
      <c r="H42" s="35" t="e">
        <f>_xll.qlRateHelperEarliestDate($D42)</f>
        <v>#VALUE!</v>
      </c>
      <c r="I42" s="35" t="e">
        <f>_xll.qlRateHelperLatestDate($D42)</f>
        <v>#VALUE!</v>
      </c>
      <c r="J42" s="45" t="e">
        <v>#N/A</v>
      </c>
    </row>
    <row r="43" spans="4:10" x14ac:dyDescent="0.2">
      <c r="D43" s="33" t="e">
        <v>#N/A</v>
      </c>
      <c r="E43" s="33" t="e">
        <f>+_xll.qlRateHelperQuoteName(D43)</f>
        <v>#VALUE!</v>
      </c>
      <c r="F43" s="34" t="e">
        <f>_xll.qlRateHelperRate($D43,)</f>
        <v>#VALUE!</v>
      </c>
      <c r="G43" s="34" t="str">
        <f>IF(ISERROR(_xll.qlSwapRateHelperSpread($D43)),IF(ISERROR(_xll.qlFuturesRateHelperConvexityAdjustment($D43)),"--",_xll.qlFuturesRateHelperConvexityAdjustment($D43)),_xll.qlSwapRateHelperSpread($D43))</f>
        <v>--</v>
      </c>
      <c r="H43" s="35" t="e">
        <f>_xll.qlRateHelperEarliestDate($D43)</f>
        <v>#VALUE!</v>
      </c>
      <c r="I43" s="35" t="e">
        <f>_xll.qlRateHelperLatestDate($D43)</f>
        <v>#VALUE!</v>
      </c>
      <c r="J43" s="45" t="e">
        <v>#N/A</v>
      </c>
    </row>
    <row r="44" spans="4:10" x14ac:dyDescent="0.2">
      <c r="D44" s="33" t="e">
        <v>#N/A</v>
      </c>
      <c r="E44" s="33" t="e">
        <f>+_xll.qlRateHelperQuoteName(D44)</f>
        <v>#VALUE!</v>
      </c>
      <c r="F44" s="34" t="e">
        <f>_xll.qlRateHelperRate($D44,)</f>
        <v>#VALUE!</v>
      </c>
      <c r="G44" s="34" t="str">
        <f>IF(ISERROR(_xll.qlSwapRateHelperSpread($D44)),IF(ISERROR(_xll.qlFuturesRateHelperConvexityAdjustment($D44)),"--",_xll.qlFuturesRateHelperConvexityAdjustment($D44)),_xll.qlSwapRateHelperSpread($D44))</f>
        <v>--</v>
      </c>
      <c r="H44" s="35" t="e">
        <f>_xll.qlRateHelperEarliestDate($D44)</f>
        <v>#VALUE!</v>
      </c>
      <c r="I44" s="35" t="e">
        <f>_xll.qlRateHelperLatestDate($D44)</f>
        <v>#VALUE!</v>
      </c>
      <c r="J44" s="45" t="e">
        <v>#N/A</v>
      </c>
    </row>
    <row r="45" spans="4:10" x14ac:dyDescent="0.2">
      <c r="D45" s="33" t="e">
        <v>#N/A</v>
      </c>
      <c r="E45" s="33" t="e">
        <f>+_xll.qlRateHelperQuoteName(D45)</f>
        <v>#VALUE!</v>
      </c>
      <c r="F45" s="34" t="e">
        <f>_xll.qlRateHelperRate($D45,)</f>
        <v>#VALUE!</v>
      </c>
      <c r="G45" s="34" t="str">
        <f>IF(ISERROR(_xll.qlSwapRateHelperSpread($D45)),IF(ISERROR(_xll.qlFuturesRateHelperConvexityAdjustment($D45)),"--",_xll.qlFuturesRateHelperConvexityAdjustment($D45)),_xll.qlSwapRateHelperSpread($D45))</f>
        <v>--</v>
      </c>
      <c r="H45" s="35" t="e">
        <f>_xll.qlRateHelperEarliestDate($D45)</f>
        <v>#VALUE!</v>
      </c>
      <c r="I45" s="35" t="e">
        <f>_xll.qlRateHelperLatestDate($D45)</f>
        <v>#VALUE!</v>
      </c>
      <c r="J45" s="45" t="e">
        <v>#N/A</v>
      </c>
    </row>
    <row r="46" spans="4:10" x14ac:dyDescent="0.2">
      <c r="D46" s="33" t="e">
        <v>#N/A</v>
      </c>
      <c r="E46" s="33" t="e">
        <f>+_xll.qlRateHelperQuoteName(D46)</f>
        <v>#VALUE!</v>
      </c>
      <c r="F46" s="34" t="e">
        <f>_xll.qlRateHelperRate($D46,)</f>
        <v>#VALUE!</v>
      </c>
      <c r="G46" s="34" t="str">
        <f>IF(ISERROR(_xll.qlSwapRateHelperSpread($D46)),IF(ISERROR(_xll.qlFuturesRateHelperConvexityAdjustment($D46)),"--",_xll.qlFuturesRateHelperConvexityAdjustment($D46)),_xll.qlSwapRateHelperSpread($D46))</f>
        <v>--</v>
      </c>
      <c r="H46" s="35" t="e">
        <f>_xll.qlRateHelperEarliestDate($D46)</f>
        <v>#VALUE!</v>
      </c>
      <c r="I46" s="35" t="e">
        <f>_xll.qlRateHelperLatestDate($D46)</f>
        <v>#VALUE!</v>
      </c>
      <c r="J46" s="45" t="e">
        <v>#N/A</v>
      </c>
    </row>
    <row r="47" spans="4:10" x14ac:dyDescent="0.2">
      <c r="D47" s="33" t="e">
        <v>#N/A</v>
      </c>
      <c r="E47" s="33" t="e">
        <f>+_xll.qlRateHelperQuoteName(D47)</f>
        <v>#VALUE!</v>
      </c>
      <c r="F47" s="34" t="e">
        <f>_xll.qlRateHelperRate($D47,)</f>
        <v>#VALUE!</v>
      </c>
      <c r="G47" s="34" t="str">
        <f>IF(ISERROR(_xll.qlSwapRateHelperSpread($D47)),IF(ISERROR(_xll.qlFuturesRateHelperConvexityAdjustment($D47)),"--",_xll.qlFuturesRateHelperConvexityAdjustment($D47)),_xll.qlSwapRateHelperSpread($D47))</f>
        <v>--</v>
      </c>
      <c r="H47" s="35" t="e">
        <f>_xll.qlRateHelperEarliestDate($D47)</f>
        <v>#VALUE!</v>
      </c>
      <c r="I47" s="35" t="e">
        <f>_xll.qlRateHelperLatestDate($D47)</f>
        <v>#VALUE!</v>
      </c>
      <c r="J47" s="45" t="e">
        <v>#N/A</v>
      </c>
    </row>
    <row r="48" spans="4:10" x14ac:dyDescent="0.2">
      <c r="D48" s="33" t="e">
        <v>#N/A</v>
      </c>
      <c r="E48" s="33" t="e">
        <f>+_xll.qlRateHelperQuoteName(D48)</f>
        <v>#VALUE!</v>
      </c>
      <c r="F48" s="34" t="e">
        <f>_xll.qlRateHelperRate($D48,)</f>
        <v>#VALUE!</v>
      </c>
      <c r="G48" s="34" t="str">
        <f>IF(ISERROR(_xll.qlSwapRateHelperSpread($D48)),IF(ISERROR(_xll.qlFuturesRateHelperConvexityAdjustment($D48)),"--",_xll.qlFuturesRateHelperConvexityAdjustment($D48)),_xll.qlSwapRateHelperSpread($D48))</f>
        <v>--</v>
      </c>
      <c r="H48" s="35" t="e">
        <f>_xll.qlRateHelperEarliestDate($D48)</f>
        <v>#VALUE!</v>
      </c>
      <c r="I48" s="35" t="e">
        <f>_xll.qlRateHelperLatestDate($D48)</f>
        <v>#VALUE!</v>
      </c>
      <c r="J48" s="45" t="e">
        <v>#N/A</v>
      </c>
    </row>
    <row r="49" spans="4:10" x14ac:dyDescent="0.2">
      <c r="D49" s="33" t="e">
        <v>#N/A</v>
      </c>
      <c r="E49" s="33" t="e">
        <f>+_xll.qlRateHelperQuoteName(D49)</f>
        <v>#VALUE!</v>
      </c>
      <c r="F49" s="34" t="e">
        <f>_xll.qlRateHelperRate($D49,)</f>
        <v>#VALUE!</v>
      </c>
      <c r="G49" s="34" t="str">
        <f>IF(ISERROR(_xll.qlSwapRateHelperSpread($D49)),IF(ISERROR(_xll.qlFuturesRateHelperConvexityAdjustment($D49)),"--",_xll.qlFuturesRateHelperConvexityAdjustment($D49)),_xll.qlSwapRateHelperSpread($D49))</f>
        <v>--</v>
      </c>
      <c r="H49" s="35" t="e">
        <f>_xll.qlRateHelperEarliestDate($D49)</f>
        <v>#VALUE!</v>
      </c>
      <c r="I49" s="35" t="e">
        <f>_xll.qlRateHelperLatestDate($D49)</f>
        <v>#VALUE!</v>
      </c>
      <c r="J49" s="45" t="e">
        <v>#N/A</v>
      </c>
    </row>
    <row r="50" spans="4:10" x14ac:dyDescent="0.2">
      <c r="D50" s="33" t="e">
        <v>#N/A</v>
      </c>
      <c r="E50" s="33" t="e">
        <f>+_xll.qlRateHelperQuoteName(D50)</f>
        <v>#VALUE!</v>
      </c>
      <c r="F50" s="34" t="e">
        <f>_xll.qlRateHelperRate($D50,)</f>
        <v>#VALUE!</v>
      </c>
      <c r="G50" s="34" t="str">
        <f>IF(ISERROR(_xll.qlSwapRateHelperSpread($D50)),IF(ISERROR(_xll.qlFuturesRateHelperConvexityAdjustment($D50)),"--",_xll.qlFuturesRateHelperConvexityAdjustment($D50)),_xll.qlSwapRateHelperSpread($D50))</f>
        <v>--</v>
      </c>
      <c r="H50" s="35" t="e">
        <f>_xll.qlRateHelperEarliestDate($D50)</f>
        <v>#VALUE!</v>
      </c>
      <c r="I50" s="35" t="e">
        <f>_xll.qlRateHelperLatestDate($D50)</f>
        <v>#VALUE!</v>
      </c>
      <c r="J50" s="45" t="e">
        <v>#N/A</v>
      </c>
    </row>
    <row r="51" spans="4:10" x14ac:dyDescent="0.2">
      <c r="D51" s="33" t="e">
        <v>#N/A</v>
      </c>
      <c r="E51" s="33" t="e">
        <f>+_xll.qlRateHelperQuoteName(D51)</f>
        <v>#VALUE!</v>
      </c>
      <c r="F51" s="34" t="e">
        <f>_xll.qlRateHelperRate($D51,)</f>
        <v>#VALUE!</v>
      </c>
      <c r="G51" s="34" t="str">
        <f>IF(ISERROR(_xll.qlSwapRateHelperSpread($D51)),IF(ISERROR(_xll.qlFuturesRateHelperConvexityAdjustment($D51)),"--",_xll.qlFuturesRateHelperConvexityAdjustment($D51)),_xll.qlSwapRateHelperSpread($D51))</f>
        <v>--</v>
      </c>
      <c r="H51" s="35" t="e">
        <f>_xll.qlRateHelperEarliestDate($D51)</f>
        <v>#VALUE!</v>
      </c>
      <c r="I51" s="35" t="e">
        <f>_xll.qlRateHelperLatestDate($D51)</f>
        <v>#VALUE!</v>
      </c>
      <c r="J51" s="45" t="e">
        <v>#N/A</v>
      </c>
    </row>
    <row r="52" spans="4:10" x14ac:dyDescent="0.2">
      <c r="D52" s="33" t="e">
        <v>#N/A</v>
      </c>
      <c r="E52" s="33" t="e">
        <f>+_xll.qlRateHelperQuoteName(D52)</f>
        <v>#VALUE!</v>
      </c>
      <c r="F52" s="34" t="e">
        <f>_xll.qlRateHelperRate($D52,)</f>
        <v>#VALUE!</v>
      </c>
      <c r="G52" s="34" t="str">
        <f>IF(ISERROR(_xll.qlSwapRateHelperSpread($D52)),IF(ISERROR(_xll.qlFuturesRateHelperConvexityAdjustment($D52)),"--",_xll.qlFuturesRateHelperConvexityAdjustment($D52)),_xll.qlSwapRateHelperSpread($D52))</f>
        <v>--</v>
      </c>
      <c r="H52" s="35" t="e">
        <f>_xll.qlRateHelperEarliestDate($D52)</f>
        <v>#VALUE!</v>
      </c>
      <c r="I52" s="35" t="e">
        <f>_xll.qlRateHelperLatestDate($D52)</f>
        <v>#VALUE!</v>
      </c>
      <c r="J52" s="45" t="e">
        <v>#N/A</v>
      </c>
    </row>
    <row r="53" spans="4:10" x14ac:dyDescent="0.2">
      <c r="D53" s="33" t="e">
        <v>#N/A</v>
      </c>
      <c r="E53" s="33" t="e">
        <f>+_xll.qlRateHelperQuoteName(D53)</f>
        <v>#VALUE!</v>
      </c>
      <c r="F53" s="34" t="e">
        <f>_xll.qlRateHelperRate($D53,)</f>
        <v>#VALUE!</v>
      </c>
      <c r="G53" s="34" t="str">
        <f>IF(ISERROR(_xll.qlSwapRateHelperSpread($D53)),IF(ISERROR(_xll.qlFuturesRateHelperConvexityAdjustment($D53)),"--",_xll.qlFuturesRateHelperConvexityAdjustment($D53)),_xll.qlSwapRateHelperSpread($D53))</f>
        <v>--</v>
      </c>
      <c r="H53" s="35" t="e">
        <f>_xll.qlRateHelperEarliestDate($D53)</f>
        <v>#VALUE!</v>
      </c>
      <c r="I53" s="35" t="e">
        <f>_xll.qlRateHelperLatestDate($D53)</f>
        <v>#VALUE!</v>
      </c>
      <c r="J53" s="45" t="e">
        <v>#N/A</v>
      </c>
    </row>
    <row r="54" spans="4:10" x14ac:dyDescent="0.2">
      <c r="D54" s="33" t="e">
        <v>#N/A</v>
      </c>
      <c r="E54" s="33" t="e">
        <f>+_xll.qlRateHelperQuoteName(D54)</f>
        <v>#VALUE!</v>
      </c>
      <c r="F54" s="34" t="e">
        <f>_xll.qlRateHelperRate($D54,)</f>
        <v>#VALUE!</v>
      </c>
      <c r="G54" s="34" t="str">
        <f>IF(ISERROR(_xll.qlSwapRateHelperSpread($D54)),IF(ISERROR(_xll.qlFuturesRateHelperConvexityAdjustment($D54)),"--",_xll.qlFuturesRateHelperConvexityAdjustment($D54)),_xll.qlSwapRateHelperSpread($D54))</f>
        <v>--</v>
      </c>
      <c r="H54" s="35" t="e">
        <f>_xll.qlRateHelperEarliestDate($D54)</f>
        <v>#VALUE!</v>
      </c>
      <c r="I54" s="35" t="e">
        <f>_xll.qlRateHelperLatestDate($D54)</f>
        <v>#VALUE!</v>
      </c>
      <c r="J54" s="45" t="e">
        <v>#N/A</v>
      </c>
    </row>
    <row r="55" spans="4:10" x14ac:dyDescent="0.2">
      <c r="D55" s="33" t="e">
        <v>#N/A</v>
      </c>
      <c r="E55" s="33" t="e">
        <f>+_xll.qlRateHelperQuoteName(D55)</f>
        <v>#VALUE!</v>
      </c>
      <c r="F55" s="34" t="e">
        <f>_xll.qlRateHelperRate($D55,)</f>
        <v>#VALUE!</v>
      </c>
      <c r="G55" s="34" t="str">
        <f>IF(ISERROR(_xll.qlSwapRateHelperSpread($D55)),IF(ISERROR(_xll.qlFuturesRateHelperConvexityAdjustment($D55)),"--",_xll.qlFuturesRateHelperConvexityAdjustment($D55)),_xll.qlSwapRateHelperSpread($D55))</f>
        <v>--</v>
      </c>
      <c r="H55" s="35" t="e">
        <f>_xll.qlRateHelperEarliestDate($D55)</f>
        <v>#VALUE!</v>
      </c>
      <c r="I55" s="35" t="e">
        <f>_xll.qlRateHelperLatestDate($D55)</f>
        <v>#VALUE!</v>
      </c>
      <c r="J55" s="45" t="e">
        <v>#N/A</v>
      </c>
    </row>
    <row r="56" spans="4:10" x14ac:dyDescent="0.2">
      <c r="D56" s="33" t="e">
        <v>#N/A</v>
      </c>
      <c r="E56" s="33" t="e">
        <f>+_xll.qlRateHelperQuoteName(D56)</f>
        <v>#VALUE!</v>
      </c>
      <c r="F56" s="34" t="e">
        <f>_xll.qlRateHelperRate($D56,)</f>
        <v>#VALUE!</v>
      </c>
      <c r="G56" s="34" t="str">
        <f>IF(ISERROR(_xll.qlSwapRateHelperSpread($D56)),IF(ISERROR(_xll.qlFuturesRateHelperConvexityAdjustment($D56)),"--",_xll.qlFuturesRateHelperConvexityAdjustment($D56)),_xll.qlSwapRateHelperSpread($D56))</f>
        <v>--</v>
      </c>
      <c r="H56" s="35" t="e">
        <f>_xll.qlRateHelperEarliestDate($D56)</f>
        <v>#VALUE!</v>
      </c>
      <c r="I56" s="35" t="e">
        <f>_xll.qlRateHelperLatestDate($D56)</f>
        <v>#VALUE!</v>
      </c>
      <c r="J56" s="45" t="e">
        <v>#N/A</v>
      </c>
    </row>
    <row r="57" spans="4:10" x14ac:dyDescent="0.2">
      <c r="D57" s="33" t="e">
        <v>#N/A</v>
      </c>
      <c r="E57" s="33" t="e">
        <f>+_xll.qlRateHelperQuoteName(D57)</f>
        <v>#VALUE!</v>
      </c>
      <c r="F57" s="34" t="e">
        <f>_xll.qlRateHelperRate($D57,)</f>
        <v>#VALUE!</v>
      </c>
      <c r="G57" s="34" t="str">
        <f>IF(ISERROR(_xll.qlSwapRateHelperSpread($D57)),IF(ISERROR(_xll.qlFuturesRateHelperConvexityAdjustment($D57)),"--",_xll.qlFuturesRateHelperConvexityAdjustment($D57)),_xll.qlSwapRateHelperSpread($D57))</f>
        <v>--</v>
      </c>
      <c r="H57" s="35" t="e">
        <f>_xll.qlRateHelperEarliestDate($D57)</f>
        <v>#VALUE!</v>
      </c>
      <c r="I57" s="35" t="e">
        <f>_xll.qlRateHelperLatestDate($D57)</f>
        <v>#VALUE!</v>
      </c>
      <c r="J57" s="45" t="e">
        <v>#N/A</v>
      </c>
    </row>
    <row r="58" spans="4:10" x14ac:dyDescent="0.2">
      <c r="D58" s="33" t="e">
        <v>#N/A</v>
      </c>
      <c r="E58" s="33" t="e">
        <f>+_xll.qlRateHelperQuoteName(D58)</f>
        <v>#VALUE!</v>
      </c>
      <c r="F58" s="34" t="e">
        <f>_xll.qlRateHelperRate($D58,)</f>
        <v>#VALUE!</v>
      </c>
      <c r="G58" s="34" t="str">
        <f>IF(ISERROR(_xll.qlSwapRateHelperSpread($D58)),IF(ISERROR(_xll.qlFuturesRateHelperConvexityAdjustment($D58)),"--",_xll.qlFuturesRateHelperConvexityAdjustment($D58)),_xll.qlSwapRateHelperSpread($D58))</f>
        <v>--</v>
      </c>
      <c r="H58" s="35" t="e">
        <f>_xll.qlRateHelperEarliestDate($D58)</f>
        <v>#VALUE!</v>
      </c>
      <c r="I58" s="35" t="e">
        <f>_xll.qlRateHelperLatestDate($D58)</f>
        <v>#VALUE!</v>
      </c>
      <c r="J58" s="45" t="e">
        <v>#N/A</v>
      </c>
    </row>
    <row r="59" spans="4:10" x14ac:dyDescent="0.2">
      <c r="D59" s="33" t="e">
        <v>#N/A</v>
      </c>
      <c r="E59" s="33" t="e">
        <f>+_xll.qlRateHelperQuoteName(D59)</f>
        <v>#VALUE!</v>
      </c>
      <c r="F59" s="34" t="e">
        <f>_xll.qlRateHelperRate($D59,)</f>
        <v>#VALUE!</v>
      </c>
      <c r="G59" s="34" t="str">
        <f>IF(ISERROR(_xll.qlSwapRateHelperSpread($D59)),IF(ISERROR(_xll.qlFuturesRateHelperConvexityAdjustment($D59)),"--",_xll.qlFuturesRateHelperConvexityAdjustment($D59)),_xll.qlSwapRateHelperSpread($D59))</f>
        <v>--</v>
      </c>
      <c r="H59" s="35" t="e">
        <f>_xll.qlRateHelperEarliestDate($D59)</f>
        <v>#VALUE!</v>
      </c>
      <c r="I59" s="35" t="e">
        <f>_xll.qlRateHelperLatestDate($D59)</f>
        <v>#VALUE!</v>
      </c>
      <c r="J59" s="45" t="e">
        <v>#N/A</v>
      </c>
    </row>
    <row r="60" spans="4:10" x14ac:dyDescent="0.2">
      <c r="D60" s="33" t="e">
        <v>#N/A</v>
      </c>
      <c r="E60" s="33" t="e">
        <f>+_xll.qlRateHelperQuoteName(D60)</f>
        <v>#VALUE!</v>
      </c>
      <c r="F60" s="34" t="e">
        <f>_xll.qlRateHelperRate($D60,)</f>
        <v>#VALUE!</v>
      </c>
      <c r="G60" s="34" t="str">
        <f>IF(ISERROR(_xll.qlSwapRateHelperSpread($D60)),IF(ISERROR(_xll.qlFuturesRateHelperConvexityAdjustment($D60)),"--",_xll.qlFuturesRateHelperConvexityAdjustment($D60)),_xll.qlSwapRateHelperSpread($D60))</f>
        <v>--</v>
      </c>
      <c r="H60" s="35" t="e">
        <f>_xll.qlRateHelperEarliestDate($D60)</f>
        <v>#VALUE!</v>
      </c>
      <c r="I60" s="35" t="e">
        <f>_xll.qlRateHelperLatestDate($D60)</f>
        <v>#VALUE!</v>
      </c>
      <c r="J60" s="45" t="e">
        <v>#N/A</v>
      </c>
    </row>
    <row r="61" spans="4:10" x14ac:dyDescent="0.2">
      <c r="D61" s="33" t="e">
        <v>#N/A</v>
      </c>
      <c r="E61" s="33" t="e">
        <f>+_xll.qlRateHelperQuoteName(D61)</f>
        <v>#VALUE!</v>
      </c>
      <c r="F61" s="34" t="e">
        <f>_xll.qlRateHelperRate($D61,)</f>
        <v>#VALUE!</v>
      </c>
      <c r="G61" s="34" t="str">
        <f>IF(ISERROR(_xll.qlSwapRateHelperSpread($D61)),IF(ISERROR(_xll.qlFuturesRateHelperConvexityAdjustment($D61)),"--",_xll.qlFuturesRateHelperConvexityAdjustment($D61)),_xll.qlSwapRateHelperSpread($D61))</f>
        <v>--</v>
      </c>
      <c r="H61" s="35" t="e">
        <f>_xll.qlRateHelperEarliestDate($D61)</f>
        <v>#VALUE!</v>
      </c>
      <c r="I61" s="35" t="e">
        <f>_xll.qlRateHelperLatestDate($D61)</f>
        <v>#VALUE!</v>
      </c>
      <c r="J61" s="45" t="e">
        <v>#N/A</v>
      </c>
    </row>
    <row r="62" spans="4:10" x14ac:dyDescent="0.2">
      <c r="D62" s="33" t="e">
        <v>#N/A</v>
      </c>
      <c r="E62" s="33" t="e">
        <f>+_xll.qlRateHelperQuoteName(D62)</f>
        <v>#VALUE!</v>
      </c>
      <c r="F62" s="34" t="e">
        <f>_xll.qlRateHelperRate($D62,)</f>
        <v>#VALUE!</v>
      </c>
      <c r="G62" s="34" t="str">
        <f>IF(ISERROR(_xll.qlSwapRateHelperSpread($D62)),IF(ISERROR(_xll.qlFuturesRateHelperConvexityAdjustment($D62)),"--",_xll.qlFuturesRateHelperConvexityAdjustment($D62)),_xll.qlSwapRateHelperSpread($D62))</f>
        <v>--</v>
      </c>
      <c r="H62" s="35" t="e">
        <f>_xll.qlRateHelperEarliestDate($D62)</f>
        <v>#VALUE!</v>
      </c>
      <c r="I62" s="35" t="e">
        <f>_xll.qlRateHelperLatestDate($D62)</f>
        <v>#VALUE!</v>
      </c>
      <c r="J62" s="45" t="e">
        <v>#N/A</v>
      </c>
    </row>
    <row r="63" spans="4:10" x14ac:dyDescent="0.2">
      <c r="D63" s="33" t="e">
        <v>#N/A</v>
      </c>
      <c r="E63" s="33" t="e">
        <f>+_xll.qlRateHelperQuoteName(D63)</f>
        <v>#VALUE!</v>
      </c>
      <c r="F63" s="34" t="e">
        <f>_xll.qlRateHelperRate($D63,)</f>
        <v>#VALUE!</v>
      </c>
      <c r="G63" s="34" t="str">
        <f>IF(ISERROR(_xll.qlSwapRateHelperSpread($D63)),IF(ISERROR(_xll.qlFuturesRateHelperConvexityAdjustment($D63)),"--",_xll.qlFuturesRateHelperConvexityAdjustment($D63)),_xll.qlSwapRateHelperSpread($D63))</f>
        <v>--</v>
      </c>
      <c r="H63" s="35" t="e">
        <f>_xll.qlRateHelperEarliestDate($D63)</f>
        <v>#VALUE!</v>
      </c>
      <c r="I63" s="35" t="e">
        <f>_xll.qlRateHelperLatestDate($D63)</f>
        <v>#VALUE!</v>
      </c>
      <c r="J63" s="45" t="e">
        <v>#N/A</v>
      </c>
    </row>
    <row r="64" spans="4:10" x14ac:dyDescent="0.2">
      <c r="D64" s="33" t="e">
        <v>#N/A</v>
      </c>
      <c r="E64" s="33" t="e">
        <f>+_xll.qlRateHelperQuoteName(D64)</f>
        <v>#VALUE!</v>
      </c>
      <c r="F64" s="34" t="e">
        <f>_xll.qlRateHelperRate($D64,)</f>
        <v>#VALUE!</v>
      </c>
      <c r="G64" s="34" t="str">
        <f>IF(ISERROR(_xll.qlSwapRateHelperSpread($D64)),IF(ISERROR(_xll.qlFuturesRateHelperConvexityAdjustment($D64)),"--",_xll.qlFuturesRateHelperConvexityAdjustment($D64)),_xll.qlSwapRateHelperSpread($D64))</f>
        <v>--</v>
      </c>
      <c r="H64" s="35" t="e">
        <f>_xll.qlRateHelperEarliestDate($D64)</f>
        <v>#VALUE!</v>
      </c>
      <c r="I64" s="35" t="e">
        <f>_xll.qlRateHelperLatestDate($D64)</f>
        <v>#VALUE!</v>
      </c>
      <c r="J64" s="45" t="e">
        <v>#N/A</v>
      </c>
    </row>
    <row r="65" spans="4:10" x14ac:dyDescent="0.2">
      <c r="D65" s="33" t="e">
        <v>#N/A</v>
      </c>
      <c r="E65" s="33" t="e">
        <f>+_xll.qlRateHelperQuoteName(D65)</f>
        <v>#VALUE!</v>
      </c>
      <c r="F65" s="34" t="e">
        <f>_xll.qlRateHelperRate($D65,)</f>
        <v>#VALUE!</v>
      </c>
      <c r="G65" s="34" t="str">
        <f>IF(ISERROR(_xll.qlSwapRateHelperSpread($D65)),IF(ISERROR(_xll.qlFuturesRateHelperConvexityAdjustment($D65)),"--",_xll.qlFuturesRateHelperConvexityAdjustment($D65)),_xll.qlSwapRateHelperSpread($D65))</f>
        <v>--</v>
      </c>
      <c r="H65" s="35" t="e">
        <f>_xll.qlRateHelperEarliestDate($D65)</f>
        <v>#VALUE!</v>
      </c>
      <c r="I65" s="35" t="e">
        <f>_xll.qlRateHelperLatestDate($D65)</f>
        <v>#VALUE!</v>
      </c>
      <c r="J65" s="45" t="e">
        <v>#N/A</v>
      </c>
    </row>
    <row r="66" spans="4:10" x14ac:dyDescent="0.2">
      <c r="D66" s="33" t="e">
        <v>#N/A</v>
      </c>
      <c r="E66" s="33" t="e">
        <f>+_xll.qlRateHelperQuoteName(D66)</f>
        <v>#VALUE!</v>
      </c>
      <c r="F66" s="34" t="e">
        <f>_xll.qlRateHelperRate($D66,)</f>
        <v>#VALUE!</v>
      </c>
      <c r="G66" s="34" t="str">
        <f>IF(ISERROR(_xll.qlSwapRateHelperSpread($D66)),IF(ISERROR(_xll.qlFuturesRateHelperConvexityAdjustment($D66)),"--",_xll.qlFuturesRateHelperConvexityAdjustment($D66)),_xll.qlSwapRateHelperSpread($D66))</f>
        <v>--</v>
      </c>
      <c r="H66" s="35" t="e">
        <f>_xll.qlRateHelperEarliestDate($D66)</f>
        <v>#VALUE!</v>
      </c>
      <c r="I66" s="35" t="e">
        <f>_xll.qlRateHelperLatestDate($D66)</f>
        <v>#VALUE!</v>
      </c>
      <c r="J66" s="45" t="e">
        <v>#N/A</v>
      </c>
    </row>
    <row r="67" spans="4:10" x14ac:dyDescent="0.2">
      <c r="D67" s="33" t="e">
        <v>#N/A</v>
      </c>
      <c r="E67" s="33" t="e">
        <f>+_xll.qlRateHelperQuoteName(D67)</f>
        <v>#VALUE!</v>
      </c>
      <c r="F67" s="34" t="e">
        <f>_xll.qlRateHelperRate($D67,)</f>
        <v>#VALUE!</v>
      </c>
      <c r="G67" s="34" t="str">
        <f>IF(ISERROR(_xll.qlSwapRateHelperSpread($D67)),IF(ISERROR(_xll.qlFuturesRateHelperConvexityAdjustment($D67)),"--",_xll.qlFuturesRateHelperConvexityAdjustment($D67)),_xll.qlSwapRateHelperSpread($D67))</f>
        <v>--</v>
      </c>
      <c r="H67" s="35" t="e">
        <f>_xll.qlRateHelperEarliestDate($D67)</f>
        <v>#VALUE!</v>
      </c>
      <c r="I67" s="35" t="e">
        <f>_xll.qlRateHelperLatestDate($D67)</f>
        <v>#VALUE!</v>
      </c>
      <c r="J67" s="45" t="e">
        <v>#N/A</v>
      </c>
    </row>
    <row r="68" spans="4:10" x14ac:dyDescent="0.2">
      <c r="D68" s="33" t="e">
        <v>#N/A</v>
      </c>
      <c r="E68" s="33" t="e">
        <f>+_xll.qlRateHelperQuoteName(D68)</f>
        <v>#VALUE!</v>
      </c>
      <c r="F68" s="34" t="e">
        <f>_xll.qlRateHelperRate($D68,)</f>
        <v>#VALUE!</v>
      </c>
      <c r="G68" s="34" t="str">
        <f>IF(ISERROR(_xll.qlSwapRateHelperSpread($D68)),IF(ISERROR(_xll.qlFuturesRateHelperConvexityAdjustment($D68)),"--",_xll.qlFuturesRateHelperConvexityAdjustment($D68)),_xll.qlSwapRateHelperSpread($D68))</f>
        <v>--</v>
      </c>
      <c r="H68" s="35" t="e">
        <f>_xll.qlRateHelperEarliestDate($D68)</f>
        <v>#VALUE!</v>
      </c>
      <c r="I68" s="35" t="e">
        <f>_xll.qlRateHelperLatestDate($D68)</f>
        <v>#VALUE!</v>
      </c>
      <c r="J68" s="45" t="e">
        <v>#N/A</v>
      </c>
    </row>
    <row r="69" spans="4:10" x14ac:dyDescent="0.2">
      <c r="D69" s="33" t="e">
        <v>#N/A</v>
      </c>
      <c r="E69" s="33" t="e">
        <f>+_xll.qlRateHelperQuoteName(D69)</f>
        <v>#VALUE!</v>
      </c>
      <c r="F69" s="34" t="e">
        <f>_xll.qlRateHelperRate($D69,)</f>
        <v>#VALUE!</v>
      </c>
      <c r="G69" s="34" t="str">
        <f>IF(ISERROR(_xll.qlSwapRateHelperSpread($D69)),IF(ISERROR(_xll.qlFuturesRateHelperConvexityAdjustment($D69)),"--",_xll.qlFuturesRateHelperConvexityAdjustment($D69)),_xll.qlSwapRateHelperSpread($D69))</f>
        <v>--</v>
      </c>
      <c r="H69" s="35" t="e">
        <f>_xll.qlRateHelperEarliestDate($D69)</f>
        <v>#VALUE!</v>
      </c>
      <c r="I69" s="35" t="e">
        <f>_xll.qlRateHelperLatestDate($D69)</f>
        <v>#VALUE!</v>
      </c>
      <c r="J69" s="45" t="e">
        <v>#N/A</v>
      </c>
    </row>
    <row r="70" spans="4:10" x14ac:dyDescent="0.2">
      <c r="D70" s="33" t="e">
        <v>#N/A</v>
      </c>
      <c r="E70" s="33" t="e">
        <f>+_xll.qlRateHelperQuoteName(D70)</f>
        <v>#VALUE!</v>
      </c>
      <c r="F70" s="34" t="e">
        <f>_xll.qlRateHelperRate($D70,)</f>
        <v>#VALUE!</v>
      </c>
      <c r="G70" s="34" t="str">
        <f>IF(ISERROR(_xll.qlSwapRateHelperSpread($D70)),IF(ISERROR(_xll.qlFuturesRateHelperConvexityAdjustment($D70)),"--",_xll.qlFuturesRateHelperConvexityAdjustment($D70)),_xll.qlSwapRateHelperSpread($D70))</f>
        <v>--</v>
      </c>
      <c r="H70" s="35" t="e">
        <f>_xll.qlRateHelperEarliestDate($D70)</f>
        <v>#VALUE!</v>
      </c>
      <c r="I70" s="35" t="e">
        <f>_xll.qlRateHelperLatestDate($D70)</f>
        <v>#VALUE!</v>
      </c>
      <c r="J70" s="45" t="e">
        <v>#N/A</v>
      </c>
    </row>
    <row r="71" spans="4:10" x14ac:dyDescent="0.2">
      <c r="D71" s="33" t="e">
        <v>#N/A</v>
      </c>
      <c r="E71" s="33" t="e">
        <f>+_xll.qlRateHelperQuoteName(D71)</f>
        <v>#VALUE!</v>
      </c>
      <c r="F71" s="34" t="e">
        <f>_xll.qlRateHelperRate($D71,)</f>
        <v>#VALUE!</v>
      </c>
      <c r="G71" s="34" t="str">
        <f>IF(ISERROR(_xll.qlSwapRateHelperSpread($D71)),IF(ISERROR(_xll.qlFuturesRateHelperConvexityAdjustment($D71)),"--",_xll.qlFuturesRateHelperConvexityAdjustment($D71)),_xll.qlSwapRateHelperSpread($D71))</f>
        <v>--</v>
      </c>
      <c r="H71" s="35" t="e">
        <f>_xll.qlRateHelperEarliestDate($D71)</f>
        <v>#VALUE!</v>
      </c>
      <c r="I71" s="35" t="e">
        <f>_xll.qlRateHelperLatestDate($D71)</f>
        <v>#VALUE!</v>
      </c>
      <c r="J71" s="45" t="e">
        <v>#N/A</v>
      </c>
    </row>
    <row r="72" spans="4:10" x14ac:dyDescent="0.2">
      <c r="D72" s="33" t="e">
        <v>#N/A</v>
      </c>
      <c r="E72" s="33" t="e">
        <f>+_xll.qlRateHelperQuoteName(D72)</f>
        <v>#VALUE!</v>
      </c>
      <c r="F72" s="34" t="e">
        <f>_xll.qlRateHelperRate($D72,)</f>
        <v>#VALUE!</v>
      </c>
      <c r="G72" s="34" t="str">
        <f>IF(ISERROR(_xll.qlSwapRateHelperSpread($D72)),IF(ISERROR(_xll.qlFuturesRateHelperConvexityAdjustment($D72)),"--",_xll.qlFuturesRateHelperConvexityAdjustment($D72)),_xll.qlSwapRateHelperSpread($D72))</f>
        <v>--</v>
      </c>
      <c r="H72" s="35" t="e">
        <f>_xll.qlRateHelperEarliestDate($D72)</f>
        <v>#VALUE!</v>
      </c>
      <c r="I72" s="35" t="e">
        <f>_xll.qlRateHelperLatestDate($D72)</f>
        <v>#VALUE!</v>
      </c>
      <c r="J72" s="45" t="e">
        <v>#N/A</v>
      </c>
    </row>
    <row r="73" spans="4:10" x14ac:dyDescent="0.2">
      <c r="D73" s="33" t="e">
        <v>#N/A</v>
      </c>
      <c r="E73" s="33" t="e">
        <f>+_xll.qlRateHelperQuoteName(D73)</f>
        <v>#VALUE!</v>
      </c>
      <c r="F73" s="34" t="e">
        <f>_xll.qlRateHelperRate($D73,)</f>
        <v>#VALUE!</v>
      </c>
      <c r="G73" s="34" t="str">
        <f>IF(ISERROR(_xll.qlSwapRateHelperSpread($D73)),IF(ISERROR(_xll.qlFuturesRateHelperConvexityAdjustment($D73)),"--",_xll.qlFuturesRateHelperConvexityAdjustment($D73)),_xll.qlSwapRateHelperSpread($D73))</f>
        <v>--</v>
      </c>
      <c r="H73" s="35" t="e">
        <f>_xll.qlRateHelperEarliestDate($D73)</f>
        <v>#VALUE!</v>
      </c>
      <c r="I73" s="35" t="e">
        <f>_xll.qlRateHelperLatestDate($D73)</f>
        <v>#VALUE!</v>
      </c>
      <c r="J73" s="45" t="e">
        <v>#N/A</v>
      </c>
    </row>
    <row r="74" spans="4:10" x14ac:dyDescent="0.2">
      <c r="D74" s="33" t="e">
        <v>#N/A</v>
      </c>
      <c r="E74" s="33" t="e">
        <f>+_xll.qlRateHelperQuoteName(D74)</f>
        <v>#VALUE!</v>
      </c>
      <c r="F74" s="34" t="e">
        <f>_xll.qlRateHelperRate($D74,)</f>
        <v>#VALUE!</v>
      </c>
      <c r="G74" s="34" t="str">
        <f>IF(ISERROR(_xll.qlSwapRateHelperSpread($D74)),IF(ISERROR(_xll.qlFuturesRateHelperConvexityAdjustment($D74)),"--",_xll.qlFuturesRateHelperConvexityAdjustment($D74)),_xll.qlSwapRateHelperSpread($D74))</f>
        <v>--</v>
      </c>
      <c r="H74" s="35" t="e">
        <f>_xll.qlRateHelperEarliestDate($D74)</f>
        <v>#VALUE!</v>
      </c>
      <c r="I74" s="35" t="e">
        <f>_xll.qlRateHelperLatestDate($D74)</f>
        <v>#VALUE!</v>
      </c>
      <c r="J74" s="45" t="e">
        <v>#N/A</v>
      </c>
    </row>
    <row r="75" spans="4:10" x14ac:dyDescent="0.2">
      <c r="D75" s="33" t="e">
        <v>#N/A</v>
      </c>
      <c r="E75" s="33" t="e">
        <f>+_xll.qlRateHelperQuoteName(D75)</f>
        <v>#VALUE!</v>
      </c>
      <c r="F75" s="34" t="e">
        <f>_xll.qlRateHelperRate($D75,)</f>
        <v>#VALUE!</v>
      </c>
      <c r="G75" s="34" t="str">
        <f>IF(ISERROR(_xll.qlSwapRateHelperSpread($D75)),IF(ISERROR(_xll.qlFuturesRateHelperConvexityAdjustment($D75)),"--",_xll.qlFuturesRateHelperConvexityAdjustment($D75)),_xll.qlSwapRateHelperSpread($D75))</f>
        <v>--</v>
      </c>
      <c r="H75" s="35" t="e">
        <f>_xll.qlRateHelperEarliestDate($D75)</f>
        <v>#VALUE!</v>
      </c>
      <c r="I75" s="35" t="e">
        <f>_xll.qlRateHelperLatestDate($D75)</f>
        <v>#VALUE!</v>
      </c>
      <c r="J75" s="45" t="e">
        <v>#N/A</v>
      </c>
    </row>
    <row r="76" spans="4:10" x14ac:dyDescent="0.2">
      <c r="D76" s="33" t="e">
        <v>#N/A</v>
      </c>
      <c r="E76" s="33" t="e">
        <f>+_xll.qlRateHelperQuoteName(D76)</f>
        <v>#VALUE!</v>
      </c>
      <c r="F76" s="34" t="e">
        <f>_xll.qlRateHelperRate($D76,)</f>
        <v>#VALUE!</v>
      </c>
      <c r="G76" s="34" t="str">
        <f>IF(ISERROR(_xll.qlSwapRateHelperSpread($D76)),IF(ISERROR(_xll.qlFuturesRateHelperConvexityAdjustment($D76)),"--",_xll.qlFuturesRateHelperConvexityAdjustment($D76)),_xll.qlSwapRateHelperSpread($D76))</f>
        <v>--</v>
      </c>
      <c r="H76" s="35" t="e">
        <f>_xll.qlRateHelperEarliestDate($D76)</f>
        <v>#VALUE!</v>
      </c>
      <c r="I76" s="35" t="e">
        <f>_xll.qlRateHelperLatestDate($D76)</f>
        <v>#VALUE!</v>
      </c>
      <c r="J76" s="45" t="e">
        <v>#N/A</v>
      </c>
    </row>
    <row r="77" spans="4:10" x14ac:dyDescent="0.2">
      <c r="D77" s="33" t="e">
        <v>#N/A</v>
      </c>
      <c r="E77" s="33" t="e">
        <f>+_xll.qlRateHelperQuoteName(D77)</f>
        <v>#VALUE!</v>
      </c>
      <c r="F77" s="34" t="e">
        <f>_xll.qlRateHelperRate($D77,)</f>
        <v>#VALUE!</v>
      </c>
      <c r="G77" s="34" t="str">
        <f>IF(ISERROR(_xll.qlSwapRateHelperSpread($D77)),IF(ISERROR(_xll.qlFuturesRateHelperConvexityAdjustment($D77)),"--",_xll.qlFuturesRateHelperConvexityAdjustment($D77)),_xll.qlSwapRateHelperSpread($D77))</f>
        <v>--</v>
      </c>
      <c r="H77" s="35" t="e">
        <f>_xll.qlRateHelperEarliestDate($D77)</f>
        <v>#VALUE!</v>
      </c>
      <c r="I77" s="35" t="e">
        <f>_xll.qlRateHelperLatestDate($D77)</f>
        <v>#VALUE!</v>
      </c>
      <c r="J77" s="45" t="e">
        <v>#N/A</v>
      </c>
    </row>
    <row r="78" spans="4:10" x14ac:dyDescent="0.2">
      <c r="D78" s="33" t="e">
        <v>#N/A</v>
      </c>
      <c r="E78" s="33" t="e">
        <f>+_xll.qlRateHelperQuoteName(D78)</f>
        <v>#VALUE!</v>
      </c>
      <c r="F78" s="34" t="e">
        <f>_xll.qlRateHelperRate($D78,)</f>
        <v>#VALUE!</v>
      </c>
      <c r="G78" s="34" t="str">
        <f>IF(ISERROR(_xll.qlSwapRateHelperSpread($D78)),IF(ISERROR(_xll.qlFuturesRateHelperConvexityAdjustment($D78)),"--",_xll.qlFuturesRateHelperConvexityAdjustment($D78)),_xll.qlSwapRateHelperSpread($D78))</f>
        <v>--</v>
      </c>
      <c r="H78" s="35" t="e">
        <f>_xll.qlRateHelperEarliestDate($D78)</f>
        <v>#VALUE!</v>
      </c>
      <c r="I78" s="35" t="e">
        <f>_xll.qlRateHelperLatestDate($D78)</f>
        <v>#VALUE!</v>
      </c>
      <c r="J78" s="45" t="e">
        <v>#N/A</v>
      </c>
    </row>
    <row r="79" spans="4:10" x14ac:dyDescent="0.2">
      <c r="D79" s="33" t="e">
        <v>#N/A</v>
      </c>
      <c r="E79" s="33" t="e">
        <f>+_xll.qlRateHelperQuoteName(D79)</f>
        <v>#VALUE!</v>
      </c>
      <c r="F79" s="34" t="e">
        <f>_xll.qlRateHelperRate($D79,)</f>
        <v>#VALUE!</v>
      </c>
      <c r="G79" s="34" t="str">
        <f>IF(ISERROR(_xll.qlSwapRateHelperSpread($D79)),IF(ISERROR(_xll.qlFuturesRateHelperConvexityAdjustment($D79)),"--",_xll.qlFuturesRateHelperConvexityAdjustment($D79)),_xll.qlSwapRateHelperSpread($D79))</f>
        <v>--</v>
      </c>
      <c r="H79" s="35" t="e">
        <f>_xll.qlRateHelperEarliestDate($D79)</f>
        <v>#VALUE!</v>
      </c>
      <c r="I79" s="35" t="e">
        <f>_xll.qlRateHelperLatestDate($D79)</f>
        <v>#VALUE!</v>
      </c>
      <c r="J79" s="45" t="e">
        <v>#N/A</v>
      </c>
    </row>
    <row r="80" spans="4:10" x14ac:dyDescent="0.2">
      <c r="D80" s="33" t="e">
        <v>#N/A</v>
      </c>
      <c r="E80" s="33" t="e">
        <f>+_xll.qlRateHelperQuoteName(D80)</f>
        <v>#VALUE!</v>
      </c>
      <c r="F80" s="34" t="e">
        <f>_xll.qlRateHelperRate($D80,)</f>
        <v>#VALUE!</v>
      </c>
      <c r="G80" s="34" t="str">
        <f>IF(ISERROR(_xll.qlSwapRateHelperSpread($D80)),IF(ISERROR(_xll.qlFuturesRateHelperConvexityAdjustment($D80)),"--",_xll.qlFuturesRateHelperConvexityAdjustment($D80)),_xll.qlSwapRateHelperSpread($D80))</f>
        <v>--</v>
      </c>
      <c r="H80" s="35" t="e">
        <f>_xll.qlRateHelperEarliestDate($D80)</f>
        <v>#VALUE!</v>
      </c>
      <c r="I80" s="35" t="e">
        <f>_xll.qlRateHelperLatestDate($D80)</f>
        <v>#VALUE!</v>
      </c>
      <c r="J80" s="45" t="e">
        <v>#N/A</v>
      </c>
    </row>
    <row r="81" spans="4:10" x14ac:dyDescent="0.2">
      <c r="D81" s="33" t="e">
        <v>#N/A</v>
      </c>
      <c r="E81" s="33" t="e">
        <f>+_xll.qlRateHelperQuoteName(D81)</f>
        <v>#VALUE!</v>
      </c>
      <c r="F81" s="34" t="e">
        <f>_xll.qlRateHelperRate($D81,)</f>
        <v>#VALUE!</v>
      </c>
      <c r="G81" s="34" t="str">
        <f>IF(ISERROR(_xll.qlSwapRateHelperSpread($D81)),IF(ISERROR(_xll.qlFuturesRateHelperConvexityAdjustment($D81)),"--",_xll.qlFuturesRateHelperConvexityAdjustment($D81)),_xll.qlSwapRateHelperSpread($D81))</f>
        <v>--</v>
      </c>
      <c r="H81" s="35" t="e">
        <f>_xll.qlRateHelperEarliestDate($D81)</f>
        <v>#VALUE!</v>
      </c>
      <c r="I81" s="35" t="e">
        <f>_xll.qlRateHelperLatestDate($D81)</f>
        <v>#VALUE!</v>
      </c>
      <c r="J81" s="45" t="e">
        <v>#N/A</v>
      </c>
    </row>
    <row r="82" spans="4:10" x14ac:dyDescent="0.2">
      <c r="D82" s="33" t="e">
        <v>#N/A</v>
      </c>
      <c r="E82" s="33" t="e">
        <f>+_xll.qlRateHelperQuoteName(D82)</f>
        <v>#VALUE!</v>
      </c>
      <c r="F82" s="34" t="e">
        <f>_xll.qlRateHelperRate($D82,)</f>
        <v>#VALUE!</v>
      </c>
      <c r="G82" s="34" t="str">
        <f>IF(ISERROR(_xll.qlSwapRateHelperSpread($D82)),IF(ISERROR(_xll.qlFuturesRateHelperConvexityAdjustment($D82)),"--",_xll.qlFuturesRateHelperConvexityAdjustment($D82)),_xll.qlSwapRateHelperSpread($D82))</f>
        <v>--</v>
      </c>
      <c r="H82" s="35" t="e">
        <f>_xll.qlRateHelperEarliestDate($D82)</f>
        <v>#VALUE!</v>
      </c>
      <c r="I82" s="35" t="e">
        <f>_xll.qlRateHelperLatestDate($D82)</f>
        <v>#VALUE!</v>
      </c>
      <c r="J82" s="45" t="e">
        <v>#N/A</v>
      </c>
    </row>
    <row r="83" spans="4:10" x14ac:dyDescent="0.2">
      <c r="D83" s="33" t="e">
        <v>#N/A</v>
      </c>
      <c r="E83" s="33" t="e">
        <f>+_xll.qlRateHelperQuoteName(D83)</f>
        <v>#VALUE!</v>
      </c>
      <c r="F83" s="34" t="e">
        <f>_xll.qlRateHelperRate($D83,)</f>
        <v>#VALUE!</v>
      </c>
      <c r="G83" s="34" t="str">
        <f>IF(ISERROR(_xll.qlSwapRateHelperSpread($D83)),IF(ISERROR(_xll.qlFuturesRateHelperConvexityAdjustment($D83)),"--",_xll.qlFuturesRateHelperConvexityAdjustment($D83)),_xll.qlSwapRateHelperSpread($D83))</f>
        <v>--</v>
      </c>
      <c r="H83" s="35" t="e">
        <f>_xll.qlRateHelperEarliestDate($D83)</f>
        <v>#VALUE!</v>
      </c>
      <c r="I83" s="35" t="e">
        <f>_xll.qlRateHelperLatestDate($D83)</f>
        <v>#VALUE!</v>
      </c>
      <c r="J83" s="45" t="e">
        <v>#N/A</v>
      </c>
    </row>
    <row r="84" spans="4:10" x14ac:dyDescent="0.2">
      <c r="D84" s="33" t="e">
        <v>#N/A</v>
      </c>
      <c r="E84" s="33" t="e">
        <f>+_xll.qlRateHelperQuoteName(D84)</f>
        <v>#VALUE!</v>
      </c>
      <c r="F84" s="34" t="e">
        <f>_xll.qlRateHelperRate($D84,)</f>
        <v>#VALUE!</v>
      </c>
      <c r="G84" s="34" t="str">
        <f>IF(ISERROR(_xll.qlSwapRateHelperSpread($D84)),IF(ISERROR(_xll.qlFuturesRateHelperConvexityAdjustment($D84)),"--",_xll.qlFuturesRateHelperConvexityAdjustment($D84)),_xll.qlSwapRateHelperSpread($D84))</f>
        <v>--</v>
      </c>
      <c r="H84" s="35" t="e">
        <f>_xll.qlRateHelperEarliestDate($D84)</f>
        <v>#VALUE!</v>
      </c>
      <c r="I84" s="35" t="e">
        <f>_xll.qlRateHelperLatestDate($D84)</f>
        <v>#VALUE!</v>
      </c>
      <c r="J84" s="45" t="e">
        <v>#N/A</v>
      </c>
    </row>
    <row r="85" spans="4:10" x14ac:dyDescent="0.2">
      <c r="D85" s="33" t="e">
        <v>#N/A</v>
      </c>
      <c r="E85" s="33" t="e">
        <f>+_xll.qlRateHelperQuoteName(D85)</f>
        <v>#VALUE!</v>
      </c>
      <c r="F85" s="34" t="e">
        <f>_xll.qlRateHelperRate($D85,)</f>
        <v>#VALUE!</v>
      </c>
      <c r="G85" s="34" t="str">
        <f>IF(ISERROR(_xll.qlSwapRateHelperSpread($D85)),IF(ISERROR(_xll.qlFuturesRateHelperConvexityAdjustment($D85)),"--",_xll.qlFuturesRateHelperConvexityAdjustment($D85)),_xll.qlSwapRateHelperSpread($D85))</f>
        <v>--</v>
      </c>
      <c r="H85" s="35" t="e">
        <f>_xll.qlRateHelperEarliestDate($D85)</f>
        <v>#VALUE!</v>
      </c>
      <c r="I85" s="35" t="e">
        <f>_xll.qlRateHelperLatestDate($D85)</f>
        <v>#VALUE!</v>
      </c>
      <c r="J85" s="45" t="e">
        <v>#N/A</v>
      </c>
    </row>
    <row r="86" spans="4:10" x14ac:dyDescent="0.2">
      <c r="D86" s="33" t="e">
        <v>#N/A</v>
      </c>
      <c r="E86" s="33" t="e">
        <f>+_xll.qlRateHelperQuoteName(D86)</f>
        <v>#VALUE!</v>
      </c>
      <c r="F86" s="34" t="e">
        <f>_xll.qlRateHelperRate($D86,)</f>
        <v>#VALUE!</v>
      </c>
      <c r="G86" s="34" t="str">
        <f>IF(ISERROR(_xll.qlSwapRateHelperSpread($D86)),IF(ISERROR(_xll.qlFuturesRateHelperConvexityAdjustment($D86)),"--",_xll.qlFuturesRateHelperConvexityAdjustment($D86)),_xll.qlSwapRateHelperSpread($D86))</f>
        <v>--</v>
      </c>
      <c r="H86" s="35" t="e">
        <f>_xll.qlRateHelperEarliestDate($D86)</f>
        <v>#VALUE!</v>
      </c>
      <c r="I86" s="35" t="e">
        <f>_xll.qlRateHelperLatestDate($D86)</f>
        <v>#VALUE!</v>
      </c>
      <c r="J86" s="45" t="e">
        <v>#N/A</v>
      </c>
    </row>
    <row r="87" spans="4:10" x14ac:dyDescent="0.2">
      <c r="D87" s="33" t="e">
        <v>#N/A</v>
      </c>
      <c r="E87" s="33" t="e">
        <f>+_xll.qlRateHelperQuoteName(D87)</f>
        <v>#VALUE!</v>
      </c>
      <c r="F87" s="34" t="e">
        <f>_xll.qlRateHelperRate($D87,)</f>
        <v>#VALUE!</v>
      </c>
      <c r="G87" s="34" t="str">
        <f>IF(ISERROR(_xll.qlSwapRateHelperSpread($D87)),IF(ISERROR(_xll.qlFuturesRateHelperConvexityAdjustment($D87)),"--",_xll.qlFuturesRateHelperConvexityAdjustment($D87)),_xll.qlSwapRateHelperSpread($D87))</f>
        <v>--</v>
      </c>
      <c r="H87" s="35" t="e">
        <f>_xll.qlRateHelperEarliestDate($D87)</f>
        <v>#VALUE!</v>
      </c>
      <c r="I87" s="35" t="e">
        <f>_xll.qlRateHelperLatestDate($D87)</f>
        <v>#VALUE!</v>
      </c>
      <c r="J87" s="45" t="e">
        <v>#N/A</v>
      </c>
    </row>
    <row r="88" spans="4:10" x14ac:dyDescent="0.2">
      <c r="D88" s="33" t="e">
        <v>#N/A</v>
      </c>
      <c r="E88" s="33" t="e">
        <f>+_xll.qlRateHelperQuoteName(D88)</f>
        <v>#VALUE!</v>
      </c>
      <c r="F88" s="34" t="e">
        <f>_xll.qlRateHelperRate($D88,)</f>
        <v>#VALUE!</v>
      </c>
      <c r="G88" s="34" t="str">
        <f>IF(ISERROR(_xll.qlSwapRateHelperSpread($D88)),IF(ISERROR(_xll.qlFuturesRateHelperConvexityAdjustment($D88)),"--",_xll.qlFuturesRateHelperConvexityAdjustment($D88)),_xll.qlSwapRateHelperSpread($D88))</f>
        <v>--</v>
      </c>
      <c r="H88" s="35" t="e">
        <f>_xll.qlRateHelperEarliestDate($D88)</f>
        <v>#VALUE!</v>
      </c>
      <c r="I88" s="35" t="e">
        <f>_xll.qlRateHelperLatestDate($D88)</f>
        <v>#VALUE!</v>
      </c>
      <c r="J88" s="45" t="e">
        <v>#N/A</v>
      </c>
    </row>
    <row r="89" spans="4:10" x14ac:dyDescent="0.2">
      <c r="D89" s="33" t="e">
        <v>#N/A</v>
      </c>
      <c r="E89" s="33" t="e">
        <f>+_xll.qlRateHelperQuoteName(D89)</f>
        <v>#VALUE!</v>
      </c>
      <c r="F89" s="34" t="e">
        <f>_xll.qlRateHelperRate($D89,)</f>
        <v>#VALUE!</v>
      </c>
      <c r="G89" s="34" t="str">
        <f>IF(ISERROR(_xll.qlSwapRateHelperSpread($D89)),IF(ISERROR(_xll.qlFuturesRateHelperConvexityAdjustment($D89)),"--",_xll.qlFuturesRateHelperConvexityAdjustment($D89)),_xll.qlSwapRateHelperSpread($D89))</f>
        <v>--</v>
      </c>
      <c r="H89" s="35" t="e">
        <f>_xll.qlRateHelperEarliestDate($D89)</f>
        <v>#VALUE!</v>
      </c>
      <c r="I89" s="35" t="e">
        <f>_xll.qlRateHelperLatestDate($D89)</f>
        <v>#VALUE!</v>
      </c>
      <c r="J89" s="45" t="e">
        <v>#N/A</v>
      </c>
    </row>
    <row r="90" spans="4:10" x14ac:dyDescent="0.2">
      <c r="D90" s="33" t="e">
        <v>#N/A</v>
      </c>
      <c r="E90" s="33" t="e">
        <f>+_xll.qlRateHelperQuoteName(D90)</f>
        <v>#VALUE!</v>
      </c>
      <c r="F90" s="34" t="e">
        <f>_xll.qlRateHelperRate($D90,)</f>
        <v>#VALUE!</v>
      </c>
      <c r="G90" s="34" t="str">
        <f>IF(ISERROR(_xll.qlSwapRateHelperSpread($D90)),IF(ISERROR(_xll.qlFuturesRateHelperConvexityAdjustment($D90)),"--",_xll.qlFuturesRateHelperConvexityAdjustment($D90)),_xll.qlSwapRateHelperSpread($D90))</f>
        <v>--</v>
      </c>
      <c r="H90" s="35" t="e">
        <f>_xll.qlRateHelperEarliestDate($D90)</f>
        <v>#VALUE!</v>
      </c>
      <c r="I90" s="35" t="e">
        <f>_xll.qlRateHelperLatestDate($D90)</f>
        <v>#VALUE!</v>
      </c>
      <c r="J90" s="45" t="e">
        <v>#N/A</v>
      </c>
    </row>
    <row r="91" spans="4:10" x14ac:dyDescent="0.2">
      <c r="D91" s="33" t="e">
        <v>#N/A</v>
      </c>
      <c r="E91" s="33" t="e">
        <f>+_xll.qlRateHelperQuoteName(D91)</f>
        <v>#VALUE!</v>
      </c>
      <c r="F91" s="34" t="e">
        <f>_xll.qlRateHelperRate($D91,)</f>
        <v>#VALUE!</v>
      </c>
      <c r="G91" s="34" t="str">
        <f>IF(ISERROR(_xll.qlSwapRateHelperSpread($D91)),IF(ISERROR(_xll.qlFuturesRateHelperConvexityAdjustment($D91)),"--",_xll.qlFuturesRateHelperConvexityAdjustment($D91)),_xll.qlSwapRateHelperSpread($D91))</f>
        <v>--</v>
      </c>
      <c r="H91" s="35" t="e">
        <f>_xll.qlRateHelperEarliestDate($D91)</f>
        <v>#VALUE!</v>
      </c>
      <c r="I91" s="35" t="e">
        <f>_xll.qlRateHelperLatestDate($D91)</f>
        <v>#VALUE!</v>
      </c>
      <c r="J91" s="45" t="e">
        <v>#N/A</v>
      </c>
    </row>
    <row r="92" spans="4:10" x14ac:dyDescent="0.2">
      <c r="D92" s="33" t="e">
        <v>#N/A</v>
      </c>
      <c r="E92" s="33" t="e">
        <f>+_xll.qlRateHelperQuoteName(D92)</f>
        <v>#VALUE!</v>
      </c>
      <c r="F92" s="34" t="e">
        <f>_xll.qlRateHelperRate($D92,)</f>
        <v>#VALUE!</v>
      </c>
      <c r="G92" s="34" t="str">
        <f>IF(ISERROR(_xll.qlSwapRateHelperSpread($D92)),IF(ISERROR(_xll.qlFuturesRateHelperConvexityAdjustment($D92)),"--",_xll.qlFuturesRateHelperConvexityAdjustment($D92)),_xll.qlSwapRateHelperSpread($D92))</f>
        <v>--</v>
      </c>
      <c r="H92" s="35" t="e">
        <f>_xll.qlRateHelperEarliestDate($D92)</f>
        <v>#VALUE!</v>
      </c>
      <c r="I92" s="35" t="e">
        <f>_xll.qlRateHelperLatestDate($D92)</f>
        <v>#VALUE!</v>
      </c>
      <c r="J92" s="45" t="e">
        <v>#N/A</v>
      </c>
    </row>
    <row r="93" spans="4:10" x14ac:dyDescent="0.2">
      <c r="D93" s="33" t="e">
        <v>#N/A</v>
      </c>
      <c r="E93" s="33" t="e">
        <f>+_xll.qlRateHelperQuoteName(D93)</f>
        <v>#VALUE!</v>
      </c>
      <c r="F93" s="34" t="e">
        <f>_xll.qlRateHelperRate($D93,)</f>
        <v>#VALUE!</v>
      </c>
      <c r="G93" s="34" t="str">
        <f>IF(ISERROR(_xll.qlSwapRateHelperSpread($D93)),IF(ISERROR(_xll.qlFuturesRateHelperConvexityAdjustment($D93)),"--",_xll.qlFuturesRateHelperConvexityAdjustment($D93)),_xll.qlSwapRateHelperSpread($D93))</f>
        <v>--</v>
      </c>
      <c r="H93" s="35" t="e">
        <f>_xll.qlRateHelperEarliestDate($D93)</f>
        <v>#VALUE!</v>
      </c>
      <c r="I93" s="35" t="e">
        <f>_xll.qlRateHelperLatestDate($D93)</f>
        <v>#VALUE!</v>
      </c>
      <c r="J93" s="45" t="e">
        <v>#N/A</v>
      </c>
    </row>
    <row r="94" spans="4:10" x14ac:dyDescent="0.2">
      <c r="D94" s="33" t="e">
        <v>#N/A</v>
      </c>
      <c r="E94" s="33" t="e">
        <f>+_xll.qlRateHelperQuoteName(D94)</f>
        <v>#VALUE!</v>
      </c>
      <c r="F94" s="34" t="e">
        <f>_xll.qlRateHelperRate($D94,)</f>
        <v>#VALUE!</v>
      </c>
      <c r="G94" s="34" t="str">
        <f>IF(ISERROR(_xll.qlSwapRateHelperSpread($D94)),IF(ISERROR(_xll.qlFuturesRateHelperConvexityAdjustment($D94)),"--",_xll.qlFuturesRateHelperConvexityAdjustment($D94)),_xll.qlSwapRateHelperSpread($D94))</f>
        <v>--</v>
      </c>
      <c r="H94" s="35" t="e">
        <f>_xll.qlRateHelperEarliestDate($D94)</f>
        <v>#VALUE!</v>
      </c>
      <c r="I94" s="35" t="e">
        <f>_xll.qlRateHelperLatestDate($D94)</f>
        <v>#VALUE!</v>
      </c>
      <c r="J94" s="45" t="e">
        <v>#N/A</v>
      </c>
    </row>
    <row r="95" spans="4:10" x14ac:dyDescent="0.2">
      <c r="D95" s="33" t="e">
        <v>#N/A</v>
      </c>
      <c r="E95" s="33" t="e">
        <f>+_xll.qlRateHelperQuoteName(D95)</f>
        <v>#VALUE!</v>
      </c>
      <c r="F95" s="34" t="e">
        <f>_xll.qlRateHelperRate($D95,)</f>
        <v>#VALUE!</v>
      </c>
      <c r="G95" s="34" t="str">
        <f>IF(ISERROR(_xll.qlSwapRateHelperSpread($D95)),IF(ISERROR(_xll.qlFuturesRateHelperConvexityAdjustment($D95)),"--",_xll.qlFuturesRateHelperConvexityAdjustment($D95)),_xll.qlSwapRateHelperSpread($D95))</f>
        <v>--</v>
      </c>
      <c r="H95" s="35" t="e">
        <f>_xll.qlRateHelperEarliestDate($D95)</f>
        <v>#VALUE!</v>
      </c>
      <c r="I95" s="35" t="e">
        <f>_xll.qlRateHelperLatestDate($D95)</f>
        <v>#VALUE!</v>
      </c>
      <c r="J95" s="45" t="e">
        <v>#N/A</v>
      </c>
    </row>
    <row r="96" spans="4:10" x14ac:dyDescent="0.2">
      <c r="D96" s="33" t="e">
        <v>#N/A</v>
      </c>
      <c r="E96" s="33" t="e">
        <f>+_xll.qlRateHelperQuoteName(D96)</f>
        <v>#VALUE!</v>
      </c>
      <c r="F96" s="34" t="e">
        <f>_xll.qlRateHelperRate($D96,)</f>
        <v>#VALUE!</v>
      </c>
      <c r="G96" s="34" t="str">
        <f>IF(ISERROR(_xll.qlSwapRateHelperSpread($D96)),IF(ISERROR(_xll.qlFuturesRateHelperConvexityAdjustment($D96)),"--",_xll.qlFuturesRateHelperConvexityAdjustment($D96)),_xll.qlSwapRateHelperSpread($D96))</f>
        <v>--</v>
      </c>
      <c r="H96" s="35" t="e">
        <f>_xll.qlRateHelperEarliestDate($D96)</f>
        <v>#VALUE!</v>
      </c>
      <c r="I96" s="35" t="e">
        <f>_xll.qlRateHelperLatestDate($D96)</f>
        <v>#VALUE!</v>
      </c>
      <c r="J96" s="45" t="e">
        <v>#N/A</v>
      </c>
    </row>
    <row r="97" spans="4:10" x14ac:dyDescent="0.2">
      <c r="D97" s="33" t="e">
        <v>#N/A</v>
      </c>
      <c r="E97" s="33" t="e">
        <f>+_xll.qlRateHelperQuoteName(D97)</f>
        <v>#VALUE!</v>
      </c>
      <c r="F97" s="34" t="e">
        <f>_xll.qlRateHelperRate($D97,)</f>
        <v>#VALUE!</v>
      </c>
      <c r="G97" s="34" t="str">
        <f>IF(ISERROR(_xll.qlSwapRateHelperSpread($D97)),IF(ISERROR(_xll.qlFuturesRateHelperConvexityAdjustment($D97)),"--",_xll.qlFuturesRateHelperConvexityAdjustment($D97)),_xll.qlSwapRateHelperSpread($D97))</f>
        <v>--</v>
      </c>
      <c r="H97" s="35" t="e">
        <f>_xll.qlRateHelperEarliestDate($D97)</f>
        <v>#VALUE!</v>
      </c>
      <c r="I97" s="35" t="e">
        <f>_xll.qlRateHelperLatestDate($D97)</f>
        <v>#VALUE!</v>
      </c>
      <c r="J97" s="45" t="e">
        <v>#N/A</v>
      </c>
    </row>
    <row r="98" spans="4:10" x14ac:dyDescent="0.2">
      <c r="D98" s="33" t="e">
        <v>#N/A</v>
      </c>
      <c r="E98" s="33" t="e">
        <f>+_xll.qlRateHelperQuoteName(D98)</f>
        <v>#VALUE!</v>
      </c>
      <c r="F98" s="34" t="e">
        <f>_xll.qlRateHelperRate($D98,)</f>
        <v>#VALUE!</v>
      </c>
      <c r="G98" s="34" t="str">
        <f>IF(ISERROR(_xll.qlSwapRateHelperSpread($D98)),IF(ISERROR(_xll.qlFuturesRateHelperConvexityAdjustment($D98)),"--",_xll.qlFuturesRateHelperConvexityAdjustment($D98)),_xll.qlSwapRateHelperSpread($D98))</f>
        <v>--</v>
      </c>
      <c r="H98" s="35" t="e">
        <f>_xll.qlRateHelperEarliestDate($D98)</f>
        <v>#VALUE!</v>
      </c>
      <c r="I98" s="35" t="e">
        <f>_xll.qlRateHelperLatestDate($D98)</f>
        <v>#VALUE!</v>
      </c>
      <c r="J98" s="45" t="e">
        <v>#N/A</v>
      </c>
    </row>
    <row r="99" spans="4:10" x14ac:dyDescent="0.2">
      <c r="D99" s="33" t="e">
        <v>#N/A</v>
      </c>
      <c r="E99" s="33" t="e">
        <f>+_xll.qlRateHelperQuoteName(D99)</f>
        <v>#VALUE!</v>
      </c>
      <c r="F99" s="34" t="e">
        <f>_xll.qlRateHelperRate($D99,)</f>
        <v>#VALUE!</v>
      </c>
      <c r="G99" s="34" t="str">
        <f>IF(ISERROR(_xll.qlSwapRateHelperSpread($D99)),IF(ISERROR(_xll.qlFuturesRateHelperConvexityAdjustment($D99)),"--",_xll.qlFuturesRateHelperConvexityAdjustment($D99)),_xll.qlSwapRateHelperSpread($D99))</f>
        <v>--</v>
      </c>
      <c r="H99" s="35" t="e">
        <f>_xll.qlRateHelperEarliestDate($D99)</f>
        <v>#VALUE!</v>
      </c>
      <c r="I99" s="35" t="e">
        <f>_xll.qlRateHelperLatestDate($D99)</f>
        <v>#VALUE!</v>
      </c>
      <c r="J99" s="45" t="e">
        <v>#N/A</v>
      </c>
    </row>
    <row r="100" spans="4:10" x14ac:dyDescent="0.2">
      <c r="D100" s="33" t="e">
        <v>#N/A</v>
      </c>
      <c r="E100" s="33" t="e">
        <f>+_xll.qlRateHelperQuoteName(D100)</f>
        <v>#VALUE!</v>
      </c>
      <c r="F100" s="34" t="e">
        <f>_xll.qlRateHelperRate($D100,)</f>
        <v>#VALUE!</v>
      </c>
      <c r="G100" s="34" t="str">
        <f>IF(ISERROR(_xll.qlSwapRateHelperSpread($D100)),IF(ISERROR(_xll.qlFuturesRateHelperConvexityAdjustment($D100)),"--",_xll.qlFuturesRateHelperConvexityAdjustment($D100)),_xll.qlSwapRateHelperSpread($D100))</f>
        <v>--</v>
      </c>
      <c r="H100" s="35" t="e">
        <f>_xll.qlRateHelperEarliestDate($D100)</f>
        <v>#VALUE!</v>
      </c>
      <c r="I100" s="35" t="e">
        <f>_xll.qlRateHelperLatestDate($D100)</f>
        <v>#VALUE!</v>
      </c>
      <c r="J100" s="45" t="e">
        <v>#N/A</v>
      </c>
    </row>
    <row r="101" spans="4:10" x14ac:dyDescent="0.2">
      <c r="D101" s="33" t="e">
        <v>#N/A</v>
      </c>
      <c r="E101" s="33" t="e">
        <f>+_xll.qlRateHelperQuoteName(D101)</f>
        <v>#VALUE!</v>
      </c>
      <c r="F101" s="34" t="e">
        <f>_xll.qlRateHelperRate($D101,)</f>
        <v>#VALUE!</v>
      </c>
      <c r="G101" s="34" t="str">
        <f>IF(ISERROR(_xll.qlSwapRateHelperSpread($D101)),IF(ISERROR(_xll.qlFuturesRateHelperConvexityAdjustment($D101)),"--",_xll.qlFuturesRateHelperConvexityAdjustment($D101)),_xll.qlSwapRateHelperSpread($D101))</f>
        <v>--</v>
      </c>
      <c r="H101" s="35" t="e">
        <f>_xll.qlRateHelperEarliestDate($D101)</f>
        <v>#VALUE!</v>
      </c>
      <c r="I101" s="35" t="e">
        <f>_xll.qlRateHelperLatestDate($D101)</f>
        <v>#VALUE!</v>
      </c>
      <c r="J101" s="45" t="e">
        <v>#N/A</v>
      </c>
    </row>
    <row r="102" spans="4:10" x14ac:dyDescent="0.2">
      <c r="D102" s="33" t="e">
        <v>#N/A</v>
      </c>
      <c r="E102" s="33" t="e">
        <f>+_xll.qlRateHelperQuoteName(D102)</f>
        <v>#VALUE!</v>
      </c>
      <c r="F102" s="34" t="e">
        <f>_xll.qlRateHelperRate($D102,)</f>
        <v>#VALUE!</v>
      </c>
      <c r="G102" s="34" t="str">
        <f>IF(ISERROR(_xll.qlSwapRateHelperSpread($D102)),IF(ISERROR(_xll.qlFuturesRateHelperConvexityAdjustment($D102)),"--",_xll.qlFuturesRateHelperConvexityAdjustment($D102)),_xll.qlSwapRateHelperSpread($D102))</f>
        <v>--</v>
      </c>
      <c r="H102" s="35" t="e">
        <f>_xll.qlRateHelperEarliestDate($D102)</f>
        <v>#VALUE!</v>
      </c>
      <c r="I102" s="35" t="e">
        <f>_xll.qlRateHelperLatestDate($D102)</f>
        <v>#VALUE!</v>
      </c>
      <c r="J102" s="45" t="e">
        <v>#N/A</v>
      </c>
    </row>
    <row r="103" spans="4:10" x14ac:dyDescent="0.2">
      <c r="D103" s="33" t="e">
        <v>#N/A</v>
      </c>
      <c r="E103" s="33" t="e">
        <f>+_xll.qlRateHelperQuoteName(D103)</f>
        <v>#VALUE!</v>
      </c>
      <c r="F103" s="34" t="e">
        <f>_xll.qlRateHelperRate($D103,)</f>
        <v>#VALUE!</v>
      </c>
      <c r="G103" s="34" t="str">
        <f>IF(ISERROR(_xll.qlSwapRateHelperSpread($D103)),IF(ISERROR(_xll.qlFuturesRateHelperConvexityAdjustment($D103)),"--",_xll.qlFuturesRateHelperConvexityAdjustment($D103)),_xll.qlSwapRateHelperSpread($D103))</f>
        <v>--</v>
      </c>
      <c r="H103" s="35" t="e">
        <f>_xll.qlRateHelperEarliestDate($D103)</f>
        <v>#VALUE!</v>
      </c>
      <c r="I103" s="35" t="e">
        <f>_xll.qlRateHelperLatestDate($D103)</f>
        <v>#VALUE!</v>
      </c>
      <c r="J103" s="45" t="e">
        <v>#N/A</v>
      </c>
    </row>
    <row r="104" spans="4:10" x14ac:dyDescent="0.2">
      <c r="D104" s="33" t="e">
        <v>#N/A</v>
      </c>
      <c r="E104" s="33" t="e">
        <f>+_xll.qlRateHelperQuoteName(D104)</f>
        <v>#VALUE!</v>
      </c>
      <c r="F104" s="34" t="e">
        <f>_xll.qlRateHelperRate($D104,)</f>
        <v>#VALUE!</v>
      </c>
      <c r="G104" s="34" t="str">
        <f>IF(ISERROR(_xll.qlSwapRateHelperSpread($D104)),IF(ISERROR(_xll.qlFuturesRateHelperConvexityAdjustment($D104)),"--",_xll.qlFuturesRateHelperConvexityAdjustment($D104)),_xll.qlSwapRateHelperSpread($D104))</f>
        <v>--</v>
      </c>
      <c r="H104" s="35" t="e">
        <f>_xll.qlRateHelperEarliestDate($D104)</f>
        <v>#VALUE!</v>
      </c>
      <c r="I104" s="35" t="e">
        <f>_xll.qlRateHelperLatestDate($D104)</f>
        <v>#VALUE!</v>
      </c>
      <c r="J104" s="45" t="e">
        <v>#N/A</v>
      </c>
    </row>
    <row r="105" spans="4:10" x14ac:dyDescent="0.2">
      <c r="D105" s="33" t="e">
        <v>#N/A</v>
      </c>
      <c r="E105" s="33" t="e">
        <f>+_xll.qlRateHelperQuoteName(D105)</f>
        <v>#VALUE!</v>
      </c>
      <c r="F105" s="34" t="e">
        <f>_xll.qlRateHelperRate($D105,)</f>
        <v>#VALUE!</v>
      </c>
      <c r="G105" s="34" t="str">
        <f>IF(ISERROR(_xll.qlSwapRateHelperSpread($D105)),IF(ISERROR(_xll.qlFuturesRateHelperConvexityAdjustment($D105)),"--",_xll.qlFuturesRateHelperConvexityAdjustment($D105)),_xll.qlSwapRateHelperSpread($D105))</f>
        <v>--</v>
      </c>
      <c r="H105" s="35" t="e">
        <f>_xll.qlRateHelperEarliestDate($D105)</f>
        <v>#VALUE!</v>
      </c>
      <c r="I105" s="35" t="e">
        <f>_xll.qlRateHelperLatestDate($D105)</f>
        <v>#VALUE!</v>
      </c>
      <c r="J105" s="45" t="e">
        <v>#N/A</v>
      </c>
    </row>
    <row r="106" spans="4:10" x14ac:dyDescent="0.2">
      <c r="D106" s="33" t="e">
        <v>#N/A</v>
      </c>
      <c r="E106" s="33" t="e">
        <f>+_xll.qlRateHelperQuoteName(D106)</f>
        <v>#VALUE!</v>
      </c>
      <c r="F106" s="34" t="e">
        <f>_xll.qlRateHelperRate($D106,)</f>
        <v>#VALUE!</v>
      </c>
      <c r="G106" s="34" t="str">
        <f>IF(ISERROR(_xll.qlSwapRateHelperSpread($D106)),IF(ISERROR(_xll.qlFuturesRateHelperConvexityAdjustment($D106)),"--",_xll.qlFuturesRateHelperConvexityAdjustment($D106)),_xll.qlSwapRateHelperSpread($D106))</f>
        <v>--</v>
      </c>
      <c r="H106" s="35" t="e">
        <f>_xll.qlRateHelperEarliestDate($D106)</f>
        <v>#VALUE!</v>
      </c>
      <c r="I106" s="35" t="e">
        <f>_xll.qlRateHelperLatestDate($D106)</f>
        <v>#VALUE!</v>
      </c>
      <c r="J106" s="45" t="e">
        <v>#N/A</v>
      </c>
    </row>
    <row r="107" spans="4:10" x14ac:dyDescent="0.2">
      <c r="D107" s="33" t="e">
        <v>#N/A</v>
      </c>
      <c r="E107" s="33" t="e">
        <f>+_xll.qlRateHelperQuoteName(D107)</f>
        <v>#VALUE!</v>
      </c>
      <c r="F107" s="34" t="e">
        <f>_xll.qlRateHelperRate($D107,)</f>
        <v>#VALUE!</v>
      </c>
      <c r="G107" s="34" t="str">
        <f>IF(ISERROR(_xll.qlSwapRateHelperSpread($D107)),IF(ISERROR(_xll.qlFuturesRateHelperConvexityAdjustment($D107)),"--",_xll.qlFuturesRateHelperConvexityAdjustment($D107)),_xll.qlSwapRateHelperSpread($D107))</f>
        <v>--</v>
      </c>
      <c r="H107" s="35" t="e">
        <f>_xll.qlRateHelperEarliestDate($D107)</f>
        <v>#VALUE!</v>
      </c>
      <c r="I107" s="35" t="e">
        <f>_xll.qlRateHelperLatestDate($D107)</f>
        <v>#VALUE!</v>
      </c>
      <c r="J107" s="45" t="e">
        <v>#N/A</v>
      </c>
    </row>
    <row r="108" spans="4:10" x14ac:dyDescent="0.2">
      <c r="D108" s="33" t="e">
        <v>#N/A</v>
      </c>
      <c r="E108" s="33" t="e">
        <f>+_xll.qlRateHelperQuoteName(D108)</f>
        <v>#VALUE!</v>
      </c>
      <c r="F108" s="34" t="e">
        <f>_xll.qlRateHelperRate($D108,)</f>
        <v>#VALUE!</v>
      </c>
      <c r="G108" s="34" t="str">
        <f>IF(ISERROR(_xll.qlSwapRateHelperSpread($D108)),IF(ISERROR(_xll.qlFuturesRateHelperConvexityAdjustment($D108)),"--",_xll.qlFuturesRateHelperConvexityAdjustment($D108)),_xll.qlSwapRateHelperSpread($D108))</f>
        <v>--</v>
      </c>
      <c r="H108" s="35" t="e">
        <f>_xll.qlRateHelperEarliestDate($D108)</f>
        <v>#VALUE!</v>
      </c>
      <c r="I108" s="35" t="e">
        <f>_xll.qlRateHelperLatestDate($D108)</f>
        <v>#VALUE!</v>
      </c>
      <c r="J108" s="45" t="e">
        <v>#N/A</v>
      </c>
    </row>
    <row r="109" spans="4:10" x14ac:dyDescent="0.2">
      <c r="D109" s="33" t="e">
        <v>#N/A</v>
      </c>
      <c r="E109" s="33" t="e">
        <f>+_xll.qlRateHelperQuoteName(D109)</f>
        <v>#VALUE!</v>
      </c>
      <c r="F109" s="34" t="e">
        <f>_xll.qlRateHelperRate($D109,)</f>
        <v>#VALUE!</v>
      </c>
      <c r="G109" s="34" t="str">
        <f>IF(ISERROR(_xll.qlSwapRateHelperSpread($D109)),IF(ISERROR(_xll.qlFuturesRateHelperConvexityAdjustment($D109)),"--",_xll.qlFuturesRateHelperConvexityAdjustment($D109)),_xll.qlSwapRateHelperSpread($D109))</f>
        <v>--</v>
      </c>
      <c r="H109" s="35" t="e">
        <f>_xll.qlRateHelperEarliestDate($D109)</f>
        <v>#VALUE!</v>
      </c>
      <c r="I109" s="35" t="e">
        <f>_xll.qlRateHelperLatestDate($D109)</f>
        <v>#VALUE!</v>
      </c>
      <c r="J109" s="45" t="e">
        <v>#N/A</v>
      </c>
    </row>
    <row r="110" spans="4:10" x14ac:dyDescent="0.2">
      <c r="D110" s="33" t="e">
        <v>#N/A</v>
      </c>
      <c r="E110" s="33" t="e">
        <f>+_xll.qlRateHelperQuoteName(D110)</f>
        <v>#VALUE!</v>
      </c>
      <c r="F110" s="34" t="e">
        <f>_xll.qlRateHelperRate($D110,)</f>
        <v>#VALUE!</v>
      </c>
      <c r="G110" s="34" t="str">
        <f>IF(ISERROR(_xll.qlSwapRateHelperSpread($D110)),IF(ISERROR(_xll.qlFuturesRateHelperConvexityAdjustment($D110)),"--",_xll.qlFuturesRateHelperConvexityAdjustment($D110)),_xll.qlSwapRateHelperSpread($D110))</f>
        <v>--</v>
      </c>
      <c r="H110" s="35" t="e">
        <f>_xll.qlRateHelperEarliestDate($D110)</f>
        <v>#VALUE!</v>
      </c>
      <c r="I110" s="35" t="e">
        <f>_xll.qlRateHelperLatestDate($D110)</f>
        <v>#VALUE!</v>
      </c>
      <c r="J110" s="45" t="e">
        <v>#N/A</v>
      </c>
    </row>
    <row r="111" spans="4:10" x14ac:dyDescent="0.2">
      <c r="D111" s="33" t="e">
        <v>#N/A</v>
      </c>
      <c r="E111" s="33" t="e">
        <f>+_xll.qlRateHelperQuoteName(D111)</f>
        <v>#VALUE!</v>
      </c>
      <c r="F111" s="34" t="e">
        <f>_xll.qlRateHelperRate($D111,)</f>
        <v>#VALUE!</v>
      </c>
      <c r="G111" s="34" t="str">
        <f>IF(ISERROR(_xll.qlSwapRateHelperSpread($D111)),IF(ISERROR(_xll.qlFuturesRateHelperConvexityAdjustment($D111)),"--",_xll.qlFuturesRateHelperConvexityAdjustment($D111)),_xll.qlSwapRateHelperSpread($D111))</f>
        <v>--</v>
      </c>
      <c r="H111" s="35" t="e">
        <f>_xll.qlRateHelperEarliestDate($D111)</f>
        <v>#VALUE!</v>
      </c>
      <c r="I111" s="35" t="e">
        <f>_xll.qlRateHelperLatestDate($D111)</f>
        <v>#VALUE!</v>
      </c>
      <c r="J111" s="45" t="e">
        <v>#N/A</v>
      </c>
    </row>
    <row r="112" spans="4:10" x14ac:dyDescent="0.2">
      <c r="D112" s="33" t="e">
        <v>#N/A</v>
      </c>
      <c r="E112" s="33" t="e">
        <f>+_xll.qlRateHelperQuoteName(D112)</f>
        <v>#VALUE!</v>
      </c>
      <c r="F112" s="34" t="e">
        <f>_xll.qlRateHelperRate($D112,)</f>
        <v>#VALUE!</v>
      </c>
      <c r="G112" s="34" t="str">
        <f>IF(ISERROR(_xll.qlSwapRateHelperSpread($D112)),IF(ISERROR(_xll.qlFuturesRateHelperConvexityAdjustment($D112)),"--",_xll.qlFuturesRateHelperConvexityAdjustment($D112)),_xll.qlSwapRateHelperSpread($D112))</f>
        <v>--</v>
      </c>
      <c r="H112" s="35" t="e">
        <f>_xll.qlRateHelperEarliestDate($D112)</f>
        <v>#VALUE!</v>
      </c>
      <c r="I112" s="35" t="e">
        <f>_xll.qlRateHelperLatestDate($D112)</f>
        <v>#VALUE!</v>
      </c>
      <c r="J112" s="45" t="e">
        <v>#N/A</v>
      </c>
    </row>
    <row r="113" spans="4:10" x14ac:dyDescent="0.2">
      <c r="D113" s="33" t="e">
        <v>#N/A</v>
      </c>
      <c r="E113" s="33" t="e">
        <f>+_xll.qlRateHelperQuoteName(D113)</f>
        <v>#VALUE!</v>
      </c>
      <c r="F113" s="34" t="e">
        <f>_xll.qlRateHelperRate($D113,)</f>
        <v>#VALUE!</v>
      </c>
      <c r="G113" s="34" t="str">
        <f>IF(ISERROR(_xll.qlSwapRateHelperSpread($D113)),IF(ISERROR(_xll.qlFuturesRateHelperConvexityAdjustment($D113)),"--",_xll.qlFuturesRateHelperConvexityAdjustment($D113)),_xll.qlSwapRateHelperSpread($D113))</f>
        <v>--</v>
      </c>
      <c r="H113" s="35" t="e">
        <f>_xll.qlRateHelperEarliestDate($D113)</f>
        <v>#VALUE!</v>
      </c>
      <c r="I113" s="35" t="e">
        <f>_xll.qlRateHelperLatestDate($D113)</f>
        <v>#VALUE!</v>
      </c>
      <c r="J113" s="45" t="e">
        <v>#N/A</v>
      </c>
    </row>
    <row r="114" spans="4:10" x14ac:dyDescent="0.2">
      <c r="D114" s="33" t="e">
        <v>#N/A</v>
      </c>
      <c r="E114" s="33" t="e">
        <f>+_xll.qlRateHelperQuoteName(D114)</f>
        <v>#VALUE!</v>
      </c>
      <c r="F114" s="34" t="e">
        <f>_xll.qlRateHelperRate($D114,)</f>
        <v>#VALUE!</v>
      </c>
      <c r="G114" s="34" t="str">
        <f>IF(ISERROR(_xll.qlSwapRateHelperSpread($D114)),IF(ISERROR(_xll.qlFuturesRateHelperConvexityAdjustment($D114)),"--",_xll.qlFuturesRateHelperConvexityAdjustment($D114)),_xll.qlSwapRateHelperSpread($D114))</f>
        <v>--</v>
      </c>
      <c r="H114" s="35" t="e">
        <f>_xll.qlRateHelperEarliestDate($D114)</f>
        <v>#VALUE!</v>
      </c>
      <c r="I114" s="35" t="e">
        <f>_xll.qlRateHelperLatestDate($D114)</f>
        <v>#VALUE!</v>
      </c>
      <c r="J114" s="45" t="e">
        <v>#N/A</v>
      </c>
    </row>
    <row r="115" spans="4:10" x14ac:dyDescent="0.2">
      <c r="D115" s="33" t="e">
        <v>#N/A</v>
      </c>
      <c r="E115" s="33" t="e">
        <f>+_xll.qlRateHelperQuoteName(D115)</f>
        <v>#VALUE!</v>
      </c>
      <c r="F115" s="34" t="e">
        <f>_xll.qlRateHelperRate($D115,)</f>
        <v>#VALUE!</v>
      </c>
      <c r="G115" s="34" t="str">
        <f>IF(ISERROR(_xll.qlSwapRateHelperSpread($D115)),IF(ISERROR(_xll.qlFuturesRateHelperConvexityAdjustment($D115)),"--",_xll.qlFuturesRateHelperConvexityAdjustment($D115)),_xll.qlSwapRateHelperSpread($D115))</f>
        <v>--</v>
      </c>
      <c r="H115" s="35" t="e">
        <f>_xll.qlRateHelperEarliestDate($D115)</f>
        <v>#VALUE!</v>
      </c>
      <c r="I115" s="35" t="e">
        <f>_xll.qlRateHelperLatestDate($D115)</f>
        <v>#VALUE!</v>
      </c>
      <c r="J115" s="45" t="e">
        <v>#N/A</v>
      </c>
    </row>
    <row r="116" spans="4:10" x14ac:dyDescent="0.2">
      <c r="D116" s="33" t="e">
        <v>#N/A</v>
      </c>
      <c r="E116" s="33" t="e">
        <f>+_xll.qlRateHelperQuoteName(D116)</f>
        <v>#VALUE!</v>
      </c>
      <c r="F116" s="34" t="e">
        <f>_xll.qlRateHelperRate($D116,)</f>
        <v>#VALUE!</v>
      </c>
      <c r="G116" s="34" t="str">
        <f>IF(ISERROR(_xll.qlSwapRateHelperSpread($D116)),IF(ISERROR(_xll.qlFuturesRateHelperConvexityAdjustment($D116)),"--",_xll.qlFuturesRateHelperConvexityAdjustment($D116)),_xll.qlSwapRateHelperSpread($D116))</f>
        <v>--</v>
      </c>
      <c r="H116" s="35" t="e">
        <f>_xll.qlRateHelperEarliestDate($D116)</f>
        <v>#VALUE!</v>
      </c>
      <c r="I116" s="35" t="e">
        <f>_xll.qlRateHelperLatestDate($D116)</f>
        <v>#VALUE!</v>
      </c>
      <c r="J116" s="45" t="e">
        <v>#N/A</v>
      </c>
    </row>
    <row r="117" spans="4:10" x14ac:dyDescent="0.2">
      <c r="D117" s="33" t="e">
        <v>#N/A</v>
      </c>
      <c r="E117" s="33" t="e">
        <f>+_xll.qlRateHelperQuoteName(D117)</f>
        <v>#VALUE!</v>
      </c>
      <c r="F117" s="34" t="e">
        <f>_xll.qlRateHelperRate($D117,)</f>
        <v>#VALUE!</v>
      </c>
      <c r="G117" s="34" t="str">
        <f>IF(ISERROR(_xll.qlSwapRateHelperSpread($D117)),IF(ISERROR(_xll.qlFuturesRateHelperConvexityAdjustment($D117)),"--",_xll.qlFuturesRateHelperConvexityAdjustment($D117)),_xll.qlSwapRateHelperSpread($D117))</f>
        <v>--</v>
      </c>
      <c r="H117" s="35" t="e">
        <f>_xll.qlRateHelperEarliestDate($D117)</f>
        <v>#VALUE!</v>
      </c>
      <c r="I117" s="35" t="e">
        <f>_xll.qlRateHelperLatestDate($D117)</f>
        <v>#VALUE!</v>
      </c>
      <c r="J117" s="45" t="e">
        <v>#N/A</v>
      </c>
    </row>
    <row r="118" spans="4:10" x14ac:dyDescent="0.2">
      <c r="D118" s="33" t="e">
        <v>#N/A</v>
      </c>
      <c r="E118" s="33" t="e">
        <f>+_xll.qlRateHelperQuoteName(D118)</f>
        <v>#VALUE!</v>
      </c>
      <c r="F118" s="34" t="e">
        <f>_xll.qlRateHelperRate($D118,)</f>
        <v>#VALUE!</v>
      </c>
      <c r="G118" s="34" t="str">
        <f>IF(ISERROR(_xll.qlSwapRateHelperSpread($D118)),IF(ISERROR(_xll.qlFuturesRateHelperConvexityAdjustment($D118)),"--",_xll.qlFuturesRateHelperConvexityAdjustment($D118)),_xll.qlSwapRateHelperSpread($D118))</f>
        <v>--</v>
      </c>
      <c r="H118" s="35" t="e">
        <f>_xll.qlRateHelperEarliestDate($D118)</f>
        <v>#VALUE!</v>
      </c>
      <c r="I118" s="35" t="e">
        <f>_xll.qlRateHelperLatestDate($D118)</f>
        <v>#VALUE!</v>
      </c>
      <c r="J118" s="45" t="e">
        <v>#N/A</v>
      </c>
    </row>
    <row r="119" spans="4:10" x14ac:dyDescent="0.2">
      <c r="D119" s="33" t="e">
        <v>#N/A</v>
      </c>
      <c r="E119" s="33" t="e">
        <f>+_xll.qlRateHelperQuoteName(D119)</f>
        <v>#VALUE!</v>
      </c>
      <c r="F119" s="34" t="e">
        <f>_xll.qlRateHelperRate($D119,)</f>
        <v>#VALUE!</v>
      </c>
      <c r="G119" s="34" t="str">
        <f>IF(ISERROR(_xll.qlSwapRateHelperSpread($D119)),IF(ISERROR(_xll.qlFuturesRateHelperConvexityAdjustment($D119)),"--",_xll.qlFuturesRateHelperConvexityAdjustment($D119)),_xll.qlSwapRateHelperSpread($D119))</f>
        <v>--</v>
      </c>
      <c r="H119" s="35" t="e">
        <f>_xll.qlRateHelperEarliestDate($D119)</f>
        <v>#VALUE!</v>
      </c>
      <c r="I119" s="35" t="e">
        <f>_xll.qlRateHelperLatestDate($D119)</f>
        <v>#VALUE!</v>
      </c>
      <c r="J119" s="45" t="e">
        <v>#N/A</v>
      </c>
    </row>
    <row r="120" spans="4:10" x14ac:dyDescent="0.2">
      <c r="D120" s="33" t="e">
        <v>#N/A</v>
      </c>
      <c r="E120" s="33" t="e">
        <f>+_xll.qlRateHelperQuoteName(D120)</f>
        <v>#VALUE!</v>
      </c>
      <c r="F120" s="34" t="e">
        <f>_xll.qlRateHelperRate($D120,)</f>
        <v>#VALUE!</v>
      </c>
      <c r="G120" s="34" t="str">
        <f>IF(ISERROR(_xll.qlSwapRateHelperSpread($D120)),IF(ISERROR(_xll.qlFuturesRateHelperConvexityAdjustment($D120)),"--",_xll.qlFuturesRateHelperConvexityAdjustment($D120)),_xll.qlSwapRateHelperSpread($D120))</f>
        <v>--</v>
      </c>
      <c r="H120" s="35" t="e">
        <f>_xll.qlRateHelperEarliestDate($D120)</f>
        <v>#VALUE!</v>
      </c>
      <c r="I120" s="35" t="e">
        <f>_xll.qlRateHelperLatestDate($D120)</f>
        <v>#VALUE!</v>
      </c>
      <c r="J120" s="45" t="e">
        <v>#N/A</v>
      </c>
    </row>
    <row r="121" spans="4:10" x14ac:dyDescent="0.2">
      <c r="D121" s="33" t="e">
        <v>#N/A</v>
      </c>
      <c r="E121" s="33" t="e">
        <f>+_xll.qlRateHelperQuoteName(D121)</f>
        <v>#VALUE!</v>
      </c>
      <c r="F121" s="34" t="e">
        <f>_xll.qlRateHelperRate($D121,)</f>
        <v>#VALUE!</v>
      </c>
      <c r="G121" s="34" t="str">
        <f>IF(ISERROR(_xll.qlSwapRateHelperSpread($D121)),IF(ISERROR(_xll.qlFuturesRateHelperConvexityAdjustment($D121)),"--",_xll.qlFuturesRateHelperConvexityAdjustment($D121)),_xll.qlSwapRateHelperSpread($D121))</f>
        <v>--</v>
      </c>
      <c r="H121" s="35" t="e">
        <f>_xll.qlRateHelperEarliestDate($D121)</f>
        <v>#VALUE!</v>
      </c>
      <c r="I121" s="35" t="e">
        <f>_xll.qlRateHelperLatestDate($D121)</f>
        <v>#VALUE!</v>
      </c>
      <c r="J121" s="45" t="e">
        <v>#N/A</v>
      </c>
    </row>
    <row r="122" spans="4:10" x14ac:dyDescent="0.2">
      <c r="D122" s="33" t="e">
        <v>#N/A</v>
      </c>
      <c r="E122" s="33" t="e">
        <f>+_xll.qlRateHelperQuoteName(D122)</f>
        <v>#VALUE!</v>
      </c>
      <c r="F122" s="34" t="e">
        <f>_xll.qlRateHelperRate($D122,)</f>
        <v>#VALUE!</v>
      </c>
      <c r="G122" s="34" t="str">
        <f>IF(ISERROR(_xll.qlSwapRateHelperSpread($D122)),IF(ISERROR(_xll.qlFuturesRateHelperConvexityAdjustment($D122)),"--",_xll.qlFuturesRateHelperConvexityAdjustment($D122)),_xll.qlSwapRateHelperSpread($D122))</f>
        <v>--</v>
      </c>
      <c r="H122" s="35" t="e">
        <f>_xll.qlRateHelperEarliestDate($D122)</f>
        <v>#VALUE!</v>
      </c>
      <c r="I122" s="35" t="e">
        <f>_xll.qlRateHelperLatestDate($D122)</f>
        <v>#VALUE!</v>
      </c>
      <c r="J122" s="45" t="e">
        <v>#N/A</v>
      </c>
    </row>
    <row r="123" spans="4:10" x14ac:dyDescent="0.2">
      <c r="D123" s="33" t="e">
        <v>#N/A</v>
      </c>
      <c r="E123" s="33" t="e">
        <f>+_xll.qlRateHelperQuoteName(D123)</f>
        <v>#VALUE!</v>
      </c>
      <c r="F123" s="34" t="e">
        <f>_xll.qlRateHelperRate($D123,)</f>
        <v>#VALUE!</v>
      </c>
      <c r="G123" s="34" t="str">
        <f>IF(ISERROR(_xll.qlSwapRateHelperSpread($D123)),IF(ISERROR(_xll.qlFuturesRateHelperConvexityAdjustment($D123)),"--",_xll.qlFuturesRateHelperConvexityAdjustment($D123)),_xll.qlSwapRateHelperSpread($D123))</f>
        <v>--</v>
      </c>
      <c r="H123" s="35" t="e">
        <f>_xll.qlRateHelperEarliestDate($D123)</f>
        <v>#VALUE!</v>
      </c>
      <c r="I123" s="35" t="e">
        <f>_xll.qlRateHelperLatestDate($D123)</f>
        <v>#VALUE!</v>
      </c>
      <c r="J123" s="45" t="e">
        <v>#N/A</v>
      </c>
    </row>
    <row r="124" spans="4:10" x14ac:dyDescent="0.2">
      <c r="D124" s="33" t="e">
        <v>#N/A</v>
      </c>
      <c r="E124" s="33" t="e">
        <f>+_xll.qlRateHelperQuoteName(D124)</f>
        <v>#VALUE!</v>
      </c>
      <c r="F124" s="34" t="e">
        <f>_xll.qlRateHelperRate($D124,)</f>
        <v>#VALUE!</v>
      </c>
      <c r="G124" s="34" t="str">
        <f>IF(ISERROR(_xll.qlSwapRateHelperSpread($D124)),IF(ISERROR(_xll.qlFuturesRateHelperConvexityAdjustment($D124)),"--",_xll.qlFuturesRateHelperConvexityAdjustment($D124)),_xll.qlSwapRateHelperSpread($D124))</f>
        <v>--</v>
      </c>
      <c r="H124" s="35" t="e">
        <f>_xll.qlRateHelperEarliestDate($D124)</f>
        <v>#VALUE!</v>
      </c>
      <c r="I124" s="35" t="e">
        <f>_xll.qlRateHelperLatestDate($D124)</f>
        <v>#VALUE!</v>
      </c>
      <c r="J124" s="45" t="e">
        <v>#N/A</v>
      </c>
    </row>
    <row r="125" spans="4:10" x14ac:dyDescent="0.2">
      <c r="D125" s="33" t="e">
        <v>#N/A</v>
      </c>
      <c r="E125" s="33" t="e">
        <f>+_xll.qlRateHelperQuoteName(D125)</f>
        <v>#VALUE!</v>
      </c>
      <c r="F125" s="34" t="e">
        <f>_xll.qlRateHelperRate($D125,)</f>
        <v>#VALUE!</v>
      </c>
      <c r="G125" s="34" t="str">
        <f>IF(ISERROR(_xll.qlSwapRateHelperSpread($D125)),IF(ISERROR(_xll.qlFuturesRateHelperConvexityAdjustment($D125)),"--",_xll.qlFuturesRateHelperConvexityAdjustment($D125)),_xll.qlSwapRateHelperSpread($D125))</f>
        <v>--</v>
      </c>
      <c r="H125" s="35" t="e">
        <f>_xll.qlRateHelperEarliestDate($D125)</f>
        <v>#VALUE!</v>
      </c>
      <c r="I125" s="35" t="e">
        <f>_xll.qlRateHelperLatestDate($D125)</f>
        <v>#VALUE!</v>
      </c>
      <c r="J125" s="45" t="e">
        <v>#N/A</v>
      </c>
    </row>
    <row r="126" spans="4:10" x14ac:dyDescent="0.2">
      <c r="D126" s="36" t="e">
        <v>#N/A</v>
      </c>
      <c r="E126" s="36" t="e">
        <f>+_xll.qlRateHelperQuoteName(D126)</f>
        <v>#VALUE!</v>
      </c>
      <c r="F126" s="37" t="e">
        <f>_xll.qlRateHelperRate($D126,)</f>
        <v>#VALUE!</v>
      </c>
      <c r="G126" s="37" t="str">
        <f>IF(ISERROR(_xll.qlSwapRateHelperSpread($D126)),IF(ISERROR(_xll.qlFuturesRateHelperConvexityAdjustment($D126)),"--",_xll.qlFuturesRateHelperConvexityAdjustment($D126)),_xll.qlSwapRateHelperSpread($D126))</f>
        <v>--</v>
      </c>
      <c r="H126" s="38" t="e">
        <f>_xll.qlRateHelperEarliestDate($D126)</f>
        <v>#VALUE!</v>
      </c>
      <c r="I126" s="38" t="e">
        <f>_xll.qlRateHelperLatestDate($D126)</f>
        <v>#VALUE!</v>
      </c>
      <c r="J126" s="46" t="e">
        <v>#N/A</v>
      </c>
    </row>
  </sheetData>
  <mergeCells count="1">
    <mergeCell ref="A1:B1"/>
  </mergeCells>
  <dataValidations count="5">
    <dataValidation type="list" allowBlank="1" showInputMessage="1" showErrorMessage="1" sqref="M1">
      <formula1>"EUR,USD,GBP,JPY,CHF,AUD,CNY,CNH,HKD,RMB,SEK,PLN,HUF,CZK"</formula1>
    </dataValidation>
    <dataValidation type="list" allowBlank="1" showInputMessage="1" showErrorMessage="1" sqref="M11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M10">
      <formula1>"Discount,ZeroYield,ForwardRate"</formula1>
    </dataValidation>
    <dataValidation type="list" allowBlank="1" showInputMessage="1" showErrorMessage="1" sqref="M8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B5">
      <formula1>"AllDepos,DeposBeforeFirstFuturesStartDate,DeposBeforeFirstFuturesStartDatePlusOne,DeposBeforeFirstFuturesExpiryDate"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N126"/>
  <sheetViews>
    <sheetView showGridLines="0" topLeftCell="E1" workbookViewId="0">
      <selection activeCell="G1" sqref="G1"/>
    </sheetView>
  </sheetViews>
  <sheetFormatPr defaultRowHeight="11.25" outlineLevelCol="1" x14ac:dyDescent="0.2"/>
  <cols>
    <col min="1" max="1" width="24.42578125" style="39" hidden="1" customWidth="1" outlineLevel="1"/>
    <col min="2" max="2" width="9" style="39" hidden="1" customWidth="1" outlineLevel="1"/>
    <col min="3" max="3" width="2.7109375" style="39" hidden="1" customWidth="1" outlineLevel="1"/>
    <col min="4" max="4" width="13.140625" style="69" hidden="1" customWidth="1" outlineLevel="1"/>
    <col min="5" max="5" width="17.7109375" style="69" customWidth="1" collapsed="1"/>
    <col min="6" max="9" width="17.7109375" style="69" customWidth="1"/>
    <col min="10" max="10" width="12" style="39" bestFit="1" customWidth="1"/>
    <col min="11" max="11" width="2.7109375" style="39" customWidth="1"/>
    <col min="12" max="12" width="19.28515625" style="39" bestFit="1" customWidth="1"/>
    <col min="13" max="13" width="50.7109375" style="39" customWidth="1"/>
    <col min="14" max="14" width="2.7109375" style="39" customWidth="1"/>
    <col min="15" max="15" width="30.7109375" style="39" bestFit="1" customWidth="1"/>
    <col min="16" max="16" width="47.28515625" style="39" bestFit="1" customWidth="1"/>
    <col min="17" max="17" width="17.28515625" style="39" bestFit="1" customWidth="1"/>
    <col min="18" max="16384" width="9.140625" style="39"/>
  </cols>
  <sheetData>
    <row r="1" spans="1:14" ht="23.25" customHeight="1" x14ac:dyDescent="0.2">
      <c r="A1" s="122" t="s">
        <v>44</v>
      </c>
      <c r="B1" s="123"/>
      <c r="D1" s="21" t="s">
        <v>43</v>
      </c>
      <c r="E1" s="21" t="s">
        <v>68</v>
      </c>
      <c r="F1" s="21" t="s">
        <v>42</v>
      </c>
      <c r="G1" s="93"/>
      <c r="H1" s="21" t="s">
        <v>31</v>
      </c>
      <c r="I1" s="21" t="s">
        <v>30</v>
      </c>
      <c r="J1" s="44">
        <f t="array" ref="J1:J126">_xll.qlPiecewiseYieldCurveData(YieldCurve,)</f>
        <v>1</v>
      </c>
      <c r="L1" s="86" t="s">
        <v>57</v>
      </c>
      <c r="M1" s="87" t="s">
        <v>79</v>
      </c>
      <c r="N1" s="39" t="s">
        <v>109</v>
      </c>
    </row>
    <row r="2" spans="1:14" x14ac:dyDescent="0.2">
      <c r="A2" s="40" t="s">
        <v>41</v>
      </c>
      <c r="B2" s="27">
        <v>0</v>
      </c>
      <c r="D2" s="30" t="str">
        <f t="array" ref="D2:D126">_xll.qlRateHelperSelection(_xll.ohFilter(EURRateHelpers,EURRateHelpersIncluded),_xll.ohFilter(EURRateHelpersPriority,EURRateHelpersIncluded),nIMMFutures,nSerialFutures,FrontFuturesRollingDays,DepoInclusionCriteria,_xll.ohFilter(EURMinDistance,EURRateHelpersIncluded),EURTrigger)</f>
        <v>obj_01565</v>
      </c>
      <c r="E2" s="30" t="str">
        <f>+_xll.qlRateHelperQuoteName(D2)</f>
        <v>EURONDP_Quote</v>
      </c>
      <c r="F2" s="31">
        <f>_xll.qlRateHelperRate($D2)</f>
        <v>-1.5000000000000002E-3</v>
      </c>
      <c r="G2" s="31" t="str">
        <f>IF(ISERROR(_xll.qlSwapRateHelperSpread($D2)),IF(ISERROR(_xll.qlFuturesRateHelperConvexityAdjustment($D2)),"--",_xll.qlFuturesRateHelperConvexityAdjustment($D2)),_xll.qlSwapRateHelperSpread($D2))</f>
        <v>--</v>
      </c>
      <c r="H2" s="32">
        <f>_xll.qlRateHelperEarliestDate($D2)</f>
        <v>42145</v>
      </c>
      <c r="I2" s="32">
        <f>_xll.qlRateHelperLatestDate($D2)</f>
        <v>42146</v>
      </c>
      <c r="J2" s="45">
        <v>1.0000041666840278</v>
      </c>
      <c r="L2" s="54" t="s">
        <v>114</v>
      </c>
      <c r="M2" s="59" t="str">
        <f>_xll.qlPiecewiseYieldCurve(M3,NDays,Calendar,_xll.ohPack('EUR Selected'!D2:D126),DayCounter,,,Accuracy,TraitsID,InterpolatorID,Permanent,,ObjectOverwrite)</f>
        <v>_EURBASISUSDON#0006</v>
      </c>
      <c r="N2" s="43" t="s">
        <v>109</v>
      </c>
    </row>
    <row r="3" spans="1:14" x14ac:dyDescent="0.2">
      <c r="A3" s="41" t="s">
        <v>40</v>
      </c>
      <c r="B3" s="28">
        <v>0</v>
      </c>
      <c r="D3" s="33" t="str">
        <v>obj_01569</v>
      </c>
      <c r="E3" s="33" t="str">
        <f>+_xll.qlRateHelperQuoteName(D3)</f>
        <v>EURTNDP_Quote</v>
      </c>
      <c r="F3" s="34">
        <f>_xll.qlRateHelperRate($D3)</f>
        <v>-1.5000000000000002E-3</v>
      </c>
      <c r="G3" s="34" t="str">
        <f>IF(ISERROR(_xll.qlSwapRateHelperSpread($D3)),IF(ISERROR(_xll.qlFuturesRateHelperConvexityAdjustment($D3)),"--",_xll.qlFuturesRateHelperConvexityAdjustment($D3)),_xll.qlSwapRateHelperSpread($D3))</f>
        <v>--</v>
      </c>
      <c r="H3" s="35">
        <f>_xll.qlRateHelperEarliestDate($D3)</f>
        <v>42146</v>
      </c>
      <c r="I3" s="35">
        <f>_xll.qlRateHelperLatestDate($D3)</f>
        <v>42150</v>
      </c>
      <c r="J3" s="45">
        <v>1.0000208336979228</v>
      </c>
      <c r="L3" s="50" t="s">
        <v>133</v>
      </c>
      <c r="M3" s="89" t="str">
        <f>"_"&amp;Currency&amp;"BASIS"&amp;EURCollateralCurrency&amp;EURCollateralType</f>
        <v>_EURBASISUSDON</v>
      </c>
      <c r="N3" s="43" t="s">
        <v>109</v>
      </c>
    </row>
    <row r="4" spans="1:14" x14ac:dyDescent="0.2">
      <c r="A4" s="41" t="s">
        <v>39</v>
      </c>
      <c r="B4" s="28">
        <v>0</v>
      </c>
      <c r="D4" s="33" t="str">
        <v>obj_01571</v>
      </c>
      <c r="E4" s="33" t="str">
        <f>+_xll.qlRateHelperQuoteName(D4)</f>
        <v>EURSNDP_Quote</v>
      </c>
      <c r="F4" s="34">
        <f>_xll.qlRateHelperRate($D4)</f>
        <v>-1.5000000000000002E-3</v>
      </c>
      <c r="G4" s="34" t="str">
        <f>IF(ISERROR(_xll.qlSwapRateHelperSpread($D4)),IF(ISERROR(_xll.qlFuturesRateHelperConvexityAdjustment($D4)),"--",_xll.qlFuturesRateHelperConvexityAdjustment($D4)),_xll.qlSwapRateHelperSpread($D4))</f>
        <v>--</v>
      </c>
      <c r="H4" s="35">
        <f>_xll.qlRateHelperEarliestDate($D4)</f>
        <v>42150</v>
      </c>
      <c r="I4" s="35">
        <f>_xll.qlRateHelperLatestDate($D4)</f>
        <v>42151</v>
      </c>
      <c r="J4" s="45">
        <v>1.0000250004688152</v>
      </c>
      <c r="L4" s="50" t="s">
        <v>110</v>
      </c>
      <c r="M4" s="67" t="str">
        <f>_xll.ohRangeRetrieveError(YieldCurve)</f>
        <v/>
      </c>
      <c r="N4" s="43" t="s">
        <v>109</v>
      </c>
    </row>
    <row r="5" spans="1:14" x14ac:dyDescent="0.2">
      <c r="A5" s="42" t="s">
        <v>38</v>
      </c>
      <c r="B5" s="29" t="s">
        <v>37</v>
      </c>
      <c r="D5" s="33" t="str">
        <v>obj_015b8</v>
      </c>
      <c r="E5" s="33" t="str">
        <f>+_xll.qlRateHelperQuoteName(D5)</f>
        <v>USDEURSW_Quote</v>
      </c>
      <c r="F5" s="34">
        <f>_xll.qlRateHelperRate($D5)</f>
        <v>9.1500000000000001E-5</v>
      </c>
      <c r="G5" s="34" t="str">
        <f>IF(ISERROR(_xll.qlSwapRateHelperSpread($D5)),IF(ISERROR(_xll.qlFuturesRateHelperConvexityAdjustment($D5)),"--",_xll.qlFuturesRateHelperConvexityAdjustment($D5)),_xll.qlSwapRateHelperSpread($D5))</f>
        <v>--</v>
      </c>
      <c r="H5" s="35">
        <f>_xll.qlRateHelperEarliestDate($D5)</f>
        <v>42150</v>
      </c>
      <c r="I5" s="35">
        <f>_xll.qlRateHelperLatestDate($D5)</f>
        <v>42157</v>
      </c>
      <c r="J5" s="45">
        <v>1.0000803344715627</v>
      </c>
      <c r="L5" s="51" t="s">
        <v>111</v>
      </c>
      <c r="M5" s="68" t="str">
        <f>_xll.ohRangeRetrieveError('EUR Selected'!J1)</f>
        <v/>
      </c>
      <c r="N5" s="43" t="s">
        <v>109</v>
      </c>
    </row>
    <row r="6" spans="1:14" x14ac:dyDescent="0.2">
      <c r="D6" s="33" t="str">
        <v>obj_01580</v>
      </c>
      <c r="E6" s="33" t="str">
        <f>+_xll.qlRateHelperQuoteName(D6)</f>
        <v>USDEUR2W_Quote</v>
      </c>
      <c r="F6" s="34">
        <f>_xll.qlRateHelperRate($D6)</f>
        <v>1.9149999999999999E-4</v>
      </c>
      <c r="G6" s="34" t="str">
        <f>IF(ISERROR(_xll.qlSwapRateHelperSpread($D6)),IF(ISERROR(_xll.qlFuturesRateHelperConvexityAdjustment($D6)),"--",_xll.qlFuturesRateHelperConvexityAdjustment($D6)),_xll.qlSwapRateHelperSpread($D6))</f>
        <v>--</v>
      </c>
      <c r="H6" s="35">
        <f>_xll.qlRateHelperEarliestDate($D6)</f>
        <v>42150</v>
      </c>
      <c r="I6" s="35">
        <f>_xll.qlRateHelperLatestDate($D6)</f>
        <v>42164</v>
      </c>
      <c r="J6" s="45">
        <v>1.000147473141813</v>
      </c>
      <c r="L6" s="50" t="s">
        <v>51</v>
      </c>
      <c r="M6" s="60">
        <v>0</v>
      </c>
      <c r="N6" s="43" t="s">
        <v>109</v>
      </c>
    </row>
    <row r="7" spans="1:14" x14ac:dyDescent="0.2">
      <c r="D7" s="33" t="str">
        <v>obj_015c1</v>
      </c>
      <c r="E7" s="33" t="str">
        <f>+_xll.qlRateHelperQuoteName(D7)</f>
        <v>USDEUR3W_Quote</v>
      </c>
      <c r="F7" s="34">
        <f>_xll.qlRateHelperRate($D7)</f>
        <v>2.945E-4</v>
      </c>
      <c r="G7" s="34" t="str">
        <f>IF(ISERROR(_xll.qlSwapRateHelperSpread($D7)),IF(ISERROR(_xll.qlFuturesRateHelperConvexityAdjustment($D7)),"--",_xll.qlFuturesRateHelperConvexityAdjustment($D7)),_xll.qlSwapRateHelperSpread($D7))</f>
        <v>--</v>
      </c>
      <c r="H7" s="35">
        <f>_xll.qlRateHelperEarliestDate($D7)</f>
        <v>42150</v>
      </c>
      <c r="I7" s="35">
        <f>_xll.qlRateHelperLatestDate($D7)</f>
        <v>42171</v>
      </c>
      <c r="J7" s="45">
        <v>1.0002155551226739</v>
      </c>
      <c r="L7" s="50" t="s">
        <v>50</v>
      </c>
      <c r="M7" s="70" t="str">
        <f>'EUR RateHelpers'!JoinCalendar</f>
        <v>JoinHolidays(TARGET,UnitedStates::Settlement)</v>
      </c>
      <c r="N7" s="43" t="s">
        <v>109</v>
      </c>
    </row>
    <row r="8" spans="1:14" x14ac:dyDescent="0.2">
      <c r="D8" s="33" t="str">
        <v>obj_0158a</v>
      </c>
      <c r="E8" s="33" t="str">
        <f>+_xll.qlRateHelperQuoteName(D8)</f>
        <v>USDEUR1M_Quote</v>
      </c>
      <c r="F8" s="34">
        <f>_xll.qlRateHelperRate($D8)</f>
        <v>4.3849999999999998E-4</v>
      </c>
      <c r="G8" s="34" t="str">
        <f>IF(ISERROR(_xll.qlSwapRateHelperSpread($D8)),IF(ISERROR(_xll.qlFuturesRateHelperConvexityAdjustment($D8)),"--",_xll.qlFuturesRateHelperConvexityAdjustment($D8)),_xll.qlSwapRateHelperSpread($D8))</f>
        <v>--</v>
      </c>
      <c r="H8" s="35">
        <f>_xll.qlRateHelperEarliestDate($D8)</f>
        <v>42150</v>
      </c>
      <c r="I8" s="35">
        <f>_xll.qlRateHelperLatestDate($D8)</f>
        <v>42181</v>
      </c>
      <c r="J8" s="45">
        <v>1.0003056223948725</v>
      </c>
      <c r="L8" s="50" t="s">
        <v>49</v>
      </c>
      <c r="M8" s="53"/>
      <c r="N8" s="43" t="s">
        <v>109</v>
      </c>
    </row>
    <row r="9" spans="1:14" x14ac:dyDescent="0.2">
      <c r="D9" s="33" t="str">
        <v>obj_015a1</v>
      </c>
      <c r="E9" s="33" t="str">
        <f>+_xll.qlRateHelperQuoteName(D9)</f>
        <v>USDEUR2M_Quote</v>
      </c>
      <c r="F9" s="34">
        <f>_xll.qlRateHelperRate($D9)</f>
        <v>9.0450000000000003E-4</v>
      </c>
      <c r="G9" s="34" t="str">
        <f>IF(ISERROR(_xll.qlSwapRateHelperSpread($D9)),IF(ISERROR(_xll.qlFuturesRateHelperConvexityAdjustment($D9)),"--",_xll.qlFuturesRateHelperConvexityAdjustment($D9)),_xll.qlSwapRateHelperSpread($D9))</f>
        <v>--</v>
      </c>
      <c r="H9" s="35">
        <f>_xll.qlRateHelperEarliestDate($D9)</f>
        <v>42150</v>
      </c>
      <c r="I9" s="35">
        <f>_xll.qlRateHelperLatestDate($D9)</f>
        <v>42212</v>
      </c>
      <c r="J9" s="45">
        <v>1.0006047268161093</v>
      </c>
      <c r="L9" s="50" t="s">
        <v>48</v>
      </c>
      <c r="M9" s="61"/>
      <c r="N9" s="43" t="s">
        <v>109</v>
      </c>
    </row>
    <row r="10" spans="1:14" x14ac:dyDescent="0.2">
      <c r="D10" s="33" t="str">
        <v>obj_0157b</v>
      </c>
      <c r="E10" s="33" t="str">
        <f>+_xll.qlRateHelperQuoteName(D10)</f>
        <v>USDEUR3M_Quote</v>
      </c>
      <c r="F10" s="34">
        <f>_xll.qlRateHelperRate($D10)</f>
        <v>1.382E-3</v>
      </c>
      <c r="G10" s="34" t="str">
        <f>IF(ISERROR(_xll.qlSwapRateHelperSpread($D10)),IF(ISERROR(_xll.qlFuturesRateHelperConvexityAdjustment($D10)),"--",_xll.qlFuturesRateHelperConvexityAdjustment($D10)),_xll.qlSwapRateHelperSpread($D10))</f>
        <v>--</v>
      </c>
      <c r="H10" s="35">
        <f>_xll.qlRateHelperEarliestDate($D10)</f>
        <v>42150</v>
      </c>
      <c r="I10" s="35">
        <f>_xll.qlRateHelperLatestDate($D10)</f>
        <v>42242</v>
      </c>
      <c r="J10" s="45">
        <v>1.0009050610162094</v>
      </c>
      <c r="L10" s="50" t="s">
        <v>47</v>
      </c>
      <c r="M10" s="62" t="s">
        <v>46</v>
      </c>
      <c r="N10" s="43" t="s">
        <v>109</v>
      </c>
    </row>
    <row r="11" spans="1:14" x14ac:dyDescent="0.2">
      <c r="D11" s="33" t="str">
        <v>obj_01595</v>
      </c>
      <c r="E11" s="33" t="str">
        <f>+_xll.qlRateHelperQuoteName(D11)</f>
        <v>USDEUR4M_Quote</v>
      </c>
      <c r="F11" s="34">
        <f>_xll.qlRateHelperRate($D11)</f>
        <v>1.9295000000000002E-3</v>
      </c>
      <c r="G11" s="34" t="str">
        <f>IF(ISERROR(_xll.qlSwapRateHelperSpread($D11)),IF(ISERROR(_xll.qlFuturesRateHelperConvexityAdjustment($D11)),"--",_xll.qlFuturesRateHelperConvexityAdjustment($D11)),_xll.qlSwapRateHelperSpread($D11))</f>
        <v>--</v>
      </c>
      <c r="H11" s="35">
        <f>_xll.qlRateHelperEarliestDate($D11)</f>
        <v>42150</v>
      </c>
      <c r="I11" s="35">
        <f>_xll.qlRateHelperLatestDate($D11)</f>
        <v>42275</v>
      </c>
      <c r="J11" s="45">
        <v>1.0012338538434125</v>
      </c>
      <c r="L11" s="51" t="s">
        <v>45</v>
      </c>
      <c r="M11" s="63" t="s">
        <v>63</v>
      </c>
      <c r="N11" s="43" t="s">
        <v>109</v>
      </c>
    </row>
    <row r="12" spans="1:14" x14ac:dyDescent="0.2">
      <c r="D12" s="33" t="str">
        <v>obj_015b2</v>
      </c>
      <c r="E12" s="33" t="str">
        <f>+_xll.qlRateHelperQuoteName(D12)</f>
        <v>USDEUR5M_Quote</v>
      </c>
      <c r="F12" s="34">
        <f>_xll.qlRateHelperRate($D12)</f>
        <v>2.4599999999999999E-3</v>
      </c>
      <c r="G12" s="34" t="str">
        <f>IF(ISERROR(_xll.qlSwapRateHelperSpread($D12)),IF(ISERROR(_xll.qlFuturesRateHelperConvexityAdjustment($D12)),"--",_xll.qlFuturesRateHelperConvexityAdjustment($D12)),_xll.qlSwapRateHelperSpread($D12))</f>
        <v>--</v>
      </c>
      <c r="H12" s="35">
        <f>_xll.qlRateHelperEarliestDate($D12)</f>
        <v>42150</v>
      </c>
      <c r="I12" s="35">
        <f>_xll.qlRateHelperLatestDate($D12)</f>
        <v>42303</v>
      </c>
      <c r="J12" s="45">
        <v>1.0015341458096461</v>
      </c>
      <c r="L12" s="64" t="s">
        <v>138</v>
      </c>
      <c r="M12" s="62" t="b">
        <f>_xll.qlRelinkableHandleLinkTo('General Settings'!H11,YieldCurve)</f>
        <v>1</v>
      </c>
    </row>
    <row r="13" spans="1:14" x14ac:dyDescent="0.2">
      <c r="D13" s="33" t="str">
        <v>obj_01599</v>
      </c>
      <c r="E13" s="33" t="str">
        <f>+_xll.qlRateHelperQuoteName(D13)</f>
        <v>USDEUR6M_Quote</v>
      </c>
      <c r="F13" s="34">
        <f>_xll.qlRateHelperRate($D13)</f>
        <v>3.1100000000000004E-3</v>
      </c>
      <c r="G13" s="34" t="str">
        <f>IF(ISERROR(_xll.qlSwapRateHelperSpread($D13)),IF(ISERROR(_xll.qlFuturesRateHelperConvexityAdjustment($D13)),"--",_xll.qlFuturesRateHelperConvexityAdjustment($D13)),_xll.qlSwapRateHelperSpread($D13))</f>
        <v>--</v>
      </c>
      <c r="H13" s="35">
        <f>_xll.qlRateHelperEarliestDate($D13)</f>
        <v>42150</v>
      </c>
      <c r="I13" s="35">
        <f>_xll.qlRateHelperLatestDate($D13)</f>
        <v>42335</v>
      </c>
      <c r="J13" s="45">
        <v>1.0018794875849226</v>
      </c>
      <c r="L13" s="64" t="s">
        <v>113</v>
      </c>
      <c r="M13" s="62" t="b">
        <v>0</v>
      </c>
    </row>
    <row r="14" spans="1:14" x14ac:dyDescent="0.2">
      <c r="D14" s="33" t="str">
        <v>obj_015b4</v>
      </c>
      <c r="E14" s="33" t="str">
        <f>+_xll.qlRateHelperQuoteName(D14)</f>
        <v>USDEUR7M_Quote</v>
      </c>
      <c r="F14" s="34">
        <f>_xll.qlRateHelperRate($D14)</f>
        <v>3.8249999999999998E-3</v>
      </c>
      <c r="G14" s="34" t="str">
        <f>IF(ISERROR(_xll.qlSwapRateHelperSpread($D14)),IF(ISERROR(_xll.qlFuturesRateHelperConvexityAdjustment($D14)),"--",_xll.qlFuturesRateHelperConvexityAdjustment($D14)),_xll.qlSwapRateHelperSpread($D14))</f>
        <v>--</v>
      </c>
      <c r="H14" s="35">
        <f>_xll.qlRateHelperEarliestDate($D14)</f>
        <v>42150</v>
      </c>
      <c r="I14" s="35">
        <f>_xll.qlRateHelperLatestDate($D14)</f>
        <v>42366</v>
      </c>
      <c r="J14" s="45">
        <v>1.0022565542467647</v>
      </c>
      <c r="L14" s="65" t="s">
        <v>66</v>
      </c>
      <c r="M14" s="13" t="b">
        <f>_xll.qlExtrapolatorEnableExtrapolation(YieldCurve,M13)</f>
        <v>1</v>
      </c>
    </row>
    <row r="15" spans="1:14" x14ac:dyDescent="0.2">
      <c r="D15" s="33" t="str">
        <v>obj_015ae</v>
      </c>
      <c r="E15" s="33" t="str">
        <f>+_xll.qlRateHelperQuoteName(D15)</f>
        <v>USDEUR8M_Quote</v>
      </c>
      <c r="F15" s="34">
        <f>_xll.qlRateHelperRate($D15)</f>
        <v>4.5209999999999998E-3</v>
      </c>
      <c r="G15" s="34" t="str">
        <f>IF(ISERROR(_xll.qlSwapRateHelperSpread($D15)),IF(ISERROR(_xll.qlFuturesRateHelperConvexityAdjustment($D15)),"--",_xll.qlFuturesRateHelperConvexityAdjustment($D15)),_xll.qlSwapRateHelperSpread($D15))</f>
        <v>--</v>
      </c>
      <c r="H15" s="35">
        <f>_xll.qlRateHelperEarliestDate($D15)</f>
        <v>42150</v>
      </c>
      <c r="I15" s="35">
        <f>_xll.qlRateHelperLatestDate($D15)</f>
        <v>42395</v>
      </c>
      <c r="J15" s="45">
        <v>1.0025906434379956</v>
      </c>
      <c r="N15" s="43" t="s">
        <v>109</v>
      </c>
    </row>
    <row r="16" spans="1:14" x14ac:dyDescent="0.2">
      <c r="D16" s="33" t="str">
        <v>obj_01597</v>
      </c>
      <c r="E16" s="33" t="str">
        <f>+_xll.qlRateHelperQuoteName(D16)</f>
        <v>USDEUR9M_Quote</v>
      </c>
      <c r="F16" s="34">
        <f>_xll.qlRateHelperRate($D16)</f>
        <v>5.3600000000000002E-3</v>
      </c>
      <c r="G16" s="34" t="str">
        <f>IF(ISERROR(_xll.qlSwapRateHelperSpread($D16)),IF(ISERROR(_xll.qlFuturesRateHelperConvexityAdjustment($D16)),"--",_xll.qlFuturesRateHelperConvexityAdjustment($D16)),_xll.qlSwapRateHelperSpread($D16))</f>
        <v>--</v>
      </c>
      <c r="H16" s="35">
        <f>_xll.qlRateHelperEarliestDate($D16)</f>
        <v>42150</v>
      </c>
      <c r="I16" s="35">
        <f>_xll.qlRateHelperLatestDate($D16)</f>
        <v>42426</v>
      </c>
      <c r="J16" s="45">
        <v>1.0029859444583222</v>
      </c>
      <c r="N16" s="43"/>
    </row>
    <row r="17" spans="4:14" x14ac:dyDescent="0.2">
      <c r="D17" s="33" t="str">
        <v>obj_01584</v>
      </c>
      <c r="E17" s="33" t="str">
        <f>+_xll.qlRateHelperQuoteName(D17)</f>
        <v>USDEUR10M_Quote</v>
      </c>
      <c r="F17" s="34">
        <f>_xll.qlRateHelperRate($D17)</f>
        <v>6.2500000000000003E-3</v>
      </c>
      <c r="G17" s="34" t="str">
        <f>IF(ISERROR(_xll.qlSwapRateHelperSpread($D17)),IF(ISERROR(_xll.qlFuturesRateHelperConvexityAdjustment($D17)),"--",_xll.qlFuturesRateHelperConvexityAdjustment($D17)),_xll.qlSwapRateHelperSpread($D17))</f>
        <v>--</v>
      </c>
      <c r="H17" s="35">
        <f>_xll.qlRateHelperEarliestDate($D17)</f>
        <v>42150</v>
      </c>
      <c r="I17" s="35">
        <f>_xll.qlRateHelperLatestDate($D17)</f>
        <v>42458</v>
      </c>
      <c r="J17" s="45">
        <v>1.0033754665589047</v>
      </c>
      <c r="N17" s="43"/>
    </row>
    <row r="18" spans="4:14" x14ac:dyDescent="0.2">
      <c r="D18" s="33" t="str">
        <v>obj_015c2</v>
      </c>
      <c r="E18" s="33" t="str">
        <f>+_xll.qlRateHelperQuoteName(D18)</f>
        <v>USDEUR11M_Quote</v>
      </c>
      <c r="F18" s="34">
        <f>_xll.qlRateHelperRate($D18)</f>
        <v>7.1180000000000011E-3</v>
      </c>
      <c r="G18" s="34" t="str">
        <f>IF(ISERROR(_xll.qlSwapRateHelperSpread($D18)),IF(ISERROR(_xll.qlFuturesRateHelperConvexityAdjustment($D18)),"--",_xll.qlFuturesRateHelperConvexityAdjustment($D18)),_xll.qlSwapRateHelperSpread($D18))</f>
        <v>--</v>
      </c>
      <c r="H18" s="35">
        <f>_xll.qlRateHelperEarliestDate($D18)</f>
        <v>42150</v>
      </c>
      <c r="I18" s="35">
        <f>_xll.qlRateHelperLatestDate($D18)</f>
        <v>42486</v>
      </c>
      <c r="J18" s="45">
        <v>1.0037588267585882</v>
      </c>
      <c r="N18" s="43"/>
    </row>
    <row r="19" spans="4:14" x14ac:dyDescent="0.2">
      <c r="D19" s="33" t="str">
        <v>obj_015a0</v>
      </c>
      <c r="E19" s="33" t="str">
        <f>+_xll.qlRateHelperQuoteName(D19)</f>
        <v>USDEUR1Y_Quote</v>
      </c>
      <c r="F19" s="34">
        <f>_xll.qlRateHelperRate($D19)</f>
        <v>8.1189999999999995E-3</v>
      </c>
      <c r="G19" s="34" t="str">
        <f>IF(ISERROR(_xll.qlSwapRateHelperSpread($D19)),IF(ISERROR(_xll.qlFuturesRateHelperConvexityAdjustment($D19)),"--",_xll.qlFuturesRateHelperConvexityAdjustment($D19)),_xll.qlSwapRateHelperSpread($D19))</f>
        <v>--</v>
      </c>
      <c r="H19" s="35">
        <f>_xll.qlRateHelperEarliestDate($D19)</f>
        <v>42150</v>
      </c>
      <c r="I19" s="35">
        <f>_xll.qlRateHelperLatestDate($D19)</f>
        <v>42516</v>
      </c>
      <c r="J19" s="45">
        <v>1.0041647078608573</v>
      </c>
      <c r="N19" s="43"/>
    </row>
    <row r="20" spans="4:14" x14ac:dyDescent="0.2">
      <c r="D20" s="33" t="str">
        <v>obj_015c7</v>
      </c>
      <c r="E20" s="33" t="str">
        <f>+_xll.qlRateHelperQuoteName(D20)</f>
        <v>USDEUR15M_Quote</v>
      </c>
      <c r="F20" s="34">
        <f>_xll.qlRateHelperRate($D20)</f>
        <v>1.1480000000000001E-2</v>
      </c>
      <c r="G20" s="34" t="str">
        <f>IF(ISERROR(_xll.qlSwapRateHelperSpread($D20)),IF(ISERROR(_xll.qlFuturesRateHelperConvexityAdjustment($D20)),"--",_xll.qlFuturesRateHelperConvexityAdjustment($D20)),_xll.qlSwapRateHelperSpread($D20))</f>
        <v>--</v>
      </c>
      <c r="H20" s="35">
        <f>_xll.qlRateHelperEarliestDate($D20)</f>
        <v>42150</v>
      </c>
      <c r="I20" s="35">
        <f>_xll.qlRateHelperLatestDate($D20)</f>
        <v>42608</v>
      </c>
      <c r="J20" s="45">
        <v>1.0053860526989837</v>
      </c>
      <c r="N20" s="43"/>
    </row>
    <row r="21" spans="4:14" x14ac:dyDescent="0.2">
      <c r="D21" s="33" t="str">
        <v>obj_015c3</v>
      </c>
      <c r="E21" s="33" t="str">
        <f>+_xll.qlRateHelperQuoteName(D21)</f>
        <v>USDEUR18M_Quote</v>
      </c>
      <c r="F21" s="34">
        <f>_xll.qlRateHelperRate($D21)</f>
        <v>1.55E-2</v>
      </c>
      <c r="G21" s="34" t="str">
        <f>IF(ISERROR(_xll.qlSwapRateHelperSpread($D21)),IF(ISERROR(_xll.qlFuturesRateHelperConvexityAdjustment($D21)),"--",_xll.qlFuturesRateHelperConvexityAdjustment($D21)),_xll.qlSwapRateHelperSpread($D21))</f>
        <v>--</v>
      </c>
      <c r="H21" s="35">
        <f>_xll.qlRateHelperEarliestDate($D21)</f>
        <v>42150</v>
      </c>
      <c r="I21" s="35">
        <f>_xll.qlRateHelperLatestDate($D21)</f>
        <v>42702</v>
      </c>
      <c r="J21" s="45">
        <v>1.0066686433120329</v>
      </c>
      <c r="N21" s="43"/>
    </row>
    <row r="22" spans="4:14" x14ac:dyDescent="0.2">
      <c r="D22" s="33" t="str">
        <v>obj_015b9</v>
      </c>
      <c r="E22" s="33" t="str">
        <f>+_xll.qlRateHelperQuoteName(D22)</f>
        <v>USDEUR2Y_Quote</v>
      </c>
      <c r="F22" s="34">
        <f>_xll.qlRateHelperRate($D22)</f>
        <v>2.453E-2</v>
      </c>
      <c r="G22" s="34" t="str">
        <f>IF(ISERROR(_xll.qlSwapRateHelperSpread($D22)),IF(ISERROR(_xll.qlFuturesRateHelperConvexityAdjustment($D22)),"--",_xll.qlFuturesRateHelperConvexityAdjustment($D22)),_xll.qlSwapRateHelperSpread($D22))</f>
        <v>--</v>
      </c>
      <c r="H22" s="35">
        <f>_xll.qlRateHelperEarliestDate($D22)</f>
        <v>42150</v>
      </c>
      <c r="I22" s="35">
        <f>_xll.qlRateHelperLatestDate($D22)</f>
        <v>42881</v>
      </c>
      <c r="J22" s="45">
        <v>1.0088342941624275</v>
      </c>
      <c r="N22" s="43"/>
    </row>
    <row r="23" spans="4:14" x14ac:dyDescent="0.2">
      <c r="D23" s="33" t="str">
        <v>obj_015bf</v>
      </c>
      <c r="E23" s="33" t="str">
        <f>+_xll.qlRateHelperQuoteName(D23)</f>
        <v>USDEUR3Y_Quote</v>
      </c>
      <c r="F23" s="34">
        <f>_xll.qlRateHelperRate($D23)</f>
        <v>4.6879999999999998E-2</v>
      </c>
      <c r="G23" s="34" t="str">
        <f>IF(ISERROR(_xll.qlSwapRateHelperSpread($D23)),IF(ISERROR(_xll.qlFuturesRateHelperConvexityAdjustment($D23)),"--",_xll.qlFuturesRateHelperConvexityAdjustment($D23)),_xll.qlSwapRateHelperSpread($D23))</f>
        <v>--</v>
      </c>
      <c r="H23" s="35">
        <f>_xll.qlRateHelperEarliestDate($D23)</f>
        <v>42150</v>
      </c>
      <c r="I23" s="35">
        <f>_xll.qlRateHelperLatestDate($D23)</f>
        <v>43249</v>
      </c>
      <c r="J23" s="45">
        <v>1.0120480311180917</v>
      </c>
      <c r="N23" s="43"/>
    </row>
    <row r="24" spans="4:14" x14ac:dyDescent="0.2">
      <c r="D24" s="33" t="str">
        <v>obj_015ac</v>
      </c>
      <c r="E24" s="33" t="str">
        <f>+_xll.qlRateHelperQuoteName(D24)</f>
        <v>USDEUR4Y_Quote</v>
      </c>
      <c r="F24" s="34">
        <f>_xll.qlRateHelperRate($D24)</f>
        <v>7.1230000000000002E-2</v>
      </c>
      <c r="G24" s="34" t="str">
        <f>IF(ISERROR(_xll.qlSwapRateHelperSpread($D24)),IF(ISERROR(_xll.qlFuturesRateHelperConvexityAdjustment($D24)),"--",_xll.qlFuturesRateHelperConvexityAdjustment($D24)),_xll.qlSwapRateHelperSpread($D24))</f>
        <v>--</v>
      </c>
      <c r="H24" s="35">
        <f>_xll.qlRateHelperEarliestDate($D24)</f>
        <v>42150</v>
      </c>
      <c r="I24" s="35">
        <f>_xll.qlRateHelperLatestDate($D24)</f>
        <v>43613</v>
      </c>
      <c r="J24" s="45">
        <v>1.0126528941492512</v>
      </c>
      <c r="N24" s="43"/>
    </row>
    <row r="25" spans="4:14" x14ac:dyDescent="0.2">
      <c r="D25" s="33" t="str">
        <v>obj_01587</v>
      </c>
      <c r="E25" s="33" t="str">
        <f>+_xll.qlRateHelperQuoteName(D25)</f>
        <v>USDEUR5Y_Quote</v>
      </c>
      <c r="F25" s="34">
        <f>_xll.qlRateHelperRate($D25)</f>
        <v>9.5735000000000001E-2</v>
      </c>
      <c r="G25" s="34" t="str">
        <f>IF(ISERROR(_xll.qlSwapRateHelperSpread($D25)),IF(ISERROR(_xll.qlFuturesRateHelperConvexityAdjustment($D25)),"--",_xll.qlFuturesRateHelperConvexityAdjustment($D25)),_xll.qlSwapRateHelperSpread($D25))</f>
        <v>--</v>
      </c>
      <c r="H25" s="35">
        <f>_xll.qlRateHelperEarliestDate($D25)</f>
        <v>42150</v>
      </c>
      <c r="I25" s="35">
        <f>_xll.qlRateHelperLatestDate($D25)</f>
        <v>43977</v>
      </c>
      <c r="J25" s="45">
        <v>1.0095712262062693</v>
      </c>
      <c r="N25" s="43"/>
    </row>
    <row r="26" spans="4:14" x14ac:dyDescent="0.2">
      <c r="D26" s="33" t="str">
        <v>obj_01593</v>
      </c>
      <c r="E26" s="33" t="str">
        <f>+_xll.qlRateHelperQuoteName(D26)</f>
        <v>USDEUR6Y_Quote</v>
      </c>
      <c r="F26" s="34">
        <f>_xll.qlRateHelperRate($D26)</f>
        <v>0.11996000000000001</v>
      </c>
      <c r="G26" s="34" t="str">
        <f>IF(ISERROR(_xll.qlSwapRateHelperSpread($D26)),IF(ISERROR(_xll.qlFuturesRateHelperConvexityAdjustment($D26)),"--",_xll.qlFuturesRateHelperConvexityAdjustment($D26)),_xll.qlSwapRateHelperSpread($D26))</f>
        <v>--</v>
      </c>
      <c r="H26" s="35">
        <f>_xll.qlRateHelperEarliestDate($D26)</f>
        <v>42150</v>
      </c>
      <c r="I26" s="35">
        <f>_xll.qlRateHelperLatestDate($D26)</f>
        <v>44342</v>
      </c>
      <c r="J26" s="45">
        <v>1.0044807773294091</v>
      </c>
      <c r="N26" s="43"/>
    </row>
    <row r="27" spans="4:14" x14ac:dyDescent="0.2">
      <c r="D27" s="33" t="str">
        <v>obj_0158c</v>
      </c>
      <c r="E27" s="33" t="str">
        <f>+_xll.qlRateHelperQuoteName(D27)</f>
        <v>USDEUR7Y_Quote</v>
      </c>
      <c r="F27" s="34">
        <f>_xll.qlRateHelperRate($D27)</f>
        <v>0.14291999999999999</v>
      </c>
      <c r="G27" s="34" t="str">
        <f>IF(ISERROR(_xll.qlSwapRateHelperSpread($D27)),IF(ISERROR(_xll.qlFuturesRateHelperConvexityAdjustment($D27)),"--",_xll.qlFuturesRateHelperConvexityAdjustment($D27)),_xll.qlSwapRateHelperSpread($D27))</f>
        <v>--</v>
      </c>
      <c r="H27" s="35">
        <f>_xll.qlRateHelperEarliestDate($D27)</f>
        <v>42150</v>
      </c>
      <c r="I27" s="35">
        <f>_xll.qlRateHelperLatestDate($D27)</f>
        <v>44707</v>
      </c>
      <c r="J27" s="45">
        <v>0.99617432977552567</v>
      </c>
      <c r="N27" s="43"/>
    </row>
    <row r="28" spans="4:14" x14ac:dyDescent="0.2">
      <c r="D28" s="33" t="str">
        <v>obj_015a9</v>
      </c>
      <c r="E28" s="33" t="str">
        <f>+_xll.qlRateHelperQuoteName(D28)</f>
        <v>USDEUR8Y_Quote</v>
      </c>
      <c r="F28" s="34">
        <f>_xll.qlRateHelperRate($D28)</f>
        <v>0.16440500000000002</v>
      </c>
      <c r="G28" s="34" t="str">
        <f>IF(ISERROR(_xll.qlSwapRateHelperSpread($D28)),IF(ISERROR(_xll.qlFuturesRateHelperConvexityAdjustment($D28)),"--",_xll.qlFuturesRateHelperConvexityAdjustment($D28)),_xll.qlSwapRateHelperSpread($D28))</f>
        <v>--</v>
      </c>
      <c r="H28" s="35">
        <f>_xll.qlRateHelperEarliestDate($D28)</f>
        <v>42150</v>
      </c>
      <c r="I28" s="35">
        <f>_xll.qlRateHelperLatestDate($D28)</f>
        <v>45072</v>
      </c>
      <c r="J28" s="45">
        <v>0.98619644512514448</v>
      </c>
      <c r="L28" s="43"/>
      <c r="N28" s="43"/>
    </row>
    <row r="29" spans="4:14" x14ac:dyDescent="0.2">
      <c r="D29" s="33" t="str">
        <v>obj_01581</v>
      </c>
      <c r="E29" s="33" t="str">
        <f>+_xll.qlRateHelperQuoteName(D29)</f>
        <v>USDEUR9Y_Quote</v>
      </c>
      <c r="F29" s="34">
        <f>_xll.qlRateHelperRate($D29)</f>
        <v>0.18501000000000001</v>
      </c>
      <c r="G29" s="34" t="str">
        <f>IF(ISERROR(_xll.qlSwapRateHelperSpread($D29)),IF(ISERROR(_xll.qlFuturesRateHelperConvexityAdjustment($D29)),"--",_xll.qlFuturesRateHelperConvexityAdjustment($D29)),_xll.qlSwapRateHelperSpread($D29))</f>
        <v>--</v>
      </c>
      <c r="H29" s="35">
        <f>_xll.qlRateHelperEarliestDate($D29)</f>
        <v>42150</v>
      </c>
      <c r="I29" s="35">
        <f>_xll.qlRateHelperLatestDate($D29)</f>
        <v>45440</v>
      </c>
      <c r="J29" s="45">
        <v>0.97409216160456369</v>
      </c>
      <c r="L29" s="43"/>
      <c r="N29" s="43"/>
    </row>
    <row r="30" spans="4:14" x14ac:dyDescent="0.2">
      <c r="D30" s="33" t="str">
        <v>obj_01588</v>
      </c>
      <c r="E30" s="33" t="str">
        <f>+_xll.qlRateHelperQuoteName(D30)</f>
        <v>USDEUR10Y_Quote</v>
      </c>
      <c r="F30" s="34">
        <f>_xll.qlRateHelperRate($D30)</f>
        <v>0.20503000000000002</v>
      </c>
      <c r="G30" s="34" t="str">
        <f>IF(ISERROR(_xll.qlSwapRateHelperSpread($D30)),IF(ISERROR(_xll.qlFuturesRateHelperConvexityAdjustment($D30)),"--",_xll.qlFuturesRateHelperConvexityAdjustment($D30)),_xll.qlSwapRateHelperSpread($D30))</f>
        <v>--</v>
      </c>
      <c r="H30" s="35">
        <f>_xll.qlRateHelperEarliestDate($D30)</f>
        <v>42150</v>
      </c>
      <c r="I30" s="35">
        <f>_xll.qlRateHelperLatestDate($D30)</f>
        <v>45804</v>
      </c>
      <c r="J30" s="45">
        <v>0.96137566862858059</v>
      </c>
      <c r="L30" s="43"/>
      <c r="N30" s="43"/>
    </row>
    <row r="31" spans="4:14" x14ac:dyDescent="0.2">
      <c r="D31" s="33" t="str">
        <v>obj_015bb</v>
      </c>
      <c r="E31" s="33" t="str">
        <f>+_xll.qlRateHelperQuoteName(D31)</f>
        <v>USDEUR12Y_Quote</v>
      </c>
      <c r="F31" s="34">
        <f>_xll.qlRateHelperRate($D31)</f>
        <v>0.24420999999999998</v>
      </c>
      <c r="G31" s="34" t="str">
        <f>IF(ISERROR(_xll.qlSwapRateHelperSpread($D31)),IF(ISERROR(_xll.qlFuturesRateHelperConvexityAdjustment($D31)),"--",_xll.qlFuturesRateHelperConvexityAdjustment($D31)),_xll.qlSwapRateHelperSpread($D31))</f>
        <v>--</v>
      </c>
      <c r="H31" s="35">
        <f>_xll.qlRateHelperEarliestDate($D31)</f>
        <v>42150</v>
      </c>
      <c r="I31" s="35">
        <f>_xll.qlRateHelperLatestDate($D31)</f>
        <v>46533</v>
      </c>
      <c r="J31" s="45">
        <v>0.93495300086428756</v>
      </c>
      <c r="L31" s="43"/>
      <c r="N31" s="43"/>
    </row>
    <row r="32" spans="4:14" x14ac:dyDescent="0.2">
      <c r="D32" s="33" t="str">
        <v>obj_015b6</v>
      </c>
      <c r="E32" s="33" t="str">
        <f>+_xll.qlRateHelperQuoteName(D32)</f>
        <v>USDEUR15Y_Quote</v>
      </c>
      <c r="F32" s="34">
        <f>_xll.qlRateHelperRate($D32)</f>
        <v>0.30074000000000001</v>
      </c>
      <c r="G32" s="34" t="str">
        <f>IF(ISERROR(_xll.qlSwapRateHelperSpread($D32)),IF(ISERROR(_xll.qlFuturesRateHelperConvexityAdjustment($D32)),"--",_xll.qlFuturesRateHelperConvexityAdjustment($D32)),_xll.qlSwapRateHelperSpread($D32))</f>
        <v>--</v>
      </c>
      <c r="H32" s="35">
        <f>_xll.qlRateHelperEarliestDate($D32)</f>
        <v>42150</v>
      </c>
      <c r="I32" s="35">
        <f>_xll.qlRateHelperLatestDate($D32)</f>
        <v>47631</v>
      </c>
      <c r="J32" s="45">
        <v>0.89315902238375</v>
      </c>
      <c r="L32" s="43"/>
      <c r="N32" s="43"/>
    </row>
    <row r="33" spans="4:12" x14ac:dyDescent="0.2">
      <c r="D33" s="33" t="str">
        <v>obj_0158b</v>
      </c>
      <c r="E33" s="33" t="str">
        <f>+_xll.qlRateHelperQuoteName(D33)</f>
        <v>USDEUR20Y_Quote</v>
      </c>
      <c r="F33" s="34">
        <f>_xll.qlRateHelperRate($D33)</f>
        <v>0.39739999999999998</v>
      </c>
      <c r="G33" s="34" t="str">
        <f>IF(ISERROR(_xll.qlSwapRateHelperSpread($D33)),IF(ISERROR(_xll.qlFuturesRateHelperConvexityAdjustment($D33)),"--",_xll.qlFuturesRateHelperConvexityAdjustment($D33)),_xll.qlSwapRateHelperSpread($D33))</f>
        <v>--</v>
      </c>
      <c r="H33" s="35">
        <f>_xll.qlRateHelperEarliestDate($D33)</f>
        <v>42150</v>
      </c>
      <c r="I33" s="35">
        <f>_xll.qlRateHelperLatestDate($D33)</f>
        <v>49458</v>
      </c>
      <c r="J33" s="45">
        <v>0.82672980272378704</v>
      </c>
      <c r="L33" s="43"/>
    </row>
    <row r="34" spans="4:12" x14ac:dyDescent="0.2">
      <c r="D34" s="33" t="str">
        <v>obj_015bd</v>
      </c>
      <c r="E34" s="33" t="str">
        <f>+_xll.qlRateHelperQuoteName(D34)</f>
        <v>USDEUR30Y_Quote</v>
      </c>
      <c r="F34" s="34">
        <f>_xll.qlRateHelperRate($D34)</f>
        <v>0.63444999999999996</v>
      </c>
      <c r="G34" s="34" t="str">
        <f>IF(ISERROR(_xll.qlSwapRateHelperSpread($D34)),IF(ISERROR(_xll.qlFuturesRateHelperConvexityAdjustment($D34)),"--",_xll.qlFuturesRateHelperConvexityAdjustment($D34)),_xll.qlSwapRateHelperSpread($D34))</f>
        <v>--</v>
      </c>
      <c r="H34" s="35">
        <f>_xll.qlRateHelperEarliestDate($D34)</f>
        <v>42150</v>
      </c>
      <c r="I34" s="35">
        <f>_xll.qlRateHelperLatestDate($D34)</f>
        <v>53108</v>
      </c>
      <c r="J34" s="45">
        <v>0.72723418535840467</v>
      </c>
    </row>
    <row r="35" spans="4:12" x14ac:dyDescent="0.2">
      <c r="D35" s="33" t="e">
        <v>#N/A</v>
      </c>
      <c r="E35" s="33" t="e">
        <f>+_xll.qlRateHelperQuoteName(D35)</f>
        <v>#VALUE!</v>
      </c>
      <c r="F35" s="34" t="e">
        <f>_xll.qlRateHelperRate($D35)</f>
        <v>#VALUE!</v>
      </c>
      <c r="G35" s="34" t="str">
        <f>IF(ISERROR(_xll.qlSwapRateHelperSpread($D35)),IF(ISERROR(_xll.qlFuturesRateHelperConvexityAdjustment($D35)),"--",_xll.qlFuturesRateHelperConvexityAdjustment($D35)),_xll.qlSwapRateHelperSpread($D35))</f>
        <v>--</v>
      </c>
      <c r="H35" s="35" t="e">
        <f>_xll.qlRateHelperEarliestDate($D35)</f>
        <v>#VALUE!</v>
      </c>
      <c r="I35" s="35" t="e">
        <f>_xll.qlRateHelperLatestDate($D35)</f>
        <v>#VALUE!</v>
      </c>
      <c r="J35" s="45" t="e">
        <v>#N/A</v>
      </c>
    </row>
    <row r="36" spans="4:12" x14ac:dyDescent="0.2">
      <c r="D36" s="33" t="e">
        <v>#N/A</v>
      </c>
      <c r="E36" s="33" t="e">
        <f>+_xll.qlRateHelperQuoteName(D36)</f>
        <v>#VALUE!</v>
      </c>
      <c r="F36" s="34" t="e">
        <f>_xll.qlRateHelperRate($D36)</f>
        <v>#VALUE!</v>
      </c>
      <c r="G36" s="34" t="str">
        <f>IF(ISERROR(_xll.qlSwapRateHelperSpread($D36)),IF(ISERROR(_xll.qlFuturesRateHelperConvexityAdjustment($D36)),"--",_xll.qlFuturesRateHelperConvexityAdjustment($D36)),_xll.qlSwapRateHelperSpread($D36))</f>
        <v>--</v>
      </c>
      <c r="H36" s="35" t="e">
        <f>_xll.qlRateHelperEarliestDate($D36)</f>
        <v>#VALUE!</v>
      </c>
      <c r="I36" s="35" t="e">
        <f>_xll.qlRateHelperLatestDate($D36)</f>
        <v>#VALUE!</v>
      </c>
      <c r="J36" s="45" t="e">
        <v>#N/A</v>
      </c>
    </row>
    <row r="37" spans="4:12" x14ac:dyDescent="0.2">
      <c r="D37" s="33" t="e">
        <v>#N/A</v>
      </c>
      <c r="E37" s="33" t="e">
        <f>+_xll.qlRateHelperQuoteName(D37)</f>
        <v>#VALUE!</v>
      </c>
      <c r="F37" s="34" t="e">
        <f>_xll.qlRateHelperRate($D37)</f>
        <v>#VALUE!</v>
      </c>
      <c r="G37" s="34" t="str">
        <f>IF(ISERROR(_xll.qlSwapRateHelperSpread($D37)),IF(ISERROR(_xll.qlFuturesRateHelperConvexityAdjustment($D37)),"--",_xll.qlFuturesRateHelperConvexityAdjustment($D37)),_xll.qlSwapRateHelperSpread($D37))</f>
        <v>--</v>
      </c>
      <c r="H37" s="35" t="e">
        <f>_xll.qlRateHelperEarliestDate($D37)</f>
        <v>#VALUE!</v>
      </c>
      <c r="I37" s="35" t="e">
        <f>_xll.qlRateHelperLatestDate($D37)</f>
        <v>#VALUE!</v>
      </c>
      <c r="J37" s="45" t="e">
        <v>#N/A</v>
      </c>
    </row>
    <row r="38" spans="4:12" x14ac:dyDescent="0.2">
      <c r="D38" s="33" t="e">
        <v>#N/A</v>
      </c>
      <c r="E38" s="33" t="e">
        <f>+_xll.qlRateHelperQuoteName(D38)</f>
        <v>#VALUE!</v>
      </c>
      <c r="F38" s="34" t="e">
        <f>_xll.qlRateHelperRate($D38)</f>
        <v>#VALUE!</v>
      </c>
      <c r="G38" s="34" t="str">
        <f>IF(ISERROR(_xll.qlSwapRateHelperSpread($D38)),IF(ISERROR(_xll.qlFuturesRateHelperConvexityAdjustment($D38)),"--",_xll.qlFuturesRateHelperConvexityAdjustment($D38)),_xll.qlSwapRateHelperSpread($D38))</f>
        <v>--</v>
      </c>
      <c r="H38" s="35" t="e">
        <f>_xll.qlRateHelperEarliestDate($D38)</f>
        <v>#VALUE!</v>
      </c>
      <c r="I38" s="35" t="e">
        <f>_xll.qlRateHelperLatestDate($D38)</f>
        <v>#VALUE!</v>
      </c>
      <c r="J38" s="45" t="e">
        <v>#N/A</v>
      </c>
    </row>
    <row r="39" spans="4:12" x14ac:dyDescent="0.2">
      <c r="D39" s="33" t="e">
        <v>#N/A</v>
      </c>
      <c r="E39" s="33" t="e">
        <f>+_xll.qlRateHelperQuoteName(D39)</f>
        <v>#VALUE!</v>
      </c>
      <c r="F39" s="34" t="e">
        <f>_xll.qlRateHelperRate($D39)</f>
        <v>#VALUE!</v>
      </c>
      <c r="G39" s="34" t="str">
        <f>IF(ISERROR(_xll.qlSwapRateHelperSpread($D39)),IF(ISERROR(_xll.qlFuturesRateHelperConvexityAdjustment($D39)),"--",_xll.qlFuturesRateHelperConvexityAdjustment($D39)),_xll.qlSwapRateHelperSpread($D39))</f>
        <v>--</v>
      </c>
      <c r="H39" s="35" t="e">
        <f>_xll.qlRateHelperEarliestDate($D39)</f>
        <v>#VALUE!</v>
      </c>
      <c r="I39" s="35" t="e">
        <f>_xll.qlRateHelperLatestDate($D39)</f>
        <v>#VALUE!</v>
      </c>
      <c r="J39" s="45" t="e">
        <v>#N/A</v>
      </c>
    </row>
    <row r="40" spans="4:12" x14ac:dyDescent="0.2">
      <c r="D40" s="33" t="e">
        <v>#N/A</v>
      </c>
      <c r="E40" s="33" t="e">
        <f>+_xll.qlRateHelperQuoteName(D40)</f>
        <v>#VALUE!</v>
      </c>
      <c r="F40" s="34" t="e">
        <f>_xll.qlRateHelperRate($D40)</f>
        <v>#VALUE!</v>
      </c>
      <c r="G40" s="34" t="str">
        <f>IF(ISERROR(_xll.qlSwapRateHelperSpread($D40)),IF(ISERROR(_xll.qlFuturesRateHelperConvexityAdjustment($D40)),"--",_xll.qlFuturesRateHelperConvexityAdjustment($D40)),_xll.qlSwapRateHelperSpread($D40))</f>
        <v>--</v>
      </c>
      <c r="H40" s="35" t="e">
        <f>_xll.qlRateHelperEarliestDate($D40)</f>
        <v>#VALUE!</v>
      </c>
      <c r="I40" s="35" t="e">
        <f>_xll.qlRateHelperLatestDate($D40)</f>
        <v>#VALUE!</v>
      </c>
      <c r="J40" s="45" t="e">
        <v>#N/A</v>
      </c>
    </row>
    <row r="41" spans="4:12" x14ac:dyDescent="0.2">
      <c r="D41" s="33" t="e">
        <v>#N/A</v>
      </c>
      <c r="E41" s="33" t="e">
        <f>+_xll.qlRateHelperQuoteName(D41)</f>
        <v>#VALUE!</v>
      </c>
      <c r="F41" s="34" t="e">
        <f>_xll.qlRateHelperRate($D41)</f>
        <v>#VALUE!</v>
      </c>
      <c r="G41" s="34" t="str">
        <f>IF(ISERROR(_xll.qlSwapRateHelperSpread($D41)),IF(ISERROR(_xll.qlFuturesRateHelperConvexityAdjustment($D41)),"--",_xll.qlFuturesRateHelperConvexityAdjustment($D41)),_xll.qlSwapRateHelperSpread($D41))</f>
        <v>--</v>
      </c>
      <c r="H41" s="35" t="e">
        <f>_xll.qlRateHelperEarliestDate($D41)</f>
        <v>#VALUE!</v>
      </c>
      <c r="I41" s="35" t="e">
        <f>_xll.qlRateHelperLatestDate($D41)</f>
        <v>#VALUE!</v>
      </c>
      <c r="J41" s="45" t="e">
        <v>#N/A</v>
      </c>
    </row>
    <row r="42" spans="4:12" x14ac:dyDescent="0.2">
      <c r="D42" s="33" t="e">
        <v>#N/A</v>
      </c>
      <c r="E42" s="33" t="e">
        <f>+_xll.qlRateHelperQuoteName(D42)</f>
        <v>#VALUE!</v>
      </c>
      <c r="F42" s="34" t="e">
        <f>_xll.qlRateHelperRate($D42)</f>
        <v>#VALUE!</v>
      </c>
      <c r="G42" s="34" t="str">
        <f>IF(ISERROR(_xll.qlSwapRateHelperSpread($D42)),IF(ISERROR(_xll.qlFuturesRateHelperConvexityAdjustment($D42)),"--",_xll.qlFuturesRateHelperConvexityAdjustment($D42)),_xll.qlSwapRateHelperSpread($D42))</f>
        <v>--</v>
      </c>
      <c r="H42" s="35" t="e">
        <f>_xll.qlRateHelperEarliestDate($D42)</f>
        <v>#VALUE!</v>
      </c>
      <c r="I42" s="35" t="e">
        <f>_xll.qlRateHelperLatestDate($D42)</f>
        <v>#VALUE!</v>
      </c>
      <c r="J42" s="45" t="e">
        <v>#N/A</v>
      </c>
    </row>
    <row r="43" spans="4:12" x14ac:dyDescent="0.2">
      <c r="D43" s="33" t="e">
        <v>#N/A</v>
      </c>
      <c r="E43" s="33" t="e">
        <f>+_xll.qlRateHelperQuoteName(D43)</f>
        <v>#VALUE!</v>
      </c>
      <c r="F43" s="34" t="e">
        <f>_xll.qlRateHelperRate($D43)</f>
        <v>#VALUE!</v>
      </c>
      <c r="G43" s="34" t="str">
        <f>IF(ISERROR(_xll.qlSwapRateHelperSpread($D43)),IF(ISERROR(_xll.qlFuturesRateHelperConvexityAdjustment($D43)),"--",_xll.qlFuturesRateHelperConvexityAdjustment($D43)),_xll.qlSwapRateHelperSpread($D43))</f>
        <v>--</v>
      </c>
      <c r="H43" s="35" t="e">
        <f>_xll.qlRateHelperEarliestDate($D43)</f>
        <v>#VALUE!</v>
      </c>
      <c r="I43" s="35" t="e">
        <f>_xll.qlRateHelperLatestDate($D43)</f>
        <v>#VALUE!</v>
      </c>
      <c r="J43" s="45" t="e">
        <v>#N/A</v>
      </c>
    </row>
    <row r="44" spans="4:12" x14ac:dyDescent="0.2">
      <c r="D44" s="33" t="e">
        <v>#N/A</v>
      </c>
      <c r="E44" s="33" t="e">
        <f>+_xll.qlRateHelperQuoteName(D44)</f>
        <v>#VALUE!</v>
      </c>
      <c r="F44" s="34" t="e">
        <f>_xll.qlRateHelperRate($D44)</f>
        <v>#VALUE!</v>
      </c>
      <c r="G44" s="34" t="str">
        <f>IF(ISERROR(_xll.qlSwapRateHelperSpread($D44)),IF(ISERROR(_xll.qlFuturesRateHelperConvexityAdjustment($D44)),"--",_xll.qlFuturesRateHelperConvexityAdjustment($D44)),_xll.qlSwapRateHelperSpread($D44))</f>
        <v>--</v>
      </c>
      <c r="H44" s="35" t="e">
        <f>_xll.qlRateHelperEarliestDate($D44)</f>
        <v>#VALUE!</v>
      </c>
      <c r="I44" s="35" t="e">
        <f>_xll.qlRateHelperLatestDate($D44)</f>
        <v>#VALUE!</v>
      </c>
      <c r="J44" s="45" t="e">
        <v>#N/A</v>
      </c>
    </row>
    <row r="45" spans="4:12" x14ac:dyDescent="0.2">
      <c r="D45" s="33" t="e">
        <v>#N/A</v>
      </c>
      <c r="E45" s="33" t="e">
        <f>+_xll.qlRateHelperQuoteName(D45)</f>
        <v>#VALUE!</v>
      </c>
      <c r="F45" s="34" t="e">
        <f>_xll.qlRateHelperRate($D45)</f>
        <v>#VALUE!</v>
      </c>
      <c r="G45" s="34" t="str">
        <f>IF(ISERROR(_xll.qlSwapRateHelperSpread($D45)),IF(ISERROR(_xll.qlFuturesRateHelperConvexityAdjustment($D45)),"--",_xll.qlFuturesRateHelperConvexityAdjustment($D45)),_xll.qlSwapRateHelperSpread($D45))</f>
        <v>--</v>
      </c>
      <c r="H45" s="35" t="e">
        <f>_xll.qlRateHelperEarliestDate($D45)</f>
        <v>#VALUE!</v>
      </c>
      <c r="I45" s="35" t="e">
        <f>_xll.qlRateHelperLatestDate($D45)</f>
        <v>#VALUE!</v>
      </c>
      <c r="J45" s="45" t="e">
        <v>#N/A</v>
      </c>
    </row>
    <row r="46" spans="4:12" x14ac:dyDescent="0.2">
      <c r="D46" s="33" t="e">
        <v>#N/A</v>
      </c>
      <c r="E46" s="33" t="e">
        <f>+_xll.qlRateHelperQuoteName(D46)</f>
        <v>#VALUE!</v>
      </c>
      <c r="F46" s="34" t="e">
        <f>_xll.qlRateHelperRate($D46)</f>
        <v>#VALUE!</v>
      </c>
      <c r="G46" s="34" t="str">
        <f>IF(ISERROR(_xll.qlSwapRateHelperSpread($D46)),IF(ISERROR(_xll.qlFuturesRateHelperConvexityAdjustment($D46)),"--",_xll.qlFuturesRateHelperConvexityAdjustment($D46)),_xll.qlSwapRateHelperSpread($D46))</f>
        <v>--</v>
      </c>
      <c r="H46" s="35" t="e">
        <f>_xll.qlRateHelperEarliestDate($D46)</f>
        <v>#VALUE!</v>
      </c>
      <c r="I46" s="35" t="e">
        <f>_xll.qlRateHelperLatestDate($D46)</f>
        <v>#VALUE!</v>
      </c>
      <c r="J46" s="45" t="e">
        <v>#N/A</v>
      </c>
    </row>
    <row r="47" spans="4:12" x14ac:dyDescent="0.2">
      <c r="D47" s="33" t="e">
        <v>#N/A</v>
      </c>
      <c r="E47" s="33" t="e">
        <f>+_xll.qlRateHelperQuoteName(D47)</f>
        <v>#VALUE!</v>
      </c>
      <c r="F47" s="34" t="e">
        <f>_xll.qlRateHelperRate($D47)</f>
        <v>#VALUE!</v>
      </c>
      <c r="G47" s="34" t="str">
        <f>IF(ISERROR(_xll.qlSwapRateHelperSpread($D47)),IF(ISERROR(_xll.qlFuturesRateHelperConvexityAdjustment($D47)),"--",_xll.qlFuturesRateHelperConvexityAdjustment($D47)),_xll.qlSwapRateHelperSpread($D47))</f>
        <v>--</v>
      </c>
      <c r="H47" s="35" t="e">
        <f>_xll.qlRateHelperEarliestDate($D47)</f>
        <v>#VALUE!</v>
      </c>
      <c r="I47" s="35" t="e">
        <f>_xll.qlRateHelperLatestDate($D47)</f>
        <v>#VALUE!</v>
      </c>
      <c r="J47" s="45" t="e">
        <v>#N/A</v>
      </c>
    </row>
    <row r="48" spans="4:12" x14ac:dyDescent="0.2">
      <c r="D48" s="33" t="e">
        <v>#N/A</v>
      </c>
      <c r="E48" s="33" t="e">
        <f>+_xll.qlRateHelperQuoteName(D48)</f>
        <v>#VALUE!</v>
      </c>
      <c r="F48" s="34" t="e">
        <f>_xll.qlRateHelperRate($D48)</f>
        <v>#VALUE!</v>
      </c>
      <c r="G48" s="34" t="str">
        <f>IF(ISERROR(_xll.qlSwapRateHelperSpread($D48)),IF(ISERROR(_xll.qlFuturesRateHelperConvexityAdjustment($D48)),"--",_xll.qlFuturesRateHelperConvexityAdjustment($D48)),_xll.qlSwapRateHelperSpread($D48))</f>
        <v>--</v>
      </c>
      <c r="H48" s="35" t="e">
        <f>_xll.qlRateHelperEarliestDate($D48)</f>
        <v>#VALUE!</v>
      </c>
      <c r="I48" s="35" t="e">
        <f>_xll.qlRateHelperLatestDate($D48)</f>
        <v>#VALUE!</v>
      </c>
      <c r="J48" s="45" t="e">
        <v>#N/A</v>
      </c>
    </row>
    <row r="49" spans="4:10" x14ac:dyDescent="0.2">
      <c r="D49" s="33" t="e">
        <v>#N/A</v>
      </c>
      <c r="E49" s="33" t="e">
        <f>+_xll.qlRateHelperQuoteName(D49)</f>
        <v>#VALUE!</v>
      </c>
      <c r="F49" s="34" t="e">
        <f>_xll.qlRateHelperRate($D49)</f>
        <v>#VALUE!</v>
      </c>
      <c r="G49" s="34" t="str">
        <f>IF(ISERROR(_xll.qlSwapRateHelperSpread($D49)),IF(ISERROR(_xll.qlFuturesRateHelperConvexityAdjustment($D49)),"--",_xll.qlFuturesRateHelperConvexityAdjustment($D49)),_xll.qlSwapRateHelperSpread($D49))</f>
        <v>--</v>
      </c>
      <c r="H49" s="35" t="e">
        <f>_xll.qlRateHelperEarliestDate($D49)</f>
        <v>#VALUE!</v>
      </c>
      <c r="I49" s="35" t="e">
        <f>_xll.qlRateHelperLatestDate($D49)</f>
        <v>#VALUE!</v>
      </c>
      <c r="J49" s="45" t="e">
        <v>#N/A</v>
      </c>
    </row>
    <row r="50" spans="4:10" x14ac:dyDescent="0.2">
      <c r="D50" s="33" t="e">
        <v>#N/A</v>
      </c>
      <c r="E50" s="33" t="e">
        <f>+_xll.qlRateHelperQuoteName(D50)</f>
        <v>#VALUE!</v>
      </c>
      <c r="F50" s="34" t="e">
        <f>_xll.qlRateHelperRate($D50)</f>
        <v>#VALUE!</v>
      </c>
      <c r="G50" s="34" t="str">
        <f>IF(ISERROR(_xll.qlSwapRateHelperSpread($D50)),IF(ISERROR(_xll.qlFuturesRateHelperConvexityAdjustment($D50)),"--",_xll.qlFuturesRateHelperConvexityAdjustment($D50)),_xll.qlSwapRateHelperSpread($D50))</f>
        <v>--</v>
      </c>
      <c r="H50" s="35" t="e">
        <f>_xll.qlRateHelperEarliestDate($D50)</f>
        <v>#VALUE!</v>
      </c>
      <c r="I50" s="35" t="e">
        <f>_xll.qlRateHelperLatestDate($D50)</f>
        <v>#VALUE!</v>
      </c>
      <c r="J50" s="45" t="e">
        <v>#N/A</v>
      </c>
    </row>
    <row r="51" spans="4:10" x14ac:dyDescent="0.2">
      <c r="D51" s="33" t="e">
        <v>#N/A</v>
      </c>
      <c r="E51" s="33" t="e">
        <f>+_xll.qlRateHelperQuoteName(D51)</f>
        <v>#VALUE!</v>
      </c>
      <c r="F51" s="34" t="e">
        <f>_xll.qlRateHelperRate($D51)</f>
        <v>#VALUE!</v>
      </c>
      <c r="G51" s="34" t="str">
        <f>IF(ISERROR(_xll.qlSwapRateHelperSpread($D51)),IF(ISERROR(_xll.qlFuturesRateHelperConvexityAdjustment($D51)),"--",_xll.qlFuturesRateHelperConvexityAdjustment($D51)),_xll.qlSwapRateHelperSpread($D51))</f>
        <v>--</v>
      </c>
      <c r="H51" s="35" t="e">
        <f>_xll.qlRateHelperEarliestDate($D51)</f>
        <v>#VALUE!</v>
      </c>
      <c r="I51" s="35" t="e">
        <f>_xll.qlRateHelperLatestDate($D51)</f>
        <v>#VALUE!</v>
      </c>
      <c r="J51" s="45" t="e">
        <v>#N/A</v>
      </c>
    </row>
    <row r="52" spans="4:10" x14ac:dyDescent="0.2">
      <c r="D52" s="33" t="e">
        <v>#N/A</v>
      </c>
      <c r="E52" s="33" t="e">
        <f>+_xll.qlRateHelperQuoteName(D52)</f>
        <v>#VALUE!</v>
      </c>
      <c r="F52" s="34" t="e">
        <f>_xll.qlRateHelperRate($D52)</f>
        <v>#VALUE!</v>
      </c>
      <c r="G52" s="34" t="str">
        <f>IF(ISERROR(_xll.qlSwapRateHelperSpread($D52)),IF(ISERROR(_xll.qlFuturesRateHelperConvexityAdjustment($D52)),"--",_xll.qlFuturesRateHelperConvexityAdjustment($D52)),_xll.qlSwapRateHelperSpread($D52))</f>
        <v>--</v>
      </c>
      <c r="H52" s="35" t="e">
        <f>_xll.qlRateHelperEarliestDate($D52)</f>
        <v>#VALUE!</v>
      </c>
      <c r="I52" s="35" t="e">
        <f>_xll.qlRateHelperLatestDate($D52)</f>
        <v>#VALUE!</v>
      </c>
      <c r="J52" s="45" t="e">
        <v>#N/A</v>
      </c>
    </row>
    <row r="53" spans="4:10" x14ac:dyDescent="0.2">
      <c r="D53" s="33" t="e">
        <v>#N/A</v>
      </c>
      <c r="E53" s="33" t="e">
        <f>+_xll.qlRateHelperQuoteName(D53)</f>
        <v>#VALUE!</v>
      </c>
      <c r="F53" s="34" t="e">
        <f>_xll.qlRateHelperRate($D53)</f>
        <v>#VALUE!</v>
      </c>
      <c r="G53" s="34" t="str">
        <f>IF(ISERROR(_xll.qlSwapRateHelperSpread($D53)),IF(ISERROR(_xll.qlFuturesRateHelperConvexityAdjustment($D53)),"--",_xll.qlFuturesRateHelperConvexityAdjustment($D53)),_xll.qlSwapRateHelperSpread($D53))</f>
        <v>--</v>
      </c>
      <c r="H53" s="35" t="e">
        <f>_xll.qlRateHelperEarliestDate($D53)</f>
        <v>#VALUE!</v>
      </c>
      <c r="I53" s="35" t="e">
        <f>_xll.qlRateHelperLatestDate($D53)</f>
        <v>#VALUE!</v>
      </c>
      <c r="J53" s="45" t="e">
        <v>#N/A</v>
      </c>
    </row>
    <row r="54" spans="4:10" x14ac:dyDescent="0.2">
      <c r="D54" s="33" t="e">
        <v>#N/A</v>
      </c>
      <c r="E54" s="33" t="e">
        <f>+_xll.qlRateHelperQuoteName(D54)</f>
        <v>#VALUE!</v>
      </c>
      <c r="F54" s="34" t="e">
        <f>_xll.qlRateHelperRate($D54)</f>
        <v>#VALUE!</v>
      </c>
      <c r="G54" s="34" t="str">
        <f>IF(ISERROR(_xll.qlSwapRateHelperSpread($D54)),IF(ISERROR(_xll.qlFuturesRateHelperConvexityAdjustment($D54)),"--",_xll.qlFuturesRateHelperConvexityAdjustment($D54)),_xll.qlSwapRateHelperSpread($D54))</f>
        <v>--</v>
      </c>
      <c r="H54" s="35" t="e">
        <f>_xll.qlRateHelperEarliestDate($D54)</f>
        <v>#VALUE!</v>
      </c>
      <c r="I54" s="35" t="e">
        <f>_xll.qlRateHelperLatestDate($D54)</f>
        <v>#VALUE!</v>
      </c>
      <c r="J54" s="45" t="e">
        <v>#N/A</v>
      </c>
    </row>
    <row r="55" spans="4:10" x14ac:dyDescent="0.2">
      <c r="D55" s="33" t="e">
        <v>#N/A</v>
      </c>
      <c r="E55" s="33" t="e">
        <f>+_xll.qlRateHelperQuoteName(D55)</f>
        <v>#VALUE!</v>
      </c>
      <c r="F55" s="34" t="e">
        <f>_xll.qlRateHelperRate($D55)</f>
        <v>#VALUE!</v>
      </c>
      <c r="G55" s="34" t="str">
        <f>IF(ISERROR(_xll.qlSwapRateHelperSpread($D55)),IF(ISERROR(_xll.qlFuturesRateHelperConvexityAdjustment($D55)),"--",_xll.qlFuturesRateHelperConvexityAdjustment($D55)),_xll.qlSwapRateHelperSpread($D55))</f>
        <v>--</v>
      </c>
      <c r="H55" s="35" t="e">
        <f>_xll.qlRateHelperEarliestDate($D55)</f>
        <v>#VALUE!</v>
      </c>
      <c r="I55" s="35" t="e">
        <f>_xll.qlRateHelperLatestDate($D55)</f>
        <v>#VALUE!</v>
      </c>
      <c r="J55" s="45" t="e">
        <v>#N/A</v>
      </c>
    </row>
    <row r="56" spans="4:10" x14ac:dyDescent="0.2">
      <c r="D56" s="33" t="e">
        <v>#N/A</v>
      </c>
      <c r="E56" s="33" t="e">
        <f>+_xll.qlRateHelperQuoteName(D56)</f>
        <v>#VALUE!</v>
      </c>
      <c r="F56" s="34" t="e">
        <f>_xll.qlRateHelperRate($D56)</f>
        <v>#VALUE!</v>
      </c>
      <c r="G56" s="34" t="str">
        <f>IF(ISERROR(_xll.qlSwapRateHelperSpread($D56)),IF(ISERROR(_xll.qlFuturesRateHelperConvexityAdjustment($D56)),"--",_xll.qlFuturesRateHelperConvexityAdjustment($D56)),_xll.qlSwapRateHelperSpread($D56))</f>
        <v>--</v>
      </c>
      <c r="H56" s="35" t="e">
        <f>_xll.qlRateHelperEarliestDate($D56)</f>
        <v>#VALUE!</v>
      </c>
      <c r="I56" s="35" t="e">
        <f>_xll.qlRateHelperLatestDate($D56)</f>
        <v>#VALUE!</v>
      </c>
      <c r="J56" s="45" t="e">
        <v>#N/A</v>
      </c>
    </row>
    <row r="57" spans="4:10" x14ac:dyDescent="0.2">
      <c r="D57" s="33" t="e">
        <v>#N/A</v>
      </c>
      <c r="E57" s="33" t="e">
        <f>+_xll.qlRateHelperQuoteName(D57)</f>
        <v>#VALUE!</v>
      </c>
      <c r="F57" s="34" t="e">
        <f>_xll.qlRateHelperRate($D57)</f>
        <v>#VALUE!</v>
      </c>
      <c r="G57" s="34" t="str">
        <f>IF(ISERROR(_xll.qlSwapRateHelperSpread($D57)),IF(ISERROR(_xll.qlFuturesRateHelperConvexityAdjustment($D57)),"--",_xll.qlFuturesRateHelperConvexityAdjustment($D57)),_xll.qlSwapRateHelperSpread($D57))</f>
        <v>--</v>
      </c>
      <c r="H57" s="35" t="e">
        <f>_xll.qlRateHelperEarliestDate($D57)</f>
        <v>#VALUE!</v>
      </c>
      <c r="I57" s="35" t="e">
        <f>_xll.qlRateHelperLatestDate($D57)</f>
        <v>#VALUE!</v>
      </c>
      <c r="J57" s="45" t="e">
        <v>#N/A</v>
      </c>
    </row>
    <row r="58" spans="4:10" x14ac:dyDescent="0.2">
      <c r="D58" s="33" t="e">
        <v>#N/A</v>
      </c>
      <c r="E58" s="33" t="e">
        <f>+_xll.qlRateHelperQuoteName(D58)</f>
        <v>#VALUE!</v>
      </c>
      <c r="F58" s="34" t="e">
        <f>_xll.qlRateHelperRate($D58)</f>
        <v>#VALUE!</v>
      </c>
      <c r="G58" s="34" t="str">
        <f>IF(ISERROR(_xll.qlSwapRateHelperSpread($D58)),IF(ISERROR(_xll.qlFuturesRateHelperConvexityAdjustment($D58)),"--",_xll.qlFuturesRateHelperConvexityAdjustment($D58)),_xll.qlSwapRateHelperSpread($D58))</f>
        <v>--</v>
      </c>
      <c r="H58" s="35" t="e">
        <f>_xll.qlRateHelperEarliestDate($D58)</f>
        <v>#VALUE!</v>
      </c>
      <c r="I58" s="35" t="e">
        <f>_xll.qlRateHelperLatestDate($D58)</f>
        <v>#VALUE!</v>
      </c>
      <c r="J58" s="45" t="e">
        <v>#N/A</v>
      </c>
    </row>
    <row r="59" spans="4:10" x14ac:dyDescent="0.2">
      <c r="D59" s="33" t="e">
        <v>#N/A</v>
      </c>
      <c r="E59" s="33" t="e">
        <f>+_xll.qlRateHelperQuoteName(D59)</f>
        <v>#VALUE!</v>
      </c>
      <c r="F59" s="34" t="e">
        <f>_xll.qlRateHelperRate($D59)</f>
        <v>#VALUE!</v>
      </c>
      <c r="G59" s="34" t="str">
        <f>IF(ISERROR(_xll.qlSwapRateHelperSpread($D59)),IF(ISERROR(_xll.qlFuturesRateHelperConvexityAdjustment($D59)),"--",_xll.qlFuturesRateHelperConvexityAdjustment($D59)),_xll.qlSwapRateHelperSpread($D59))</f>
        <v>--</v>
      </c>
      <c r="H59" s="35" t="e">
        <f>_xll.qlRateHelperEarliestDate($D59)</f>
        <v>#VALUE!</v>
      </c>
      <c r="I59" s="35" t="e">
        <f>_xll.qlRateHelperLatestDate($D59)</f>
        <v>#VALUE!</v>
      </c>
      <c r="J59" s="45" t="e">
        <v>#N/A</v>
      </c>
    </row>
    <row r="60" spans="4:10" x14ac:dyDescent="0.2">
      <c r="D60" s="33" t="e">
        <v>#N/A</v>
      </c>
      <c r="E60" s="33" t="e">
        <f>+_xll.qlRateHelperQuoteName(D60)</f>
        <v>#VALUE!</v>
      </c>
      <c r="F60" s="34" t="e">
        <f>_xll.qlRateHelperRate($D60)</f>
        <v>#VALUE!</v>
      </c>
      <c r="G60" s="34" t="str">
        <f>IF(ISERROR(_xll.qlSwapRateHelperSpread($D60)),IF(ISERROR(_xll.qlFuturesRateHelperConvexityAdjustment($D60)),"--",_xll.qlFuturesRateHelperConvexityAdjustment($D60)),_xll.qlSwapRateHelperSpread($D60))</f>
        <v>--</v>
      </c>
      <c r="H60" s="35" t="e">
        <f>_xll.qlRateHelperEarliestDate($D60)</f>
        <v>#VALUE!</v>
      </c>
      <c r="I60" s="35" t="e">
        <f>_xll.qlRateHelperLatestDate($D60)</f>
        <v>#VALUE!</v>
      </c>
      <c r="J60" s="45" t="e">
        <v>#N/A</v>
      </c>
    </row>
    <row r="61" spans="4:10" x14ac:dyDescent="0.2">
      <c r="D61" s="33" t="e">
        <v>#N/A</v>
      </c>
      <c r="E61" s="33" t="e">
        <f>+_xll.qlRateHelperQuoteName(D61)</f>
        <v>#VALUE!</v>
      </c>
      <c r="F61" s="34" t="e">
        <f>_xll.qlRateHelperRate($D61)</f>
        <v>#VALUE!</v>
      </c>
      <c r="G61" s="34" t="str">
        <f>IF(ISERROR(_xll.qlSwapRateHelperSpread($D61)),IF(ISERROR(_xll.qlFuturesRateHelperConvexityAdjustment($D61)),"--",_xll.qlFuturesRateHelperConvexityAdjustment($D61)),_xll.qlSwapRateHelperSpread($D61))</f>
        <v>--</v>
      </c>
      <c r="H61" s="35" t="e">
        <f>_xll.qlRateHelperEarliestDate($D61)</f>
        <v>#VALUE!</v>
      </c>
      <c r="I61" s="35" t="e">
        <f>_xll.qlRateHelperLatestDate($D61)</f>
        <v>#VALUE!</v>
      </c>
      <c r="J61" s="45" t="e">
        <v>#N/A</v>
      </c>
    </row>
    <row r="62" spans="4:10" x14ac:dyDescent="0.2">
      <c r="D62" s="33" t="e">
        <v>#N/A</v>
      </c>
      <c r="E62" s="33" t="e">
        <f>+_xll.qlRateHelperQuoteName(D62)</f>
        <v>#VALUE!</v>
      </c>
      <c r="F62" s="34" t="e">
        <f>_xll.qlRateHelperRate($D62)</f>
        <v>#VALUE!</v>
      </c>
      <c r="G62" s="34" t="str">
        <f>IF(ISERROR(_xll.qlSwapRateHelperSpread($D62)),IF(ISERROR(_xll.qlFuturesRateHelperConvexityAdjustment($D62)),"--",_xll.qlFuturesRateHelperConvexityAdjustment($D62)),_xll.qlSwapRateHelperSpread($D62))</f>
        <v>--</v>
      </c>
      <c r="H62" s="35" t="e">
        <f>_xll.qlRateHelperEarliestDate($D62)</f>
        <v>#VALUE!</v>
      </c>
      <c r="I62" s="35" t="e">
        <f>_xll.qlRateHelperLatestDate($D62)</f>
        <v>#VALUE!</v>
      </c>
      <c r="J62" s="45" t="e">
        <v>#N/A</v>
      </c>
    </row>
    <row r="63" spans="4:10" x14ac:dyDescent="0.2">
      <c r="D63" s="33" t="e">
        <v>#N/A</v>
      </c>
      <c r="E63" s="33" t="e">
        <f>+_xll.qlRateHelperQuoteName(D63)</f>
        <v>#VALUE!</v>
      </c>
      <c r="F63" s="34" t="e">
        <f>_xll.qlRateHelperRate($D63)</f>
        <v>#VALUE!</v>
      </c>
      <c r="G63" s="34" t="str">
        <f>IF(ISERROR(_xll.qlSwapRateHelperSpread($D63)),IF(ISERROR(_xll.qlFuturesRateHelperConvexityAdjustment($D63)),"--",_xll.qlFuturesRateHelperConvexityAdjustment($D63)),_xll.qlSwapRateHelperSpread($D63))</f>
        <v>--</v>
      </c>
      <c r="H63" s="35" t="e">
        <f>_xll.qlRateHelperEarliestDate($D63)</f>
        <v>#VALUE!</v>
      </c>
      <c r="I63" s="35" t="e">
        <f>_xll.qlRateHelperLatestDate($D63)</f>
        <v>#VALUE!</v>
      </c>
      <c r="J63" s="45" t="e">
        <v>#N/A</v>
      </c>
    </row>
    <row r="64" spans="4:10" x14ac:dyDescent="0.2">
      <c r="D64" s="33" t="e">
        <v>#N/A</v>
      </c>
      <c r="E64" s="33" t="e">
        <f>+_xll.qlRateHelperQuoteName(D64)</f>
        <v>#VALUE!</v>
      </c>
      <c r="F64" s="34" t="e">
        <f>_xll.qlRateHelperRate($D64)</f>
        <v>#VALUE!</v>
      </c>
      <c r="G64" s="34" t="str">
        <f>IF(ISERROR(_xll.qlSwapRateHelperSpread($D64)),IF(ISERROR(_xll.qlFuturesRateHelperConvexityAdjustment($D64)),"--",_xll.qlFuturesRateHelperConvexityAdjustment($D64)),_xll.qlSwapRateHelperSpread($D64))</f>
        <v>--</v>
      </c>
      <c r="H64" s="35" t="e">
        <f>_xll.qlRateHelperEarliestDate($D64)</f>
        <v>#VALUE!</v>
      </c>
      <c r="I64" s="35" t="e">
        <f>_xll.qlRateHelperLatestDate($D64)</f>
        <v>#VALUE!</v>
      </c>
      <c r="J64" s="45" t="e">
        <v>#N/A</v>
      </c>
    </row>
    <row r="65" spans="4:10" x14ac:dyDescent="0.2">
      <c r="D65" s="33" t="e">
        <v>#N/A</v>
      </c>
      <c r="E65" s="33" t="e">
        <f>+_xll.qlRateHelperQuoteName(D65)</f>
        <v>#VALUE!</v>
      </c>
      <c r="F65" s="34" t="e">
        <f>_xll.qlRateHelperRate($D65)</f>
        <v>#VALUE!</v>
      </c>
      <c r="G65" s="34" t="str">
        <f>IF(ISERROR(_xll.qlSwapRateHelperSpread($D65)),IF(ISERROR(_xll.qlFuturesRateHelperConvexityAdjustment($D65)),"--",_xll.qlFuturesRateHelperConvexityAdjustment($D65)),_xll.qlSwapRateHelperSpread($D65))</f>
        <v>--</v>
      </c>
      <c r="H65" s="35" t="e">
        <f>_xll.qlRateHelperEarliestDate($D65)</f>
        <v>#VALUE!</v>
      </c>
      <c r="I65" s="35" t="e">
        <f>_xll.qlRateHelperLatestDate($D65)</f>
        <v>#VALUE!</v>
      </c>
      <c r="J65" s="45" t="e">
        <v>#N/A</v>
      </c>
    </row>
    <row r="66" spans="4:10" x14ac:dyDescent="0.2">
      <c r="D66" s="33" t="e">
        <v>#N/A</v>
      </c>
      <c r="E66" s="33" t="e">
        <f>+_xll.qlRateHelperQuoteName(D66)</f>
        <v>#VALUE!</v>
      </c>
      <c r="F66" s="34" t="e">
        <f>_xll.qlRateHelperRate($D66)</f>
        <v>#VALUE!</v>
      </c>
      <c r="G66" s="34" t="str">
        <f>IF(ISERROR(_xll.qlSwapRateHelperSpread($D66)),IF(ISERROR(_xll.qlFuturesRateHelperConvexityAdjustment($D66)),"--",_xll.qlFuturesRateHelperConvexityAdjustment($D66)),_xll.qlSwapRateHelperSpread($D66))</f>
        <v>--</v>
      </c>
      <c r="H66" s="35" t="e">
        <f>_xll.qlRateHelperEarliestDate($D66)</f>
        <v>#VALUE!</v>
      </c>
      <c r="I66" s="35" t="e">
        <f>_xll.qlRateHelperLatestDate($D66)</f>
        <v>#VALUE!</v>
      </c>
      <c r="J66" s="45" t="e">
        <v>#N/A</v>
      </c>
    </row>
    <row r="67" spans="4:10" x14ac:dyDescent="0.2">
      <c r="D67" s="33" t="e">
        <v>#N/A</v>
      </c>
      <c r="E67" s="33" t="e">
        <f>+_xll.qlRateHelperQuoteName(D67)</f>
        <v>#VALUE!</v>
      </c>
      <c r="F67" s="34" t="e">
        <f>_xll.qlRateHelperRate($D67)</f>
        <v>#VALUE!</v>
      </c>
      <c r="G67" s="34" t="str">
        <f>IF(ISERROR(_xll.qlSwapRateHelperSpread($D67)),IF(ISERROR(_xll.qlFuturesRateHelperConvexityAdjustment($D67)),"--",_xll.qlFuturesRateHelperConvexityAdjustment($D67)),_xll.qlSwapRateHelperSpread($D67))</f>
        <v>--</v>
      </c>
      <c r="H67" s="35" t="e">
        <f>_xll.qlRateHelperEarliestDate($D67)</f>
        <v>#VALUE!</v>
      </c>
      <c r="I67" s="35" t="e">
        <f>_xll.qlRateHelperLatestDate($D67)</f>
        <v>#VALUE!</v>
      </c>
      <c r="J67" s="45" t="e">
        <v>#N/A</v>
      </c>
    </row>
    <row r="68" spans="4:10" x14ac:dyDescent="0.2">
      <c r="D68" s="33" t="e">
        <v>#N/A</v>
      </c>
      <c r="E68" s="33" t="e">
        <f>+_xll.qlRateHelperQuoteName(D68)</f>
        <v>#VALUE!</v>
      </c>
      <c r="F68" s="34" t="e">
        <f>_xll.qlRateHelperRate($D68)</f>
        <v>#VALUE!</v>
      </c>
      <c r="G68" s="34" t="str">
        <f>IF(ISERROR(_xll.qlSwapRateHelperSpread($D68)),IF(ISERROR(_xll.qlFuturesRateHelperConvexityAdjustment($D68)),"--",_xll.qlFuturesRateHelperConvexityAdjustment($D68)),_xll.qlSwapRateHelperSpread($D68))</f>
        <v>--</v>
      </c>
      <c r="H68" s="35" t="e">
        <f>_xll.qlRateHelperEarliestDate($D68)</f>
        <v>#VALUE!</v>
      </c>
      <c r="I68" s="35" t="e">
        <f>_xll.qlRateHelperLatestDate($D68)</f>
        <v>#VALUE!</v>
      </c>
      <c r="J68" s="45" t="e">
        <v>#N/A</v>
      </c>
    </row>
    <row r="69" spans="4:10" x14ac:dyDescent="0.2">
      <c r="D69" s="33" t="e">
        <v>#N/A</v>
      </c>
      <c r="E69" s="33" t="e">
        <f>+_xll.qlRateHelperQuoteName(D69)</f>
        <v>#VALUE!</v>
      </c>
      <c r="F69" s="34" t="e">
        <f>_xll.qlRateHelperRate($D69)</f>
        <v>#VALUE!</v>
      </c>
      <c r="G69" s="34" t="str">
        <f>IF(ISERROR(_xll.qlSwapRateHelperSpread($D69)),IF(ISERROR(_xll.qlFuturesRateHelperConvexityAdjustment($D69)),"--",_xll.qlFuturesRateHelperConvexityAdjustment($D69)),_xll.qlSwapRateHelperSpread($D69))</f>
        <v>--</v>
      </c>
      <c r="H69" s="35" t="e">
        <f>_xll.qlRateHelperEarliestDate($D69)</f>
        <v>#VALUE!</v>
      </c>
      <c r="I69" s="35" t="e">
        <f>_xll.qlRateHelperLatestDate($D69)</f>
        <v>#VALUE!</v>
      </c>
      <c r="J69" s="45" t="e">
        <v>#N/A</v>
      </c>
    </row>
    <row r="70" spans="4:10" x14ac:dyDescent="0.2">
      <c r="D70" s="33" t="e">
        <v>#N/A</v>
      </c>
      <c r="E70" s="33" t="e">
        <f>+_xll.qlRateHelperQuoteName(D70)</f>
        <v>#VALUE!</v>
      </c>
      <c r="F70" s="34" t="e">
        <f>_xll.qlRateHelperRate($D70)</f>
        <v>#VALUE!</v>
      </c>
      <c r="G70" s="34" t="str">
        <f>IF(ISERROR(_xll.qlSwapRateHelperSpread($D70)),IF(ISERROR(_xll.qlFuturesRateHelperConvexityAdjustment($D70)),"--",_xll.qlFuturesRateHelperConvexityAdjustment($D70)),_xll.qlSwapRateHelperSpread($D70))</f>
        <v>--</v>
      </c>
      <c r="H70" s="35" t="e">
        <f>_xll.qlRateHelperEarliestDate($D70)</f>
        <v>#VALUE!</v>
      </c>
      <c r="I70" s="35" t="e">
        <f>_xll.qlRateHelperLatestDate($D70)</f>
        <v>#VALUE!</v>
      </c>
      <c r="J70" s="45" t="e">
        <v>#N/A</v>
      </c>
    </row>
    <row r="71" spans="4:10" x14ac:dyDescent="0.2">
      <c r="D71" s="33" t="e">
        <v>#N/A</v>
      </c>
      <c r="E71" s="33" t="e">
        <f>+_xll.qlRateHelperQuoteName(D71)</f>
        <v>#VALUE!</v>
      </c>
      <c r="F71" s="34" t="e">
        <f>_xll.qlRateHelperRate($D71)</f>
        <v>#VALUE!</v>
      </c>
      <c r="G71" s="34" t="str">
        <f>IF(ISERROR(_xll.qlSwapRateHelperSpread($D71)),IF(ISERROR(_xll.qlFuturesRateHelperConvexityAdjustment($D71)),"--",_xll.qlFuturesRateHelperConvexityAdjustment($D71)),_xll.qlSwapRateHelperSpread($D71))</f>
        <v>--</v>
      </c>
      <c r="H71" s="35" t="e">
        <f>_xll.qlRateHelperEarliestDate($D71)</f>
        <v>#VALUE!</v>
      </c>
      <c r="I71" s="35" t="e">
        <f>_xll.qlRateHelperLatestDate($D71)</f>
        <v>#VALUE!</v>
      </c>
      <c r="J71" s="45" t="e">
        <v>#N/A</v>
      </c>
    </row>
    <row r="72" spans="4:10" x14ac:dyDescent="0.2">
      <c r="D72" s="33" t="e">
        <v>#N/A</v>
      </c>
      <c r="E72" s="33" t="e">
        <f>+_xll.qlRateHelperQuoteName(D72)</f>
        <v>#VALUE!</v>
      </c>
      <c r="F72" s="34" t="e">
        <f>_xll.qlRateHelperRate($D72)</f>
        <v>#VALUE!</v>
      </c>
      <c r="G72" s="34" t="str">
        <f>IF(ISERROR(_xll.qlSwapRateHelperSpread($D72)),IF(ISERROR(_xll.qlFuturesRateHelperConvexityAdjustment($D72)),"--",_xll.qlFuturesRateHelperConvexityAdjustment($D72)),_xll.qlSwapRateHelperSpread($D72))</f>
        <v>--</v>
      </c>
      <c r="H72" s="35" t="e">
        <f>_xll.qlRateHelperEarliestDate($D72)</f>
        <v>#VALUE!</v>
      </c>
      <c r="I72" s="35" t="e">
        <f>_xll.qlRateHelperLatestDate($D72)</f>
        <v>#VALUE!</v>
      </c>
      <c r="J72" s="45" t="e">
        <v>#N/A</v>
      </c>
    </row>
    <row r="73" spans="4:10" x14ac:dyDescent="0.2">
      <c r="D73" s="33" t="e">
        <v>#N/A</v>
      </c>
      <c r="E73" s="33" t="e">
        <f>+_xll.qlRateHelperQuoteName(D73)</f>
        <v>#VALUE!</v>
      </c>
      <c r="F73" s="34" t="e">
        <f>_xll.qlRateHelperRate($D73)</f>
        <v>#VALUE!</v>
      </c>
      <c r="G73" s="34" t="str">
        <f>IF(ISERROR(_xll.qlSwapRateHelperSpread($D73)),IF(ISERROR(_xll.qlFuturesRateHelperConvexityAdjustment($D73)),"--",_xll.qlFuturesRateHelperConvexityAdjustment($D73)),_xll.qlSwapRateHelperSpread($D73))</f>
        <v>--</v>
      </c>
      <c r="H73" s="35" t="e">
        <f>_xll.qlRateHelperEarliestDate($D73)</f>
        <v>#VALUE!</v>
      </c>
      <c r="I73" s="35" t="e">
        <f>_xll.qlRateHelperLatestDate($D73)</f>
        <v>#VALUE!</v>
      </c>
      <c r="J73" s="45" t="e">
        <v>#N/A</v>
      </c>
    </row>
    <row r="74" spans="4:10" x14ac:dyDescent="0.2">
      <c r="D74" s="33" t="e">
        <v>#N/A</v>
      </c>
      <c r="E74" s="33" t="e">
        <f>+_xll.qlRateHelperQuoteName(D74)</f>
        <v>#VALUE!</v>
      </c>
      <c r="F74" s="34" t="e">
        <f>_xll.qlRateHelperRate($D74)</f>
        <v>#VALUE!</v>
      </c>
      <c r="G74" s="34" t="str">
        <f>IF(ISERROR(_xll.qlSwapRateHelperSpread($D74)),IF(ISERROR(_xll.qlFuturesRateHelperConvexityAdjustment($D74)),"--",_xll.qlFuturesRateHelperConvexityAdjustment($D74)),_xll.qlSwapRateHelperSpread($D74))</f>
        <v>--</v>
      </c>
      <c r="H74" s="35" t="e">
        <f>_xll.qlRateHelperEarliestDate($D74)</f>
        <v>#VALUE!</v>
      </c>
      <c r="I74" s="35" t="e">
        <f>_xll.qlRateHelperLatestDate($D74)</f>
        <v>#VALUE!</v>
      </c>
      <c r="J74" s="45" t="e">
        <v>#N/A</v>
      </c>
    </row>
    <row r="75" spans="4:10" x14ac:dyDescent="0.2">
      <c r="D75" s="33" t="e">
        <v>#N/A</v>
      </c>
      <c r="E75" s="33" t="e">
        <f>+_xll.qlRateHelperQuoteName(D75)</f>
        <v>#VALUE!</v>
      </c>
      <c r="F75" s="34" t="e">
        <f>_xll.qlRateHelperRate($D75)</f>
        <v>#VALUE!</v>
      </c>
      <c r="G75" s="34" t="str">
        <f>IF(ISERROR(_xll.qlSwapRateHelperSpread($D75)),IF(ISERROR(_xll.qlFuturesRateHelperConvexityAdjustment($D75)),"--",_xll.qlFuturesRateHelperConvexityAdjustment($D75)),_xll.qlSwapRateHelperSpread($D75))</f>
        <v>--</v>
      </c>
      <c r="H75" s="35" t="e">
        <f>_xll.qlRateHelperEarliestDate($D75)</f>
        <v>#VALUE!</v>
      </c>
      <c r="I75" s="35" t="e">
        <f>_xll.qlRateHelperLatestDate($D75)</f>
        <v>#VALUE!</v>
      </c>
      <c r="J75" s="45" t="e">
        <v>#N/A</v>
      </c>
    </row>
    <row r="76" spans="4:10" x14ac:dyDescent="0.2">
      <c r="D76" s="33" t="e">
        <v>#N/A</v>
      </c>
      <c r="E76" s="33" t="e">
        <f>+_xll.qlRateHelperQuoteName(D76)</f>
        <v>#VALUE!</v>
      </c>
      <c r="F76" s="34" t="e">
        <f>_xll.qlRateHelperRate($D76)</f>
        <v>#VALUE!</v>
      </c>
      <c r="G76" s="34" t="str">
        <f>IF(ISERROR(_xll.qlSwapRateHelperSpread($D76)),IF(ISERROR(_xll.qlFuturesRateHelperConvexityAdjustment($D76)),"--",_xll.qlFuturesRateHelperConvexityAdjustment($D76)),_xll.qlSwapRateHelperSpread($D76))</f>
        <v>--</v>
      </c>
      <c r="H76" s="35" t="e">
        <f>_xll.qlRateHelperEarliestDate($D76)</f>
        <v>#VALUE!</v>
      </c>
      <c r="I76" s="35" t="e">
        <f>_xll.qlRateHelperLatestDate($D76)</f>
        <v>#VALUE!</v>
      </c>
      <c r="J76" s="45" t="e">
        <v>#N/A</v>
      </c>
    </row>
    <row r="77" spans="4:10" x14ac:dyDescent="0.2">
      <c r="D77" s="33" t="e">
        <v>#N/A</v>
      </c>
      <c r="E77" s="33" t="e">
        <f>+_xll.qlRateHelperQuoteName(D77)</f>
        <v>#VALUE!</v>
      </c>
      <c r="F77" s="34" t="e">
        <f>_xll.qlRateHelperRate($D77)</f>
        <v>#VALUE!</v>
      </c>
      <c r="G77" s="34" t="str">
        <f>IF(ISERROR(_xll.qlSwapRateHelperSpread($D77)),IF(ISERROR(_xll.qlFuturesRateHelperConvexityAdjustment($D77)),"--",_xll.qlFuturesRateHelperConvexityAdjustment($D77)),_xll.qlSwapRateHelperSpread($D77))</f>
        <v>--</v>
      </c>
      <c r="H77" s="35" t="e">
        <f>_xll.qlRateHelperEarliestDate($D77)</f>
        <v>#VALUE!</v>
      </c>
      <c r="I77" s="35" t="e">
        <f>_xll.qlRateHelperLatestDate($D77)</f>
        <v>#VALUE!</v>
      </c>
      <c r="J77" s="45" t="e">
        <v>#N/A</v>
      </c>
    </row>
    <row r="78" spans="4:10" x14ac:dyDescent="0.2">
      <c r="D78" s="33" t="e">
        <v>#N/A</v>
      </c>
      <c r="E78" s="33" t="e">
        <f>+_xll.qlRateHelperQuoteName(D78)</f>
        <v>#VALUE!</v>
      </c>
      <c r="F78" s="34" t="e">
        <f>_xll.qlRateHelperRate($D78)</f>
        <v>#VALUE!</v>
      </c>
      <c r="G78" s="34" t="str">
        <f>IF(ISERROR(_xll.qlSwapRateHelperSpread($D78)),IF(ISERROR(_xll.qlFuturesRateHelperConvexityAdjustment($D78)),"--",_xll.qlFuturesRateHelperConvexityAdjustment($D78)),_xll.qlSwapRateHelperSpread($D78))</f>
        <v>--</v>
      </c>
      <c r="H78" s="35" t="e">
        <f>_xll.qlRateHelperEarliestDate($D78)</f>
        <v>#VALUE!</v>
      </c>
      <c r="I78" s="35" t="e">
        <f>_xll.qlRateHelperLatestDate($D78)</f>
        <v>#VALUE!</v>
      </c>
      <c r="J78" s="45" t="e">
        <v>#N/A</v>
      </c>
    </row>
    <row r="79" spans="4:10" x14ac:dyDescent="0.2">
      <c r="D79" s="33" t="e">
        <v>#N/A</v>
      </c>
      <c r="E79" s="33" t="e">
        <f>+_xll.qlRateHelperQuoteName(D79)</f>
        <v>#VALUE!</v>
      </c>
      <c r="F79" s="34" t="e">
        <f>_xll.qlRateHelperRate($D79)</f>
        <v>#VALUE!</v>
      </c>
      <c r="G79" s="34" t="str">
        <f>IF(ISERROR(_xll.qlSwapRateHelperSpread($D79)),IF(ISERROR(_xll.qlFuturesRateHelperConvexityAdjustment($D79)),"--",_xll.qlFuturesRateHelperConvexityAdjustment($D79)),_xll.qlSwapRateHelperSpread($D79))</f>
        <v>--</v>
      </c>
      <c r="H79" s="35" t="e">
        <f>_xll.qlRateHelperEarliestDate($D79)</f>
        <v>#VALUE!</v>
      </c>
      <c r="I79" s="35" t="e">
        <f>_xll.qlRateHelperLatestDate($D79)</f>
        <v>#VALUE!</v>
      </c>
      <c r="J79" s="45" t="e">
        <v>#N/A</v>
      </c>
    </row>
    <row r="80" spans="4:10" x14ac:dyDescent="0.2">
      <c r="D80" s="33" t="e">
        <v>#N/A</v>
      </c>
      <c r="E80" s="33" t="e">
        <f>+_xll.qlRateHelperQuoteName(D80)</f>
        <v>#VALUE!</v>
      </c>
      <c r="F80" s="34" t="e">
        <f>_xll.qlRateHelperRate($D80)</f>
        <v>#VALUE!</v>
      </c>
      <c r="G80" s="34" t="str">
        <f>IF(ISERROR(_xll.qlSwapRateHelperSpread($D80)),IF(ISERROR(_xll.qlFuturesRateHelperConvexityAdjustment($D80)),"--",_xll.qlFuturesRateHelperConvexityAdjustment($D80)),_xll.qlSwapRateHelperSpread($D80))</f>
        <v>--</v>
      </c>
      <c r="H80" s="35" t="e">
        <f>_xll.qlRateHelperEarliestDate($D80)</f>
        <v>#VALUE!</v>
      </c>
      <c r="I80" s="35" t="e">
        <f>_xll.qlRateHelperLatestDate($D80)</f>
        <v>#VALUE!</v>
      </c>
      <c r="J80" s="45" t="e">
        <v>#N/A</v>
      </c>
    </row>
    <row r="81" spans="4:10" x14ac:dyDescent="0.2">
      <c r="D81" s="33" t="e">
        <v>#N/A</v>
      </c>
      <c r="E81" s="33" t="e">
        <f>+_xll.qlRateHelperQuoteName(D81)</f>
        <v>#VALUE!</v>
      </c>
      <c r="F81" s="34" t="e">
        <f>_xll.qlRateHelperRate($D81)</f>
        <v>#VALUE!</v>
      </c>
      <c r="G81" s="34" t="str">
        <f>IF(ISERROR(_xll.qlSwapRateHelperSpread($D81)),IF(ISERROR(_xll.qlFuturesRateHelperConvexityAdjustment($D81)),"--",_xll.qlFuturesRateHelperConvexityAdjustment($D81)),_xll.qlSwapRateHelperSpread($D81))</f>
        <v>--</v>
      </c>
      <c r="H81" s="35" t="e">
        <f>_xll.qlRateHelperEarliestDate($D81)</f>
        <v>#VALUE!</v>
      </c>
      <c r="I81" s="35" t="e">
        <f>_xll.qlRateHelperLatestDate($D81)</f>
        <v>#VALUE!</v>
      </c>
      <c r="J81" s="45" t="e">
        <v>#N/A</v>
      </c>
    </row>
    <row r="82" spans="4:10" x14ac:dyDescent="0.2">
      <c r="D82" s="33" t="e">
        <v>#N/A</v>
      </c>
      <c r="E82" s="33" t="e">
        <f>+_xll.qlRateHelperQuoteName(D82)</f>
        <v>#VALUE!</v>
      </c>
      <c r="F82" s="34" t="e">
        <f>_xll.qlRateHelperRate($D82)</f>
        <v>#VALUE!</v>
      </c>
      <c r="G82" s="34" t="str">
        <f>IF(ISERROR(_xll.qlSwapRateHelperSpread($D82)),IF(ISERROR(_xll.qlFuturesRateHelperConvexityAdjustment($D82)),"--",_xll.qlFuturesRateHelperConvexityAdjustment($D82)),_xll.qlSwapRateHelperSpread($D82))</f>
        <v>--</v>
      </c>
      <c r="H82" s="35" t="e">
        <f>_xll.qlRateHelperEarliestDate($D82)</f>
        <v>#VALUE!</v>
      </c>
      <c r="I82" s="35" t="e">
        <f>_xll.qlRateHelperLatestDate($D82)</f>
        <v>#VALUE!</v>
      </c>
      <c r="J82" s="45" t="e">
        <v>#N/A</v>
      </c>
    </row>
    <row r="83" spans="4:10" x14ac:dyDescent="0.2">
      <c r="D83" s="33" t="e">
        <v>#N/A</v>
      </c>
      <c r="E83" s="33" t="e">
        <f>+_xll.qlRateHelperQuoteName(D83)</f>
        <v>#VALUE!</v>
      </c>
      <c r="F83" s="34" t="e">
        <f>_xll.qlRateHelperRate($D83)</f>
        <v>#VALUE!</v>
      </c>
      <c r="G83" s="34" t="str">
        <f>IF(ISERROR(_xll.qlSwapRateHelperSpread($D83)),IF(ISERROR(_xll.qlFuturesRateHelperConvexityAdjustment($D83)),"--",_xll.qlFuturesRateHelperConvexityAdjustment($D83)),_xll.qlSwapRateHelperSpread($D83))</f>
        <v>--</v>
      </c>
      <c r="H83" s="35" t="e">
        <f>_xll.qlRateHelperEarliestDate($D83)</f>
        <v>#VALUE!</v>
      </c>
      <c r="I83" s="35" t="e">
        <f>_xll.qlRateHelperLatestDate($D83)</f>
        <v>#VALUE!</v>
      </c>
      <c r="J83" s="45" t="e">
        <v>#N/A</v>
      </c>
    </row>
    <row r="84" spans="4:10" x14ac:dyDescent="0.2">
      <c r="D84" s="33" t="e">
        <v>#N/A</v>
      </c>
      <c r="E84" s="33" t="e">
        <f>+_xll.qlRateHelperQuoteName(D84)</f>
        <v>#VALUE!</v>
      </c>
      <c r="F84" s="34" t="e">
        <f>_xll.qlRateHelperRate($D84)</f>
        <v>#VALUE!</v>
      </c>
      <c r="G84" s="34" t="str">
        <f>IF(ISERROR(_xll.qlSwapRateHelperSpread($D84)),IF(ISERROR(_xll.qlFuturesRateHelperConvexityAdjustment($D84)),"--",_xll.qlFuturesRateHelperConvexityAdjustment($D84)),_xll.qlSwapRateHelperSpread($D84))</f>
        <v>--</v>
      </c>
      <c r="H84" s="35" t="e">
        <f>_xll.qlRateHelperEarliestDate($D84)</f>
        <v>#VALUE!</v>
      </c>
      <c r="I84" s="35" t="e">
        <f>_xll.qlRateHelperLatestDate($D84)</f>
        <v>#VALUE!</v>
      </c>
      <c r="J84" s="45" t="e">
        <v>#N/A</v>
      </c>
    </row>
    <row r="85" spans="4:10" x14ac:dyDescent="0.2">
      <c r="D85" s="33" t="e">
        <v>#N/A</v>
      </c>
      <c r="E85" s="33" t="e">
        <f>+_xll.qlRateHelperQuoteName(D85)</f>
        <v>#VALUE!</v>
      </c>
      <c r="F85" s="34" t="e">
        <f>_xll.qlRateHelperRate($D85)</f>
        <v>#VALUE!</v>
      </c>
      <c r="G85" s="34" t="str">
        <f>IF(ISERROR(_xll.qlSwapRateHelperSpread($D85)),IF(ISERROR(_xll.qlFuturesRateHelperConvexityAdjustment($D85)),"--",_xll.qlFuturesRateHelperConvexityAdjustment($D85)),_xll.qlSwapRateHelperSpread($D85))</f>
        <v>--</v>
      </c>
      <c r="H85" s="35" t="e">
        <f>_xll.qlRateHelperEarliestDate($D85)</f>
        <v>#VALUE!</v>
      </c>
      <c r="I85" s="35" t="e">
        <f>_xll.qlRateHelperLatestDate($D85)</f>
        <v>#VALUE!</v>
      </c>
      <c r="J85" s="45" t="e">
        <v>#N/A</v>
      </c>
    </row>
    <row r="86" spans="4:10" x14ac:dyDescent="0.2">
      <c r="D86" s="33" t="e">
        <v>#N/A</v>
      </c>
      <c r="E86" s="33" t="e">
        <f>+_xll.qlRateHelperQuoteName(D86)</f>
        <v>#VALUE!</v>
      </c>
      <c r="F86" s="34" t="e">
        <f>_xll.qlRateHelperRate($D86)</f>
        <v>#VALUE!</v>
      </c>
      <c r="G86" s="34" t="str">
        <f>IF(ISERROR(_xll.qlSwapRateHelperSpread($D86)),IF(ISERROR(_xll.qlFuturesRateHelperConvexityAdjustment($D86)),"--",_xll.qlFuturesRateHelperConvexityAdjustment($D86)),_xll.qlSwapRateHelperSpread($D86))</f>
        <v>--</v>
      </c>
      <c r="H86" s="35" t="e">
        <f>_xll.qlRateHelperEarliestDate($D86)</f>
        <v>#VALUE!</v>
      </c>
      <c r="I86" s="35" t="e">
        <f>_xll.qlRateHelperLatestDate($D86)</f>
        <v>#VALUE!</v>
      </c>
      <c r="J86" s="45" t="e">
        <v>#N/A</v>
      </c>
    </row>
    <row r="87" spans="4:10" x14ac:dyDescent="0.2">
      <c r="D87" s="33" t="e">
        <v>#N/A</v>
      </c>
      <c r="E87" s="33" t="e">
        <f>+_xll.qlRateHelperQuoteName(D87)</f>
        <v>#VALUE!</v>
      </c>
      <c r="F87" s="34" t="e">
        <f>_xll.qlRateHelperRate($D87)</f>
        <v>#VALUE!</v>
      </c>
      <c r="G87" s="34" t="str">
        <f>IF(ISERROR(_xll.qlSwapRateHelperSpread($D87)),IF(ISERROR(_xll.qlFuturesRateHelperConvexityAdjustment($D87)),"--",_xll.qlFuturesRateHelperConvexityAdjustment($D87)),_xll.qlSwapRateHelperSpread($D87))</f>
        <v>--</v>
      </c>
      <c r="H87" s="35" t="e">
        <f>_xll.qlRateHelperEarliestDate($D87)</f>
        <v>#VALUE!</v>
      </c>
      <c r="I87" s="35" t="e">
        <f>_xll.qlRateHelperLatestDate($D87)</f>
        <v>#VALUE!</v>
      </c>
      <c r="J87" s="45" t="e">
        <v>#N/A</v>
      </c>
    </row>
    <row r="88" spans="4:10" x14ac:dyDescent="0.2">
      <c r="D88" s="33" t="e">
        <v>#N/A</v>
      </c>
      <c r="E88" s="33" t="e">
        <f>+_xll.qlRateHelperQuoteName(D88)</f>
        <v>#VALUE!</v>
      </c>
      <c r="F88" s="34" t="e">
        <f>_xll.qlRateHelperRate($D88)</f>
        <v>#VALUE!</v>
      </c>
      <c r="G88" s="34" t="str">
        <f>IF(ISERROR(_xll.qlSwapRateHelperSpread($D88)),IF(ISERROR(_xll.qlFuturesRateHelperConvexityAdjustment($D88)),"--",_xll.qlFuturesRateHelperConvexityAdjustment($D88)),_xll.qlSwapRateHelperSpread($D88))</f>
        <v>--</v>
      </c>
      <c r="H88" s="35" t="e">
        <f>_xll.qlRateHelperEarliestDate($D88)</f>
        <v>#VALUE!</v>
      </c>
      <c r="I88" s="35" t="e">
        <f>_xll.qlRateHelperLatestDate($D88)</f>
        <v>#VALUE!</v>
      </c>
      <c r="J88" s="45" t="e">
        <v>#N/A</v>
      </c>
    </row>
    <row r="89" spans="4:10" x14ac:dyDescent="0.2">
      <c r="D89" s="33" t="e">
        <v>#N/A</v>
      </c>
      <c r="E89" s="33" t="e">
        <f>+_xll.qlRateHelperQuoteName(D89)</f>
        <v>#VALUE!</v>
      </c>
      <c r="F89" s="34" t="e">
        <f>_xll.qlRateHelperRate($D89)</f>
        <v>#VALUE!</v>
      </c>
      <c r="G89" s="34" t="str">
        <f>IF(ISERROR(_xll.qlSwapRateHelperSpread($D89)),IF(ISERROR(_xll.qlFuturesRateHelperConvexityAdjustment($D89)),"--",_xll.qlFuturesRateHelperConvexityAdjustment($D89)),_xll.qlSwapRateHelperSpread($D89))</f>
        <v>--</v>
      </c>
      <c r="H89" s="35" t="e">
        <f>_xll.qlRateHelperEarliestDate($D89)</f>
        <v>#VALUE!</v>
      </c>
      <c r="I89" s="35" t="e">
        <f>_xll.qlRateHelperLatestDate($D89)</f>
        <v>#VALUE!</v>
      </c>
      <c r="J89" s="45" t="e">
        <v>#N/A</v>
      </c>
    </row>
    <row r="90" spans="4:10" x14ac:dyDescent="0.2">
      <c r="D90" s="33" t="e">
        <v>#N/A</v>
      </c>
      <c r="E90" s="33" t="e">
        <f>+_xll.qlRateHelperQuoteName(D90)</f>
        <v>#VALUE!</v>
      </c>
      <c r="F90" s="34" t="e">
        <f>_xll.qlRateHelperRate($D90)</f>
        <v>#VALUE!</v>
      </c>
      <c r="G90" s="34" t="str">
        <f>IF(ISERROR(_xll.qlSwapRateHelperSpread($D90)),IF(ISERROR(_xll.qlFuturesRateHelperConvexityAdjustment($D90)),"--",_xll.qlFuturesRateHelperConvexityAdjustment($D90)),_xll.qlSwapRateHelperSpread($D90))</f>
        <v>--</v>
      </c>
      <c r="H90" s="35" t="e">
        <f>_xll.qlRateHelperEarliestDate($D90)</f>
        <v>#VALUE!</v>
      </c>
      <c r="I90" s="35" t="e">
        <f>_xll.qlRateHelperLatestDate($D90)</f>
        <v>#VALUE!</v>
      </c>
      <c r="J90" s="45" t="e">
        <v>#N/A</v>
      </c>
    </row>
    <row r="91" spans="4:10" x14ac:dyDescent="0.2">
      <c r="D91" s="33" t="e">
        <v>#N/A</v>
      </c>
      <c r="E91" s="33" t="e">
        <f>+_xll.qlRateHelperQuoteName(D91)</f>
        <v>#VALUE!</v>
      </c>
      <c r="F91" s="34" t="e">
        <f>_xll.qlRateHelperRate($D91)</f>
        <v>#VALUE!</v>
      </c>
      <c r="G91" s="34" t="str">
        <f>IF(ISERROR(_xll.qlSwapRateHelperSpread($D91)),IF(ISERROR(_xll.qlFuturesRateHelperConvexityAdjustment($D91)),"--",_xll.qlFuturesRateHelperConvexityAdjustment($D91)),_xll.qlSwapRateHelperSpread($D91))</f>
        <v>--</v>
      </c>
      <c r="H91" s="35" t="e">
        <f>_xll.qlRateHelperEarliestDate($D91)</f>
        <v>#VALUE!</v>
      </c>
      <c r="I91" s="35" t="e">
        <f>_xll.qlRateHelperLatestDate($D91)</f>
        <v>#VALUE!</v>
      </c>
      <c r="J91" s="45" t="e">
        <v>#N/A</v>
      </c>
    </row>
    <row r="92" spans="4:10" x14ac:dyDescent="0.2">
      <c r="D92" s="33" t="e">
        <v>#N/A</v>
      </c>
      <c r="E92" s="33" t="e">
        <f>+_xll.qlRateHelperQuoteName(D92)</f>
        <v>#VALUE!</v>
      </c>
      <c r="F92" s="34" t="e">
        <f>_xll.qlRateHelperRate($D92)</f>
        <v>#VALUE!</v>
      </c>
      <c r="G92" s="34" t="str">
        <f>IF(ISERROR(_xll.qlSwapRateHelperSpread($D92)),IF(ISERROR(_xll.qlFuturesRateHelperConvexityAdjustment($D92)),"--",_xll.qlFuturesRateHelperConvexityAdjustment($D92)),_xll.qlSwapRateHelperSpread($D92))</f>
        <v>--</v>
      </c>
      <c r="H92" s="35" t="e">
        <f>_xll.qlRateHelperEarliestDate($D92)</f>
        <v>#VALUE!</v>
      </c>
      <c r="I92" s="35" t="e">
        <f>_xll.qlRateHelperLatestDate($D92)</f>
        <v>#VALUE!</v>
      </c>
      <c r="J92" s="45" t="e">
        <v>#N/A</v>
      </c>
    </row>
    <row r="93" spans="4:10" x14ac:dyDescent="0.2">
      <c r="D93" s="33" t="e">
        <v>#N/A</v>
      </c>
      <c r="E93" s="33" t="e">
        <f>+_xll.qlRateHelperQuoteName(D93)</f>
        <v>#VALUE!</v>
      </c>
      <c r="F93" s="34" t="e">
        <f>_xll.qlRateHelperRate($D93)</f>
        <v>#VALUE!</v>
      </c>
      <c r="G93" s="34" t="str">
        <f>IF(ISERROR(_xll.qlSwapRateHelperSpread($D93)),IF(ISERROR(_xll.qlFuturesRateHelperConvexityAdjustment($D93)),"--",_xll.qlFuturesRateHelperConvexityAdjustment($D93)),_xll.qlSwapRateHelperSpread($D93))</f>
        <v>--</v>
      </c>
      <c r="H93" s="35" t="e">
        <f>_xll.qlRateHelperEarliestDate($D93)</f>
        <v>#VALUE!</v>
      </c>
      <c r="I93" s="35" t="e">
        <f>_xll.qlRateHelperLatestDate($D93)</f>
        <v>#VALUE!</v>
      </c>
      <c r="J93" s="45" t="e">
        <v>#N/A</v>
      </c>
    </row>
    <row r="94" spans="4:10" x14ac:dyDescent="0.2">
      <c r="D94" s="33" t="e">
        <v>#N/A</v>
      </c>
      <c r="E94" s="33" t="e">
        <f>+_xll.qlRateHelperQuoteName(D94)</f>
        <v>#VALUE!</v>
      </c>
      <c r="F94" s="34" t="e">
        <f>_xll.qlRateHelperRate($D94)</f>
        <v>#VALUE!</v>
      </c>
      <c r="G94" s="34" t="str">
        <f>IF(ISERROR(_xll.qlSwapRateHelperSpread($D94)),IF(ISERROR(_xll.qlFuturesRateHelperConvexityAdjustment($D94)),"--",_xll.qlFuturesRateHelperConvexityAdjustment($D94)),_xll.qlSwapRateHelperSpread($D94))</f>
        <v>--</v>
      </c>
      <c r="H94" s="35" t="e">
        <f>_xll.qlRateHelperEarliestDate($D94)</f>
        <v>#VALUE!</v>
      </c>
      <c r="I94" s="35" t="e">
        <f>_xll.qlRateHelperLatestDate($D94)</f>
        <v>#VALUE!</v>
      </c>
      <c r="J94" s="45" t="e">
        <v>#N/A</v>
      </c>
    </row>
    <row r="95" spans="4:10" x14ac:dyDescent="0.2">
      <c r="D95" s="33" t="e">
        <v>#N/A</v>
      </c>
      <c r="E95" s="33" t="e">
        <f>+_xll.qlRateHelperQuoteName(D95)</f>
        <v>#VALUE!</v>
      </c>
      <c r="F95" s="34" t="e">
        <f>_xll.qlRateHelperRate($D95)</f>
        <v>#VALUE!</v>
      </c>
      <c r="G95" s="34" t="str">
        <f>IF(ISERROR(_xll.qlSwapRateHelperSpread($D95)),IF(ISERROR(_xll.qlFuturesRateHelperConvexityAdjustment($D95)),"--",_xll.qlFuturesRateHelperConvexityAdjustment($D95)),_xll.qlSwapRateHelperSpread($D95))</f>
        <v>--</v>
      </c>
      <c r="H95" s="35" t="e">
        <f>_xll.qlRateHelperEarliestDate($D95)</f>
        <v>#VALUE!</v>
      </c>
      <c r="I95" s="35" t="e">
        <f>_xll.qlRateHelperLatestDate($D95)</f>
        <v>#VALUE!</v>
      </c>
      <c r="J95" s="45" t="e">
        <v>#N/A</v>
      </c>
    </row>
    <row r="96" spans="4:10" x14ac:dyDescent="0.2">
      <c r="D96" s="33" t="e">
        <v>#N/A</v>
      </c>
      <c r="E96" s="33" t="e">
        <f>+_xll.qlRateHelperQuoteName(D96)</f>
        <v>#VALUE!</v>
      </c>
      <c r="F96" s="34" t="e">
        <f>_xll.qlRateHelperRate($D96)</f>
        <v>#VALUE!</v>
      </c>
      <c r="G96" s="34" t="str">
        <f>IF(ISERROR(_xll.qlSwapRateHelperSpread($D96)),IF(ISERROR(_xll.qlFuturesRateHelperConvexityAdjustment($D96)),"--",_xll.qlFuturesRateHelperConvexityAdjustment($D96)),_xll.qlSwapRateHelperSpread($D96))</f>
        <v>--</v>
      </c>
      <c r="H96" s="35" t="e">
        <f>_xll.qlRateHelperEarliestDate($D96)</f>
        <v>#VALUE!</v>
      </c>
      <c r="I96" s="35" t="e">
        <f>_xll.qlRateHelperLatestDate($D96)</f>
        <v>#VALUE!</v>
      </c>
      <c r="J96" s="45" t="e">
        <v>#N/A</v>
      </c>
    </row>
    <row r="97" spans="4:10" x14ac:dyDescent="0.2">
      <c r="D97" s="33" t="e">
        <v>#N/A</v>
      </c>
      <c r="E97" s="33" t="e">
        <f>+_xll.qlRateHelperQuoteName(D97)</f>
        <v>#VALUE!</v>
      </c>
      <c r="F97" s="34" t="e">
        <f>_xll.qlRateHelperRate($D97)</f>
        <v>#VALUE!</v>
      </c>
      <c r="G97" s="34" t="str">
        <f>IF(ISERROR(_xll.qlSwapRateHelperSpread($D97)),IF(ISERROR(_xll.qlFuturesRateHelperConvexityAdjustment($D97)),"--",_xll.qlFuturesRateHelperConvexityAdjustment($D97)),_xll.qlSwapRateHelperSpread($D97))</f>
        <v>--</v>
      </c>
      <c r="H97" s="35" t="e">
        <f>_xll.qlRateHelperEarliestDate($D97)</f>
        <v>#VALUE!</v>
      </c>
      <c r="I97" s="35" t="e">
        <f>_xll.qlRateHelperLatestDate($D97)</f>
        <v>#VALUE!</v>
      </c>
      <c r="J97" s="45" t="e">
        <v>#N/A</v>
      </c>
    </row>
    <row r="98" spans="4:10" x14ac:dyDescent="0.2">
      <c r="D98" s="33" t="e">
        <v>#N/A</v>
      </c>
      <c r="E98" s="33" t="e">
        <f>+_xll.qlRateHelperQuoteName(D98)</f>
        <v>#VALUE!</v>
      </c>
      <c r="F98" s="34" t="e">
        <f>_xll.qlRateHelperRate($D98)</f>
        <v>#VALUE!</v>
      </c>
      <c r="G98" s="34" t="str">
        <f>IF(ISERROR(_xll.qlSwapRateHelperSpread($D98)),IF(ISERROR(_xll.qlFuturesRateHelperConvexityAdjustment($D98)),"--",_xll.qlFuturesRateHelperConvexityAdjustment($D98)),_xll.qlSwapRateHelperSpread($D98))</f>
        <v>--</v>
      </c>
      <c r="H98" s="35" t="e">
        <f>_xll.qlRateHelperEarliestDate($D98)</f>
        <v>#VALUE!</v>
      </c>
      <c r="I98" s="35" t="e">
        <f>_xll.qlRateHelperLatestDate($D98)</f>
        <v>#VALUE!</v>
      </c>
      <c r="J98" s="45" t="e">
        <v>#N/A</v>
      </c>
    </row>
    <row r="99" spans="4:10" x14ac:dyDescent="0.2">
      <c r="D99" s="33" t="e">
        <v>#N/A</v>
      </c>
      <c r="E99" s="33" t="e">
        <f>+_xll.qlRateHelperQuoteName(D99)</f>
        <v>#VALUE!</v>
      </c>
      <c r="F99" s="34" t="e">
        <f>_xll.qlRateHelperRate($D99)</f>
        <v>#VALUE!</v>
      </c>
      <c r="G99" s="34" t="str">
        <f>IF(ISERROR(_xll.qlSwapRateHelperSpread($D99)),IF(ISERROR(_xll.qlFuturesRateHelperConvexityAdjustment($D99)),"--",_xll.qlFuturesRateHelperConvexityAdjustment($D99)),_xll.qlSwapRateHelperSpread($D99))</f>
        <v>--</v>
      </c>
      <c r="H99" s="35" t="e">
        <f>_xll.qlRateHelperEarliestDate($D99)</f>
        <v>#VALUE!</v>
      </c>
      <c r="I99" s="35" t="e">
        <f>_xll.qlRateHelperLatestDate($D99)</f>
        <v>#VALUE!</v>
      </c>
      <c r="J99" s="45" t="e">
        <v>#N/A</v>
      </c>
    </row>
    <row r="100" spans="4:10" x14ac:dyDescent="0.2">
      <c r="D100" s="33" t="e">
        <v>#N/A</v>
      </c>
      <c r="E100" s="33" t="e">
        <f>+_xll.qlRateHelperQuoteName(D100)</f>
        <v>#VALUE!</v>
      </c>
      <c r="F100" s="34" t="e">
        <f>_xll.qlRateHelperRate($D100)</f>
        <v>#VALUE!</v>
      </c>
      <c r="G100" s="34" t="str">
        <f>IF(ISERROR(_xll.qlSwapRateHelperSpread($D100)),IF(ISERROR(_xll.qlFuturesRateHelperConvexityAdjustment($D100)),"--",_xll.qlFuturesRateHelperConvexityAdjustment($D100)),_xll.qlSwapRateHelperSpread($D100))</f>
        <v>--</v>
      </c>
      <c r="H100" s="35" t="e">
        <f>_xll.qlRateHelperEarliestDate($D100)</f>
        <v>#VALUE!</v>
      </c>
      <c r="I100" s="35" t="e">
        <f>_xll.qlRateHelperLatestDate($D100)</f>
        <v>#VALUE!</v>
      </c>
      <c r="J100" s="45" t="e">
        <v>#N/A</v>
      </c>
    </row>
    <row r="101" spans="4:10" x14ac:dyDescent="0.2">
      <c r="D101" s="33" t="e">
        <v>#N/A</v>
      </c>
      <c r="E101" s="33" t="e">
        <f>+_xll.qlRateHelperQuoteName(D101)</f>
        <v>#VALUE!</v>
      </c>
      <c r="F101" s="34" t="e">
        <f>_xll.qlRateHelperRate($D101)</f>
        <v>#VALUE!</v>
      </c>
      <c r="G101" s="34" t="str">
        <f>IF(ISERROR(_xll.qlSwapRateHelperSpread($D101)),IF(ISERROR(_xll.qlFuturesRateHelperConvexityAdjustment($D101)),"--",_xll.qlFuturesRateHelperConvexityAdjustment($D101)),_xll.qlSwapRateHelperSpread($D101))</f>
        <v>--</v>
      </c>
      <c r="H101" s="35" t="e">
        <f>_xll.qlRateHelperEarliestDate($D101)</f>
        <v>#VALUE!</v>
      </c>
      <c r="I101" s="35" t="e">
        <f>_xll.qlRateHelperLatestDate($D101)</f>
        <v>#VALUE!</v>
      </c>
      <c r="J101" s="45" t="e">
        <v>#N/A</v>
      </c>
    </row>
    <row r="102" spans="4:10" x14ac:dyDescent="0.2">
      <c r="D102" s="33" t="e">
        <v>#N/A</v>
      </c>
      <c r="E102" s="33" t="e">
        <f>+_xll.qlRateHelperQuoteName(D102)</f>
        <v>#VALUE!</v>
      </c>
      <c r="F102" s="34" t="e">
        <f>_xll.qlRateHelperRate($D102)</f>
        <v>#VALUE!</v>
      </c>
      <c r="G102" s="34" t="str">
        <f>IF(ISERROR(_xll.qlSwapRateHelperSpread($D102)),IF(ISERROR(_xll.qlFuturesRateHelperConvexityAdjustment($D102)),"--",_xll.qlFuturesRateHelperConvexityAdjustment($D102)),_xll.qlSwapRateHelperSpread($D102))</f>
        <v>--</v>
      </c>
      <c r="H102" s="35" t="e">
        <f>_xll.qlRateHelperEarliestDate($D102)</f>
        <v>#VALUE!</v>
      </c>
      <c r="I102" s="35" t="e">
        <f>_xll.qlRateHelperLatestDate($D102)</f>
        <v>#VALUE!</v>
      </c>
      <c r="J102" s="45" t="e">
        <v>#N/A</v>
      </c>
    </row>
    <row r="103" spans="4:10" x14ac:dyDescent="0.2">
      <c r="D103" s="33" t="e">
        <v>#N/A</v>
      </c>
      <c r="E103" s="33" t="e">
        <f>+_xll.qlRateHelperQuoteName(D103)</f>
        <v>#VALUE!</v>
      </c>
      <c r="F103" s="34" t="e">
        <f>_xll.qlRateHelperRate($D103)</f>
        <v>#VALUE!</v>
      </c>
      <c r="G103" s="34" t="str">
        <f>IF(ISERROR(_xll.qlSwapRateHelperSpread($D103)),IF(ISERROR(_xll.qlFuturesRateHelperConvexityAdjustment($D103)),"--",_xll.qlFuturesRateHelperConvexityAdjustment($D103)),_xll.qlSwapRateHelperSpread($D103))</f>
        <v>--</v>
      </c>
      <c r="H103" s="35" t="e">
        <f>_xll.qlRateHelperEarliestDate($D103)</f>
        <v>#VALUE!</v>
      </c>
      <c r="I103" s="35" t="e">
        <f>_xll.qlRateHelperLatestDate($D103)</f>
        <v>#VALUE!</v>
      </c>
      <c r="J103" s="45" t="e">
        <v>#N/A</v>
      </c>
    </row>
    <row r="104" spans="4:10" x14ac:dyDescent="0.2">
      <c r="D104" s="33" t="e">
        <v>#N/A</v>
      </c>
      <c r="E104" s="33" t="e">
        <f>+_xll.qlRateHelperQuoteName(D104)</f>
        <v>#VALUE!</v>
      </c>
      <c r="F104" s="34" t="e">
        <f>_xll.qlRateHelperRate($D104)</f>
        <v>#VALUE!</v>
      </c>
      <c r="G104" s="34" t="str">
        <f>IF(ISERROR(_xll.qlSwapRateHelperSpread($D104)),IF(ISERROR(_xll.qlFuturesRateHelperConvexityAdjustment($D104)),"--",_xll.qlFuturesRateHelperConvexityAdjustment($D104)),_xll.qlSwapRateHelperSpread($D104))</f>
        <v>--</v>
      </c>
      <c r="H104" s="35" t="e">
        <f>_xll.qlRateHelperEarliestDate($D104)</f>
        <v>#VALUE!</v>
      </c>
      <c r="I104" s="35" t="e">
        <f>_xll.qlRateHelperLatestDate($D104)</f>
        <v>#VALUE!</v>
      </c>
      <c r="J104" s="45" t="e">
        <v>#N/A</v>
      </c>
    </row>
    <row r="105" spans="4:10" x14ac:dyDescent="0.2">
      <c r="D105" s="33" t="e">
        <v>#N/A</v>
      </c>
      <c r="E105" s="33" t="e">
        <f>+_xll.qlRateHelperQuoteName(D105)</f>
        <v>#VALUE!</v>
      </c>
      <c r="F105" s="34" t="e">
        <f>_xll.qlRateHelperRate($D105)</f>
        <v>#VALUE!</v>
      </c>
      <c r="G105" s="34" t="str">
        <f>IF(ISERROR(_xll.qlSwapRateHelperSpread($D105)),IF(ISERROR(_xll.qlFuturesRateHelperConvexityAdjustment($D105)),"--",_xll.qlFuturesRateHelperConvexityAdjustment($D105)),_xll.qlSwapRateHelperSpread($D105))</f>
        <v>--</v>
      </c>
      <c r="H105" s="35" t="e">
        <f>_xll.qlRateHelperEarliestDate($D105)</f>
        <v>#VALUE!</v>
      </c>
      <c r="I105" s="35" t="e">
        <f>_xll.qlRateHelperLatestDate($D105)</f>
        <v>#VALUE!</v>
      </c>
      <c r="J105" s="45" t="e">
        <v>#N/A</v>
      </c>
    </row>
    <row r="106" spans="4:10" x14ac:dyDescent="0.2">
      <c r="D106" s="33" t="e">
        <v>#N/A</v>
      </c>
      <c r="E106" s="33" t="e">
        <f>+_xll.qlRateHelperQuoteName(D106)</f>
        <v>#VALUE!</v>
      </c>
      <c r="F106" s="34" t="e">
        <f>_xll.qlRateHelperRate($D106)</f>
        <v>#VALUE!</v>
      </c>
      <c r="G106" s="34" t="str">
        <f>IF(ISERROR(_xll.qlSwapRateHelperSpread($D106)),IF(ISERROR(_xll.qlFuturesRateHelperConvexityAdjustment($D106)),"--",_xll.qlFuturesRateHelperConvexityAdjustment($D106)),_xll.qlSwapRateHelperSpread($D106))</f>
        <v>--</v>
      </c>
      <c r="H106" s="35" t="e">
        <f>_xll.qlRateHelperEarliestDate($D106)</f>
        <v>#VALUE!</v>
      </c>
      <c r="I106" s="35" t="e">
        <f>_xll.qlRateHelperLatestDate($D106)</f>
        <v>#VALUE!</v>
      </c>
      <c r="J106" s="45" t="e">
        <v>#N/A</v>
      </c>
    </row>
    <row r="107" spans="4:10" x14ac:dyDescent="0.2">
      <c r="D107" s="33" t="e">
        <v>#N/A</v>
      </c>
      <c r="E107" s="33" t="e">
        <f>+_xll.qlRateHelperQuoteName(D107)</f>
        <v>#VALUE!</v>
      </c>
      <c r="F107" s="34" t="e">
        <f>_xll.qlRateHelperRate($D107)</f>
        <v>#VALUE!</v>
      </c>
      <c r="G107" s="34" t="str">
        <f>IF(ISERROR(_xll.qlSwapRateHelperSpread($D107)),IF(ISERROR(_xll.qlFuturesRateHelperConvexityAdjustment($D107)),"--",_xll.qlFuturesRateHelperConvexityAdjustment($D107)),_xll.qlSwapRateHelperSpread($D107))</f>
        <v>--</v>
      </c>
      <c r="H107" s="35" t="e">
        <f>_xll.qlRateHelperEarliestDate($D107)</f>
        <v>#VALUE!</v>
      </c>
      <c r="I107" s="35" t="e">
        <f>_xll.qlRateHelperLatestDate($D107)</f>
        <v>#VALUE!</v>
      </c>
      <c r="J107" s="45" t="e">
        <v>#N/A</v>
      </c>
    </row>
    <row r="108" spans="4:10" x14ac:dyDescent="0.2">
      <c r="D108" s="33" t="e">
        <v>#N/A</v>
      </c>
      <c r="E108" s="33" t="e">
        <f>+_xll.qlRateHelperQuoteName(D108)</f>
        <v>#VALUE!</v>
      </c>
      <c r="F108" s="34" t="e">
        <f>_xll.qlRateHelperRate($D108)</f>
        <v>#VALUE!</v>
      </c>
      <c r="G108" s="34" t="str">
        <f>IF(ISERROR(_xll.qlSwapRateHelperSpread($D108)),IF(ISERROR(_xll.qlFuturesRateHelperConvexityAdjustment($D108)),"--",_xll.qlFuturesRateHelperConvexityAdjustment($D108)),_xll.qlSwapRateHelperSpread($D108))</f>
        <v>--</v>
      </c>
      <c r="H108" s="35" t="e">
        <f>_xll.qlRateHelperEarliestDate($D108)</f>
        <v>#VALUE!</v>
      </c>
      <c r="I108" s="35" t="e">
        <f>_xll.qlRateHelperLatestDate($D108)</f>
        <v>#VALUE!</v>
      </c>
      <c r="J108" s="45" t="e">
        <v>#N/A</v>
      </c>
    </row>
    <row r="109" spans="4:10" x14ac:dyDescent="0.2">
      <c r="D109" s="33" t="e">
        <v>#N/A</v>
      </c>
      <c r="E109" s="33" t="e">
        <f>+_xll.qlRateHelperQuoteName(D109)</f>
        <v>#VALUE!</v>
      </c>
      <c r="F109" s="34" t="e">
        <f>_xll.qlRateHelperRate($D109)</f>
        <v>#VALUE!</v>
      </c>
      <c r="G109" s="34" t="str">
        <f>IF(ISERROR(_xll.qlSwapRateHelperSpread($D109)),IF(ISERROR(_xll.qlFuturesRateHelperConvexityAdjustment($D109)),"--",_xll.qlFuturesRateHelperConvexityAdjustment($D109)),_xll.qlSwapRateHelperSpread($D109))</f>
        <v>--</v>
      </c>
      <c r="H109" s="35" t="e">
        <f>_xll.qlRateHelperEarliestDate($D109)</f>
        <v>#VALUE!</v>
      </c>
      <c r="I109" s="35" t="e">
        <f>_xll.qlRateHelperLatestDate($D109)</f>
        <v>#VALUE!</v>
      </c>
      <c r="J109" s="45" t="e">
        <v>#N/A</v>
      </c>
    </row>
    <row r="110" spans="4:10" x14ac:dyDescent="0.2">
      <c r="D110" s="33" t="e">
        <v>#N/A</v>
      </c>
      <c r="E110" s="33" t="e">
        <f>+_xll.qlRateHelperQuoteName(D110)</f>
        <v>#VALUE!</v>
      </c>
      <c r="F110" s="34" t="e">
        <f>_xll.qlRateHelperRate($D110)</f>
        <v>#VALUE!</v>
      </c>
      <c r="G110" s="34" t="str">
        <f>IF(ISERROR(_xll.qlSwapRateHelperSpread($D110)),IF(ISERROR(_xll.qlFuturesRateHelperConvexityAdjustment($D110)),"--",_xll.qlFuturesRateHelperConvexityAdjustment($D110)),_xll.qlSwapRateHelperSpread($D110))</f>
        <v>--</v>
      </c>
      <c r="H110" s="35" t="e">
        <f>_xll.qlRateHelperEarliestDate($D110)</f>
        <v>#VALUE!</v>
      </c>
      <c r="I110" s="35" t="e">
        <f>_xll.qlRateHelperLatestDate($D110)</f>
        <v>#VALUE!</v>
      </c>
      <c r="J110" s="45" t="e">
        <v>#N/A</v>
      </c>
    </row>
    <row r="111" spans="4:10" x14ac:dyDescent="0.2">
      <c r="D111" s="33" t="e">
        <v>#N/A</v>
      </c>
      <c r="E111" s="33" t="e">
        <f>+_xll.qlRateHelperQuoteName(D111)</f>
        <v>#VALUE!</v>
      </c>
      <c r="F111" s="34" t="e">
        <f>_xll.qlRateHelperRate($D111)</f>
        <v>#VALUE!</v>
      </c>
      <c r="G111" s="34" t="str">
        <f>IF(ISERROR(_xll.qlSwapRateHelperSpread($D111)),IF(ISERROR(_xll.qlFuturesRateHelperConvexityAdjustment($D111)),"--",_xll.qlFuturesRateHelperConvexityAdjustment($D111)),_xll.qlSwapRateHelperSpread($D111))</f>
        <v>--</v>
      </c>
      <c r="H111" s="35" t="e">
        <f>_xll.qlRateHelperEarliestDate($D111)</f>
        <v>#VALUE!</v>
      </c>
      <c r="I111" s="35" t="e">
        <f>_xll.qlRateHelperLatestDate($D111)</f>
        <v>#VALUE!</v>
      </c>
      <c r="J111" s="45" t="e">
        <v>#N/A</v>
      </c>
    </row>
    <row r="112" spans="4:10" x14ac:dyDescent="0.2">
      <c r="D112" s="33" t="e">
        <v>#N/A</v>
      </c>
      <c r="E112" s="33" t="e">
        <f>+_xll.qlRateHelperQuoteName(D112)</f>
        <v>#VALUE!</v>
      </c>
      <c r="F112" s="34" t="e">
        <f>_xll.qlRateHelperRate($D112)</f>
        <v>#VALUE!</v>
      </c>
      <c r="G112" s="34" t="str">
        <f>IF(ISERROR(_xll.qlSwapRateHelperSpread($D112)),IF(ISERROR(_xll.qlFuturesRateHelperConvexityAdjustment($D112)),"--",_xll.qlFuturesRateHelperConvexityAdjustment($D112)),_xll.qlSwapRateHelperSpread($D112))</f>
        <v>--</v>
      </c>
      <c r="H112" s="35" t="e">
        <f>_xll.qlRateHelperEarliestDate($D112)</f>
        <v>#VALUE!</v>
      </c>
      <c r="I112" s="35" t="e">
        <f>_xll.qlRateHelperLatestDate($D112)</f>
        <v>#VALUE!</v>
      </c>
      <c r="J112" s="45" t="e">
        <v>#N/A</v>
      </c>
    </row>
    <row r="113" spans="4:10" x14ac:dyDescent="0.2">
      <c r="D113" s="33" t="e">
        <v>#N/A</v>
      </c>
      <c r="E113" s="33" t="e">
        <f>+_xll.qlRateHelperQuoteName(D113)</f>
        <v>#VALUE!</v>
      </c>
      <c r="F113" s="34" t="e">
        <f>_xll.qlRateHelperRate($D113)</f>
        <v>#VALUE!</v>
      </c>
      <c r="G113" s="34" t="str">
        <f>IF(ISERROR(_xll.qlSwapRateHelperSpread($D113)),IF(ISERROR(_xll.qlFuturesRateHelperConvexityAdjustment($D113)),"--",_xll.qlFuturesRateHelperConvexityAdjustment($D113)),_xll.qlSwapRateHelperSpread($D113))</f>
        <v>--</v>
      </c>
      <c r="H113" s="35" t="e">
        <f>_xll.qlRateHelperEarliestDate($D113)</f>
        <v>#VALUE!</v>
      </c>
      <c r="I113" s="35" t="e">
        <f>_xll.qlRateHelperLatestDate($D113)</f>
        <v>#VALUE!</v>
      </c>
      <c r="J113" s="45" t="e">
        <v>#N/A</v>
      </c>
    </row>
    <row r="114" spans="4:10" x14ac:dyDescent="0.2">
      <c r="D114" s="33" t="e">
        <v>#N/A</v>
      </c>
      <c r="E114" s="33" t="e">
        <f>+_xll.qlRateHelperQuoteName(D114)</f>
        <v>#VALUE!</v>
      </c>
      <c r="F114" s="34" t="e">
        <f>_xll.qlRateHelperRate($D114)</f>
        <v>#VALUE!</v>
      </c>
      <c r="G114" s="34" t="str">
        <f>IF(ISERROR(_xll.qlSwapRateHelperSpread($D114)),IF(ISERROR(_xll.qlFuturesRateHelperConvexityAdjustment($D114)),"--",_xll.qlFuturesRateHelperConvexityAdjustment($D114)),_xll.qlSwapRateHelperSpread($D114))</f>
        <v>--</v>
      </c>
      <c r="H114" s="35" t="e">
        <f>_xll.qlRateHelperEarliestDate($D114)</f>
        <v>#VALUE!</v>
      </c>
      <c r="I114" s="35" t="e">
        <f>_xll.qlRateHelperLatestDate($D114)</f>
        <v>#VALUE!</v>
      </c>
      <c r="J114" s="45" t="e">
        <v>#N/A</v>
      </c>
    </row>
    <row r="115" spans="4:10" x14ac:dyDescent="0.2">
      <c r="D115" s="33" t="e">
        <v>#N/A</v>
      </c>
      <c r="E115" s="33" t="e">
        <f>+_xll.qlRateHelperQuoteName(D115)</f>
        <v>#VALUE!</v>
      </c>
      <c r="F115" s="34" t="e">
        <f>_xll.qlRateHelperRate($D115)</f>
        <v>#VALUE!</v>
      </c>
      <c r="G115" s="34" t="str">
        <f>IF(ISERROR(_xll.qlSwapRateHelperSpread($D115)),IF(ISERROR(_xll.qlFuturesRateHelperConvexityAdjustment($D115)),"--",_xll.qlFuturesRateHelperConvexityAdjustment($D115)),_xll.qlSwapRateHelperSpread($D115))</f>
        <v>--</v>
      </c>
      <c r="H115" s="35" t="e">
        <f>_xll.qlRateHelperEarliestDate($D115)</f>
        <v>#VALUE!</v>
      </c>
      <c r="I115" s="35" t="e">
        <f>_xll.qlRateHelperLatestDate($D115)</f>
        <v>#VALUE!</v>
      </c>
      <c r="J115" s="45" t="e">
        <v>#N/A</v>
      </c>
    </row>
    <row r="116" spans="4:10" x14ac:dyDescent="0.2">
      <c r="D116" s="33" t="e">
        <v>#N/A</v>
      </c>
      <c r="E116" s="33" t="e">
        <f>+_xll.qlRateHelperQuoteName(D116)</f>
        <v>#VALUE!</v>
      </c>
      <c r="F116" s="34" t="e">
        <f>_xll.qlRateHelperRate($D116)</f>
        <v>#VALUE!</v>
      </c>
      <c r="G116" s="34" t="str">
        <f>IF(ISERROR(_xll.qlSwapRateHelperSpread($D116)),IF(ISERROR(_xll.qlFuturesRateHelperConvexityAdjustment($D116)),"--",_xll.qlFuturesRateHelperConvexityAdjustment($D116)),_xll.qlSwapRateHelperSpread($D116))</f>
        <v>--</v>
      </c>
      <c r="H116" s="35" t="e">
        <f>_xll.qlRateHelperEarliestDate($D116)</f>
        <v>#VALUE!</v>
      </c>
      <c r="I116" s="35" t="e">
        <f>_xll.qlRateHelperLatestDate($D116)</f>
        <v>#VALUE!</v>
      </c>
      <c r="J116" s="45" t="e">
        <v>#N/A</v>
      </c>
    </row>
    <row r="117" spans="4:10" x14ac:dyDescent="0.2">
      <c r="D117" s="33" t="e">
        <v>#N/A</v>
      </c>
      <c r="E117" s="33" t="e">
        <f>+_xll.qlRateHelperQuoteName(D117)</f>
        <v>#VALUE!</v>
      </c>
      <c r="F117" s="34" t="e">
        <f>_xll.qlRateHelperRate($D117)</f>
        <v>#VALUE!</v>
      </c>
      <c r="G117" s="34" t="str">
        <f>IF(ISERROR(_xll.qlSwapRateHelperSpread($D117)),IF(ISERROR(_xll.qlFuturesRateHelperConvexityAdjustment($D117)),"--",_xll.qlFuturesRateHelperConvexityAdjustment($D117)),_xll.qlSwapRateHelperSpread($D117))</f>
        <v>--</v>
      </c>
      <c r="H117" s="35" t="e">
        <f>_xll.qlRateHelperEarliestDate($D117)</f>
        <v>#VALUE!</v>
      </c>
      <c r="I117" s="35" t="e">
        <f>_xll.qlRateHelperLatestDate($D117)</f>
        <v>#VALUE!</v>
      </c>
      <c r="J117" s="45" t="e">
        <v>#N/A</v>
      </c>
    </row>
    <row r="118" spans="4:10" x14ac:dyDescent="0.2">
      <c r="D118" s="33" t="e">
        <v>#N/A</v>
      </c>
      <c r="E118" s="33" t="e">
        <f>+_xll.qlRateHelperQuoteName(D118)</f>
        <v>#VALUE!</v>
      </c>
      <c r="F118" s="34" t="e">
        <f>_xll.qlRateHelperRate($D118)</f>
        <v>#VALUE!</v>
      </c>
      <c r="G118" s="34" t="str">
        <f>IF(ISERROR(_xll.qlSwapRateHelperSpread($D118)),IF(ISERROR(_xll.qlFuturesRateHelperConvexityAdjustment($D118)),"--",_xll.qlFuturesRateHelperConvexityAdjustment($D118)),_xll.qlSwapRateHelperSpread($D118))</f>
        <v>--</v>
      </c>
      <c r="H118" s="35" t="e">
        <f>_xll.qlRateHelperEarliestDate($D118)</f>
        <v>#VALUE!</v>
      </c>
      <c r="I118" s="35" t="e">
        <f>_xll.qlRateHelperLatestDate($D118)</f>
        <v>#VALUE!</v>
      </c>
      <c r="J118" s="45" t="e">
        <v>#N/A</v>
      </c>
    </row>
    <row r="119" spans="4:10" x14ac:dyDescent="0.2">
      <c r="D119" s="33" t="e">
        <v>#N/A</v>
      </c>
      <c r="E119" s="33" t="e">
        <f>+_xll.qlRateHelperQuoteName(D119)</f>
        <v>#VALUE!</v>
      </c>
      <c r="F119" s="34" t="e">
        <f>_xll.qlRateHelperRate($D119)</f>
        <v>#VALUE!</v>
      </c>
      <c r="G119" s="34" t="str">
        <f>IF(ISERROR(_xll.qlSwapRateHelperSpread($D119)),IF(ISERROR(_xll.qlFuturesRateHelperConvexityAdjustment($D119)),"--",_xll.qlFuturesRateHelperConvexityAdjustment($D119)),_xll.qlSwapRateHelperSpread($D119))</f>
        <v>--</v>
      </c>
      <c r="H119" s="35" t="e">
        <f>_xll.qlRateHelperEarliestDate($D119)</f>
        <v>#VALUE!</v>
      </c>
      <c r="I119" s="35" t="e">
        <f>_xll.qlRateHelperLatestDate($D119)</f>
        <v>#VALUE!</v>
      </c>
      <c r="J119" s="45" t="e">
        <v>#N/A</v>
      </c>
    </row>
    <row r="120" spans="4:10" x14ac:dyDescent="0.2">
      <c r="D120" s="33" t="e">
        <v>#N/A</v>
      </c>
      <c r="E120" s="33" t="e">
        <f>+_xll.qlRateHelperQuoteName(D120)</f>
        <v>#VALUE!</v>
      </c>
      <c r="F120" s="34" t="e">
        <f>_xll.qlRateHelperRate($D120)</f>
        <v>#VALUE!</v>
      </c>
      <c r="G120" s="34" t="str">
        <f>IF(ISERROR(_xll.qlSwapRateHelperSpread($D120)),IF(ISERROR(_xll.qlFuturesRateHelperConvexityAdjustment($D120)),"--",_xll.qlFuturesRateHelperConvexityAdjustment($D120)),_xll.qlSwapRateHelperSpread($D120))</f>
        <v>--</v>
      </c>
      <c r="H120" s="35" t="e">
        <f>_xll.qlRateHelperEarliestDate($D120)</f>
        <v>#VALUE!</v>
      </c>
      <c r="I120" s="35" t="e">
        <f>_xll.qlRateHelperLatestDate($D120)</f>
        <v>#VALUE!</v>
      </c>
      <c r="J120" s="45" t="e">
        <v>#N/A</v>
      </c>
    </row>
    <row r="121" spans="4:10" x14ac:dyDescent="0.2">
      <c r="D121" s="33" t="e">
        <v>#N/A</v>
      </c>
      <c r="E121" s="33" t="e">
        <f>+_xll.qlRateHelperQuoteName(D121)</f>
        <v>#VALUE!</v>
      </c>
      <c r="F121" s="34" t="e">
        <f>_xll.qlRateHelperRate($D121)</f>
        <v>#VALUE!</v>
      </c>
      <c r="G121" s="34" t="str">
        <f>IF(ISERROR(_xll.qlSwapRateHelperSpread($D121)),IF(ISERROR(_xll.qlFuturesRateHelperConvexityAdjustment($D121)),"--",_xll.qlFuturesRateHelperConvexityAdjustment($D121)),_xll.qlSwapRateHelperSpread($D121))</f>
        <v>--</v>
      </c>
      <c r="H121" s="35" t="e">
        <f>_xll.qlRateHelperEarliestDate($D121)</f>
        <v>#VALUE!</v>
      </c>
      <c r="I121" s="35" t="e">
        <f>_xll.qlRateHelperLatestDate($D121)</f>
        <v>#VALUE!</v>
      </c>
      <c r="J121" s="45" t="e">
        <v>#N/A</v>
      </c>
    </row>
    <row r="122" spans="4:10" x14ac:dyDescent="0.2">
      <c r="D122" s="33" t="e">
        <v>#N/A</v>
      </c>
      <c r="E122" s="33" t="e">
        <f>+_xll.qlRateHelperQuoteName(D122)</f>
        <v>#VALUE!</v>
      </c>
      <c r="F122" s="34" t="e">
        <f>_xll.qlRateHelperRate($D122)</f>
        <v>#VALUE!</v>
      </c>
      <c r="G122" s="34" t="str">
        <f>IF(ISERROR(_xll.qlSwapRateHelperSpread($D122)),IF(ISERROR(_xll.qlFuturesRateHelperConvexityAdjustment($D122)),"--",_xll.qlFuturesRateHelperConvexityAdjustment($D122)),_xll.qlSwapRateHelperSpread($D122))</f>
        <v>--</v>
      </c>
      <c r="H122" s="35" t="e">
        <f>_xll.qlRateHelperEarliestDate($D122)</f>
        <v>#VALUE!</v>
      </c>
      <c r="I122" s="35" t="e">
        <f>_xll.qlRateHelperLatestDate($D122)</f>
        <v>#VALUE!</v>
      </c>
      <c r="J122" s="45" t="e">
        <v>#N/A</v>
      </c>
    </row>
    <row r="123" spans="4:10" x14ac:dyDescent="0.2">
      <c r="D123" s="33" t="e">
        <v>#N/A</v>
      </c>
      <c r="E123" s="33" t="e">
        <f>+_xll.qlRateHelperQuoteName(D123)</f>
        <v>#VALUE!</v>
      </c>
      <c r="F123" s="34" t="e">
        <f>_xll.qlRateHelperRate($D123)</f>
        <v>#VALUE!</v>
      </c>
      <c r="G123" s="34" t="str">
        <f>IF(ISERROR(_xll.qlSwapRateHelperSpread($D123)),IF(ISERROR(_xll.qlFuturesRateHelperConvexityAdjustment($D123)),"--",_xll.qlFuturesRateHelperConvexityAdjustment($D123)),_xll.qlSwapRateHelperSpread($D123))</f>
        <v>--</v>
      </c>
      <c r="H123" s="35" t="e">
        <f>_xll.qlRateHelperEarliestDate($D123)</f>
        <v>#VALUE!</v>
      </c>
      <c r="I123" s="35" t="e">
        <f>_xll.qlRateHelperLatestDate($D123)</f>
        <v>#VALUE!</v>
      </c>
      <c r="J123" s="45" t="e">
        <v>#N/A</v>
      </c>
    </row>
    <row r="124" spans="4:10" x14ac:dyDescent="0.2">
      <c r="D124" s="33" t="e">
        <v>#N/A</v>
      </c>
      <c r="E124" s="33" t="e">
        <f>+_xll.qlRateHelperQuoteName(D124)</f>
        <v>#VALUE!</v>
      </c>
      <c r="F124" s="34" t="e">
        <f>_xll.qlRateHelperRate($D124)</f>
        <v>#VALUE!</v>
      </c>
      <c r="G124" s="34" t="str">
        <f>IF(ISERROR(_xll.qlSwapRateHelperSpread($D124)),IF(ISERROR(_xll.qlFuturesRateHelperConvexityAdjustment($D124)),"--",_xll.qlFuturesRateHelperConvexityAdjustment($D124)),_xll.qlSwapRateHelperSpread($D124))</f>
        <v>--</v>
      </c>
      <c r="H124" s="35" t="e">
        <f>_xll.qlRateHelperEarliestDate($D124)</f>
        <v>#VALUE!</v>
      </c>
      <c r="I124" s="35" t="e">
        <f>_xll.qlRateHelperLatestDate($D124)</f>
        <v>#VALUE!</v>
      </c>
      <c r="J124" s="45" t="e">
        <v>#N/A</v>
      </c>
    </row>
    <row r="125" spans="4:10" x14ac:dyDescent="0.2">
      <c r="D125" s="33" t="e">
        <v>#N/A</v>
      </c>
      <c r="E125" s="33" t="e">
        <f>+_xll.qlRateHelperQuoteName(D125)</f>
        <v>#VALUE!</v>
      </c>
      <c r="F125" s="34" t="e">
        <f>_xll.qlRateHelperRate($D125)</f>
        <v>#VALUE!</v>
      </c>
      <c r="G125" s="34" t="str">
        <f>IF(ISERROR(_xll.qlSwapRateHelperSpread($D125)),IF(ISERROR(_xll.qlFuturesRateHelperConvexityAdjustment($D125)),"--",_xll.qlFuturesRateHelperConvexityAdjustment($D125)),_xll.qlSwapRateHelperSpread($D125))</f>
        <v>--</v>
      </c>
      <c r="H125" s="35" t="e">
        <f>_xll.qlRateHelperEarliestDate($D125)</f>
        <v>#VALUE!</v>
      </c>
      <c r="I125" s="35" t="e">
        <f>_xll.qlRateHelperLatestDate($D125)</f>
        <v>#VALUE!</v>
      </c>
      <c r="J125" s="45" t="e">
        <v>#N/A</v>
      </c>
    </row>
    <row r="126" spans="4:10" x14ac:dyDescent="0.2">
      <c r="D126" s="36" t="e">
        <v>#N/A</v>
      </c>
      <c r="E126" s="36" t="e">
        <f>+_xll.qlRateHelperQuoteName(D126)</f>
        <v>#VALUE!</v>
      </c>
      <c r="F126" s="37" t="e">
        <f>_xll.qlRateHelperRate($D126)</f>
        <v>#VALUE!</v>
      </c>
      <c r="G126" s="37" t="str">
        <f>IF(ISERROR(_xll.qlSwapRateHelperSpread($D126)),IF(ISERROR(_xll.qlFuturesRateHelperConvexityAdjustment($D126)),"--",_xll.qlFuturesRateHelperConvexityAdjustment($D126)),_xll.qlSwapRateHelperSpread($D126))</f>
        <v>--</v>
      </c>
      <c r="H126" s="38" t="e">
        <f>_xll.qlRateHelperEarliestDate($D126)</f>
        <v>#VALUE!</v>
      </c>
      <c r="I126" s="38" t="e">
        <f>_xll.qlRateHelperLatestDate($D126)</f>
        <v>#VALUE!</v>
      </c>
      <c r="J126" s="46" t="e">
        <v>#N/A</v>
      </c>
    </row>
  </sheetData>
  <mergeCells count="1">
    <mergeCell ref="A1:B1"/>
  </mergeCells>
  <dataValidations count="5">
    <dataValidation type="list" allowBlank="1" showInputMessage="1" showErrorMessage="1" sqref="B5">
      <formula1>"AllDepos,DeposBeforeFirstFuturesStartDate,DeposBeforeFirstFuturesStartDatePlusOne,DeposBeforeFirstFuturesExpiryDate"</formula1>
    </dataValidation>
    <dataValidation type="list" allowBlank="1" showInputMessage="1" showErrorMessage="1" sqref="M8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M10">
      <formula1>"Discount,ZeroYield,ForwardRate"</formula1>
    </dataValidation>
    <dataValidation type="list" allowBlank="1" showInputMessage="1" showErrorMessage="1" sqref="M11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M1">
      <formula1>"EUR,USD,GBP,JPY,CHF,AUD,CNY,CNH,HKD,RMB,SEK,PLN,HUF,CZK"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N126"/>
  <sheetViews>
    <sheetView showGridLines="0" topLeftCell="E1" workbookViewId="0">
      <selection activeCell="G1" sqref="G1"/>
    </sheetView>
  </sheetViews>
  <sheetFormatPr defaultRowHeight="11.25" outlineLevelCol="1" x14ac:dyDescent="0.2"/>
  <cols>
    <col min="1" max="1" width="24.42578125" style="39" hidden="1" customWidth="1" outlineLevel="1"/>
    <col min="2" max="2" width="9" style="39" hidden="1" customWidth="1" outlineLevel="1"/>
    <col min="3" max="3" width="2.7109375" style="39" hidden="1" customWidth="1" outlineLevel="1"/>
    <col min="4" max="4" width="13.140625" style="69" hidden="1" customWidth="1" outlineLevel="1"/>
    <col min="5" max="5" width="17.7109375" style="69" customWidth="1" collapsed="1"/>
    <col min="6" max="9" width="17.7109375" style="69" customWidth="1"/>
    <col min="10" max="10" width="19.28515625" style="39" bestFit="1" customWidth="1"/>
    <col min="11" max="11" width="2.7109375" style="39" customWidth="1"/>
    <col min="12" max="12" width="18.28515625" style="39" bestFit="1" customWidth="1"/>
    <col min="13" max="13" width="50.7109375" style="39" customWidth="1"/>
    <col min="14" max="14" width="2.7109375" style="39" customWidth="1"/>
    <col min="15" max="15" width="30.7109375" style="39" bestFit="1" customWidth="1"/>
    <col min="16" max="16" width="47.28515625" style="39" bestFit="1" customWidth="1"/>
    <col min="17" max="17" width="17.28515625" style="39" bestFit="1" customWidth="1"/>
    <col min="18" max="16384" width="9.140625" style="39"/>
  </cols>
  <sheetData>
    <row r="1" spans="1:14" ht="22.5" x14ac:dyDescent="0.2">
      <c r="A1" s="122" t="s">
        <v>44</v>
      </c>
      <c r="B1" s="123"/>
      <c r="D1" s="21" t="s">
        <v>43</v>
      </c>
      <c r="E1" s="21" t="s">
        <v>68</v>
      </c>
      <c r="F1" s="21" t="s">
        <v>42</v>
      </c>
      <c r="G1" s="92"/>
      <c r="H1" s="21" t="s">
        <v>31</v>
      </c>
      <c r="I1" s="21" t="s">
        <v>30</v>
      </c>
      <c r="J1" s="119">
        <f t="array" ref="J1:J126">_xll.qlPiecewiseYieldCurveData(YieldCurve,)</f>
        <v>1</v>
      </c>
      <c r="K1" s="39" t="s">
        <v>109</v>
      </c>
      <c r="L1" s="86" t="s">
        <v>57</v>
      </c>
      <c r="M1" s="87" t="s">
        <v>115</v>
      </c>
      <c r="N1" s="39" t="s">
        <v>109</v>
      </c>
    </row>
    <row r="2" spans="1:14" x14ac:dyDescent="0.2">
      <c r="A2" s="40" t="s">
        <v>41</v>
      </c>
      <c r="B2" s="27">
        <v>0</v>
      </c>
      <c r="D2" s="30" t="str">
        <f t="array" ref="D2:D126">_xll.qlRateHelperSelection(_xll.ohFilter(GBPRateHelpers,GBPRateHelpersIncluded),_xll.ohFilter(GBPRateHelpersPriority,GBPRateHelpersIncluded),nIMMFutures,nSerialFutures,FrontFuturesRollingDays,DepoInclusionCriteria,_xll.ohFilter(GBPMinDistance,GBPRateHelpersIncluded),GBPTrigger)</f>
        <v>obj_01576</v>
      </c>
      <c r="E2" s="30" t="str">
        <f>+_xll.qlRateHelperQuoteName(D2)</f>
        <v>GBPONDP_Quote</v>
      </c>
      <c r="F2" s="31">
        <f>_xll.qlRateHelperRate($D2)</f>
        <v>5.1000000000000004E-3</v>
      </c>
      <c r="G2" s="31" t="str">
        <f>IF(ISERROR(_xll.qlSwapRateHelperSpread($D2)),IF(ISERROR(_xll.qlFuturesRateHelperConvexityAdjustment($D2)),"--",_xll.qlFuturesRateHelperConvexityAdjustment($D2)),_xll.qlSwapRateHelperSpread($D2))</f>
        <v>--</v>
      </c>
      <c r="H2" s="32">
        <f>_xll.qlRateHelperEarliestDate($D2)</f>
        <v>42145</v>
      </c>
      <c r="I2" s="32">
        <f>_xll.qlRateHelperLatestDate($D2)</f>
        <v>42146</v>
      </c>
      <c r="J2" s="117">
        <v>0.99998602759249122</v>
      </c>
      <c r="K2" s="43" t="s">
        <v>109</v>
      </c>
      <c r="L2" s="54" t="s">
        <v>114</v>
      </c>
      <c r="M2" s="59" t="str">
        <f>_xll.qlPiecewiseYieldCurve(M3,NDays,Calendar,_xll.ohPack('GBP Selected'!D2:D126),DayCounter,,,Accuracy,TraitsID,InterpolatorID,Permanent,,ObjectOverwrite)</f>
        <v>_GBPBASISUSDBASISEURON#0006</v>
      </c>
      <c r="N2" s="43" t="s">
        <v>109</v>
      </c>
    </row>
    <row r="3" spans="1:14" x14ac:dyDescent="0.2">
      <c r="A3" s="41" t="s">
        <v>40</v>
      </c>
      <c r="B3" s="28">
        <v>0</v>
      </c>
      <c r="D3" s="33" t="str">
        <v>obj_0156a</v>
      </c>
      <c r="E3" s="33" t="str">
        <f>+_xll.qlRateHelperQuoteName(D3)</f>
        <v>GBPTNDP_Quote</v>
      </c>
      <c r="F3" s="34">
        <f>_xll.qlRateHelperRate($D3)</f>
        <v>5.1000000000000004E-3</v>
      </c>
      <c r="G3" s="34" t="str">
        <f>IF(ISERROR(_xll.qlSwapRateHelperSpread($D3)),IF(ISERROR(_xll.qlFuturesRateHelperConvexityAdjustment($D3)),"--",_xll.qlFuturesRateHelperConvexityAdjustment($D3)),_xll.qlSwapRateHelperSpread($D3))</f>
        <v>--</v>
      </c>
      <c r="H3" s="35">
        <f>_xll.qlRateHelperEarliestDate($D3)</f>
        <v>42146</v>
      </c>
      <c r="I3" s="35">
        <f>_xll.qlRateHelperLatestDate($D3)</f>
        <v>42150</v>
      </c>
      <c r="J3" s="117">
        <v>0.99993014108597578</v>
      </c>
      <c r="K3" s="43" t="s">
        <v>109</v>
      </c>
      <c r="L3" s="50" t="s">
        <v>133</v>
      </c>
      <c r="M3" s="89" t="str">
        <f>"_"&amp;Currency&amp;"BASIS"&amp;GBPCollateralCurrency&amp;GBPCollateralType</f>
        <v>_GBPBASISUSDBASISEURON</v>
      </c>
      <c r="N3" s="43" t="s">
        <v>109</v>
      </c>
    </row>
    <row r="4" spans="1:14" x14ac:dyDescent="0.2">
      <c r="A4" s="41" t="s">
        <v>39</v>
      </c>
      <c r="B4" s="28">
        <v>0</v>
      </c>
      <c r="D4" s="33" t="str">
        <v>obj_01564</v>
      </c>
      <c r="E4" s="33" t="str">
        <f>+_xll.qlRateHelperQuoteName(D4)</f>
        <v>GBPSNDP_Quote</v>
      </c>
      <c r="F4" s="34">
        <f>_xll.qlRateHelperRate($D4)</f>
        <v>5.1999999999999998E-3</v>
      </c>
      <c r="G4" s="34" t="str">
        <f>IF(ISERROR(_xll.qlSwapRateHelperSpread($D4)),IF(ISERROR(_xll.qlFuturesRateHelperConvexityAdjustment($D4)),"--",_xll.qlFuturesRateHelperConvexityAdjustment($D4)),_xll.qlSwapRateHelperSpread($D4))</f>
        <v>--</v>
      </c>
      <c r="H4" s="35">
        <f>_xll.qlRateHelperEarliestDate($D4)</f>
        <v>42150</v>
      </c>
      <c r="I4" s="35">
        <f>_xll.qlRateHelperLatestDate($D4)</f>
        <v>42151</v>
      </c>
      <c r="J4" s="117">
        <v>0.99991589570883144</v>
      </c>
      <c r="K4" s="43" t="s">
        <v>109</v>
      </c>
      <c r="L4" s="50" t="s">
        <v>110</v>
      </c>
      <c r="M4" s="67" t="str">
        <f>_xll.ohRangeRetrieveError(YieldCurve)</f>
        <v/>
      </c>
      <c r="N4" s="43" t="s">
        <v>109</v>
      </c>
    </row>
    <row r="5" spans="1:14" x14ac:dyDescent="0.2">
      <c r="A5" s="42" t="s">
        <v>38</v>
      </c>
      <c r="B5" s="29" t="s">
        <v>37</v>
      </c>
      <c r="D5" s="33" t="str">
        <v>obj_015f0</v>
      </c>
      <c r="E5" s="33" t="str">
        <f>+_xll.qlRateHelperQuoteName(D5)</f>
        <v>USDGBPSW_Quote</v>
      </c>
      <c r="F5" s="34">
        <f>_xll.qlRateHelperRate($D5)</f>
        <v>-8.6000000000000003E-5</v>
      </c>
      <c r="G5" s="34" t="str">
        <f>IF(ISERROR(_xll.qlSwapRateHelperSpread($D5)),IF(ISERROR(_xll.qlFuturesRateHelperConvexityAdjustment($D5)),"--",_xll.qlFuturesRateHelperConvexityAdjustment($D5)),_xll.qlSwapRateHelperSpread($D5))</f>
        <v>--</v>
      </c>
      <c r="H5" s="35">
        <f>_xll.qlRateHelperEarliestDate($D5)</f>
        <v>42150</v>
      </c>
      <c r="I5" s="35">
        <f>_xll.qlRateHelperLatestDate($D5)</f>
        <v>42157</v>
      </c>
      <c r="J5" s="117">
        <v>0.99981165313969356</v>
      </c>
      <c r="K5" s="43" t="s">
        <v>109</v>
      </c>
      <c r="L5" s="51" t="s">
        <v>111</v>
      </c>
      <c r="M5" s="68" t="str">
        <f>_xll.ohRangeRetrieveError('GBP Selected'!J1)</f>
        <v/>
      </c>
      <c r="N5" s="43" t="s">
        <v>109</v>
      </c>
    </row>
    <row r="6" spans="1:14" x14ac:dyDescent="0.2">
      <c r="D6" s="33" t="str">
        <v>obj_015f9</v>
      </c>
      <c r="E6" s="33" t="str">
        <f>+_xll.qlRateHelperQuoteName(D6)</f>
        <v>USDGBP2W_Quote</v>
      </c>
      <c r="F6" s="34">
        <f>_xll.qlRateHelperRate($D6)</f>
        <v>-1.7100000000000001E-4</v>
      </c>
      <c r="G6" s="34" t="str">
        <f>IF(ISERROR(_xll.qlSwapRateHelperSpread($D6)),IF(ISERROR(_xll.qlFuturesRateHelperConvexityAdjustment($D6)),"--",_xll.qlFuturesRateHelperConvexityAdjustment($D6)),_xll.qlSwapRateHelperSpread($D6))</f>
        <v>--</v>
      </c>
      <c r="H6" s="35">
        <f>_xll.qlRateHelperEarliestDate($D6)</f>
        <v>42150</v>
      </c>
      <c r="I6" s="35">
        <f>_xll.qlRateHelperLatestDate($D6)</f>
        <v>42164</v>
      </c>
      <c r="J6" s="117">
        <v>0.99968982581297428</v>
      </c>
      <c r="K6" s="43" t="s">
        <v>109</v>
      </c>
      <c r="L6" s="50" t="s">
        <v>51</v>
      </c>
      <c r="M6" s="60">
        <v>0</v>
      </c>
      <c r="N6" s="43" t="s">
        <v>109</v>
      </c>
    </row>
    <row r="7" spans="1:14" x14ac:dyDescent="0.2">
      <c r="D7" s="33" t="str">
        <v>obj_01604</v>
      </c>
      <c r="E7" s="33" t="str">
        <f>+_xll.qlRateHelperQuoteName(D7)</f>
        <v>USDGBP3W_Quote</v>
      </c>
      <c r="F7" s="34">
        <f>_xll.qlRateHelperRate($D7)</f>
        <v>-2.5450000000000001E-4</v>
      </c>
      <c r="G7" s="34" t="str">
        <f>IF(ISERROR(_xll.qlSwapRateHelperSpread($D7)),IF(ISERROR(_xll.qlFuturesRateHelperConvexityAdjustment($D7)),"--",_xll.qlFuturesRateHelperConvexityAdjustment($D7)),_xll.qlSwapRateHelperSpread($D7))</f>
        <v>--</v>
      </c>
      <c r="H7" s="35">
        <f>_xll.qlRateHelperEarliestDate($D7)</f>
        <v>42150</v>
      </c>
      <c r="I7" s="35">
        <f>_xll.qlRateHelperLatestDate($D7)</f>
        <v>42171</v>
      </c>
      <c r="J7" s="117">
        <v>0.99956651752544246</v>
      </c>
      <c r="K7" s="43" t="s">
        <v>109</v>
      </c>
      <c r="L7" s="50" t="s">
        <v>50</v>
      </c>
      <c r="M7" s="70" t="str">
        <f>'GBP RateHelpers'!JoinCalendar</f>
        <v>JoinHolidays(UnitedKingdom::Exchange,UnitedStates::Settlement)</v>
      </c>
      <c r="N7" s="43" t="s">
        <v>109</v>
      </c>
    </row>
    <row r="8" spans="1:14" x14ac:dyDescent="0.2">
      <c r="D8" s="33" t="str">
        <v>obj_015e9</v>
      </c>
      <c r="E8" s="33" t="str">
        <f>+_xll.qlRateHelperQuoteName(D8)</f>
        <v>USDGBP1M_Quote</v>
      </c>
      <c r="F8" s="34">
        <f>_xll.qlRateHelperRate($D8)</f>
        <v>-3.6999999999999999E-4</v>
      </c>
      <c r="G8" s="34" t="str">
        <f>IF(ISERROR(_xll.qlSwapRateHelperSpread($D8)),IF(ISERROR(_xll.qlFuturesRateHelperConvexityAdjustment($D8)),"--",_xll.qlFuturesRateHelperConvexityAdjustment($D8)),_xll.qlSwapRateHelperSpread($D8))</f>
        <v>--</v>
      </c>
      <c r="H8" s="35">
        <f>_xll.qlRateHelperEarliestDate($D8)</f>
        <v>42150</v>
      </c>
      <c r="I8" s="35">
        <f>_xll.qlRateHelperLatestDate($D8)</f>
        <v>42181</v>
      </c>
      <c r="J8" s="117">
        <v>0.99939765098250821</v>
      </c>
      <c r="K8" s="43" t="s">
        <v>109</v>
      </c>
      <c r="L8" s="50" t="s">
        <v>49</v>
      </c>
      <c r="M8" s="53"/>
      <c r="N8" s="43" t="s">
        <v>109</v>
      </c>
    </row>
    <row r="9" spans="1:14" x14ac:dyDescent="0.2">
      <c r="D9" s="33" t="str">
        <v>obj_01605</v>
      </c>
      <c r="E9" s="33" t="str">
        <f>+_xll.qlRateHelperQuoteName(D9)</f>
        <v>USDGBP2M_Quote</v>
      </c>
      <c r="F9" s="34">
        <f>_xll.qlRateHelperRate($D9)</f>
        <v>-7.2499999999999995E-4</v>
      </c>
      <c r="G9" s="34" t="str">
        <f>IF(ISERROR(_xll.qlSwapRateHelperSpread($D9)),IF(ISERROR(_xll.qlFuturesRateHelperConvexityAdjustment($D9)),"--",_xll.qlFuturesRateHelperConvexityAdjustment($D9)),_xll.qlSwapRateHelperSpread($D9))</f>
        <v>--</v>
      </c>
      <c r="H9" s="35">
        <f>_xll.qlRateHelperEarliestDate($D9)</f>
        <v>42150</v>
      </c>
      <c r="I9" s="35">
        <f>_xll.qlRateHelperLatestDate($D9)</f>
        <v>42212</v>
      </c>
      <c r="J9" s="117">
        <v>0.99886146077955107</v>
      </c>
      <c r="K9" s="43" t="s">
        <v>109</v>
      </c>
      <c r="L9" s="50" t="s">
        <v>48</v>
      </c>
      <c r="M9" s="61"/>
      <c r="N9" s="43" t="s">
        <v>109</v>
      </c>
    </row>
    <row r="10" spans="1:14" x14ac:dyDescent="0.2">
      <c r="D10" s="33" t="str">
        <v>obj_01629</v>
      </c>
      <c r="E10" s="33" t="str">
        <f>+_xll.qlRateHelperQuoteName(D10)</f>
        <v>USDGBP3M_Quote</v>
      </c>
      <c r="F10" s="34">
        <f>_xll.qlRateHelperRate($D10)</f>
        <v>-1.0715E-3</v>
      </c>
      <c r="G10" s="34" t="str">
        <f>IF(ISERROR(_xll.qlSwapRateHelperSpread($D10)),IF(ISERROR(_xll.qlFuturesRateHelperConvexityAdjustment($D10)),"--",_xll.qlFuturesRateHelperConvexityAdjustment($D10)),_xll.qlSwapRateHelperSpread($D10))</f>
        <v>--</v>
      </c>
      <c r="H10" s="35">
        <f>_xll.qlRateHelperEarliestDate($D10)</f>
        <v>42150</v>
      </c>
      <c r="I10" s="35">
        <f>_xll.qlRateHelperLatestDate($D10)</f>
        <v>42242</v>
      </c>
      <c r="J10" s="117">
        <v>0.99831665090402177</v>
      </c>
      <c r="K10" s="43" t="s">
        <v>109</v>
      </c>
      <c r="L10" s="50" t="s">
        <v>47</v>
      </c>
      <c r="M10" s="62" t="s">
        <v>46</v>
      </c>
      <c r="N10" s="43" t="s">
        <v>109</v>
      </c>
    </row>
    <row r="11" spans="1:14" x14ac:dyDescent="0.2">
      <c r="D11" s="33" t="str">
        <v>obj_015e2</v>
      </c>
      <c r="E11" s="33" t="str">
        <f>+_xll.qlRateHelperQuoteName(D11)</f>
        <v>USDGBP4M_Quote</v>
      </c>
      <c r="F11" s="34">
        <f>_xll.qlRateHelperRate($D11)</f>
        <v>-1.4100000000000002E-3</v>
      </c>
      <c r="G11" s="34" t="str">
        <f>IF(ISERROR(_xll.qlSwapRateHelperSpread($D11)),IF(ISERROR(_xll.qlFuturesRateHelperConvexityAdjustment($D11)),"--",_xll.qlFuturesRateHelperConvexityAdjustment($D11)),_xll.qlSwapRateHelperSpread($D11))</f>
        <v>--</v>
      </c>
      <c r="H11" s="35">
        <f>_xll.qlRateHelperEarliestDate($D11)</f>
        <v>42150</v>
      </c>
      <c r="I11" s="35">
        <f>_xll.qlRateHelperLatestDate($D11)</f>
        <v>42275</v>
      </c>
      <c r="J11" s="117">
        <v>0.99772920426551792</v>
      </c>
      <c r="K11" s="43" t="s">
        <v>109</v>
      </c>
      <c r="L11" s="51" t="s">
        <v>45</v>
      </c>
      <c r="M11" s="63" t="s">
        <v>63</v>
      </c>
      <c r="N11" s="43" t="s">
        <v>109</v>
      </c>
    </row>
    <row r="12" spans="1:14" x14ac:dyDescent="0.2">
      <c r="D12" s="33" t="str">
        <v>obj_01620</v>
      </c>
      <c r="E12" s="33" t="str">
        <f>+_xll.qlRateHelperQuoteName(D12)</f>
        <v>USDGBP5M_Quote</v>
      </c>
      <c r="F12" s="34">
        <f>_xll.qlRateHelperRate($D12)</f>
        <v>-1.6855000000000001E-3</v>
      </c>
      <c r="G12" s="34" t="str">
        <f>IF(ISERROR(_xll.qlSwapRateHelperSpread($D12)),IF(ISERROR(_xll.qlFuturesRateHelperConvexityAdjustment($D12)),"--",_xll.qlFuturesRateHelperConvexityAdjustment($D12)),_xll.qlSwapRateHelperSpread($D12))</f>
        <v>--</v>
      </c>
      <c r="H12" s="35">
        <f>_xll.qlRateHelperEarliestDate($D12)</f>
        <v>42150</v>
      </c>
      <c r="I12" s="35">
        <f>_xll.qlRateHelperLatestDate($D12)</f>
        <v>42303</v>
      </c>
      <c r="J12" s="117">
        <v>0.99717862442227545</v>
      </c>
      <c r="L12" s="64" t="s">
        <v>138</v>
      </c>
      <c r="M12" s="62" t="b">
        <f>_xll.qlRelinkableHandleLinkTo('General Settings'!H12,YieldCurve)</f>
        <v>1</v>
      </c>
    </row>
    <row r="13" spans="1:14" x14ac:dyDescent="0.2">
      <c r="D13" s="33" t="str">
        <v>obj_01614</v>
      </c>
      <c r="E13" s="33" t="str">
        <f>+_xll.qlRateHelperQuoteName(D13)</f>
        <v>USDGBP6M_Quote</v>
      </c>
      <c r="F13" s="34">
        <f>_xll.qlRateHelperRate($D13)</f>
        <v>-1.9610000000000001E-3</v>
      </c>
      <c r="G13" s="34" t="str">
        <f>IF(ISERROR(_xll.qlSwapRateHelperSpread($D13)),IF(ISERROR(_xll.qlFuturesRateHelperConvexityAdjustment($D13)),"--",_xll.qlFuturesRateHelperConvexityAdjustment($D13)),_xll.qlSwapRateHelperSpread($D13))</f>
        <v>--</v>
      </c>
      <c r="H13" s="35">
        <f>_xll.qlRateHelperEarliestDate($D13)</f>
        <v>42150</v>
      </c>
      <c r="I13" s="35">
        <f>_xll.qlRateHelperLatestDate($D13)</f>
        <v>42335</v>
      </c>
      <c r="J13" s="117">
        <v>0.99654184735520945</v>
      </c>
      <c r="L13" s="64" t="s">
        <v>113</v>
      </c>
      <c r="M13" s="62" t="b">
        <v>0</v>
      </c>
    </row>
    <row r="14" spans="1:14" x14ac:dyDescent="0.2">
      <c r="D14" s="33" t="str">
        <v>obj_015ed</v>
      </c>
      <c r="E14" s="33" t="str">
        <f>+_xll.qlRateHelperQuoteName(D14)</f>
        <v>USDGBP7M_Quote</v>
      </c>
      <c r="F14" s="34">
        <f>_xll.qlRateHelperRate($D14)</f>
        <v>-2.189E-3</v>
      </c>
      <c r="G14" s="34" t="str">
        <f>IF(ISERROR(_xll.qlSwapRateHelperSpread($D14)),IF(ISERROR(_xll.qlFuturesRateHelperConvexityAdjustment($D14)),"--",_xll.qlFuturesRateHelperConvexityAdjustment($D14)),_xll.qlSwapRateHelperSpread($D14))</f>
        <v>--</v>
      </c>
      <c r="H14" s="35">
        <f>_xll.qlRateHelperEarliestDate($D14)</f>
        <v>42150</v>
      </c>
      <c r="I14" s="35">
        <f>_xll.qlRateHelperLatestDate($D14)</f>
        <v>42367</v>
      </c>
      <c r="J14" s="117">
        <v>0.99585519174128978</v>
      </c>
      <c r="L14" s="65" t="s">
        <v>66</v>
      </c>
      <c r="M14" s="13" t="b">
        <f>_xll.qlExtrapolatorEnableExtrapolation(YieldCurve,M13)</f>
        <v>1</v>
      </c>
    </row>
    <row r="15" spans="1:14" x14ac:dyDescent="0.2">
      <c r="D15" s="33" t="str">
        <v>obj_015f4</v>
      </c>
      <c r="E15" s="33" t="str">
        <f>+_xll.qlRateHelperQuoteName(D15)</f>
        <v>USDGBP8M_Quote</v>
      </c>
      <c r="F15" s="34">
        <f>_xll.qlRateHelperRate($D15)</f>
        <v>-2.3530000000000001E-3</v>
      </c>
      <c r="G15" s="34" t="str">
        <f>IF(ISERROR(_xll.qlSwapRateHelperSpread($D15)),IF(ISERROR(_xll.qlFuturesRateHelperConvexityAdjustment($D15)),"--",_xll.qlFuturesRateHelperConvexityAdjustment($D15)),_xll.qlSwapRateHelperSpread($D15))</f>
        <v>--</v>
      </c>
      <c r="H15" s="35">
        <f>_xll.qlRateHelperEarliestDate($D15)</f>
        <v>42150</v>
      </c>
      <c r="I15" s="35">
        <f>_xll.qlRateHelperLatestDate($D15)</f>
        <v>42395</v>
      </c>
      <c r="J15" s="117">
        <v>0.99524102113977131</v>
      </c>
      <c r="K15" s="43" t="s">
        <v>109</v>
      </c>
      <c r="N15" s="43" t="s">
        <v>109</v>
      </c>
    </row>
    <row r="16" spans="1:14" x14ac:dyDescent="0.2">
      <c r="D16" s="33" t="str">
        <v>obj_01608</v>
      </c>
      <c r="E16" s="33" t="str">
        <f>+_xll.qlRateHelperQuoteName(D16)</f>
        <v>USDGBP9M_Quote</v>
      </c>
      <c r="F16" s="34">
        <f>_xll.qlRateHelperRate($D16)</f>
        <v>-2.5000000000000001E-3</v>
      </c>
      <c r="G16" s="34" t="str">
        <f>IF(ISERROR(_xll.qlSwapRateHelperSpread($D16)),IF(ISERROR(_xll.qlFuturesRateHelperConvexityAdjustment($D16)),"--",_xll.qlFuturesRateHelperConvexityAdjustment($D16)),_xll.qlSwapRateHelperSpread($D16))</f>
        <v>--</v>
      </c>
      <c r="H16" s="35">
        <f>_xll.qlRateHelperEarliestDate($D16)</f>
        <v>42150</v>
      </c>
      <c r="I16" s="35">
        <f>_xll.qlRateHelperLatestDate($D16)</f>
        <v>42426</v>
      </c>
      <c r="J16" s="117">
        <v>0.99451089575746665</v>
      </c>
      <c r="K16" s="43"/>
      <c r="N16" s="43"/>
    </row>
    <row r="17" spans="4:14" x14ac:dyDescent="0.2">
      <c r="D17" s="33" t="str">
        <v>obj_015cc</v>
      </c>
      <c r="E17" s="33" t="str">
        <f>+_xll.qlRateHelperQuoteName(D17)</f>
        <v>USDGBP10M_Quote</v>
      </c>
      <c r="F17" s="34">
        <f>_xll.qlRateHelperRate($D17)</f>
        <v>-2.6579999999999998E-3</v>
      </c>
      <c r="G17" s="34" t="str">
        <f>IF(ISERROR(_xll.qlSwapRateHelperSpread($D17)),IF(ISERROR(_xll.qlFuturesRateHelperConvexityAdjustment($D17)),"--",_xll.qlFuturesRateHelperConvexityAdjustment($D17)),_xll.qlSwapRateHelperSpread($D17))</f>
        <v>--</v>
      </c>
      <c r="H17" s="35">
        <f>_xll.qlRateHelperEarliestDate($D17)</f>
        <v>42150</v>
      </c>
      <c r="I17" s="35">
        <f>_xll.qlRateHelperLatestDate($D17)</f>
        <v>42458</v>
      </c>
      <c r="J17" s="117">
        <v>0.99372210071741851</v>
      </c>
      <c r="K17" s="43"/>
      <c r="N17" s="43"/>
    </row>
    <row r="18" spans="4:14" x14ac:dyDescent="0.2">
      <c r="D18" s="33" t="str">
        <v>obj_015d1</v>
      </c>
      <c r="E18" s="33" t="str">
        <f>+_xll.qlRateHelperQuoteName(D18)</f>
        <v>USDGBP11M_Quote</v>
      </c>
      <c r="F18" s="34">
        <f>_xll.qlRateHelperRate($D18)</f>
        <v>-2.7550000000000001E-3</v>
      </c>
      <c r="G18" s="34" t="str">
        <f>IF(ISERROR(_xll.qlSwapRateHelperSpread($D18)),IF(ISERROR(_xll.qlFuturesRateHelperConvexityAdjustment($D18)),"--",_xll.qlFuturesRateHelperConvexityAdjustment($D18)),_xll.qlSwapRateHelperSpread($D18))</f>
        <v>--</v>
      </c>
      <c r="H18" s="35">
        <f>_xll.qlRateHelperEarliestDate($D18)</f>
        <v>42150</v>
      </c>
      <c r="I18" s="35">
        <f>_xll.qlRateHelperLatestDate($D18)</f>
        <v>42486</v>
      </c>
      <c r="J18" s="117">
        <v>0.99298567359805068</v>
      </c>
      <c r="K18" s="43"/>
      <c r="N18" s="43"/>
    </row>
    <row r="19" spans="4:14" x14ac:dyDescent="0.2">
      <c r="D19" s="33" t="str">
        <v>obj_015f8</v>
      </c>
      <c r="E19" s="33" t="str">
        <f>+_xll.qlRateHelperQuoteName(D19)</f>
        <v>USDGBP1Y_Quote</v>
      </c>
      <c r="F19" s="34">
        <f>_xll.qlRateHelperRate($D19)</f>
        <v>-2.8399999999999996E-3</v>
      </c>
      <c r="G19" s="34" t="str">
        <f>IF(ISERROR(_xll.qlSwapRateHelperSpread($D19)),IF(ISERROR(_xll.qlFuturesRateHelperConvexityAdjustment($D19)),"--",_xll.qlFuturesRateHelperConvexityAdjustment($D19)),_xll.qlSwapRateHelperSpread($D19))</f>
        <v>--</v>
      </c>
      <c r="H19" s="35">
        <f>_xll.qlRateHelperEarliestDate($D19)</f>
        <v>42150</v>
      </c>
      <c r="I19" s="35">
        <f>_xll.qlRateHelperLatestDate($D19)</f>
        <v>42516</v>
      </c>
      <c r="J19" s="117">
        <v>0.99214901363986419</v>
      </c>
      <c r="K19" s="43"/>
      <c r="N19" s="43"/>
    </row>
    <row r="20" spans="4:14" x14ac:dyDescent="0.2">
      <c r="D20" s="33" t="str">
        <v>obj_01607</v>
      </c>
      <c r="E20" s="33" t="str">
        <f>+_xll.qlRateHelperQuoteName(D20)</f>
        <v>USDGBP15M_Quote</v>
      </c>
      <c r="F20" s="34">
        <f>_xll.qlRateHelperRate($D20)</f>
        <v>-3.0000000000000001E-3</v>
      </c>
      <c r="G20" s="34" t="str">
        <f>IF(ISERROR(_xll.qlSwapRateHelperSpread($D20)),IF(ISERROR(_xll.qlFuturesRateHelperConvexityAdjustment($D20)),"--",_xll.qlFuturesRateHelperConvexityAdjustment($D20)),_xll.qlSwapRateHelperSpread($D20))</f>
        <v>--</v>
      </c>
      <c r="H20" s="35">
        <f>_xll.qlRateHelperEarliestDate($D20)</f>
        <v>42150</v>
      </c>
      <c r="I20" s="35">
        <f>_xll.qlRateHelperLatestDate($D20)</f>
        <v>42608</v>
      </c>
      <c r="J20" s="117">
        <v>0.98935913206173443</v>
      </c>
      <c r="K20" s="43"/>
      <c r="N20" s="43"/>
    </row>
    <row r="21" spans="4:14" x14ac:dyDescent="0.2">
      <c r="D21" s="33" t="str">
        <v>obj_01606</v>
      </c>
      <c r="E21" s="33" t="str">
        <f>+_xll.qlRateHelperQuoteName(D21)</f>
        <v>USDGBP18M_Quote</v>
      </c>
      <c r="F21" s="34">
        <f>_xll.qlRateHelperRate($D21)</f>
        <v>-2.8969999999999998E-3</v>
      </c>
      <c r="G21" s="34" t="str">
        <f>IF(ISERROR(_xll.qlSwapRateHelperSpread($D21)),IF(ISERROR(_xll.qlFuturesRateHelperConvexityAdjustment($D21)),"--",_xll.qlFuturesRateHelperConvexityAdjustment($D21)),_xll.qlSwapRateHelperSpread($D21))</f>
        <v>--</v>
      </c>
      <c r="H21" s="35">
        <f>_xll.qlRateHelperEarliestDate($D21)</f>
        <v>42150</v>
      </c>
      <c r="I21" s="35">
        <f>_xll.qlRateHelperLatestDate($D21)</f>
        <v>42702</v>
      </c>
      <c r="J21" s="117">
        <v>0.986165952716195</v>
      </c>
      <c r="K21" s="43"/>
      <c r="N21" s="43"/>
    </row>
    <row r="22" spans="4:14" x14ac:dyDescent="0.2">
      <c r="D22" s="33" t="str">
        <v>obj_015f2</v>
      </c>
      <c r="E22" s="33" t="str">
        <f>+_xll.qlRateHelperQuoteName(D22)</f>
        <v>USDGBP2Y_Quote</v>
      </c>
      <c r="F22" s="34">
        <f>_xll.qlRateHelperRate($D22)</f>
        <v>-1.3385000000000001E-3</v>
      </c>
      <c r="G22" s="34" t="str">
        <f>IF(ISERROR(_xll.qlSwapRateHelperSpread($D22)),IF(ISERROR(_xll.qlFuturesRateHelperConvexityAdjustment($D22)),"--",_xll.qlFuturesRateHelperConvexityAdjustment($D22)),_xll.qlSwapRateHelperSpread($D22))</f>
        <v>--</v>
      </c>
      <c r="H22" s="35">
        <f>_xll.qlRateHelperEarliestDate($D22)</f>
        <v>42150</v>
      </c>
      <c r="I22" s="35">
        <f>_xll.qlRateHelperLatestDate($D22)</f>
        <v>42881</v>
      </c>
      <c r="J22" s="117">
        <v>0.97958793055271109</v>
      </c>
      <c r="K22" s="43"/>
      <c r="N22" s="43"/>
    </row>
    <row r="23" spans="4:14" x14ac:dyDescent="0.2">
      <c r="D23" s="33" t="str">
        <v>obj_015ca</v>
      </c>
      <c r="E23" s="33" t="str">
        <f>+_xll.qlRateHelperQuoteName(D23)</f>
        <v>USDGBP3Y_Quote</v>
      </c>
      <c r="F23" s="34">
        <f>_xll.qlRateHelperRate($D23)</f>
        <v>2.1800000000000001E-3</v>
      </c>
      <c r="G23" s="34" t="str">
        <f>IF(ISERROR(_xll.qlSwapRateHelperSpread($D23)),IF(ISERROR(_xll.qlFuturesRateHelperConvexityAdjustment($D23)),"--",_xll.qlFuturesRateHelperConvexityAdjustment($D23)),_xll.qlSwapRateHelperSpread($D23))</f>
        <v>--</v>
      </c>
      <c r="H23" s="35">
        <f>_xll.qlRateHelperEarliestDate($D23)</f>
        <v>42150</v>
      </c>
      <c r="I23" s="35">
        <f>_xll.qlRateHelperLatestDate($D23)</f>
        <v>43249</v>
      </c>
      <c r="J23" s="117">
        <v>0.96212411626598215</v>
      </c>
      <c r="K23" s="43"/>
      <c r="N23" s="43"/>
    </row>
    <row r="24" spans="4:14" x14ac:dyDescent="0.2">
      <c r="D24" s="33" t="str">
        <v>obj_01600</v>
      </c>
      <c r="E24" s="33" t="str">
        <f>+_xll.qlRateHelperQuoteName(D24)</f>
        <v>USDGBP4Y_Quote</v>
      </c>
      <c r="F24" s="34">
        <f>_xll.qlRateHelperRate($D24)</f>
        <v>8.1200000000000005E-3</v>
      </c>
      <c r="G24" s="34" t="str">
        <f>IF(ISERROR(_xll.qlSwapRateHelperSpread($D24)),IF(ISERROR(_xll.qlFuturesRateHelperConvexityAdjustment($D24)),"--",_xll.qlFuturesRateHelperConvexityAdjustment($D24)),_xll.qlSwapRateHelperSpread($D24))</f>
        <v>--</v>
      </c>
      <c r="H24" s="35">
        <f>_xll.qlRateHelperEarliestDate($D24)</f>
        <v>42150</v>
      </c>
      <c r="I24" s="35">
        <f>_xll.qlRateHelperLatestDate($D24)</f>
        <v>43613</v>
      </c>
      <c r="J24" s="117">
        <v>0.94253413964899635</v>
      </c>
      <c r="K24" s="43"/>
      <c r="N24" s="43"/>
    </row>
    <row r="25" spans="4:14" x14ac:dyDescent="0.2">
      <c r="D25" s="33" t="str">
        <v>obj_015db</v>
      </c>
      <c r="E25" s="33" t="str">
        <f>+_xll.qlRateHelperQuoteName(D25)</f>
        <v>USDGBP5Y_Quote</v>
      </c>
      <c r="F25" s="34">
        <f>_xll.qlRateHelperRate($D25)</f>
        <v>1.5620000000000002E-2</v>
      </c>
      <c r="G25" s="34" t="str">
        <f>IF(ISERROR(_xll.qlSwapRateHelperSpread($D25)),IF(ISERROR(_xll.qlFuturesRateHelperConvexityAdjustment($D25)),"--",_xll.qlFuturesRateHelperConvexityAdjustment($D25)),_xll.qlSwapRateHelperSpread($D25))</f>
        <v>--</v>
      </c>
      <c r="H25" s="35">
        <f>_xll.qlRateHelperEarliestDate($D25)</f>
        <v>42150</v>
      </c>
      <c r="I25" s="35">
        <f>_xll.qlRateHelperLatestDate($D25)</f>
        <v>43977</v>
      </c>
      <c r="J25" s="117">
        <v>0.92192682318837826</v>
      </c>
      <c r="K25" s="43"/>
      <c r="N25" s="43"/>
    </row>
    <row r="26" spans="4:14" x14ac:dyDescent="0.2">
      <c r="D26" s="33" t="str">
        <v>obj_015da</v>
      </c>
      <c r="E26" s="33" t="str">
        <f>+_xll.qlRateHelperQuoteName(D26)</f>
        <v>USDGBP6Y_Quote</v>
      </c>
      <c r="F26" s="34">
        <f>_xll.qlRateHelperRate($D26)</f>
        <v>2.5049999999999999E-2</v>
      </c>
      <c r="G26" s="34" t="str">
        <f>IF(ISERROR(_xll.qlSwapRateHelperSpread($D26)),IF(ISERROR(_xll.qlFuturesRateHelperConvexityAdjustment($D26)),"--",_xll.qlFuturesRateHelperConvexityAdjustment($D26)),_xll.qlSwapRateHelperSpread($D26))</f>
        <v>--</v>
      </c>
      <c r="H26" s="35">
        <f>_xll.qlRateHelperEarliestDate($D26)</f>
        <v>42150</v>
      </c>
      <c r="I26" s="35">
        <f>_xll.qlRateHelperLatestDate($D26)</f>
        <v>44342</v>
      </c>
      <c r="J26" s="117">
        <v>0.90074853501514873</v>
      </c>
      <c r="K26" s="43"/>
      <c r="N26" s="43"/>
    </row>
    <row r="27" spans="4:14" x14ac:dyDescent="0.2">
      <c r="D27" s="33" t="str">
        <v>obj_01615</v>
      </c>
      <c r="E27" s="33" t="str">
        <f>+_xll.qlRateHelperQuoteName(D27)</f>
        <v>USDGBP7Y_Quote</v>
      </c>
      <c r="F27" s="34">
        <f>_xll.qlRateHelperRate($D27)</f>
        <v>3.5279999999999999E-2</v>
      </c>
      <c r="G27" s="34" t="str">
        <f>IF(ISERROR(_xll.qlSwapRateHelperSpread($D27)),IF(ISERROR(_xll.qlFuturesRateHelperConvexityAdjustment($D27)),"--",_xll.qlFuturesRateHelperConvexityAdjustment($D27)),_xll.qlSwapRateHelperSpread($D27))</f>
        <v>--</v>
      </c>
      <c r="H27" s="35">
        <f>_xll.qlRateHelperEarliestDate($D27)</f>
        <v>42150</v>
      </c>
      <c r="I27" s="35">
        <f>_xll.qlRateHelperLatestDate($D27)</f>
        <v>44707</v>
      </c>
      <c r="J27" s="117">
        <v>0.87942373691168008</v>
      </c>
      <c r="K27" s="43"/>
      <c r="N27" s="43"/>
    </row>
    <row r="28" spans="4:14" x14ac:dyDescent="0.2">
      <c r="D28" s="33" t="str">
        <v>obj_015ec</v>
      </c>
      <c r="E28" s="33" t="str">
        <f>+_xll.qlRateHelperQuoteName(D28)</f>
        <v>USDGBP8Y_Quote</v>
      </c>
      <c r="F28" s="34">
        <f>_xll.qlRateHelperRate($D28)</f>
        <v>4.6235000000000005E-2</v>
      </c>
      <c r="G28" s="34" t="str">
        <f>IF(ISERROR(_xll.qlSwapRateHelperSpread($D28)),IF(ISERROR(_xll.qlFuturesRateHelperConvexityAdjustment($D28)),"--",_xll.qlFuturesRateHelperConvexityAdjustment($D28)),_xll.qlSwapRateHelperSpread($D28))</f>
        <v>--</v>
      </c>
      <c r="H28" s="35">
        <f>_xll.qlRateHelperEarliestDate($D28)</f>
        <v>42150</v>
      </c>
      <c r="I28" s="35">
        <f>_xll.qlRateHelperLatestDate($D28)</f>
        <v>45072</v>
      </c>
      <c r="J28" s="117">
        <v>0.85849350790447987</v>
      </c>
      <c r="K28" s="43"/>
      <c r="L28" s="43"/>
      <c r="N28" s="43"/>
    </row>
    <row r="29" spans="4:14" x14ac:dyDescent="0.2">
      <c r="D29" s="33" t="str">
        <v>obj_015e8</v>
      </c>
      <c r="E29" s="33" t="str">
        <f>+_xll.qlRateHelperQuoteName(D29)</f>
        <v>USDGBP9Y_Quote</v>
      </c>
      <c r="F29" s="34">
        <f>_xll.qlRateHelperRate($D29)</f>
        <v>5.7759999999999999E-2</v>
      </c>
      <c r="G29" s="34" t="str">
        <f>IF(ISERROR(_xll.qlSwapRateHelperSpread($D29)),IF(ISERROR(_xll.qlFuturesRateHelperConvexityAdjustment($D29)),"--",_xll.qlFuturesRateHelperConvexityAdjustment($D29)),_xll.qlSwapRateHelperSpread($D29))</f>
        <v>--</v>
      </c>
      <c r="H29" s="35">
        <f>_xll.qlRateHelperEarliestDate($D29)</f>
        <v>42150</v>
      </c>
      <c r="I29" s="35">
        <f>_xll.qlRateHelperLatestDate($D29)</f>
        <v>45440</v>
      </c>
      <c r="J29" s="117">
        <v>0.83793873863293278</v>
      </c>
      <c r="K29" s="43"/>
      <c r="L29" s="43"/>
      <c r="N29" s="43"/>
    </row>
    <row r="30" spans="4:14" x14ac:dyDescent="0.2">
      <c r="D30" s="33" t="str">
        <v>obj_01601</v>
      </c>
      <c r="E30" s="33" t="str">
        <f>+_xll.qlRateHelperQuoteName(D30)</f>
        <v>USDGBP10Y_Quote</v>
      </c>
      <c r="F30" s="34">
        <f>_xll.qlRateHelperRate($D30)</f>
        <v>6.9580000000000003E-2</v>
      </c>
      <c r="G30" s="34" t="str">
        <f>IF(ISERROR(_xll.qlSwapRateHelperSpread($D30)),IF(ISERROR(_xll.qlFuturesRateHelperConvexityAdjustment($D30)),"--",_xll.qlFuturesRateHelperConvexityAdjustment($D30)),_xll.qlSwapRateHelperSpread($D30))</f>
        <v>--</v>
      </c>
      <c r="H30" s="35">
        <f>_xll.qlRateHelperEarliestDate($D30)</f>
        <v>42150</v>
      </c>
      <c r="I30" s="35">
        <f>_xll.qlRateHelperLatestDate($D30)</f>
        <v>45804</v>
      </c>
      <c r="J30" s="117">
        <v>0.81796573691229313</v>
      </c>
      <c r="K30" s="43"/>
      <c r="L30" s="43"/>
      <c r="N30" s="43"/>
    </row>
    <row r="31" spans="4:14" x14ac:dyDescent="0.2">
      <c r="D31" s="33" t="str">
        <v>obj_015e5</v>
      </c>
      <c r="E31" s="33" t="str">
        <f>+_xll.qlRateHelperQuoteName(D31)</f>
        <v>USDGBP12Y_Quote</v>
      </c>
      <c r="F31" s="34">
        <f>_xll.qlRateHelperRate($D31)</f>
        <v>9.1365000000000016E-2</v>
      </c>
      <c r="G31" s="34" t="str">
        <f>IF(ISERROR(_xll.qlSwapRateHelperSpread($D31)),IF(ISERROR(_xll.qlFuturesRateHelperConvexityAdjustment($D31)),"--",_xll.qlFuturesRateHelperConvexityAdjustment($D31)),_xll.qlSwapRateHelperSpread($D31))</f>
        <v>--</v>
      </c>
      <c r="H31" s="35">
        <f>_xll.qlRateHelperEarliestDate($D31)</f>
        <v>42150</v>
      </c>
      <c r="I31" s="35">
        <f>_xll.qlRateHelperLatestDate($D31)</f>
        <v>46533</v>
      </c>
      <c r="J31" s="117">
        <v>0.77822745521318504</v>
      </c>
      <c r="K31" s="43"/>
      <c r="L31" s="43"/>
      <c r="N31" s="43"/>
    </row>
    <row r="32" spans="4:14" x14ac:dyDescent="0.2">
      <c r="D32" s="33" t="str">
        <v>obj_01618</v>
      </c>
      <c r="E32" s="33" t="str">
        <f>+_xll.qlRateHelperQuoteName(D32)</f>
        <v>USDGBP15Y_Quote</v>
      </c>
      <c r="F32" s="34">
        <f>_xll.qlRateHelperRate($D32)</f>
        <v>0.12542500000000001</v>
      </c>
      <c r="G32" s="34" t="str">
        <f>IF(ISERROR(_xll.qlSwapRateHelperSpread($D32)),IF(ISERROR(_xll.qlFuturesRateHelperConvexityAdjustment($D32)),"--",_xll.qlFuturesRateHelperConvexityAdjustment($D32)),_xll.qlSwapRateHelperSpread($D32))</f>
        <v>--</v>
      </c>
      <c r="H32" s="35">
        <f>_xll.qlRateHelperEarliestDate($D32)</f>
        <v>42150</v>
      </c>
      <c r="I32" s="35">
        <f>_xll.qlRateHelperLatestDate($D32)</f>
        <v>47631</v>
      </c>
      <c r="J32" s="117">
        <v>0.72400264747999399</v>
      </c>
      <c r="K32" s="43"/>
      <c r="L32" s="43"/>
      <c r="N32" s="43"/>
    </row>
    <row r="33" spans="4:12" x14ac:dyDescent="0.2">
      <c r="D33" s="33" t="str">
        <v>obj_015e3</v>
      </c>
      <c r="E33" s="33" t="str">
        <f>+_xll.qlRateHelperQuoteName(D33)</f>
        <v>USDGBP20Y_Quote</v>
      </c>
      <c r="F33" s="34">
        <f>_xll.qlRateHelperRate($D33)</f>
        <v>0.18108000000000002</v>
      </c>
      <c r="G33" s="34" t="str">
        <f>IF(ISERROR(_xll.qlSwapRateHelperSpread($D33)),IF(ISERROR(_xll.qlFuturesRateHelperConvexityAdjustment($D33)),"--",_xll.qlFuturesRateHelperConvexityAdjustment($D33)),_xll.qlSwapRateHelperSpread($D33))</f>
        <v>--</v>
      </c>
      <c r="H33" s="35">
        <f>_xll.qlRateHelperEarliestDate($D33)</f>
        <v>42150</v>
      </c>
      <c r="I33" s="35">
        <f>_xll.qlRateHelperLatestDate($D33)</f>
        <v>49458</v>
      </c>
      <c r="J33" s="117">
        <v>0.64455923963449391</v>
      </c>
      <c r="L33" s="43"/>
    </row>
    <row r="34" spans="4:12" x14ac:dyDescent="0.2">
      <c r="D34" s="33" t="str">
        <v>obj_01619</v>
      </c>
      <c r="E34" s="33" t="str">
        <f>+_xll.qlRateHelperQuoteName(D34)</f>
        <v>USDGBP30Y_Quote</v>
      </c>
      <c r="F34" s="34">
        <f>_xll.qlRateHelperRate($D34)</f>
        <v>0.28350999999999998</v>
      </c>
      <c r="G34" s="34" t="str">
        <f>IF(ISERROR(_xll.qlSwapRateHelperSpread($D34)),IF(ISERROR(_xll.qlFuturesRateHelperConvexityAdjustment($D34)),"--",_xll.qlFuturesRateHelperConvexityAdjustment($D34)),_xll.qlSwapRateHelperSpread($D34))</f>
        <v>--</v>
      </c>
      <c r="H34" s="35">
        <f>_xll.qlRateHelperEarliestDate($D34)</f>
        <v>42150</v>
      </c>
      <c r="I34" s="35">
        <f>_xll.qlRateHelperLatestDate($D34)</f>
        <v>53108</v>
      </c>
      <c r="J34" s="117">
        <v>0.5095067796701559</v>
      </c>
    </row>
    <row r="35" spans="4:12" x14ac:dyDescent="0.2">
      <c r="D35" s="33" t="e">
        <v>#N/A</v>
      </c>
      <c r="E35" s="33" t="e">
        <f>+_xll.qlRateHelperQuoteName(D35)</f>
        <v>#VALUE!</v>
      </c>
      <c r="F35" s="34" t="e">
        <f>_xll.qlRateHelperRate($D35)</f>
        <v>#VALUE!</v>
      </c>
      <c r="G35" s="34" t="str">
        <f>IF(ISERROR(_xll.qlSwapRateHelperSpread($D35)),IF(ISERROR(_xll.qlFuturesRateHelperConvexityAdjustment($D35)),"--",_xll.qlFuturesRateHelperConvexityAdjustment($D35)),_xll.qlSwapRateHelperSpread($D35))</f>
        <v>--</v>
      </c>
      <c r="H35" s="35" t="e">
        <f>_xll.qlRateHelperEarliestDate($D35)</f>
        <v>#VALUE!</v>
      </c>
      <c r="I35" s="35" t="e">
        <f>_xll.qlRateHelperLatestDate($D35)</f>
        <v>#VALUE!</v>
      </c>
      <c r="J35" s="45" t="e">
        <v>#N/A</v>
      </c>
    </row>
    <row r="36" spans="4:12" x14ac:dyDescent="0.2">
      <c r="D36" s="33" t="e">
        <v>#N/A</v>
      </c>
      <c r="E36" s="33" t="e">
        <f>+_xll.qlRateHelperQuoteName(D36)</f>
        <v>#VALUE!</v>
      </c>
      <c r="F36" s="34" t="e">
        <f>_xll.qlRateHelperRate($D36)</f>
        <v>#VALUE!</v>
      </c>
      <c r="G36" s="34" t="str">
        <f>IF(ISERROR(_xll.qlSwapRateHelperSpread($D36)),IF(ISERROR(_xll.qlFuturesRateHelperConvexityAdjustment($D36)),"--",_xll.qlFuturesRateHelperConvexityAdjustment($D36)),_xll.qlSwapRateHelperSpread($D36))</f>
        <v>--</v>
      </c>
      <c r="H36" s="35" t="e">
        <f>_xll.qlRateHelperEarliestDate($D36)</f>
        <v>#VALUE!</v>
      </c>
      <c r="I36" s="35" t="e">
        <f>_xll.qlRateHelperLatestDate($D36)</f>
        <v>#VALUE!</v>
      </c>
      <c r="J36" s="45" t="e">
        <v>#N/A</v>
      </c>
    </row>
    <row r="37" spans="4:12" x14ac:dyDescent="0.2">
      <c r="D37" s="33" t="e">
        <v>#N/A</v>
      </c>
      <c r="E37" s="33" t="e">
        <f>+_xll.qlRateHelperQuoteName(D37)</f>
        <v>#VALUE!</v>
      </c>
      <c r="F37" s="34" t="e">
        <f>_xll.qlRateHelperRate($D37)</f>
        <v>#VALUE!</v>
      </c>
      <c r="G37" s="34" t="str">
        <f>IF(ISERROR(_xll.qlSwapRateHelperSpread($D37)),IF(ISERROR(_xll.qlFuturesRateHelperConvexityAdjustment($D37)),"--",_xll.qlFuturesRateHelperConvexityAdjustment($D37)),_xll.qlSwapRateHelperSpread($D37))</f>
        <v>--</v>
      </c>
      <c r="H37" s="35" t="e">
        <f>_xll.qlRateHelperEarliestDate($D37)</f>
        <v>#VALUE!</v>
      </c>
      <c r="I37" s="35" t="e">
        <f>_xll.qlRateHelperLatestDate($D37)</f>
        <v>#VALUE!</v>
      </c>
      <c r="J37" s="45" t="e">
        <v>#N/A</v>
      </c>
    </row>
    <row r="38" spans="4:12" x14ac:dyDescent="0.2">
      <c r="D38" s="33" t="e">
        <v>#N/A</v>
      </c>
      <c r="E38" s="33" t="e">
        <f>+_xll.qlRateHelperQuoteName(D38)</f>
        <v>#VALUE!</v>
      </c>
      <c r="F38" s="34" t="e">
        <f>_xll.qlRateHelperRate($D38)</f>
        <v>#VALUE!</v>
      </c>
      <c r="G38" s="34" t="str">
        <f>IF(ISERROR(_xll.qlSwapRateHelperSpread($D38)),IF(ISERROR(_xll.qlFuturesRateHelperConvexityAdjustment($D38)),"--",_xll.qlFuturesRateHelperConvexityAdjustment($D38)),_xll.qlSwapRateHelperSpread($D38))</f>
        <v>--</v>
      </c>
      <c r="H38" s="35" t="e">
        <f>_xll.qlRateHelperEarliestDate($D38)</f>
        <v>#VALUE!</v>
      </c>
      <c r="I38" s="35" t="e">
        <f>_xll.qlRateHelperLatestDate($D38)</f>
        <v>#VALUE!</v>
      </c>
      <c r="J38" s="45" t="e">
        <v>#N/A</v>
      </c>
    </row>
    <row r="39" spans="4:12" x14ac:dyDescent="0.2">
      <c r="D39" s="33" t="e">
        <v>#N/A</v>
      </c>
      <c r="E39" s="33" t="e">
        <f>+_xll.qlRateHelperQuoteName(D39)</f>
        <v>#VALUE!</v>
      </c>
      <c r="F39" s="34" t="e">
        <f>_xll.qlRateHelperRate($D39)</f>
        <v>#VALUE!</v>
      </c>
      <c r="G39" s="34" t="str">
        <f>IF(ISERROR(_xll.qlSwapRateHelperSpread($D39)),IF(ISERROR(_xll.qlFuturesRateHelperConvexityAdjustment($D39)),"--",_xll.qlFuturesRateHelperConvexityAdjustment($D39)),_xll.qlSwapRateHelperSpread($D39))</f>
        <v>--</v>
      </c>
      <c r="H39" s="35" t="e">
        <f>_xll.qlRateHelperEarliestDate($D39)</f>
        <v>#VALUE!</v>
      </c>
      <c r="I39" s="35" t="e">
        <f>_xll.qlRateHelperLatestDate($D39)</f>
        <v>#VALUE!</v>
      </c>
      <c r="J39" s="45" t="e">
        <v>#N/A</v>
      </c>
    </row>
    <row r="40" spans="4:12" x14ac:dyDescent="0.2">
      <c r="D40" s="33" t="e">
        <v>#N/A</v>
      </c>
      <c r="E40" s="33" t="e">
        <f>+_xll.qlRateHelperQuoteName(D40)</f>
        <v>#VALUE!</v>
      </c>
      <c r="F40" s="34" t="e">
        <f>_xll.qlRateHelperRate($D40)</f>
        <v>#VALUE!</v>
      </c>
      <c r="G40" s="34" t="str">
        <f>IF(ISERROR(_xll.qlSwapRateHelperSpread($D40)),IF(ISERROR(_xll.qlFuturesRateHelperConvexityAdjustment($D40)),"--",_xll.qlFuturesRateHelperConvexityAdjustment($D40)),_xll.qlSwapRateHelperSpread($D40))</f>
        <v>--</v>
      </c>
      <c r="H40" s="35" t="e">
        <f>_xll.qlRateHelperEarliestDate($D40)</f>
        <v>#VALUE!</v>
      </c>
      <c r="I40" s="35" t="e">
        <f>_xll.qlRateHelperLatestDate($D40)</f>
        <v>#VALUE!</v>
      </c>
      <c r="J40" s="45" t="e">
        <v>#N/A</v>
      </c>
    </row>
    <row r="41" spans="4:12" x14ac:dyDescent="0.2">
      <c r="D41" s="33" t="e">
        <v>#N/A</v>
      </c>
      <c r="E41" s="33" t="e">
        <f>+_xll.qlRateHelperQuoteName(D41)</f>
        <v>#VALUE!</v>
      </c>
      <c r="F41" s="34" t="e">
        <f>_xll.qlRateHelperRate($D41)</f>
        <v>#VALUE!</v>
      </c>
      <c r="G41" s="34" t="str">
        <f>IF(ISERROR(_xll.qlSwapRateHelperSpread($D41)),IF(ISERROR(_xll.qlFuturesRateHelperConvexityAdjustment($D41)),"--",_xll.qlFuturesRateHelperConvexityAdjustment($D41)),_xll.qlSwapRateHelperSpread($D41))</f>
        <v>--</v>
      </c>
      <c r="H41" s="35" t="e">
        <f>_xll.qlRateHelperEarliestDate($D41)</f>
        <v>#VALUE!</v>
      </c>
      <c r="I41" s="35" t="e">
        <f>_xll.qlRateHelperLatestDate($D41)</f>
        <v>#VALUE!</v>
      </c>
      <c r="J41" s="45" t="e">
        <v>#N/A</v>
      </c>
    </row>
    <row r="42" spans="4:12" x14ac:dyDescent="0.2">
      <c r="D42" s="33" t="e">
        <v>#N/A</v>
      </c>
      <c r="E42" s="33" t="e">
        <f>+_xll.qlRateHelperQuoteName(D42)</f>
        <v>#VALUE!</v>
      </c>
      <c r="F42" s="34" t="e">
        <f>_xll.qlRateHelperRate($D42)</f>
        <v>#VALUE!</v>
      </c>
      <c r="G42" s="34" t="str">
        <f>IF(ISERROR(_xll.qlSwapRateHelperSpread($D42)),IF(ISERROR(_xll.qlFuturesRateHelperConvexityAdjustment($D42)),"--",_xll.qlFuturesRateHelperConvexityAdjustment($D42)),_xll.qlSwapRateHelperSpread($D42))</f>
        <v>--</v>
      </c>
      <c r="H42" s="35" t="e">
        <f>_xll.qlRateHelperEarliestDate($D42)</f>
        <v>#VALUE!</v>
      </c>
      <c r="I42" s="35" t="e">
        <f>_xll.qlRateHelperLatestDate($D42)</f>
        <v>#VALUE!</v>
      </c>
      <c r="J42" s="45" t="e">
        <v>#N/A</v>
      </c>
    </row>
    <row r="43" spans="4:12" x14ac:dyDescent="0.2">
      <c r="D43" s="33" t="e">
        <v>#N/A</v>
      </c>
      <c r="E43" s="33" t="e">
        <f>+_xll.qlRateHelperQuoteName(D43)</f>
        <v>#VALUE!</v>
      </c>
      <c r="F43" s="34" t="e">
        <f>_xll.qlRateHelperRate($D43)</f>
        <v>#VALUE!</v>
      </c>
      <c r="G43" s="34" t="str">
        <f>IF(ISERROR(_xll.qlSwapRateHelperSpread($D43)),IF(ISERROR(_xll.qlFuturesRateHelperConvexityAdjustment($D43)),"--",_xll.qlFuturesRateHelperConvexityAdjustment($D43)),_xll.qlSwapRateHelperSpread($D43))</f>
        <v>--</v>
      </c>
      <c r="H43" s="35" t="e">
        <f>_xll.qlRateHelperEarliestDate($D43)</f>
        <v>#VALUE!</v>
      </c>
      <c r="I43" s="35" t="e">
        <f>_xll.qlRateHelperLatestDate($D43)</f>
        <v>#VALUE!</v>
      </c>
      <c r="J43" s="45" t="e">
        <v>#N/A</v>
      </c>
    </row>
    <row r="44" spans="4:12" x14ac:dyDescent="0.2">
      <c r="D44" s="33" t="e">
        <v>#N/A</v>
      </c>
      <c r="E44" s="33" t="e">
        <f>+_xll.qlRateHelperQuoteName(D44)</f>
        <v>#VALUE!</v>
      </c>
      <c r="F44" s="34" t="e">
        <f>_xll.qlRateHelperRate($D44)</f>
        <v>#VALUE!</v>
      </c>
      <c r="G44" s="34" t="str">
        <f>IF(ISERROR(_xll.qlSwapRateHelperSpread($D44)),IF(ISERROR(_xll.qlFuturesRateHelperConvexityAdjustment($D44)),"--",_xll.qlFuturesRateHelperConvexityAdjustment($D44)),_xll.qlSwapRateHelperSpread($D44))</f>
        <v>--</v>
      </c>
      <c r="H44" s="35" t="e">
        <f>_xll.qlRateHelperEarliestDate($D44)</f>
        <v>#VALUE!</v>
      </c>
      <c r="I44" s="35" t="e">
        <f>_xll.qlRateHelperLatestDate($D44)</f>
        <v>#VALUE!</v>
      </c>
      <c r="J44" s="45" t="e">
        <v>#N/A</v>
      </c>
    </row>
    <row r="45" spans="4:12" x14ac:dyDescent="0.2">
      <c r="D45" s="33" t="e">
        <v>#N/A</v>
      </c>
      <c r="E45" s="33" t="e">
        <f>+_xll.qlRateHelperQuoteName(D45)</f>
        <v>#VALUE!</v>
      </c>
      <c r="F45" s="34" t="e">
        <f>_xll.qlRateHelperRate($D45)</f>
        <v>#VALUE!</v>
      </c>
      <c r="G45" s="34" t="str">
        <f>IF(ISERROR(_xll.qlSwapRateHelperSpread($D45)),IF(ISERROR(_xll.qlFuturesRateHelperConvexityAdjustment($D45)),"--",_xll.qlFuturesRateHelperConvexityAdjustment($D45)),_xll.qlSwapRateHelperSpread($D45))</f>
        <v>--</v>
      </c>
      <c r="H45" s="35" t="e">
        <f>_xll.qlRateHelperEarliestDate($D45)</f>
        <v>#VALUE!</v>
      </c>
      <c r="I45" s="35" t="e">
        <f>_xll.qlRateHelperLatestDate($D45)</f>
        <v>#VALUE!</v>
      </c>
      <c r="J45" s="45" t="e">
        <v>#N/A</v>
      </c>
    </row>
    <row r="46" spans="4:12" x14ac:dyDescent="0.2">
      <c r="D46" s="33" t="e">
        <v>#N/A</v>
      </c>
      <c r="E46" s="33" t="e">
        <f>+_xll.qlRateHelperQuoteName(D46)</f>
        <v>#VALUE!</v>
      </c>
      <c r="F46" s="34" t="e">
        <f>_xll.qlRateHelperRate($D46)</f>
        <v>#VALUE!</v>
      </c>
      <c r="G46" s="34" t="str">
        <f>IF(ISERROR(_xll.qlSwapRateHelperSpread($D46)),IF(ISERROR(_xll.qlFuturesRateHelperConvexityAdjustment($D46)),"--",_xll.qlFuturesRateHelperConvexityAdjustment($D46)),_xll.qlSwapRateHelperSpread($D46))</f>
        <v>--</v>
      </c>
      <c r="H46" s="35" t="e">
        <f>_xll.qlRateHelperEarliestDate($D46)</f>
        <v>#VALUE!</v>
      </c>
      <c r="I46" s="35" t="e">
        <f>_xll.qlRateHelperLatestDate($D46)</f>
        <v>#VALUE!</v>
      </c>
      <c r="J46" s="45" t="e">
        <v>#N/A</v>
      </c>
    </row>
    <row r="47" spans="4:12" x14ac:dyDescent="0.2">
      <c r="D47" s="33" t="e">
        <v>#N/A</v>
      </c>
      <c r="E47" s="33" t="e">
        <f>+_xll.qlRateHelperQuoteName(D47)</f>
        <v>#VALUE!</v>
      </c>
      <c r="F47" s="34" t="e">
        <f>_xll.qlRateHelperRate($D47)</f>
        <v>#VALUE!</v>
      </c>
      <c r="G47" s="34" t="str">
        <f>IF(ISERROR(_xll.qlSwapRateHelperSpread($D47)),IF(ISERROR(_xll.qlFuturesRateHelperConvexityAdjustment($D47)),"--",_xll.qlFuturesRateHelperConvexityAdjustment($D47)),_xll.qlSwapRateHelperSpread($D47))</f>
        <v>--</v>
      </c>
      <c r="H47" s="35" t="e">
        <f>_xll.qlRateHelperEarliestDate($D47)</f>
        <v>#VALUE!</v>
      </c>
      <c r="I47" s="35" t="e">
        <f>_xll.qlRateHelperLatestDate($D47)</f>
        <v>#VALUE!</v>
      </c>
      <c r="J47" s="45" t="e">
        <v>#N/A</v>
      </c>
    </row>
    <row r="48" spans="4:12" x14ac:dyDescent="0.2">
      <c r="D48" s="33" t="e">
        <v>#N/A</v>
      </c>
      <c r="E48" s="33" t="e">
        <f>+_xll.qlRateHelperQuoteName(D48)</f>
        <v>#VALUE!</v>
      </c>
      <c r="F48" s="34" t="e">
        <f>_xll.qlRateHelperRate($D48)</f>
        <v>#VALUE!</v>
      </c>
      <c r="G48" s="34" t="str">
        <f>IF(ISERROR(_xll.qlSwapRateHelperSpread($D48)),IF(ISERROR(_xll.qlFuturesRateHelperConvexityAdjustment($D48)),"--",_xll.qlFuturesRateHelperConvexityAdjustment($D48)),_xll.qlSwapRateHelperSpread($D48))</f>
        <v>--</v>
      </c>
      <c r="H48" s="35" t="e">
        <f>_xll.qlRateHelperEarliestDate($D48)</f>
        <v>#VALUE!</v>
      </c>
      <c r="I48" s="35" t="e">
        <f>_xll.qlRateHelperLatestDate($D48)</f>
        <v>#VALUE!</v>
      </c>
      <c r="J48" s="45" t="e">
        <v>#N/A</v>
      </c>
    </row>
    <row r="49" spans="4:10" x14ac:dyDescent="0.2">
      <c r="D49" s="33" t="e">
        <v>#N/A</v>
      </c>
      <c r="E49" s="33" t="e">
        <f>+_xll.qlRateHelperQuoteName(D49)</f>
        <v>#VALUE!</v>
      </c>
      <c r="F49" s="34" t="e">
        <f>_xll.qlRateHelperRate($D49)</f>
        <v>#VALUE!</v>
      </c>
      <c r="G49" s="34" t="str">
        <f>IF(ISERROR(_xll.qlSwapRateHelperSpread($D49)),IF(ISERROR(_xll.qlFuturesRateHelperConvexityAdjustment($D49)),"--",_xll.qlFuturesRateHelperConvexityAdjustment($D49)),_xll.qlSwapRateHelperSpread($D49))</f>
        <v>--</v>
      </c>
      <c r="H49" s="35" t="e">
        <f>_xll.qlRateHelperEarliestDate($D49)</f>
        <v>#VALUE!</v>
      </c>
      <c r="I49" s="35" t="e">
        <f>_xll.qlRateHelperLatestDate($D49)</f>
        <v>#VALUE!</v>
      </c>
      <c r="J49" s="45" t="e">
        <v>#N/A</v>
      </c>
    </row>
    <row r="50" spans="4:10" x14ac:dyDescent="0.2">
      <c r="D50" s="33" t="e">
        <v>#N/A</v>
      </c>
      <c r="E50" s="33" t="e">
        <f>+_xll.qlRateHelperQuoteName(D50)</f>
        <v>#VALUE!</v>
      </c>
      <c r="F50" s="34" t="e">
        <f>_xll.qlRateHelperRate($D50)</f>
        <v>#VALUE!</v>
      </c>
      <c r="G50" s="34" t="str">
        <f>IF(ISERROR(_xll.qlSwapRateHelperSpread($D50)),IF(ISERROR(_xll.qlFuturesRateHelperConvexityAdjustment($D50)),"--",_xll.qlFuturesRateHelperConvexityAdjustment($D50)),_xll.qlSwapRateHelperSpread($D50))</f>
        <v>--</v>
      </c>
      <c r="H50" s="35" t="e">
        <f>_xll.qlRateHelperEarliestDate($D50)</f>
        <v>#VALUE!</v>
      </c>
      <c r="I50" s="35" t="e">
        <f>_xll.qlRateHelperLatestDate($D50)</f>
        <v>#VALUE!</v>
      </c>
      <c r="J50" s="45" t="e">
        <v>#N/A</v>
      </c>
    </row>
    <row r="51" spans="4:10" x14ac:dyDescent="0.2">
      <c r="D51" s="33" t="e">
        <v>#N/A</v>
      </c>
      <c r="E51" s="33" t="e">
        <f>+_xll.qlRateHelperQuoteName(D51)</f>
        <v>#VALUE!</v>
      </c>
      <c r="F51" s="34" t="e">
        <f>_xll.qlRateHelperRate($D51)</f>
        <v>#VALUE!</v>
      </c>
      <c r="G51" s="34" t="str">
        <f>IF(ISERROR(_xll.qlSwapRateHelperSpread($D51)),IF(ISERROR(_xll.qlFuturesRateHelperConvexityAdjustment($D51)),"--",_xll.qlFuturesRateHelperConvexityAdjustment($D51)),_xll.qlSwapRateHelperSpread($D51))</f>
        <v>--</v>
      </c>
      <c r="H51" s="35" t="e">
        <f>_xll.qlRateHelperEarliestDate($D51)</f>
        <v>#VALUE!</v>
      </c>
      <c r="I51" s="35" t="e">
        <f>_xll.qlRateHelperLatestDate($D51)</f>
        <v>#VALUE!</v>
      </c>
      <c r="J51" s="45" t="e">
        <v>#N/A</v>
      </c>
    </row>
    <row r="52" spans="4:10" x14ac:dyDescent="0.2">
      <c r="D52" s="33" t="e">
        <v>#N/A</v>
      </c>
      <c r="E52" s="33" t="e">
        <f>+_xll.qlRateHelperQuoteName(D52)</f>
        <v>#VALUE!</v>
      </c>
      <c r="F52" s="34" t="e">
        <f>_xll.qlRateHelperRate($D52)</f>
        <v>#VALUE!</v>
      </c>
      <c r="G52" s="34" t="str">
        <f>IF(ISERROR(_xll.qlSwapRateHelperSpread($D52)),IF(ISERROR(_xll.qlFuturesRateHelperConvexityAdjustment($D52)),"--",_xll.qlFuturesRateHelperConvexityAdjustment($D52)),_xll.qlSwapRateHelperSpread($D52))</f>
        <v>--</v>
      </c>
      <c r="H52" s="35" t="e">
        <f>_xll.qlRateHelperEarliestDate($D52)</f>
        <v>#VALUE!</v>
      </c>
      <c r="I52" s="35" t="e">
        <f>_xll.qlRateHelperLatestDate($D52)</f>
        <v>#VALUE!</v>
      </c>
      <c r="J52" s="45" t="e">
        <v>#N/A</v>
      </c>
    </row>
    <row r="53" spans="4:10" x14ac:dyDescent="0.2">
      <c r="D53" s="33" t="e">
        <v>#N/A</v>
      </c>
      <c r="E53" s="33" t="e">
        <f>+_xll.qlRateHelperQuoteName(D53)</f>
        <v>#VALUE!</v>
      </c>
      <c r="F53" s="34" t="e">
        <f>_xll.qlRateHelperRate($D53)</f>
        <v>#VALUE!</v>
      </c>
      <c r="G53" s="34" t="str">
        <f>IF(ISERROR(_xll.qlSwapRateHelperSpread($D53)),IF(ISERROR(_xll.qlFuturesRateHelperConvexityAdjustment($D53)),"--",_xll.qlFuturesRateHelperConvexityAdjustment($D53)),_xll.qlSwapRateHelperSpread($D53))</f>
        <v>--</v>
      </c>
      <c r="H53" s="35" t="e">
        <f>_xll.qlRateHelperEarliestDate($D53)</f>
        <v>#VALUE!</v>
      </c>
      <c r="I53" s="35" t="e">
        <f>_xll.qlRateHelperLatestDate($D53)</f>
        <v>#VALUE!</v>
      </c>
      <c r="J53" s="45" t="e">
        <v>#N/A</v>
      </c>
    </row>
    <row r="54" spans="4:10" x14ac:dyDescent="0.2">
      <c r="D54" s="33" t="e">
        <v>#N/A</v>
      </c>
      <c r="E54" s="33" t="e">
        <f>+_xll.qlRateHelperQuoteName(D54)</f>
        <v>#VALUE!</v>
      </c>
      <c r="F54" s="34" t="e">
        <f>_xll.qlRateHelperRate($D54)</f>
        <v>#VALUE!</v>
      </c>
      <c r="G54" s="34" t="str">
        <f>IF(ISERROR(_xll.qlSwapRateHelperSpread($D54)),IF(ISERROR(_xll.qlFuturesRateHelperConvexityAdjustment($D54)),"--",_xll.qlFuturesRateHelperConvexityAdjustment($D54)),_xll.qlSwapRateHelperSpread($D54))</f>
        <v>--</v>
      </c>
      <c r="H54" s="35" t="e">
        <f>_xll.qlRateHelperEarliestDate($D54)</f>
        <v>#VALUE!</v>
      </c>
      <c r="I54" s="35" t="e">
        <f>_xll.qlRateHelperLatestDate($D54)</f>
        <v>#VALUE!</v>
      </c>
      <c r="J54" s="45" t="e">
        <v>#N/A</v>
      </c>
    </row>
    <row r="55" spans="4:10" x14ac:dyDescent="0.2">
      <c r="D55" s="33" t="e">
        <v>#N/A</v>
      </c>
      <c r="E55" s="33" t="e">
        <f>+_xll.qlRateHelperQuoteName(D55)</f>
        <v>#VALUE!</v>
      </c>
      <c r="F55" s="34" t="e">
        <f>_xll.qlRateHelperRate($D55)</f>
        <v>#VALUE!</v>
      </c>
      <c r="G55" s="34" t="str">
        <f>IF(ISERROR(_xll.qlSwapRateHelperSpread($D55)),IF(ISERROR(_xll.qlFuturesRateHelperConvexityAdjustment($D55)),"--",_xll.qlFuturesRateHelperConvexityAdjustment($D55)),_xll.qlSwapRateHelperSpread($D55))</f>
        <v>--</v>
      </c>
      <c r="H55" s="35" t="e">
        <f>_xll.qlRateHelperEarliestDate($D55)</f>
        <v>#VALUE!</v>
      </c>
      <c r="I55" s="35" t="e">
        <f>_xll.qlRateHelperLatestDate($D55)</f>
        <v>#VALUE!</v>
      </c>
      <c r="J55" s="45" t="e">
        <v>#N/A</v>
      </c>
    </row>
    <row r="56" spans="4:10" x14ac:dyDescent="0.2">
      <c r="D56" s="33" t="e">
        <v>#N/A</v>
      </c>
      <c r="E56" s="33" t="e">
        <f>+_xll.qlRateHelperQuoteName(D56)</f>
        <v>#VALUE!</v>
      </c>
      <c r="F56" s="34" t="e">
        <f>_xll.qlRateHelperRate($D56)</f>
        <v>#VALUE!</v>
      </c>
      <c r="G56" s="34" t="str">
        <f>IF(ISERROR(_xll.qlSwapRateHelperSpread($D56)),IF(ISERROR(_xll.qlFuturesRateHelperConvexityAdjustment($D56)),"--",_xll.qlFuturesRateHelperConvexityAdjustment($D56)),_xll.qlSwapRateHelperSpread($D56))</f>
        <v>--</v>
      </c>
      <c r="H56" s="35" t="e">
        <f>_xll.qlRateHelperEarliestDate($D56)</f>
        <v>#VALUE!</v>
      </c>
      <c r="I56" s="35" t="e">
        <f>_xll.qlRateHelperLatestDate($D56)</f>
        <v>#VALUE!</v>
      </c>
      <c r="J56" s="45" t="e">
        <v>#N/A</v>
      </c>
    </row>
    <row r="57" spans="4:10" x14ac:dyDescent="0.2">
      <c r="D57" s="33" t="e">
        <v>#N/A</v>
      </c>
      <c r="E57" s="33" t="e">
        <f>+_xll.qlRateHelperQuoteName(D57)</f>
        <v>#VALUE!</v>
      </c>
      <c r="F57" s="34" t="e">
        <f>_xll.qlRateHelperRate($D57)</f>
        <v>#VALUE!</v>
      </c>
      <c r="G57" s="34" t="str">
        <f>IF(ISERROR(_xll.qlSwapRateHelperSpread($D57)),IF(ISERROR(_xll.qlFuturesRateHelperConvexityAdjustment($D57)),"--",_xll.qlFuturesRateHelperConvexityAdjustment($D57)),_xll.qlSwapRateHelperSpread($D57))</f>
        <v>--</v>
      </c>
      <c r="H57" s="35" t="e">
        <f>_xll.qlRateHelperEarliestDate($D57)</f>
        <v>#VALUE!</v>
      </c>
      <c r="I57" s="35" t="e">
        <f>_xll.qlRateHelperLatestDate($D57)</f>
        <v>#VALUE!</v>
      </c>
      <c r="J57" s="45" t="e">
        <v>#N/A</v>
      </c>
    </row>
    <row r="58" spans="4:10" x14ac:dyDescent="0.2">
      <c r="D58" s="33" t="e">
        <v>#N/A</v>
      </c>
      <c r="E58" s="33" t="e">
        <f>+_xll.qlRateHelperQuoteName(D58)</f>
        <v>#VALUE!</v>
      </c>
      <c r="F58" s="34" t="e">
        <f>_xll.qlRateHelperRate($D58)</f>
        <v>#VALUE!</v>
      </c>
      <c r="G58" s="34" t="str">
        <f>IF(ISERROR(_xll.qlSwapRateHelperSpread($D58)),IF(ISERROR(_xll.qlFuturesRateHelperConvexityAdjustment($D58)),"--",_xll.qlFuturesRateHelperConvexityAdjustment($D58)),_xll.qlSwapRateHelperSpread($D58))</f>
        <v>--</v>
      </c>
      <c r="H58" s="35" t="e">
        <f>_xll.qlRateHelperEarliestDate($D58)</f>
        <v>#VALUE!</v>
      </c>
      <c r="I58" s="35" t="e">
        <f>_xll.qlRateHelperLatestDate($D58)</f>
        <v>#VALUE!</v>
      </c>
      <c r="J58" s="45" t="e">
        <v>#N/A</v>
      </c>
    </row>
    <row r="59" spans="4:10" x14ac:dyDescent="0.2">
      <c r="D59" s="33" t="e">
        <v>#N/A</v>
      </c>
      <c r="E59" s="33" t="e">
        <f>+_xll.qlRateHelperQuoteName(D59)</f>
        <v>#VALUE!</v>
      </c>
      <c r="F59" s="34" t="e">
        <f>_xll.qlRateHelperRate($D59)</f>
        <v>#VALUE!</v>
      </c>
      <c r="G59" s="34" t="str">
        <f>IF(ISERROR(_xll.qlSwapRateHelperSpread($D59)),IF(ISERROR(_xll.qlFuturesRateHelperConvexityAdjustment($D59)),"--",_xll.qlFuturesRateHelperConvexityAdjustment($D59)),_xll.qlSwapRateHelperSpread($D59))</f>
        <v>--</v>
      </c>
      <c r="H59" s="35" t="e">
        <f>_xll.qlRateHelperEarliestDate($D59)</f>
        <v>#VALUE!</v>
      </c>
      <c r="I59" s="35" t="e">
        <f>_xll.qlRateHelperLatestDate($D59)</f>
        <v>#VALUE!</v>
      </c>
      <c r="J59" s="45" t="e">
        <v>#N/A</v>
      </c>
    </row>
    <row r="60" spans="4:10" x14ac:dyDescent="0.2">
      <c r="D60" s="33" t="e">
        <v>#N/A</v>
      </c>
      <c r="E60" s="33" t="e">
        <f>+_xll.qlRateHelperQuoteName(D60)</f>
        <v>#VALUE!</v>
      </c>
      <c r="F60" s="34" t="e">
        <f>_xll.qlRateHelperRate($D60)</f>
        <v>#VALUE!</v>
      </c>
      <c r="G60" s="34" t="str">
        <f>IF(ISERROR(_xll.qlSwapRateHelperSpread($D60)),IF(ISERROR(_xll.qlFuturesRateHelperConvexityAdjustment($D60)),"--",_xll.qlFuturesRateHelperConvexityAdjustment($D60)),_xll.qlSwapRateHelperSpread($D60))</f>
        <v>--</v>
      </c>
      <c r="H60" s="35" t="e">
        <f>_xll.qlRateHelperEarliestDate($D60)</f>
        <v>#VALUE!</v>
      </c>
      <c r="I60" s="35" t="e">
        <f>_xll.qlRateHelperLatestDate($D60)</f>
        <v>#VALUE!</v>
      </c>
      <c r="J60" s="45" t="e">
        <v>#N/A</v>
      </c>
    </row>
    <row r="61" spans="4:10" x14ac:dyDescent="0.2">
      <c r="D61" s="33" t="e">
        <v>#N/A</v>
      </c>
      <c r="E61" s="33" t="e">
        <f>+_xll.qlRateHelperQuoteName(D61)</f>
        <v>#VALUE!</v>
      </c>
      <c r="F61" s="34" t="e">
        <f>_xll.qlRateHelperRate($D61)</f>
        <v>#VALUE!</v>
      </c>
      <c r="G61" s="34" t="str">
        <f>IF(ISERROR(_xll.qlSwapRateHelperSpread($D61)),IF(ISERROR(_xll.qlFuturesRateHelperConvexityAdjustment($D61)),"--",_xll.qlFuturesRateHelperConvexityAdjustment($D61)),_xll.qlSwapRateHelperSpread($D61))</f>
        <v>--</v>
      </c>
      <c r="H61" s="35" t="e">
        <f>_xll.qlRateHelperEarliestDate($D61)</f>
        <v>#VALUE!</v>
      </c>
      <c r="I61" s="35" t="e">
        <f>_xll.qlRateHelperLatestDate($D61)</f>
        <v>#VALUE!</v>
      </c>
      <c r="J61" s="45" t="e">
        <v>#N/A</v>
      </c>
    </row>
    <row r="62" spans="4:10" x14ac:dyDescent="0.2">
      <c r="D62" s="33" t="e">
        <v>#N/A</v>
      </c>
      <c r="E62" s="33" t="e">
        <f>+_xll.qlRateHelperQuoteName(D62)</f>
        <v>#VALUE!</v>
      </c>
      <c r="F62" s="34" t="e">
        <f>_xll.qlRateHelperRate($D62)</f>
        <v>#VALUE!</v>
      </c>
      <c r="G62" s="34" t="str">
        <f>IF(ISERROR(_xll.qlSwapRateHelperSpread($D62)),IF(ISERROR(_xll.qlFuturesRateHelperConvexityAdjustment($D62)),"--",_xll.qlFuturesRateHelperConvexityAdjustment($D62)),_xll.qlSwapRateHelperSpread($D62))</f>
        <v>--</v>
      </c>
      <c r="H62" s="35" t="e">
        <f>_xll.qlRateHelperEarliestDate($D62)</f>
        <v>#VALUE!</v>
      </c>
      <c r="I62" s="35" t="e">
        <f>_xll.qlRateHelperLatestDate($D62)</f>
        <v>#VALUE!</v>
      </c>
      <c r="J62" s="45" t="e">
        <v>#N/A</v>
      </c>
    </row>
    <row r="63" spans="4:10" x14ac:dyDescent="0.2">
      <c r="D63" s="33" t="e">
        <v>#N/A</v>
      </c>
      <c r="E63" s="33" t="e">
        <f>+_xll.qlRateHelperQuoteName(D63)</f>
        <v>#VALUE!</v>
      </c>
      <c r="F63" s="34" t="e">
        <f>_xll.qlRateHelperRate($D63)</f>
        <v>#VALUE!</v>
      </c>
      <c r="G63" s="34" t="str">
        <f>IF(ISERROR(_xll.qlSwapRateHelperSpread($D63)),IF(ISERROR(_xll.qlFuturesRateHelperConvexityAdjustment($D63)),"--",_xll.qlFuturesRateHelperConvexityAdjustment($D63)),_xll.qlSwapRateHelperSpread($D63))</f>
        <v>--</v>
      </c>
      <c r="H63" s="35" t="e">
        <f>_xll.qlRateHelperEarliestDate($D63)</f>
        <v>#VALUE!</v>
      </c>
      <c r="I63" s="35" t="e">
        <f>_xll.qlRateHelperLatestDate($D63)</f>
        <v>#VALUE!</v>
      </c>
      <c r="J63" s="45" t="e">
        <v>#N/A</v>
      </c>
    </row>
    <row r="64" spans="4:10" x14ac:dyDescent="0.2">
      <c r="D64" s="33" t="e">
        <v>#N/A</v>
      </c>
      <c r="E64" s="33" t="e">
        <f>+_xll.qlRateHelperQuoteName(D64)</f>
        <v>#VALUE!</v>
      </c>
      <c r="F64" s="34" t="e">
        <f>_xll.qlRateHelperRate($D64)</f>
        <v>#VALUE!</v>
      </c>
      <c r="G64" s="34" t="str">
        <f>IF(ISERROR(_xll.qlSwapRateHelperSpread($D64)),IF(ISERROR(_xll.qlFuturesRateHelperConvexityAdjustment($D64)),"--",_xll.qlFuturesRateHelperConvexityAdjustment($D64)),_xll.qlSwapRateHelperSpread($D64))</f>
        <v>--</v>
      </c>
      <c r="H64" s="35" t="e">
        <f>_xll.qlRateHelperEarliestDate($D64)</f>
        <v>#VALUE!</v>
      </c>
      <c r="I64" s="35" t="e">
        <f>_xll.qlRateHelperLatestDate($D64)</f>
        <v>#VALUE!</v>
      </c>
      <c r="J64" s="45" t="e">
        <v>#N/A</v>
      </c>
    </row>
    <row r="65" spans="4:10" x14ac:dyDescent="0.2">
      <c r="D65" s="33" t="e">
        <v>#N/A</v>
      </c>
      <c r="E65" s="33" t="e">
        <f>+_xll.qlRateHelperQuoteName(D65)</f>
        <v>#VALUE!</v>
      </c>
      <c r="F65" s="34" t="e">
        <f>_xll.qlRateHelperRate($D65)</f>
        <v>#VALUE!</v>
      </c>
      <c r="G65" s="34" t="str">
        <f>IF(ISERROR(_xll.qlSwapRateHelperSpread($D65)),IF(ISERROR(_xll.qlFuturesRateHelperConvexityAdjustment($D65)),"--",_xll.qlFuturesRateHelperConvexityAdjustment($D65)),_xll.qlSwapRateHelperSpread($D65))</f>
        <v>--</v>
      </c>
      <c r="H65" s="35" t="e">
        <f>_xll.qlRateHelperEarliestDate($D65)</f>
        <v>#VALUE!</v>
      </c>
      <c r="I65" s="35" t="e">
        <f>_xll.qlRateHelperLatestDate($D65)</f>
        <v>#VALUE!</v>
      </c>
      <c r="J65" s="45" t="e">
        <v>#N/A</v>
      </c>
    </row>
    <row r="66" spans="4:10" x14ac:dyDescent="0.2">
      <c r="D66" s="33" t="e">
        <v>#N/A</v>
      </c>
      <c r="E66" s="33" t="e">
        <f>+_xll.qlRateHelperQuoteName(D66)</f>
        <v>#VALUE!</v>
      </c>
      <c r="F66" s="34" t="e">
        <f>_xll.qlRateHelperRate($D66)</f>
        <v>#VALUE!</v>
      </c>
      <c r="G66" s="34" t="str">
        <f>IF(ISERROR(_xll.qlSwapRateHelperSpread($D66)),IF(ISERROR(_xll.qlFuturesRateHelperConvexityAdjustment($D66)),"--",_xll.qlFuturesRateHelperConvexityAdjustment($D66)),_xll.qlSwapRateHelperSpread($D66))</f>
        <v>--</v>
      </c>
      <c r="H66" s="35" t="e">
        <f>_xll.qlRateHelperEarliestDate($D66)</f>
        <v>#VALUE!</v>
      </c>
      <c r="I66" s="35" t="e">
        <f>_xll.qlRateHelperLatestDate($D66)</f>
        <v>#VALUE!</v>
      </c>
      <c r="J66" s="45" t="e">
        <v>#N/A</v>
      </c>
    </row>
    <row r="67" spans="4:10" x14ac:dyDescent="0.2">
      <c r="D67" s="33" t="e">
        <v>#N/A</v>
      </c>
      <c r="E67" s="33" t="e">
        <f>+_xll.qlRateHelperQuoteName(D67)</f>
        <v>#VALUE!</v>
      </c>
      <c r="F67" s="34" t="e">
        <f>_xll.qlRateHelperRate($D67)</f>
        <v>#VALUE!</v>
      </c>
      <c r="G67" s="34" t="str">
        <f>IF(ISERROR(_xll.qlSwapRateHelperSpread($D67)),IF(ISERROR(_xll.qlFuturesRateHelperConvexityAdjustment($D67)),"--",_xll.qlFuturesRateHelperConvexityAdjustment($D67)),_xll.qlSwapRateHelperSpread($D67))</f>
        <v>--</v>
      </c>
      <c r="H67" s="35" t="e">
        <f>_xll.qlRateHelperEarliestDate($D67)</f>
        <v>#VALUE!</v>
      </c>
      <c r="I67" s="35" t="e">
        <f>_xll.qlRateHelperLatestDate($D67)</f>
        <v>#VALUE!</v>
      </c>
      <c r="J67" s="45" t="e">
        <v>#N/A</v>
      </c>
    </row>
    <row r="68" spans="4:10" x14ac:dyDescent="0.2">
      <c r="D68" s="33" t="e">
        <v>#N/A</v>
      </c>
      <c r="E68" s="33" t="e">
        <f>+_xll.qlRateHelperQuoteName(D68)</f>
        <v>#VALUE!</v>
      </c>
      <c r="F68" s="34" t="e">
        <f>_xll.qlRateHelperRate($D68)</f>
        <v>#VALUE!</v>
      </c>
      <c r="G68" s="34" t="str">
        <f>IF(ISERROR(_xll.qlSwapRateHelperSpread($D68)),IF(ISERROR(_xll.qlFuturesRateHelperConvexityAdjustment($D68)),"--",_xll.qlFuturesRateHelperConvexityAdjustment($D68)),_xll.qlSwapRateHelperSpread($D68))</f>
        <v>--</v>
      </c>
      <c r="H68" s="35" t="e">
        <f>_xll.qlRateHelperEarliestDate($D68)</f>
        <v>#VALUE!</v>
      </c>
      <c r="I68" s="35" t="e">
        <f>_xll.qlRateHelperLatestDate($D68)</f>
        <v>#VALUE!</v>
      </c>
      <c r="J68" s="45" t="e">
        <v>#N/A</v>
      </c>
    </row>
    <row r="69" spans="4:10" x14ac:dyDescent="0.2">
      <c r="D69" s="33" t="e">
        <v>#N/A</v>
      </c>
      <c r="E69" s="33" t="e">
        <f>+_xll.qlRateHelperQuoteName(D69)</f>
        <v>#VALUE!</v>
      </c>
      <c r="F69" s="34" t="e">
        <f>_xll.qlRateHelperRate($D69)</f>
        <v>#VALUE!</v>
      </c>
      <c r="G69" s="34" t="str">
        <f>IF(ISERROR(_xll.qlSwapRateHelperSpread($D69)),IF(ISERROR(_xll.qlFuturesRateHelperConvexityAdjustment($D69)),"--",_xll.qlFuturesRateHelperConvexityAdjustment($D69)),_xll.qlSwapRateHelperSpread($D69))</f>
        <v>--</v>
      </c>
      <c r="H69" s="35" t="e">
        <f>_xll.qlRateHelperEarliestDate($D69)</f>
        <v>#VALUE!</v>
      </c>
      <c r="I69" s="35" t="e">
        <f>_xll.qlRateHelperLatestDate($D69)</f>
        <v>#VALUE!</v>
      </c>
      <c r="J69" s="45" t="e">
        <v>#N/A</v>
      </c>
    </row>
    <row r="70" spans="4:10" x14ac:dyDescent="0.2">
      <c r="D70" s="33" t="e">
        <v>#N/A</v>
      </c>
      <c r="E70" s="33" t="e">
        <f>+_xll.qlRateHelperQuoteName(D70)</f>
        <v>#VALUE!</v>
      </c>
      <c r="F70" s="34" t="e">
        <f>_xll.qlRateHelperRate($D70)</f>
        <v>#VALUE!</v>
      </c>
      <c r="G70" s="34" t="str">
        <f>IF(ISERROR(_xll.qlSwapRateHelperSpread($D70)),IF(ISERROR(_xll.qlFuturesRateHelperConvexityAdjustment($D70)),"--",_xll.qlFuturesRateHelperConvexityAdjustment($D70)),_xll.qlSwapRateHelperSpread($D70))</f>
        <v>--</v>
      </c>
      <c r="H70" s="35" t="e">
        <f>_xll.qlRateHelperEarliestDate($D70)</f>
        <v>#VALUE!</v>
      </c>
      <c r="I70" s="35" t="e">
        <f>_xll.qlRateHelperLatestDate($D70)</f>
        <v>#VALUE!</v>
      </c>
      <c r="J70" s="45" t="e">
        <v>#N/A</v>
      </c>
    </row>
    <row r="71" spans="4:10" x14ac:dyDescent="0.2">
      <c r="D71" s="33" t="e">
        <v>#N/A</v>
      </c>
      <c r="E71" s="33" t="e">
        <f>+_xll.qlRateHelperQuoteName(D71)</f>
        <v>#VALUE!</v>
      </c>
      <c r="F71" s="34" t="e">
        <f>_xll.qlRateHelperRate($D71)</f>
        <v>#VALUE!</v>
      </c>
      <c r="G71" s="34" t="str">
        <f>IF(ISERROR(_xll.qlSwapRateHelperSpread($D71)),IF(ISERROR(_xll.qlFuturesRateHelperConvexityAdjustment($D71)),"--",_xll.qlFuturesRateHelperConvexityAdjustment($D71)),_xll.qlSwapRateHelperSpread($D71))</f>
        <v>--</v>
      </c>
      <c r="H71" s="35" t="e">
        <f>_xll.qlRateHelperEarliestDate($D71)</f>
        <v>#VALUE!</v>
      </c>
      <c r="I71" s="35" t="e">
        <f>_xll.qlRateHelperLatestDate($D71)</f>
        <v>#VALUE!</v>
      </c>
      <c r="J71" s="45" t="e">
        <v>#N/A</v>
      </c>
    </row>
    <row r="72" spans="4:10" x14ac:dyDescent="0.2">
      <c r="D72" s="33" t="e">
        <v>#N/A</v>
      </c>
      <c r="E72" s="33" t="e">
        <f>+_xll.qlRateHelperQuoteName(D72)</f>
        <v>#VALUE!</v>
      </c>
      <c r="F72" s="34" t="e">
        <f>_xll.qlRateHelperRate($D72)</f>
        <v>#VALUE!</v>
      </c>
      <c r="G72" s="34" t="str">
        <f>IF(ISERROR(_xll.qlSwapRateHelperSpread($D72)),IF(ISERROR(_xll.qlFuturesRateHelperConvexityAdjustment($D72)),"--",_xll.qlFuturesRateHelperConvexityAdjustment($D72)),_xll.qlSwapRateHelperSpread($D72))</f>
        <v>--</v>
      </c>
      <c r="H72" s="35" t="e">
        <f>_xll.qlRateHelperEarliestDate($D72)</f>
        <v>#VALUE!</v>
      </c>
      <c r="I72" s="35" t="e">
        <f>_xll.qlRateHelperLatestDate($D72)</f>
        <v>#VALUE!</v>
      </c>
      <c r="J72" s="45" t="e">
        <v>#N/A</v>
      </c>
    </row>
    <row r="73" spans="4:10" x14ac:dyDescent="0.2">
      <c r="D73" s="33" t="e">
        <v>#N/A</v>
      </c>
      <c r="E73" s="33" t="e">
        <f>+_xll.qlRateHelperQuoteName(D73)</f>
        <v>#VALUE!</v>
      </c>
      <c r="F73" s="34" t="e">
        <f>_xll.qlRateHelperRate($D73)</f>
        <v>#VALUE!</v>
      </c>
      <c r="G73" s="34" t="str">
        <f>IF(ISERROR(_xll.qlSwapRateHelperSpread($D73)),IF(ISERROR(_xll.qlFuturesRateHelperConvexityAdjustment($D73)),"--",_xll.qlFuturesRateHelperConvexityAdjustment($D73)),_xll.qlSwapRateHelperSpread($D73))</f>
        <v>--</v>
      </c>
      <c r="H73" s="35" t="e">
        <f>_xll.qlRateHelperEarliestDate($D73)</f>
        <v>#VALUE!</v>
      </c>
      <c r="I73" s="35" t="e">
        <f>_xll.qlRateHelperLatestDate($D73)</f>
        <v>#VALUE!</v>
      </c>
      <c r="J73" s="45" t="e">
        <v>#N/A</v>
      </c>
    </row>
    <row r="74" spans="4:10" x14ac:dyDescent="0.2">
      <c r="D74" s="33" t="e">
        <v>#N/A</v>
      </c>
      <c r="E74" s="33" t="e">
        <f>+_xll.qlRateHelperQuoteName(D74)</f>
        <v>#VALUE!</v>
      </c>
      <c r="F74" s="34" t="e">
        <f>_xll.qlRateHelperRate($D74)</f>
        <v>#VALUE!</v>
      </c>
      <c r="G74" s="34" t="str">
        <f>IF(ISERROR(_xll.qlSwapRateHelperSpread($D74)),IF(ISERROR(_xll.qlFuturesRateHelperConvexityAdjustment($D74)),"--",_xll.qlFuturesRateHelperConvexityAdjustment($D74)),_xll.qlSwapRateHelperSpread($D74))</f>
        <v>--</v>
      </c>
      <c r="H74" s="35" t="e">
        <f>_xll.qlRateHelperEarliestDate($D74)</f>
        <v>#VALUE!</v>
      </c>
      <c r="I74" s="35" t="e">
        <f>_xll.qlRateHelperLatestDate($D74)</f>
        <v>#VALUE!</v>
      </c>
      <c r="J74" s="45" t="e">
        <v>#N/A</v>
      </c>
    </row>
    <row r="75" spans="4:10" x14ac:dyDescent="0.2">
      <c r="D75" s="33" t="e">
        <v>#N/A</v>
      </c>
      <c r="E75" s="33" t="e">
        <f>+_xll.qlRateHelperQuoteName(D75)</f>
        <v>#VALUE!</v>
      </c>
      <c r="F75" s="34" t="e">
        <f>_xll.qlRateHelperRate($D75)</f>
        <v>#VALUE!</v>
      </c>
      <c r="G75" s="34" t="str">
        <f>IF(ISERROR(_xll.qlSwapRateHelperSpread($D75)),IF(ISERROR(_xll.qlFuturesRateHelperConvexityAdjustment($D75)),"--",_xll.qlFuturesRateHelperConvexityAdjustment($D75)),_xll.qlSwapRateHelperSpread($D75))</f>
        <v>--</v>
      </c>
      <c r="H75" s="35" t="e">
        <f>_xll.qlRateHelperEarliestDate($D75)</f>
        <v>#VALUE!</v>
      </c>
      <c r="I75" s="35" t="e">
        <f>_xll.qlRateHelperLatestDate($D75)</f>
        <v>#VALUE!</v>
      </c>
      <c r="J75" s="45" t="e">
        <v>#N/A</v>
      </c>
    </row>
    <row r="76" spans="4:10" x14ac:dyDescent="0.2">
      <c r="D76" s="33" t="e">
        <v>#N/A</v>
      </c>
      <c r="E76" s="33" t="e">
        <f>+_xll.qlRateHelperQuoteName(D76)</f>
        <v>#VALUE!</v>
      </c>
      <c r="F76" s="34" t="e">
        <f>_xll.qlRateHelperRate($D76)</f>
        <v>#VALUE!</v>
      </c>
      <c r="G76" s="34" t="str">
        <f>IF(ISERROR(_xll.qlSwapRateHelperSpread($D76)),IF(ISERROR(_xll.qlFuturesRateHelperConvexityAdjustment($D76)),"--",_xll.qlFuturesRateHelperConvexityAdjustment($D76)),_xll.qlSwapRateHelperSpread($D76))</f>
        <v>--</v>
      </c>
      <c r="H76" s="35" t="e">
        <f>_xll.qlRateHelperEarliestDate($D76)</f>
        <v>#VALUE!</v>
      </c>
      <c r="I76" s="35" t="e">
        <f>_xll.qlRateHelperLatestDate($D76)</f>
        <v>#VALUE!</v>
      </c>
      <c r="J76" s="45" t="e">
        <v>#N/A</v>
      </c>
    </row>
    <row r="77" spans="4:10" x14ac:dyDescent="0.2">
      <c r="D77" s="33" t="e">
        <v>#N/A</v>
      </c>
      <c r="E77" s="33" t="e">
        <f>+_xll.qlRateHelperQuoteName(D77)</f>
        <v>#VALUE!</v>
      </c>
      <c r="F77" s="34" t="e">
        <f>_xll.qlRateHelperRate($D77)</f>
        <v>#VALUE!</v>
      </c>
      <c r="G77" s="34" t="str">
        <f>IF(ISERROR(_xll.qlSwapRateHelperSpread($D77)),IF(ISERROR(_xll.qlFuturesRateHelperConvexityAdjustment($D77)),"--",_xll.qlFuturesRateHelperConvexityAdjustment($D77)),_xll.qlSwapRateHelperSpread($D77))</f>
        <v>--</v>
      </c>
      <c r="H77" s="35" t="e">
        <f>_xll.qlRateHelperEarliestDate($D77)</f>
        <v>#VALUE!</v>
      </c>
      <c r="I77" s="35" t="e">
        <f>_xll.qlRateHelperLatestDate($D77)</f>
        <v>#VALUE!</v>
      </c>
      <c r="J77" s="45" t="e">
        <v>#N/A</v>
      </c>
    </row>
    <row r="78" spans="4:10" x14ac:dyDescent="0.2">
      <c r="D78" s="33" t="e">
        <v>#N/A</v>
      </c>
      <c r="E78" s="33" t="e">
        <f>+_xll.qlRateHelperQuoteName(D78)</f>
        <v>#VALUE!</v>
      </c>
      <c r="F78" s="34" t="e">
        <f>_xll.qlRateHelperRate($D78)</f>
        <v>#VALUE!</v>
      </c>
      <c r="G78" s="34" t="str">
        <f>IF(ISERROR(_xll.qlSwapRateHelperSpread($D78)),IF(ISERROR(_xll.qlFuturesRateHelperConvexityAdjustment($D78)),"--",_xll.qlFuturesRateHelperConvexityAdjustment($D78)),_xll.qlSwapRateHelperSpread($D78))</f>
        <v>--</v>
      </c>
      <c r="H78" s="35" t="e">
        <f>_xll.qlRateHelperEarliestDate($D78)</f>
        <v>#VALUE!</v>
      </c>
      <c r="I78" s="35" t="e">
        <f>_xll.qlRateHelperLatestDate($D78)</f>
        <v>#VALUE!</v>
      </c>
      <c r="J78" s="45" t="e">
        <v>#N/A</v>
      </c>
    </row>
    <row r="79" spans="4:10" x14ac:dyDescent="0.2">
      <c r="D79" s="33" t="e">
        <v>#N/A</v>
      </c>
      <c r="E79" s="33" t="e">
        <f>+_xll.qlRateHelperQuoteName(D79)</f>
        <v>#VALUE!</v>
      </c>
      <c r="F79" s="34" t="e">
        <f>_xll.qlRateHelperRate($D79)</f>
        <v>#VALUE!</v>
      </c>
      <c r="G79" s="34" t="str">
        <f>IF(ISERROR(_xll.qlSwapRateHelperSpread($D79)),IF(ISERROR(_xll.qlFuturesRateHelperConvexityAdjustment($D79)),"--",_xll.qlFuturesRateHelperConvexityAdjustment($D79)),_xll.qlSwapRateHelperSpread($D79))</f>
        <v>--</v>
      </c>
      <c r="H79" s="35" t="e">
        <f>_xll.qlRateHelperEarliestDate($D79)</f>
        <v>#VALUE!</v>
      </c>
      <c r="I79" s="35" t="e">
        <f>_xll.qlRateHelperLatestDate($D79)</f>
        <v>#VALUE!</v>
      </c>
      <c r="J79" s="45" t="e">
        <v>#N/A</v>
      </c>
    </row>
    <row r="80" spans="4:10" x14ac:dyDescent="0.2">
      <c r="D80" s="33" t="e">
        <v>#N/A</v>
      </c>
      <c r="E80" s="33" t="e">
        <f>+_xll.qlRateHelperQuoteName(D80)</f>
        <v>#VALUE!</v>
      </c>
      <c r="F80" s="34" t="e">
        <f>_xll.qlRateHelperRate($D80)</f>
        <v>#VALUE!</v>
      </c>
      <c r="G80" s="34" t="str">
        <f>IF(ISERROR(_xll.qlSwapRateHelperSpread($D80)),IF(ISERROR(_xll.qlFuturesRateHelperConvexityAdjustment($D80)),"--",_xll.qlFuturesRateHelperConvexityAdjustment($D80)),_xll.qlSwapRateHelperSpread($D80))</f>
        <v>--</v>
      </c>
      <c r="H80" s="35" t="e">
        <f>_xll.qlRateHelperEarliestDate($D80)</f>
        <v>#VALUE!</v>
      </c>
      <c r="I80" s="35" t="e">
        <f>_xll.qlRateHelperLatestDate($D80)</f>
        <v>#VALUE!</v>
      </c>
      <c r="J80" s="45" t="e">
        <v>#N/A</v>
      </c>
    </row>
    <row r="81" spans="4:10" x14ac:dyDescent="0.2">
      <c r="D81" s="33" t="e">
        <v>#N/A</v>
      </c>
      <c r="E81" s="33" t="e">
        <f>+_xll.qlRateHelperQuoteName(D81)</f>
        <v>#VALUE!</v>
      </c>
      <c r="F81" s="34" t="e">
        <f>_xll.qlRateHelperRate($D81)</f>
        <v>#VALUE!</v>
      </c>
      <c r="G81" s="34" t="str">
        <f>IF(ISERROR(_xll.qlSwapRateHelperSpread($D81)),IF(ISERROR(_xll.qlFuturesRateHelperConvexityAdjustment($D81)),"--",_xll.qlFuturesRateHelperConvexityAdjustment($D81)),_xll.qlSwapRateHelperSpread($D81))</f>
        <v>--</v>
      </c>
      <c r="H81" s="35" t="e">
        <f>_xll.qlRateHelperEarliestDate($D81)</f>
        <v>#VALUE!</v>
      </c>
      <c r="I81" s="35" t="e">
        <f>_xll.qlRateHelperLatestDate($D81)</f>
        <v>#VALUE!</v>
      </c>
      <c r="J81" s="45" t="e">
        <v>#N/A</v>
      </c>
    </row>
    <row r="82" spans="4:10" x14ac:dyDescent="0.2">
      <c r="D82" s="33" t="e">
        <v>#N/A</v>
      </c>
      <c r="E82" s="33" t="e">
        <f>+_xll.qlRateHelperQuoteName(D82)</f>
        <v>#VALUE!</v>
      </c>
      <c r="F82" s="34" t="e">
        <f>_xll.qlRateHelperRate($D82)</f>
        <v>#VALUE!</v>
      </c>
      <c r="G82" s="34" t="str">
        <f>IF(ISERROR(_xll.qlSwapRateHelperSpread($D82)),IF(ISERROR(_xll.qlFuturesRateHelperConvexityAdjustment($D82)),"--",_xll.qlFuturesRateHelperConvexityAdjustment($D82)),_xll.qlSwapRateHelperSpread($D82))</f>
        <v>--</v>
      </c>
      <c r="H82" s="35" t="e">
        <f>_xll.qlRateHelperEarliestDate($D82)</f>
        <v>#VALUE!</v>
      </c>
      <c r="I82" s="35" t="e">
        <f>_xll.qlRateHelperLatestDate($D82)</f>
        <v>#VALUE!</v>
      </c>
      <c r="J82" s="45" t="e">
        <v>#N/A</v>
      </c>
    </row>
    <row r="83" spans="4:10" x14ac:dyDescent="0.2">
      <c r="D83" s="33" t="e">
        <v>#N/A</v>
      </c>
      <c r="E83" s="33" t="e">
        <f>+_xll.qlRateHelperQuoteName(D83)</f>
        <v>#VALUE!</v>
      </c>
      <c r="F83" s="34" t="e">
        <f>_xll.qlRateHelperRate($D83)</f>
        <v>#VALUE!</v>
      </c>
      <c r="G83" s="34" t="str">
        <f>IF(ISERROR(_xll.qlSwapRateHelperSpread($D83)),IF(ISERROR(_xll.qlFuturesRateHelperConvexityAdjustment($D83)),"--",_xll.qlFuturesRateHelperConvexityAdjustment($D83)),_xll.qlSwapRateHelperSpread($D83))</f>
        <v>--</v>
      </c>
      <c r="H83" s="35" t="e">
        <f>_xll.qlRateHelperEarliestDate($D83)</f>
        <v>#VALUE!</v>
      </c>
      <c r="I83" s="35" t="e">
        <f>_xll.qlRateHelperLatestDate($D83)</f>
        <v>#VALUE!</v>
      </c>
      <c r="J83" s="45" t="e">
        <v>#N/A</v>
      </c>
    </row>
    <row r="84" spans="4:10" x14ac:dyDescent="0.2">
      <c r="D84" s="33" t="e">
        <v>#N/A</v>
      </c>
      <c r="E84" s="33" t="e">
        <f>+_xll.qlRateHelperQuoteName(D84)</f>
        <v>#VALUE!</v>
      </c>
      <c r="F84" s="34" t="e">
        <f>_xll.qlRateHelperRate($D84)</f>
        <v>#VALUE!</v>
      </c>
      <c r="G84" s="34" t="str">
        <f>IF(ISERROR(_xll.qlSwapRateHelperSpread($D84)),IF(ISERROR(_xll.qlFuturesRateHelperConvexityAdjustment($D84)),"--",_xll.qlFuturesRateHelperConvexityAdjustment($D84)),_xll.qlSwapRateHelperSpread($D84))</f>
        <v>--</v>
      </c>
      <c r="H84" s="35" t="e">
        <f>_xll.qlRateHelperEarliestDate($D84)</f>
        <v>#VALUE!</v>
      </c>
      <c r="I84" s="35" t="e">
        <f>_xll.qlRateHelperLatestDate($D84)</f>
        <v>#VALUE!</v>
      </c>
      <c r="J84" s="45" t="e">
        <v>#N/A</v>
      </c>
    </row>
    <row r="85" spans="4:10" x14ac:dyDescent="0.2">
      <c r="D85" s="33" t="e">
        <v>#N/A</v>
      </c>
      <c r="E85" s="33" t="e">
        <f>+_xll.qlRateHelperQuoteName(D85)</f>
        <v>#VALUE!</v>
      </c>
      <c r="F85" s="34" t="e">
        <f>_xll.qlRateHelperRate($D85)</f>
        <v>#VALUE!</v>
      </c>
      <c r="G85" s="34" t="str">
        <f>IF(ISERROR(_xll.qlSwapRateHelperSpread($D85)),IF(ISERROR(_xll.qlFuturesRateHelperConvexityAdjustment($D85)),"--",_xll.qlFuturesRateHelperConvexityAdjustment($D85)),_xll.qlSwapRateHelperSpread($D85))</f>
        <v>--</v>
      </c>
      <c r="H85" s="35" t="e">
        <f>_xll.qlRateHelperEarliestDate($D85)</f>
        <v>#VALUE!</v>
      </c>
      <c r="I85" s="35" t="e">
        <f>_xll.qlRateHelperLatestDate($D85)</f>
        <v>#VALUE!</v>
      </c>
      <c r="J85" s="45" t="e">
        <v>#N/A</v>
      </c>
    </row>
    <row r="86" spans="4:10" x14ac:dyDescent="0.2">
      <c r="D86" s="33" t="e">
        <v>#N/A</v>
      </c>
      <c r="E86" s="33" t="e">
        <f>+_xll.qlRateHelperQuoteName(D86)</f>
        <v>#VALUE!</v>
      </c>
      <c r="F86" s="34" t="e">
        <f>_xll.qlRateHelperRate($D86)</f>
        <v>#VALUE!</v>
      </c>
      <c r="G86" s="34" t="str">
        <f>IF(ISERROR(_xll.qlSwapRateHelperSpread($D86)),IF(ISERROR(_xll.qlFuturesRateHelperConvexityAdjustment($D86)),"--",_xll.qlFuturesRateHelperConvexityAdjustment($D86)),_xll.qlSwapRateHelperSpread($D86))</f>
        <v>--</v>
      </c>
      <c r="H86" s="35" t="e">
        <f>_xll.qlRateHelperEarliestDate($D86)</f>
        <v>#VALUE!</v>
      </c>
      <c r="I86" s="35" t="e">
        <f>_xll.qlRateHelperLatestDate($D86)</f>
        <v>#VALUE!</v>
      </c>
      <c r="J86" s="45" t="e">
        <v>#N/A</v>
      </c>
    </row>
    <row r="87" spans="4:10" x14ac:dyDescent="0.2">
      <c r="D87" s="33" t="e">
        <v>#N/A</v>
      </c>
      <c r="E87" s="33" t="e">
        <f>+_xll.qlRateHelperQuoteName(D87)</f>
        <v>#VALUE!</v>
      </c>
      <c r="F87" s="34" t="e">
        <f>_xll.qlRateHelperRate($D87)</f>
        <v>#VALUE!</v>
      </c>
      <c r="G87" s="34" t="str">
        <f>IF(ISERROR(_xll.qlSwapRateHelperSpread($D87)),IF(ISERROR(_xll.qlFuturesRateHelperConvexityAdjustment($D87)),"--",_xll.qlFuturesRateHelperConvexityAdjustment($D87)),_xll.qlSwapRateHelperSpread($D87))</f>
        <v>--</v>
      </c>
      <c r="H87" s="35" t="e">
        <f>_xll.qlRateHelperEarliestDate($D87)</f>
        <v>#VALUE!</v>
      </c>
      <c r="I87" s="35" t="e">
        <f>_xll.qlRateHelperLatestDate($D87)</f>
        <v>#VALUE!</v>
      </c>
      <c r="J87" s="45" t="e">
        <v>#N/A</v>
      </c>
    </row>
    <row r="88" spans="4:10" x14ac:dyDescent="0.2">
      <c r="D88" s="33" t="e">
        <v>#N/A</v>
      </c>
      <c r="E88" s="33" t="e">
        <f>+_xll.qlRateHelperQuoteName(D88)</f>
        <v>#VALUE!</v>
      </c>
      <c r="F88" s="34" t="e">
        <f>_xll.qlRateHelperRate($D88)</f>
        <v>#VALUE!</v>
      </c>
      <c r="G88" s="34" t="str">
        <f>IF(ISERROR(_xll.qlSwapRateHelperSpread($D88)),IF(ISERROR(_xll.qlFuturesRateHelperConvexityAdjustment($D88)),"--",_xll.qlFuturesRateHelperConvexityAdjustment($D88)),_xll.qlSwapRateHelperSpread($D88))</f>
        <v>--</v>
      </c>
      <c r="H88" s="35" t="e">
        <f>_xll.qlRateHelperEarliestDate($D88)</f>
        <v>#VALUE!</v>
      </c>
      <c r="I88" s="35" t="e">
        <f>_xll.qlRateHelperLatestDate($D88)</f>
        <v>#VALUE!</v>
      </c>
      <c r="J88" s="45" t="e">
        <v>#N/A</v>
      </c>
    </row>
    <row r="89" spans="4:10" x14ac:dyDescent="0.2">
      <c r="D89" s="33" t="e">
        <v>#N/A</v>
      </c>
      <c r="E89" s="33" t="e">
        <f>+_xll.qlRateHelperQuoteName(D89)</f>
        <v>#VALUE!</v>
      </c>
      <c r="F89" s="34" t="e">
        <f>_xll.qlRateHelperRate($D89)</f>
        <v>#VALUE!</v>
      </c>
      <c r="G89" s="34" t="str">
        <f>IF(ISERROR(_xll.qlSwapRateHelperSpread($D89)),IF(ISERROR(_xll.qlFuturesRateHelperConvexityAdjustment($D89)),"--",_xll.qlFuturesRateHelperConvexityAdjustment($D89)),_xll.qlSwapRateHelperSpread($D89))</f>
        <v>--</v>
      </c>
      <c r="H89" s="35" t="e">
        <f>_xll.qlRateHelperEarliestDate($D89)</f>
        <v>#VALUE!</v>
      </c>
      <c r="I89" s="35" t="e">
        <f>_xll.qlRateHelperLatestDate($D89)</f>
        <v>#VALUE!</v>
      </c>
      <c r="J89" s="45" t="e">
        <v>#N/A</v>
      </c>
    </row>
    <row r="90" spans="4:10" x14ac:dyDescent="0.2">
      <c r="D90" s="33" t="e">
        <v>#N/A</v>
      </c>
      <c r="E90" s="33" t="e">
        <f>+_xll.qlRateHelperQuoteName(D90)</f>
        <v>#VALUE!</v>
      </c>
      <c r="F90" s="34" t="e">
        <f>_xll.qlRateHelperRate($D90)</f>
        <v>#VALUE!</v>
      </c>
      <c r="G90" s="34" t="str">
        <f>IF(ISERROR(_xll.qlSwapRateHelperSpread($D90)),IF(ISERROR(_xll.qlFuturesRateHelperConvexityAdjustment($D90)),"--",_xll.qlFuturesRateHelperConvexityAdjustment($D90)),_xll.qlSwapRateHelperSpread($D90))</f>
        <v>--</v>
      </c>
      <c r="H90" s="35" t="e">
        <f>_xll.qlRateHelperEarliestDate($D90)</f>
        <v>#VALUE!</v>
      </c>
      <c r="I90" s="35" t="e">
        <f>_xll.qlRateHelperLatestDate($D90)</f>
        <v>#VALUE!</v>
      </c>
      <c r="J90" s="45" t="e">
        <v>#N/A</v>
      </c>
    </row>
    <row r="91" spans="4:10" x14ac:dyDescent="0.2">
      <c r="D91" s="33" t="e">
        <v>#N/A</v>
      </c>
      <c r="E91" s="33" t="e">
        <f>+_xll.qlRateHelperQuoteName(D91)</f>
        <v>#VALUE!</v>
      </c>
      <c r="F91" s="34" t="e">
        <f>_xll.qlRateHelperRate($D91)</f>
        <v>#VALUE!</v>
      </c>
      <c r="G91" s="34" t="str">
        <f>IF(ISERROR(_xll.qlSwapRateHelperSpread($D91)),IF(ISERROR(_xll.qlFuturesRateHelperConvexityAdjustment($D91)),"--",_xll.qlFuturesRateHelperConvexityAdjustment($D91)),_xll.qlSwapRateHelperSpread($D91))</f>
        <v>--</v>
      </c>
      <c r="H91" s="35" t="e">
        <f>_xll.qlRateHelperEarliestDate($D91)</f>
        <v>#VALUE!</v>
      </c>
      <c r="I91" s="35" t="e">
        <f>_xll.qlRateHelperLatestDate($D91)</f>
        <v>#VALUE!</v>
      </c>
      <c r="J91" s="45" t="e">
        <v>#N/A</v>
      </c>
    </row>
    <row r="92" spans="4:10" x14ac:dyDescent="0.2">
      <c r="D92" s="33" t="e">
        <v>#N/A</v>
      </c>
      <c r="E92" s="33" t="e">
        <f>+_xll.qlRateHelperQuoteName(D92)</f>
        <v>#VALUE!</v>
      </c>
      <c r="F92" s="34" t="e">
        <f>_xll.qlRateHelperRate($D92)</f>
        <v>#VALUE!</v>
      </c>
      <c r="G92" s="34" t="str">
        <f>IF(ISERROR(_xll.qlSwapRateHelperSpread($D92)),IF(ISERROR(_xll.qlFuturesRateHelperConvexityAdjustment($D92)),"--",_xll.qlFuturesRateHelperConvexityAdjustment($D92)),_xll.qlSwapRateHelperSpread($D92))</f>
        <v>--</v>
      </c>
      <c r="H92" s="35" t="e">
        <f>_xll.qlRateHelperEarliestDate($D92)</f>
        <v>#VALUE!</v>
      </c>
      <c r="I92" s="35" t="e">
        <f>_xll.qlRateHelperLatestDate($D92)</f>
        <v>#VALUE!</v>
      </c>
      <c r="J92" s="45" t="e">
        <v>#N/A</v>
      </c>
    </row>
    <row r="93" spans="4:10" x14ac:dyDescent="0.2">
      <c r="D93" s="33" t="e">
        <v>#N/A</v>
      </c>
      <c r="E93" s="33" t="e">
        <f>+_xll.qlRateHelperQuoteName(D93)</f>
        <v>#VALUE!</v>
      </c>
      <c r="F93" s="34" t="e">
        <f>_xll.qlRateHelperRate($D93)</f>
        <v>#VALUE!</v>
      </c>
      <c r="G93" s="34" t="str">
        <f>IF(ISERROR(_xll.qlSwapRateHelperSpread($D93)),IF(ISERROR(_xll.qlFuturesRateHelperConvexityAdjustment($D93)),"--",_xll.qlFuturesRateHelperConvexityAdjustment($D93)),_xll.qlSwapRateHelperSpread($D93))</f>
        <v>--</v>
      </c>
      <c r="H93" s="35" t="e">
        <f>_xll.qlRateHelperEarliestDate($D93)</f>
        <v>#VALUE!</v>
      </c>
      <c r="I93" s="35" t="e">
        <f>_xll.qlRateHelperLatestDate($D93)</f>
        <v>#VALUE!</v>
      </c>
      <c r="J93" s="45" t="e">
        <v>#N/A</v>
      </c>
    </row>
    <row r="94" spans="4:10" x14ac:dyDescent="0.2">
      <c r="D94" s="33" t="e">
        <v>#N/A</v>
      </c>
      <c r="E94" s="33" t="e">
        <f>+_xll.qlRateHelperQuoteName(D94)</f>
        <v>#VALUE!</v>
      </c>
      <c r="F94" s="34" t="e">
        <f>_xll.qlRateHelperRate($D94)</f>
        <v>#VALUE!</v>
      </c>
      <c r="G94" s="34" t="str">
        <f>IF(ISERROR(_xll.qlSwapRateHelperSpread($D94)),IF(ISERROR(_xll.qlFuturesRateHelperConvexityAdjustment($D94)),"--",_xll.qlFuturesRateHelperConvexityAdjustment($D94)),_xll.qlSwapRateHelperSpread($D94))</f>
        <v>--</v>
      </c>
      <c r="H94" s="35" t="e">
        <f>_xll.qlRateHelperEarliestDate($D94)</f>
        <v>#VALUE!</v>
      </c>
      <c r="I94" s="35" t="e">
        <f>_xll.qlRateHelperLatestDate($D94)</f>
        <v>#VALUE!</v>
      </c>
      <c r="J94" s="45" t="e">
        <v>#N/A</v>
      </c>
    </row>
    <row r="95" spans="4:10" x14ac:dyDescent="0.2">
      <c r="D95" s="33" t="e">
        <v>#N/A</v>
      </c>
      <c r="E95" s="33" t="e">
        <f>+_xll.qlRateHelperQuoteName(D95)</f>
        <v>#VALUE!</v>
      </c>
      <c r="F95" s="34" t="e">
        <f>_xll.qlRateHelperRate($D95)</f>
        <v>#VALUE!</v>
      </c>
      <c r="G95" s="34" t="str">
        <f>IF(ISERROR(_xll.qlSwapRateHelperSpread($D95)),IF(ISERROR(_xll.qlFuturesRateHelperConvexityAdjustment($D95)),"--",_xll.qlFuturesRateHelperConvexityAdjustment($D95)),_xll.qlSwapRateHelperSpread($D95))</f>
        <v>--</v>
      </c>
      <c r="H95" s="35" t="e">
        <f>_xll.qlRateHelperEarliestDate($D95)</f>
        <v>#VALUE!</v>
      </c>
      <c r="I95" s="35" t="e">
        <f>_xll.qlRateHelperLatestDate($D95)</f>
        <v>#VALUE!</v>
      </c>
      <c r="J95" s="45" t="e">
        <v>#N/A</v>
      </c>
    </row>
    <row r="96" spans="4:10" x14ac:dyDescent="0.2">
      <c r="D96" s="33" t="e">
        <v>#N/A</v>
      </c>
      <c r="E96" s="33" t="e">
        <f>+_xll.qlRateHelperQuoteName(D96)</f>
        <v>#VALUE!</v>
      </c>
      <c r="F96" s="34" t="e">
        <f>_xll.qlRateHelperRate($D96)</f>
        <v>#VALUE!</v>
      </c>
      <c r="G96" s="34" t="str">
        <f>IF(ISERROR(_xll.qlSwapRateHelperSpread($D96)),IF(ISERROR(_xll.qlFuturesRateHelperConvexityAdjustment($D96)),"--",_xll.qlFuturesRateHelperConvexityAdjustment($D96)),_xll.qlSwapRateHelperSpread($D96))</f>
        <v>--</v>
      </c>
      <c r="H96" s="35" t="e">
        <f>_xll.qlRateHelperEarliestDate($D96)</f>
        <v>#VALUE!</v>
      </c>
      <c r="I96" s="35" t="e">
        <f>_xll.qlRateHelperLatestDate($D96)</f>
        <v>#VALUE!</v>
      </c>
      <c r="J96" s="45" t="e">
        <v>#N/A</v>
      </c>
    </row>
    <row r="97" spans="4:10" x14ac:dyDescent="0.2">
      <c r="D97" s="33" t="e">
        <v>#N/A</v>
      </c>
      <c r="E97" s="33" t="e">
        <f>+_xll.qlRateHelperQuoteName(D97)</f>
        <v>#VALUE!</v>
      </c>
      <c r="F97" s="34" t="e">
        <f>_xll.qlRateHelperRate($D97)</f>
        <v>#VALUE!</v>
      </c>
      <c r="G97" s="34" t="str">
        <f>IF(ISERROR(_xll.qlSwapRateHelperSpread($D97)),IF(ISERROR(_xll.qlFuturesRateHelperConvexityAdjustment($D97)),"--",_xll.qlFuturesRateHelperConvexityAdjustment($D97)),_xll.qlSwapRateHelperSpread($D97))</f>
        <v>--</v>
      </c>
      <c r="H97" s="35" t="e">
        <f>_xll.qlRateHelperEarliestDate($D97)</f>
        <v>#VALUE!</v>
      </c>
      <c r="I97" s="35" t="e">
        <f>_xll.qlRateHelperLatestDate($D97)</f>
        <v>#VALUE!</v>
      </c>
      <c r="J97" s="45" t="e">
        <v>#N/A</v>
      </c>
    </row>
    <row r="98" spans="4:10" x14ac:dyDescent="0.2">
      <c r="D98" s="33" t="e">
        <v>#N/A</v>
      </c>
      <c r="E98" s="33" t="e">
        <f>+_xll.qlRateHelperQuoteName(D98)</f>
        <v>#VALUE!</v>
      </c>
      <c r="F98" s="34" t="e">
        <f>_xll.qlRateHelperRate($D98)</f>
        <v>#VALUE!</v>
      </c>
      <c r="G98" s="34" t="str">
        <f>IF(ISERROR(_xll.qlSwapRateHelperSpread($D98)),IF(ISERROR(_xll.qlFuturesRateHelperConvexityAdjustment($D98)),"--",_xll.qlFuturesRateHelperConvexityAdjustment($D98)),_xll.qlSwapRateHelperSpread($D98))</f>
        <v>--</v>
      </c>
      <c r="H98" s="35" t="e">
        <f>_xll.qlRateHelperEarliestDate($D98)</f>
        <v>#VALUE!</v>
      </c>
      <c r="I98" s="35" t="e">
        <f>_xll.qlRateHelperLatestDate($D98)</f>
        <v>#VALUE!</v>
      </c>
      <c r="J98" s="45" t="e">
        <v>#N/A</v>
      </c>
    </row>
    <row r="99" spans="4:10" x14ac:dyDescent="0.2">
      <c r="D99" s="33" t="e">
        <v>#N/A</v>
      </c>
      <c r="E99" s="33" t="e">
        <f>+_xll.qlRateHelperQuoteName(D99)</f>
        <v>#VALUE!</v>
      </c>
      <c r="F99" s="34" t="e">
        <f>_xll.qlRateHelperRate($D99)</f>
        <v>#VALUE!</v>
      </c>
      <c r="G99" s="34" t="str">
        <f>IF(ISERROR(_xll.qlSwapRateHelperSpread($D99)),IF(ISERROR(_xll.qlFuturesRateHelperConvexityAdjustment($D99)),"--",_xll.qlFuturesRateHelperConvexityAdjustment($D99)),_xll.qlSwapRateHelperSpread($D99))</f>
        <v>--</v>
      </c>
      <c r="H99" s="35" t="e">
        <f>_xll.qlRateHelperEarliestDate($D99)</f>
        <v>#VALUE!</v>
      </c>
      <c r="I99" s="35" t="e">
        <f>_xll.qlRateHelperLatestDate($D99)</f>
        <v>#VALUE!</v>
      </c>
      <c r="J99" s="45" t="e">
        <v>#N/A</v>
      </c>
    </row>
    <row r="100" spans="4:10" x14ac:dyDescent="0.2">
      <c r="D100" s="33" t="e">
        <v>#N/A</v>
      </c>
      <c r="E100" s="33" t="e">
        <f>+_xll.qlRateHelperQuoteName(D100)</f>
        <v>#VALUE!</v>
      </c>
      <c r="F100" s="34" t="e">
        <f>_xll.qlRateHelperRate($D100)</f>
        <v>#VALUE!</v>
      </c>
      <c r="G100" s="34" t="str">
        <f>IF(ISERROR(_xll.qlSwapRateHelperSpread($D100)),IF(ISERROR(_xll.qlFuturesRateHelperConvexityAdjustment($D100)),"--",_xll.qlFuturesRateHelperConvexityAdjustment($D100)),_xll.qlSwapRateHelperSpread($D100))</f>
        <v>--</v>
      </c>
      <c r="H100" s="35" t="e">
        <f>_xll.qlRateHelperEarliestDate($D100)</f>
        <v>#VALUE!</v>
      </c>
      <c r="I100" s="35" t="e">
        <f>_xll.qlRateHelperLatestDate($D100)</f>
        <v>#VALUE!</v>
      </c>
      <c r="J100" s="45" t="e">
        <v>#N/A</v>
      </c>
    </row>
    <row r="101" spans="4:10" x14ac:dyDescent="0.2">
      <c r="D101" s="33" t="e">
        <v>#N/A</v>
      </c>
      <c r="E101" s="33" t="e">
        <f>+_xll.qlRateHelperQuoteName(D101)</f>
        <v>#VALUE!</v>
      </c>
      <c r="F101" s="34" t="e">
        <f>_xll.qlRateHelperRate($D101)</f>
        <v>#VALUE!</v>
      </c>
      <c r="G101" s="34" t="str">
        <f>IF(ISERROR(_xll.qlSwapRateHelperSpread($D101)),IF(ISERROR(_xll.qlFuturesRateHelperConvexityAdjustment($D101)),"--",_xll.qlFuturesRateHelperConvexityAdjustment($D101)),_xll.qlSwapRateHelperSpread($D101))</f>
        <v>--</v>
      </c>
      <c r="H101" s="35" t="e">
        <f>_xll.qlRateHelperEarliestDate($D101)</f>
        <v>#VALUE!</v>
      </c>
      <c r="I101" s="35" t="e">
        <f>_xll.qlRateHelperLatestDate($D101)</f>
        <v>#VALUE!</v>
      </c>
      <c r="J101" s="45" t="e">
        <v>#N/A</v>
      </c>
    </row>
    <row r="102" spans="4:10" x14ac:dyDescent="0.2">
      <c r="D102" s="33" t="e">
        <v>#N/A</v>
      </c>
      <c r="E102" s="33" t="e">
        <f>+_xll.qlRateHelperQuoteName(D102)</f>
        <v>#VALUE!</v>
      </c>
      <c r="F102" s="34" t="e">
        <f>_xll.qlRateHelperRate($D102)</f>
        <v>#VALUE!</v>
      </c>
      <c r="G102" s="34" t="str">
        <f>IF(ISERROR(_xll.qlSwapRateHelperSpread($D102)),IF(ISERROR(_xll.qlFuturesRateHelperConvexityAdjustment($D102)),"--",_xll.qlFuturesRateHelperConvexityAdjustment($D102)),_xll.qlSwapRateHelperSpread($D102))</f>
        <v>--</v>
      </c>
      <c r="H102" s="35" t="e">
        <f>_xll.qlRateHelperEarliestDate($D102)</f>
        <v>#VALUE!</v>
      </c>
      <c r="I102" s="35" t="e">
        <f>_xll.qlRateHelperLatestDate($D102)</f>
        <v>#VALUE!</v>
      </c>
      <c r="J102" s="45" t="e">
        <v>#N/A</v>
      </c>
    </row>
    <row r="103" spans="4:10" x14ac:dyDescent="0.2">
      <c r="D103" s="33" t="e">
        <v>#N/A</v>
      </c>
      <c r="E103" s="33" t="e">
        <f>+_xll.qlRateHelperQuoteName(D103)</f>
        <v>#VALUE!</v>
      </c>
      <c r="F103" s="34" t="e">
        <f>_xll.qlRateHelperRate($D103)</f>
        <v>#VALUE!</v>
      </c>
      <c r="G103" s="34" t="str">
        <f>IF(ISERROR(_xll.qlSwapRateHelperSpread($D103)),IF(ISERROR(_xll.qlFuturesRateHelperConvexityAdjustment($D103)),"--",_xll.qlFuturesRateHelperConvexityAdjustment($D103)),_xll.qlSwapRateHelperSpread($D103))</f>
        <v>--</v>
      </c>
      <c r="H103" s="35" t="e">
        <f>_xll.qlRateHelperEarliestDate($D103)</f>
        <v>#VALUE!</v>
      </c>
      <c r="I103" s="35" t="e">
        <f>_xll.qlRateHelperLatestDate($D103)</f>
        <v>#VALUE!</v>
      </c>
      <c r="J103" s="45" t="e">
        <v>#N/A</v>
      </c>
    </row>
    <row r="104" spans="4:10" x14ac:dyDescent="0.2">
      <c r="D104" s="33" t="e">
        <v>#N/A</v>
      </c>
      <c r="E104" s="33" t="e">
        <f>+_xll.qlRateHelperQuoteName(D104)</f>
        <v>#VALUE!</v>
      </c>
      <c r="F104" s="34" t="e">
        <f>_xll.qlRateHelperRate($D104)</f>
        <v>#VALUE!</v>
      </c>
      <c r="G104" s="34" t="str">
        <f>IF(ISERROR(_xll.qlSwapRateHelperSpread($D104)),IF(ISERROR(_xll.qlFuturesRateHelperConvexityAdjustment($D104)),"--",_xll.qlFuturesRateHelperConvexityAdjustment($D104)),_xll.qlSwapRateHelperSpread($D104))</f>
        <v>--</v>
      </c>
      <c r="H104" s="35" t="e">
        <f>_xll.qlRateHelperEarliestDate($D104)</f>
        <v>#VALUE!</v>
      </c>
      <c r="I104" s="35" t="e">
        <f>_xll.qlRateHelperLatestDate($D104)</f>
        <v>#VALUE!</v>
      </c>
      <c r="J104" s="45" t="e">
        <v>#N/A</v>
      </c>
    </row>
    <row r="105" spans="4:10" x14ac:dyDescent="0.2">
      <c r="D105" s="33" t="e">
        <v>#N/A</v>
      </c>
      <c r="E105" s="33" t="e">
        <f>+_xll.qlRateHelperQuoteName(D105)</f>
        <v>#VALUE!</v>
      </c>
      <c r="F105" s="34" t="e">
        <f>_xll.qlRateHelperRate($D105)</f>
        <v>#VALUE!</v>
      </c>
      <c r="G105" s="34" t="str">
        <f>IF(ISERROR(_xll.qlSwapRateHelperSpread($D105)),IF(ISERROR(_xll.qlFuturesRateHelperConvexityAdjustment($D105)),"--",_xll.qlFuturesRateHelperConvexityAdjustment($D105)),_xll.qlSwapRateHelperSpread($D105))</f>
        <v>--</v>
      </c>
      <c r="H105" s="35" t="e">
        <f>_xll.qlRateHelperEarliestDate($D105)</f>
        <v>#VALUE!</v>
      </c>
      <c r="I105" s="35" t="e">
        <f>_xll.qlRateHelperLatestDate($D105)</f>
        <v>#VALUE!</v>
      </c>
      <c r="J105" s="45" t="e">
        <v>#N/A</v>
      </c>
    </row>
    <row r="106" spans="4:10" x14ac:dyDescent="0.2">
      <c r="D106" s="33" t="e">
        <v>#N/A</v>
      </c>
      <c r="E106" s="33" t="e">
        <f>+_xll.qlRateHelperQuoteName(D106)</f>
        <v>#VALUE!</v>
      </c>
      <c r="F106" s="34" t="e">
        <f>_xll.qlRateHelperRate($D106)</f>
        <v>#VALUE!</v>
      </c>
      <c r="G106" s="34" t="str">
        <f>IF(ISERROR(_xll.qlSwapRateHelperSpread($D106)),IF(ISERROR(_xll.qlFuturesRateHelperConvexityAdjustment($D106)),"--",_xll.qlFuturesRateHelperConvexityAdjustment($D106)),_xll.qlSwapRateHelperSpread($D106))</f>
        <v>--</v>
      </c>
      <c r="H106" s="35" t="e">
        <f>_xll.qlRateHelperEarliestDate($D106)</f>
        <v>#VALUE!</v>
      </c>
      <c r="I106" s="35" t="e">
        <f>_xll.qlRateHelperLatestDate($D106)</f>
        <v>#VALUE!</v>
      </c>
      <c r="J106" s="45" t="e">
        <v>#N/A</v>
      </c>
    </row>
    <row r="107" spans="4:10" x14ac:dyDescent="0.2">
      <c r="D107" s="33" t="e">
        <v>#N/A</v>
      </c>
      <c r="E107" s="33" t="e">
        <f>+_xll.qlRateHelperQuoteName(D107)</f>
        <v>#VALUE!</v>
      </c>
      <c r="F107" s="34" t="e">
        <f>_xll.qlRateHelperRate($D107)</f>
        <v>#VALUE!</v>
      </c>
      <c r="G107" s="34" t="str">
        <f>IF(ISERROR(_xll.qlSwapRateHelperSpread($D107)),IF(ISERROR(_xll.qlFuturesRateHelperConvexityAdjustment($D107)),"--",_xll.qlFuturesRateHelperConvexityAdjustment($D107)),_xll.qlSwapRateHelperSpread($D107))</f>
        <v>--</v>
      </c>
      <c r="H107" s="35" t="e">
        <f>_xll.qlRateHelperEarliestDate($D107)</f>
        <v>#VALUE!</v>
      </c>
      <c r="I107" s="35" t="e">
        <f>_xll.qlRateHelperLatestDate($D107)</f>
        <v>#VALUE!</v>
      </c>
      <c r="J107" s="45" t="e">
        <v>#N/A</v>
      </c>
    </row>
    <row r="108" spans="4:10" x14ac:dyDescent="0.2">
      <c r="D108" s="33" t="e">
        <v>#N/A</v>
      </c>
      <c r="E108" s="33" t="e">
        <f>+_xll.qlRateHelperQuoteName(D108)</f>
        <v>#VALUE!</v>
      </c>
      <c r="F108" s="34" t="e">
        <f>_xll.qlRateHelperRate($D108)</f>
        <v>#VALUE!</v>
      </c>
      <c r="G108" s="34" t="str">
        <f>IF(ISERROR(_xll.qlSwapRateHelperSpread($D108)),IF(ISERROR(_xll.qlFuturesRateHelperConvexityAdjustment($D108)),"--",_xll.qlFuturesRateHelperConvexityAdjustment($D108)),_xll.qlSwapRateHelperSpread($D108))</f>
        <v>--</v>
      </c>
      <c r="H108" s="35" t="e">
        <f>_xll.qlRateHelperEarliestDate($D108)</f>
        <v>#VALUE!</v>
      </c>
      <c r="I108" s="35" t="e">
        <f>_xll.qlRateHelperLatestDate($D108)</f>
        <v>#VALUE!</v>
      </c>
      <c r="J108" s="45" t="e">
        <v>#N/A</v>
      </c>
    </row>
    <row r="109" spans="4:10" x14ac:dyDescent="0.2">
      <c r="D109" s="33" t="e">
        <v>#N/A</v>
      </c>
      <c r="E109" s="33" t="e">
        <f>+_xll.qlRateHelperQuoteName(D109)</f>
        <v>#VALUE!</v>
      </c>
      <c r="F109" s="34" t="e">
        <f>_xll.qlRateHelperRate($D109)</f>
        <v>#VALUE!</v>
      </c>
      <c r="G109" s="34" t="str">
        <f>IF(ISERROR(_xll.qlSwapRateHelperSpread($D109)),IF(ISERROR(_xll.qlFuturesRateHelperConvexityAdjustment($D109)),"--",_xll.qlFuturesRateHelperConvexityAdjustment($D109)),_xll.qlSwapRateHelperSpread($D109))</f>
        <v>--</v>
      </c>
      <c r="H109" s="35" t="e">
        <f>_xll.qlRateHelperEarliestDate($D109)</f>
        <v>#VALUE!</v>
      </c>
      <c r="I109" s="35" t="e">
        <f>_xll.qlRateHelperLatestDate($D109)</f>
        <v>#VALUE!</v>
      </c>
      <c r="J109" s="45" t="e">
        <v>#N/A</v>
      </c>
    </row>
    <row r="110" spans="4:10" x14ac:dyDescent="0.2">
      <c r="D110" s="33" t="e">
        <v>#N/A</v>
      </c>
      <c r="E110" s="33" t="e">
        <f>+_xll.qlRateHelperQuoteName(D110)</f>
        <v>#VALUE!</v>
      </c>
      <c r="F110" s="34" t="e">
        <f>_xll.qlRateHelperRate($D110)</f>
        <v>#VALUE!</v>
      </c>
      <c r="G110" s="34" t="str">
        <f>IF(ISERROR(_xll.qlSwapRateHelperSpread($D110)),IF(ISERROR(_xll.qlFuturesRateHelperConvexityAdjustment($D110)),"--",_xll.qlFuturesRateHelperConvexityAdjustment($D110)),_xll.qlSwapRateHelperSpread($D110))</f>
        <v>--</v>
      </c>
      <c r="H110" s="35" t="e">
        <f>_xll.qlRateHelperEarliestDate($D110)</f>
        <v>#VALUE!</v>
      </c>
      <c r="I110" s="35" t="e">
        <f>_xll.qlRateHelperLatestDate($D110)</f>
        <v>#VALUE!</v>
      </c>
      <c r="J110" s="45" t="e">
        <v>#N/A</v>
      </c>
    </row>
    <row r="111" spans="4:10" x14ac:dyDescent="0.2">
      <c r="D111" s="33" t="e">
        <v>#N/A</v>
      </c>
      <c r="E111" s="33" t="e">
        <f>+_xll.qlRateHelperQuoteName(D111)</f>
        <v>#VALUE!</v>
      </c>
      <c r="F111" s="34" t="e">
        <f>_xll.qlRateHelperRate($D111)</f>
        <v>#VALUE!</v>
      </c>
      <c r="G111" s="34" t="str">
        <f>IF(ISERROR(_xll.qlSwapRateHelperSpread($D111)),IF(ISERROR(_xll.qlFuturesRateHelperConvexityAdjustment($D111)),"--",_xll.qlFuturesRateHelperConvexityAdjustment($D111)),_xll.qlSwapRateHelperSpread($D111))</f>
        <v>--</v>
      </c>
      <c r="H111" s="35" t="e">
        <f>_xll.qlRateHelperEarliestDate($D111)</f>
        <v>#VALUE!</v>
      </c>
      <c r="I111" s="35" t="e">
        <f>_xll.qlRateHelperLatestDate($D111)</f>
        <v>#VALUE!</v>
      </c>
      <c r="J111" s="45" t="e">
        <v>#N/A</v>
      </c>
    </row>
    <row r="112" spans="4:10" x14ac:dyDescent="0.2">
      <c r="D112" s="33" t="e">
        <v>#N/A</v>
      </c>
      <c r="E112" s="33" t="e">
        <f>+_xll.qlRateHelperQuoteName(D112)</f>
        <v>#VALUE!</v>
      </c>
      <c r="F112" s="34" t="e">
        <f>_xll.qlRateHelperRate($D112)</f>
        <v>#VALUE!</v>
      </c>
      <c r="G112" s="34" t="str">
        <f>IF(ISERROR(_xll.qlSwapRateHelperSpread($D112)),IF(ISERROR(_xll.qlFuturesRateHelperConvexityAdjustment($D112)),"--",_xll.qlFuturesRateHelperConvexityAdjustment($D112)),_xll.qlSwapRateHelperSpread($D112))</f>
        <v>--</v>
      </c>
      <c r="H112" s="35" t="e">
        <f>_xll.qlRateHelperEarliestDate($D112)</f>
        <v>#VALUE!</v>
      </c>
      <c r="I112" s="35" t="e">
        <f>_xll.qlRateHelperLatestDate($D112)</f>
        <v>#VALUE!</v>
      </c>
      <c r="J112" s="45" t="e">
        <v>#N/A</v>
      </c>
    </row>
    <row r="113" spans="4:10" x14ac:dyDescent="0.2">
      <c r="D113" s="33" t="e">
        <v>#N/A</v>
      </c>
      <c r="E113" s="33" t="e">
        <f>+_xll.qlRateHelperQuoteName(D113)</f>
        <v>#VALUE!</v>
      </c>
      <c r="F113" s="34" t="e">
        <f>_xll.qlRateHelperRate($D113)</f>
        <v>#VALUE!</v>
      </c>
      <c r="G113" s="34" t="str">
        <f>IF(ISERROR(_xll.qlSwapRateHelperSpread($D113)),IF(ISERROR(_xll.qlFuturesRateHelperConvexityAdjustment($D113)),"--",_xll.qlFuturesRateHelperConvexityAdjustment($D113)),_xll.qlSwapRateHelperSpread($D113))</f>
        <v>--</v>
      </c>
      <c r="H113" s="35" t="e">
        <f>_xll.qlRateHelperEarliestDate($D113)</f>
        <v>#VALUE!</v>
      </c>
      <c r="I113" s="35" t="e">
        <f>_xll.qlRateHelperLatestDate($D113)</f>
        <v>#VALUE!</v>
      </c>
      <c r="J113" s="45" t="e">
        <v>#N/A</v>
      </c>
    </row>
    <row r="114" spans="4:10" x14ac:dyDescent="0.2">
      <c r="D114" s="33" t="e">
        <v>#N/A</v>
      </c>
      <c r="E114" s="33" t="e">
        <f>+_xll.qlRateHelperQuoteName(D114)</f>
        <v>#VALUE!</v>
      </c>
      <c r="F114" s="34" t="e">
        <f>_xll.qlRateHelperRate($D114)</f>
        <v>#VALUE!</v>
      </c>
      <c r="G114" s="34" t="str">
        <f>IF(ISERROR(_xll.qlSwapRateHelperSpread($D114)),IF(ISERROR(_xll.qlFuturesRateHelperConvexityAdjustment($D114)),"--",_xll.qlFuturesRateHelperConvexityAdjustment($D114)),_xll.qlSwapRateHelperSpread($D114))</f>
        <v>--</v>
      </c>
      <c r="H114" s="35" t="e">
        <f>_xll.qlRateHelperEarliestDate($D114)</f>
        <v>#VALUE!</v>
      </c>
      <c r="I114" s="35" t="e">
        <f>_xll.qlRateHelperLatestDate($D114)</f>
        <v>#VALUE!</v>
      </c>
      <c r="J114" s="45" t="e">
        <v>#N/A</v>
      </c>
    </row>
    <row r="115" spans="4:10" x14ac:dyDescent="0.2">
      <c r="D115" s="33" t="e">
        <v>#N/A</v>
      </c>
      <c r="E115" s="33" t="e">
        <f>+_xll.qlRateHelperQuoteName(D115)</f>
        <v>#VALUE!</v>
      </c>
      <c r="F115" s="34" t="e">
        <f>_xll.qlRateHelperRate($D115)</f>
        <v>#VALUE!</v>
      </c>
      <c r="G115" s="34" t="str">
        <f>IF(ISERROR(_xll.qlSwapRateHelperSpread($D115)),IF(ISERROR(_xll.qlFuturesRateHelperConvexityAdjustment($D115)),"--",_xll.qlFuturesRateHelperConvexityAdjustment($D115)),_xll.qlSwapRateHelperSpread($D115))</f>
        <v>--</v>
      </c>
      <c r="H115" s="35" t="e">
        <f>_xll.qlRateHelperEarliestDate($D115)</f>
        <v>#VALUE!</v>
      </c>
      <c r="I115" s="35" t="e">
        <f>_xll.qlRateHelperLatestDate($D115)</f>
        <v>#VALUE!</v>
      </c>
      <c r="J115" s="45" t="e">
        <v>#N/A</v>
      </c>
    </row>
    <row r="116" spans="4:10" x14ac:dyDescent="0.2">
      <c r="D116" s="33" t="e">
        <v>#N/A</v>
      </c>
      <c r="E116" s="33" t="e">
        <f>+_xll.qlRateHelperQuoteName(D116)</f>
        <v>#VALUE!</v>
      </c>
      <c r="F116" s="34" t="e">
        <f>_xll.qlRateHelperRate($D116)</f>
        <v>#VALUE!</v>
      </c>
      <c r="G116" s="34" t="str">
        <f>IF(ISERROR(_xll.qlSwapRateHelperSpread($D116)),IF(ISERROR(_xll.qlFuturesRateHelperConvexityAdjustment($D116)),"--",_xll.qlFuturesRateHelperConvexityAdjustment($D116)),_xll.qlSwapRateHelperSpread($D116))</f>
        <v>--</v>
      </c>
      <c r="H116" s="35" t="e">
        <f>_xll.qlRateHelperEarliestDate($D116)</f>
        <v>#VALUE!</v>
      </c>
      <c r="I116" s="35" t="e">
        <f>_xll.qlRateHelperLatestDate($D116)</f>
        <v>#VALUE!</v>
      </c>
      <c r="J116" s="45" t="e">
        <v>#N/A</v>
      </c>
    </row>
    <row r="117" spans="4:10" x14ac:dyDescent="0.2">
      <c r="D117" s="33" t="e">
        <v>#N/A</v>
      </c>
      <c r="E117" s="33" t="e">
        <f>+_xll.qlRateHelperQuoteName(D117)</f>
        <v>#VALUE!</v>
      </c>
      <c r="F117" s="34" t="e">
        <f>_xll.qlRateHelperRate($D117)</f>
        <v>#VALUE!</v>
      </c>
      <c r="G117" s="34" t="str">
        <f>IF(ISERROR(_xll.qlSwapRateHelperSpread($D117)),IF(ISERROR(_xll.qlFuturesRateHelperConvexityAdjustment($D117)),"--",_xll.qlFuturesRateHelperConvexityAdjustment($D117)),_xll.qlSwapRateHelperSpread($D117))</f>
        <v>--</v>
      </c>
      <c r="H117" s="35" t="e">
        <f>_xll.qlRateHelperEarliestDate($D117)</f>
        <v>#VALUE!</v>
      </c>
      <c r="I117" s="35" t="e">
        <f>_xll.qlRateHelperLatestDate($D117)</f>
        <v>#VALUE!</v>
      </c>
      <c r="J117" s="45" t="e">
        <v>#N/A</v>
      </c>
    </row>
    <row r="118" spans="4:10" x14ac:dyDescent="0.2">
      <c r="D118" s="33" t="e">
        <v>#N/A</v>
      </c>
      <c r="E118" s="33" t="e">
        <f>+_xll.qlRateHelperQuoteName(D118)</f>
        <v>#VALUE!</v>
      </c>
      <c r="F118" s="34" t="e">
        <f>_xll.qlRateHelperRate($D118)</f>
        <v>#VALUE!</v>
      </c>
      <c r="G118" s="34" t="str">
        <f>IF(ISERROR(_xll.qlSwapRateHelperSpread($D118)),IF(ISERROR(_xll.qlFuturesRateHelperConvexityAdjustment($D118)),"--",_xll.qlFuturesRateHelperConvexityAdjustment($D118)),_xll.qlSwapRateHelperSpread($D118))</f>
        <v>--</v>
      </c>
      <c r="H118" s="35" t="e">
        <f>_xll.qlRateHelperEarliestDate($D118)</f>
        <v>#VALUE!</v>
      </c>
      <c r="I118" s="35" t="e">
        <f>_xll.qlRateHelperLatestDate($D118)</f>
        <v>#VALUE!</v>
      </c>
      <c r="J118" s="45" t="e">
        <v>#N/A</v>
      </c>
    </row>
    <row r="119" spans="4:10" x14ac:dyDescent="0.2">
      <c r="D119" s="33" t="e">
        <v>#N/A</v>
      </c>
      <c r="E119" s="33" t="e">
        <f>+_xll.qlRateHelperQuoteName(D119)</f>
        <v>#VALUE!</v>
      </c>
      <c r="F119" s="34" t="e">
        <f>_xll.qlRateHelperRate($D119)</f>
        <v>#VALUE!</v>
      </c>
      <c r="G119" s="34" t="str">
        <f>IF(ISERROR(_xll.qlSwapRateHelperSpread($D119)),IF(ISERROR(_xll.qlFuturesRateHelperConvexityAdjustment($D119)),"--",_xll.qlFuturesRateHelperConvexityAdjustment($D119)),_xll.qlSwapRateHelperSpread($D119))</f>
        <v>--</v>
      </c>
      <c r="H119" s="35" t="e">
        <f>_xll.qlRateHelperEarliestDate($D119)</f>
        <v>#VALUE!</v>
      </c>
      <c r="I119" s="35" t="e">
        <f>_xll.qlRateHelperLatestDate($D119)</f>
        <v>#VALUE!</v>
      </c>
      <c r="J119" s="45" t="e">
        <v>#N/A</v>
      </c>
    </row>
    <row r="120" spans="4:10" x14ac:dyDescent="0.2">
      <c r="D120" s="33" t="e">
        <v>#N/A</v>
      </c>
      <c r="E120" s="33" t="e">
        <f>+_xll.qlRateHelperQuoteName(D120)</f>
        <v>#VALUE!</v>
      </c>
      <c r="F120" s="34" t="e">
        <f>_xll.qlRateHelperRate($D120)</f>
        <v>#VALUE!</v>
      </c>
      <c r="G120" s="34" t="str">
        <f>IF(ISERROR(_xll.qlSwapRateHelperSpread($D120)),IF(ISERROR(_xll.qlFuturesRateHelperConvexityAdjustment($D120)),"--",_xll.qlFuturesRateHelperConvexityAdjustment($D120)),_xll.qlSwapRateHelperSpread($D120))</f>
        <v>--</v>
      </c>
      <c r="H120" s="35" t="e">
        <f>_xll.qlRateHelperEarliestDate($D120)</f>
        <v>#VALUE!</v>
      </c>
      <c r="I120" s="35" t="e">
        <f>_xll.qlRateHelperLatestDate($D120)</f>
        <v>#VALUE!</v>
      </c>
      <c r="J120" s="45" t="e">
        <v>#N/A</v>
      </c>
    </row>
    <row r="121" spans="4:10" x14ac:dyDescent="0.2">
      <c r="D121" s="33" t="e">
        <v>#N/A</v>
      </c>
      <c r="E121" s="33" t="e">
        <f>+_xll.qlRateHelperQuoteName(D121)</f>
        <v>#VALUE!</v>
      </c>
      <c r="F121" s="34" t="e">
        <f>_xll.qlRateHelperRate($D121)</f>
        <v>#VALUE!</v>
      </c>
      <c r="G121" s="34" t="str">
        <f>IF(ISERROR(_xll.qlSwapRateHelperSpread($D121)),IF(ISERROR(_xll.qlFuturesRateHelperConvexityAdjustment($D121)),"--",_xll.qlFuturesRateHelperConvexityAdjustment($D121)),_xll.qlSwapRateHelperSpread($D121))</f>
        <v>--</v>
      </c>
      <c r="H121" s="35" t="e">
        <f>_xll.qlRateHelperEarliestDate($D121)</f>
        <v>#VALUE!</v>
      </c>
      <c r="I121" s="35" t="e">
        <f>_xll.qlRateHelperLatestDate($D121)</f>
        <v>#VALUE!</v>
      </c>
      <c r="J121" s="45" t="e">
        <v>#N/A</v>
      </c>
    </row>
    <row r="122" spans="4:10" x14ac:dyDescent="0.2">
      <c r="D122" s="33" t="e">
        <v>#N/A</v>
      </c>
      <c r="E122" s="33" t="e">
        <f>+_xll.qlRateHelperQuoteName(D122)</f>
        <v>#VALUE!</v>
      </c>
      <c r="F122" s="34" t="e">
        <f>_xll.qlRateHelperRate($D122)</f>
        <v>#VALUE!</v>
      </c>
      <c r="G122" s="34" t="str">
        <f>IF(ISERROR(_xll.qlSwapRateHelperSpread($D122)),IF(ISERROR(_xll.qlFuturesRateHelperConvexityAdjustment($D122)),"--",_xll.qlFuturesRateHelperConvexityAdjustment($D122)),_xll.qlSwapRateHelperSpread($D122))</f>
        <v>--</v>
      </c>
      <c r="H122" s="35" t="e">
        <f>_xll.qlRateHelperEarliestDate($D122)</f>
        <v>#VALUE!</v>
      </c>
      <c r="I122" s="35" t="e">
        <f>_xll.qlRateHelperLatestDate($D122)</f>
        <v>#VALUE!</v>
      </c>
      <c r="J122" s="45" t="e">
        <v>#N/A</v>
      </c>
    </row>
    <row r="123" spans="4:10" x14ac:dyDescent="0.2">
      <c r="D123" s="33" t="e">
        <v>#N/A</v>
      </c>
      <c r="E123" s="33" t="e">
        <f>+_xll.qlRateHelperQuoteName(D123)</f>
        <v>#VALUE!</v>
      </c>
      <c r="F123" s="34" t="e">
        <f>_xll.qlRateHelperRate($D123)</f>
        <v>#VALUE!</v>
      </c>
      <c r="G123" s="34" t="str">
        <f>IF(ISERROR(_xll.qlSwapRateHelperSpread($D123)),IF(ISERROR(_xll.qlFuturesRateHelperConvexityAdjustment($D123)),"--",_xll.qlFuturesRateHelperConvexityAdjustment($D123)),_xll.qlSwapRateHelperSpread($D123))</f>
        <v>--</v>
      </c>
      <c r="H123" s="35" t="e">
        <f>_xll.qlRateHelperEarliestDate($D123)</f>
        <v>#VALUE!</v>
      </c>
      <c r="I123" s="35" t="e">
        <f>_xll.qlRateHelperLatestDate($D123)</f>
        <v>#VALUE!</v>
      </c>
      <c r="J123" s="45" t="e">
        <v>#N/A</v>
      </c>
    </row>
    <row r="124" spans="4:10" x14ac:dyDescent="0.2">
      <c r="D124" s="33" t="e">
        <v>#N/A</v>
      </c>
      <c r="E124" s="33" t="e">
        <f>+_xll.qlRateHelperQuoteName(D124)</f>
        <v>#VALUE!</v>
      </c>
      <c r="F124" s="34" t="e">
        <f>_xll.qlRateHelperRate($D124)</f>
        <v>#VALUE!</v>
      </c>
      <c r="G124" s="34" t="str">
        <f>IF(ISERROR(_xll.qlSwapRateHelperSpread($D124)),IF(ISERROR(_xll.qlFuturesRateHelperConvexityAdjustment($D124)),"--",_xll.qlFuturesRateHelperConvexityAdjustment($D124)),_xll.qlSwapRateHelperSpread($D124))</f>
        <v>--</v>
      </c>
      <c r="H124" s="35" t="e">
        <f>_xll.qlRateHelperEarliestDate($D124)</f>
        <v>#VALUE!</v>
      </c>
      <c r="I124" s="35" t="e">
        <f>_xll.qlRateHelperLatestDate($D124)</f>
        <v>#VALUE!</v>
      </c>
      <c r="J124" s="45" t="e">
        <v>#N/A</v>
      </c>
    </row>
    <row r="125" spans="4:10" x14ac:dyDescent="0.2">
      <c r="D125" s="33" t="e">
        <v>#N/A</v>
      </c>
      <c r="E125" s="33" t="e">
        <f>+_xll.qlRateHelperQuoteName(D125)</f>
        <v>#VALUE!</v>
      </c>
      <c r="F125" s="34" t="e">
        <f>_xll.qlRateHelperRate($D125)</f>
        <v>#VALUE!</v>
      </c>
      <c r="G125" s="34" t="str">
        <f>IF(ISERROR(_xll.qlSwapRateHelperSpread($D125)),IF(ISERROR(_xll.qlFuturesRateHelperConvexityAdjustment($D125)),"--",_xll.qlFuturesRateHelperConvexityAdjustment($D125)),_xll.qlSwapRateHelperSpread($D125))</f>
        <v>--</v>
      </c>
      <c r="H125" s="35" t="e">
        <f>_xll.qlRateHelperEarliestDate($D125)</f>
        <v>#VALUE!</v>
      </c>
      <c r="I125" s="35" t="e">
        <f>_xll.qlRateHelperLatestDate($D125)</f>
        <v>#VALUE!</v>
      </c>
      <c r="J125" s="45" t="e">
        <v>#N/A</v>
      </c>
    </row>
    <row r="126" spans="4:10" x14ac:dyDescent="0.2">
      <c r="D126" s="36" t="e">
        <v>#N/A</v>
      </c>
      <c r="E126" s="36" t="e">
        <f>+_xll.qlRateHelperQuoteName(D126)</f>
        <v>#VALUE!</v>
      </c>
      <c r="F126" s="37" t="e">
        <f>_xll.qlRateHelperRate($D126)</f>
        <v>#VALUE!</v>
      </c>
      <c r="G126" s="37" t="str">
        <f>IF(ISERROR(_xll.qlSwapRateHelperSpread($D126)),IF(ISERROR(_xll.qlFuturesRateHelperConvexityAdjustment($D126)),"--",_xll.qlFuturesRateHelperConvexityAdjustment($D126)),_xll.qlSwapRateHelperSpread($D126))</f>
        <v>--</v>
      </c>
      <c r="H126" s="38" t="e">
        <f>_xll.qlRateHelperEarliestDate($D126)</f>
        <v>#VALUE!</v>
      </c>
      <c r="I126" s="38" t="e">
        <f>_xll.qlRateHelperLatestDate($D126)</f>
        <v>#VALUE!</v>
      </c>
      <c r="J126" s="46" t="e">
        <v>#N/A</v>
      </c>
    </row>
  </sheetData>
  <mergeCells count="1">
    <mergeCell ref="A1:B1"/>
  </mergeCells>
  <dataValidations count="5">
    <dataValidation type="list" allowBlank="1" showInputMessage="1" showErrorMessage="1" sqref="M1">
      <formula1>"EUR,USD,GBP,JPY,CHF,AUD,CNY,CNH,HKD,RMB,SEK,PLN,HUF,CZK"</formula1>
    </dataValidation>
    <dataValidation type="list" allowBlank="1" showInputMessage="1" showErrorMessage="1" sqref="M11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M10">
      <formula1>"Discount,ZeroYield,ForwardRate"</formula1>
    </dataValidation>
    <dataValidation type="list" allowBlank="1" showInputMessage="1" showErrorMessage="1" sqref="M8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B5">
      <formula1>"AllDepos,DeposBeforeFirstFuturesStartDate,DeposBeforeFirstFuturesStartDatePlusOne,DeposBeforeFirstFuturesExpiryDate"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N126"/>
  <sheetViews>
    <sheetView showGridLines="0" topLeftCell="E1" workbookViewId="0">
      <selection activeCell="G1" sqref="G1"/>
    </sheetView>
  </sheetViews>
  <sheetFormatPr defaultRowHeight="11.25" outlineLevelCol="1" x14ac:dyDescent="0.2"/>
  <cols>
    <col min="1" max="1" width="24.42578125" style="39" hidden="1" customWidth="1" outlineLevel="1"/>
    <col min="2" max="2" width="9" style="39" hidden="1" customWidth="1" outlineLevel="1"/>
    <col min="3" max="3" width="2.7109375" style="39" hidden="1" customWidth="1" outlineLevel="1"/>
    <col min="4" max="4" width="13.140625" style="69" hidden="1" customWidth="1" outlineLevel="1"/>
    <col min="5" max="5" width="17.7109375" style="69" customWidth="1" collapsed="1"/>
    <col min="6" max="9" width="17.7109375" style="69" customWidth="1"/>
    <col min="10" max="10" width="17.7109375" style="39" customWidth="1"/>
    <col min="11" max="11" width="2.7109375" style="39" customWidth="1"/>
    <col min="12" max="12" width="18.28515625" style="39" bestFit="1" customWidth="1"/>
    <col min="13" max="13" width="50.7109375" style="39" customWidth="1"/>
    <col min="14" max="14" width="2.7109375" style="39" customWidth="1"/>
    <col min="15" max="15" width="30.7109375" style="39" bestFit="1" customWidth="1"/>
    <col min="16" max="16" width="47.28515625" style="39" bestFit="1" customWidth="1"/>
    <col min="17" max="17" width="17.28515625" style="39" bestFit="1" customWidth="1"/>
    <col min="18" max="16384" width="9.140625" style="39"/>
  </cols>
  <sheetData>
    <row r="1" spans="1:14" ht="22.5" x14ac:dyDescent="0.2">
      <c r="A1" s="122" t="s">
        <v>44</v>
      </c>
      <c r="B1" s="123"/>
      <c r="D1" s="21" t="s">
        <v>43</v>
      </c>
      <c r="E1" s="21" t="s">
        <v>68</v>
      </c>
      <c r="F1" s="21" t="s">
        <v>42</v>
      </c>
      <c r="G1" s="93"/>
      <c r="H1" s="21" t="s">
        <v>31</v>
      </c>
      <c r="I1" s="21" t="s">
        <v>30</v>
      </c>
      <c r="J1" s="118">
        <f t="array" ref="J1:J126">_xll.qlPiecewiseYieldCurveData(YieldCurve,)</f>
        <v>1</v>
      </c>
      <c r="K1" s="39" t="s">
        <v>109</v>
      </c>
      <c r="L1" s="71" t="s">
        <v>57</v>
      </c>
      <c r="M1" s="72" t="s">
        <v>117</v>
      </c>
      <c r="N1" s="39" t="s">
        <v>109</v>
      </c>
    </row>
    <row r="2" spans="1:14" x14ac:dyDescent="0.2">
      <c r="A2" s="40" t="s">
        <v>41</v>
      </c>
      <c r="B2" s="27">
        <v>0</v>
      </c>
      <c r="D2" s="30" t="str">
        <f t="array" ref="D2:D126">_xll.qlRateHelperSelection(_xll.ohFilter(CHFRateHelpers,CHFRateHelpersIncluded),_xll.ohFilter(CHFRateHelpersPriority,CHFRateHelpersIncluded),nIMMFutures,nSerialFutures,FrontFuturesRollingDays,DepoInclusionCriteria,_xll.ohFilter(CHFMinDistance,CHFRateHelpersIncluded),CHFTrigger)</f>
        <v>obj_0156b</v>
      </c>
      <c r="E2" s="30" t="str">
        <f>+_xll.qlRateHelperQuoteName(D2)</f>
        <v>CHFTNDP_Quote</v>
      </c>
      <c r="F2" s="31">
        <f>_xll.qlRateHelperRate($D2)</f>
        <v>-7.7499999999999999E-3</v>
      </c>
      <c r="G2" s="31" t="str">
        <f>IF(ISERROR(_xll.qlSwapRateHelperSpread($D2)),IF(ISERROR(_xll.qlFuturesRateHelperConvexityAdjustment($D2)),"--",_xll.qlFuturesRateHelperConvexityAdjustment($D2)),_xll.qlSwapRateHelperSpread($D2))</f>
        <v>--</v>
      </c>
      <c r="H2" s="32">
        <f>_xll.qlRateHelperEarliestDate($D2)</f>
        <v>42145</v>
      </c>
      <c r="I2" s="32">
        <f>_xll.qlRateHelperLatestDate($D2)</f>
        <v>42146</v>
      </c>
      <c r="J2" s="116">
        <v>1.000021528241233</v>
      </c>
      <c r="K2" s="43" t="s">
        <v>109</v>
      </c>
      <c r="L2" s="54" t="s">
        <v>114</v>
      </c>
      <c r="M2" s="59" t="str">
        <f>_xll.qlPiecewiseYieldCurve(M3,NDays,Calendar,_xll.ohPack('CHF Selected'!D2:D126),DayCounter,,,Accuracy,TraitsID,InterpolatorID,Permanent,,ObjectOverwrite)</f>
        <v>_CHFBASISUSDBASISEURON#0007</v>
      </c>
      <c r="N2" s="43" t="s">
        <v>109</v>
      </c>
    </row>
    <row r="3" spans="1:14" x14ac:dyDescent="0.2">
      <c r="A3" s="41" t="s">
        <v>40</v>
      </c>
      <c r="B3" s="28">
        <v>0</v>
      </c>
      <c r="D3" s="33" t="str">
        <v>obj_01567</v>
      </c>
      <c r="E3" s="33" t="str">
        <f>+_xll.qlRateHelperQuoteName(D3)</f>
        <v>CHFTNDP_Quote</v>
      </c>
      <c r="F3" s="34">
        <f>_xll.qlRateHelperRate($D3)</f>
        <v>-7.7499999999999999E-3</v>
      </c>
      <c r="G3" s="34" t="str">
        <f>IF(ISERROR(_xll.qlSwapRateHelperSpread($D3)),IF(ISERROR(_xll.qlFuturesRateHelperConvexityAdjustment($D3)),"--",_xll.qlFuturesRateHelperConvexityAdjustment($D3)),_xll.qlSwapRateHelperSpread($D3))</f>
        <v>--</v>
      </c>
      <c r="H3" s="35">
        <f>_xll.qlRateHelperEarliestDate($D3)</f>
        <v>42146</v>
      </c>
      <c r="I3" s="35">
        <f>_xll.qlRateHelperLatestDate($D3)</f>
        <v>42150</v>
      </c>
      <c r="J3" s="116">
        <v>1.0001076486220866</v>
      </c>
      <c r="K3" s="43" t="s">
        <v>109</v>
      </c>
      <c r="L3" s="50" t="s">
        <v>133</v>
      </c>
      <c r="M3" s="89" t="str">
        <f>"_"&amp;Currency&amp;"BASIS"&amp;CHFCollateralCurrency&amp;CHFCollateralType</f>
        <v>_CHFBASISUSDBASISEURON</v>
      </c>
      <c r="N3" s="43" t="s">
        <v>109</v>
      </c>
    </row>
    <row r="4" spans="1:14" x14ac:dyDescent="0.2">
      <c r="A4" s="41" t="s">
        <v>39</v>
      </c>
      <c r="B4" s="28">
        <v>0</v>
      </c>
      <c r="D4" s="33" t="str">
        <v>obj_01570</v>
      </c>
      <c r="E4" s="33" t="str">
        <f>+_xll.qlRateHelperQuoteName(D4)</f>
        <v>CHFSNDP_Quote</v>
      </c>
      <c r="F4" s="34">
        <f>_xll.qlRateHelperRate($D4)</f>
        <v>-8.2500000000000004E-3</v>
      </c>
      <c r="G4" s="34" t="str">
        <f>IF(ISERROR(_xll.qlSwapRateHelperSpread($D4)),IF(ISERROR(_xll.qlFuturesRateHelperConvexityAdjustment($D4)),"--",_xll.qlFuturesRateHelperConvexityAdjustment($D4)),_xll.qlSwapRateHelperSpread($D4))</f>
        <v>--</v>
      </c>
      <c r="H4" s="35">
        <f>_xll.qlRateHelperEarliestDate($D4)</f>
        <v>42150</v>
      </c>
      <c r="I4" s="35">
        <f>_xll.qlRateHelperLatestDate($D4)</f>
        <v>42151</v>
      </c>
      <c r="J4" s="116">
        <v>1.0001305682809483</v>
      </c>
      <c r="K4" s="43" t="s">
        <v>109</v>
      </c>
      <c r="L4" s="50" t="s">
        <v>110</v>
      </c>
      <c r="M4" s="67" t="str">
        <f>_xll.ohRangeRetrieveError(YieldCurve)</f>
        <v/>
      </c>
      <c r="N4" s="43" t="s">
        <v>109</v>
      </c>
    </row>
    <row r="5" spans="1:14" x14ac:dyDescent="0.2">
      <c r="A5" s="42" t="s">
        <v>38</v>
      </c>
      <c r="B5" s="29" t="s">
        <v>37</v>
      </c>
      <c r="D5" s="33" t="str">
        <v>obj_01617</v>
      </c>
      <c r="E5" s="33" t="str">
        <f>+_xll.qlRateHelperQuoteName(D5)</f>
        <v>USDCHFSW_Quote</v>
      </c>
      <c r="F5" s="34">
        <f>_xll.qlRateHelperRate($D5)</f>
        <v>-2.1699999999999999E-4</v>
      </c>
      <c r="G5" s="34" t="str">
        <f>IF(ISERROR(_xll.qlSwapRateHelperSpread($D5)),IF(ISERROR(_xll.qlFuturesRateHelperConvexityAdjustment($D5)),"--",_xll.qlFuturesRateHelperConvexityAdjustment($D5)),_xll.qlSwapRateHelperSpread($D5))</f>
        <v>--</v>
      </c>
      <c r="H5" s="35">
        <f>_xll.qlRateHelperEarliestDate($D5)</f>
        <v>42150</v>
      </c>
      <c r="I5" s="35">
        <f>_xll.qlRateHelperLatestDate($D5)</f>
        <v>42157</v>
      </c>
      <c r="J5" s="116">
        <v>1.0002762061730792</v>
      </c>
      <c r="K5" s="43" t="s">
        <v>109</v>
      </c>
      <c r="L5" s="51" t="s">
        <v>111</v>
      </c>
      <c r="M5" s="68" t="str">
        <f>_xll.ohRangeRetrieveError('CHF Selected'!J1)</f>
        <v/>
      </c>
      <c r="N5" s="43" t="s">
        <v>109</v>
      </c>
    </row>
    <row r="6" spans="1:14" x14ac:dyDescent="0.2">
      <c r="D6" s="33" t="str">
        <v>obj_01603</v>
      </c>
      <c r="E6" s="33" t="str">
        <f>+_xll.qlRateHelperQuoteName(D6)</f>
        <v>USDCHF2W_Quote</v>
      </c>
      <c r="F6" s="120">
        <f>_xll.qlRateHelperRate($D6)</f>
        <v>-4.3200000000000004E-4</v>
      </c>
      <c r="G6" s="34" t="str">
        <f>IF(ISERROR(_xll.qlSwapRateHelperSpread($D6)),IF(ISERROR(_xll.qlFuturesRateHelperConvexityAdjustment($D6)),"--",_xll.qlFuturesRateHelperConvexityAdjustment($D6)),_xll.qlSwapRateHelperSpread($D6))</f>
        <v>--</v>
      </c>
      <c r="H6" s="35">
        <f>_xll.qlRateHelperEarliestDate($D6)</f>
        <v>42150</v>
      </c>
      <c r="I6" s="35">
        <f>_xll.qlRateHelperLatestDate($D6)</f>
        <v>42164</v>
      </c>
      <c r="J6" s="116">
        <v>1.0004387134648636</v>
      </c>
      <c r="K6" s="43" t="s">
        <v>109</v>
      </c>
      <c r="L6" s="50" t="s">
        <v>51</v>
      </c>
      <c r="M6" s="60">
        <v>0</v>
      </c>
      <c r="N6" s="43" t="s">
        <v>109</v>
      </c>
    </row>
    <row r="7" spans="1:14" x14ac:dyDescent="0.2">
      <c r="D7" s="33" t="str">
        <v>obj_01626</v>
      </c>
      <c r="E7" s="33" t="str">
        <f>+_xll.qlRateHelperQuoteName(D7)</f>
        <v>USDCHF3W_Quote</v>
      </c>
      <c r="F7" s="34">
        <f>_xll.qlRateHelperRate($D7)</f>
        <v>-6.3200000000000007E-4</v>
      </c>
      <c r="G7" s="34" t="str">
        <f>IF(ISERROR(_xll.qlSwapRateHelperSpread($D7)),IF(ISERROR(_xll.qlFuturesRateHelperConvexityAdjustment($D7)),"--",_xll.qlFuturesRateHelperConvexityAdjustment($D7)),_xll.qlSwapRateHelperSpread($D7))</f>
        <v>--</v>
      </c>
      <c r="H7" s="35">
        <f>_xll.qlRateHelperEarliestDate($D7)</f>
        <v>42150</v>
      </c>
      <c r="I7" s="35">
        <f>_xll.qlRateHelperLatestDate($D7)</f>
        <v>42171</v>
      </c>
      <c r="J7" s="116">
        <v>1.0005827800919369</v>
      </c>
      <c r="K7" s="43" t="s">
        <v>109</v>
      </c>
      <c r="L7" s="50" t="s">
        <v>50</v>
      </c>
      <c r="M7" s="70" t="str">
        <f>'CHF RateHelpers'!JoinCalendar</f>
        <v>JoinHolidays(UnitedStates::Settlement,Switzerland)</v>
      </c>
      <c r="N7" s="43" t="s">
        <v>109</v>
      </c>
    </row>
    <row r="8" spans="1:14" x14ac:dyDescent="0.2">
      <c r="D8" s="33" t="str">
        <v>obj_015e1</v>
      </c>
      <c r="E8" s="33" t="str">
        <f>+_xll.qlRateHelperQuoteName(D8)</f>
        <v>USDCHF1M_Quote</v>
      </c>
      <c r="F8" s="34">
        <f>_xll.qlRateHelperRate($D8)</f>
        <v>-9.5E-4</v>
      </c>
      <c r="G8" s="34" t="str">
        <f>IF(ISERROR(_xll.qlSwapRateHelperSpread($D8)),IF(ISERROR(_xll.qlFuturesRateHelperConvexityAdjustment($D8)),"--",_xll.qlFuturesRateHelperConvexityAdjustment($D8)),_xll.qlSwapRateHelperSpread($D8))</f>
        <v>--</v>
      </c>
      <c r="H8" s="35">
        <f>_xll.qlRateHelperEarliestDate($D8)</f>
        <v>42150</v>
      </c>
      <c r="I8" s="35">
        <f>_xll.qlRateHelperLatestDate($D8)</f>
        <v>42181</v>
      </c>
      <c r="J8" s="116">
        <v>1.0008281692961118</v>
      </c>
      <c r="K8" s="43" t="s">
        <v>109</v>
      </c>
      <c r="L8" s="50" t="s">
        <v>49</v>
      </c>
      <c r="M8" s="53"/>
      <c r="N8" s="43" t="s">
        <v>109</v>
      </c>
    </row>
    <row r="9" spans="1:14" x14ac:dyDescent="0.2">
      <c r="D9" s="33" t="str">
        <v>obj_015cb</v>
      </c>
      <c r="E9" s="33" t="str">
        <f>+_xll.qlRateHelperQuoteName(D9)</f>
        <v>USDCHF2M_Quote</v>
      </c>
      <c r="F9" s="34">
        <f>_xll.qlRateHelperRate($D9)</f>
        <v>-2.1454999999999998E-3</v>
      </c>
      <c r="G9" s="34" t="str">
        <f>IF(ISERROR(_xll.qlSwapRateHelperSpread($D9)),IF(ISERROR(_xll.qlFuturesRateHelperConvexityAdjustment($D9)),"--",_xll.qlFuturesRateHelperConvexityAdjustment($D9)),_xll.qlSwapRateHelperSpread($D9))</f>
        <v>--</v>
      </c>
      <c r="H9" s="35">
        <f>_xll.qlRateHelperEarliestDate($D9)</f>
        <v>42150</v>
      </c>
      <c r="I9" s="35">
        <f>_xll.qlRateHelperLatestDate($D9)</f>
        <v>42212</v>
      </c>
      <c r="J9" s="116">
        <v>1.0018003827990021</v>
      </c>
      <c r="K9" s="43" t="s">
        <v>109</v>
      </c>
      <c r="L9" s="50" t="s">
        <v>48</v>
      </c>
      <c r="M9" s="61"/>
      <c r="N9" s="43" t="s">
        <v>109</v>
      </c>
    </row>
    <row r="10" spans="1:14" x14ac:dyDescent="0.2">
      <c r="D10" s="33" t="str">
        <v>obj_01602</v>
      </c>
      <c r="E10" s="33" t="str">
        <f>+_xll.qlRateHelperQuoteName(D10)</f>
        <v>USDCHF3M_Quote</v>
      </c>
      <c r="F10" s="34">
        <f>_xll.qlRateHelperRate($D10)</f>
        <v>-3.3424999999999996E-3</v>
      </c>
      <c r="G10" s="34" t="str">
        <f>IF(ISERROR(_xll.qlSwapRateHelperSpread($D10)),IF(ISERROR(_xll.qlFuturesRateHelperConvexityAdjustment($D10)),"--",_xll.qlFuturesRateHelperConvexityAdjustment($D10)),_xll.qlSwapRateHelperSpread($D10))</f>
        <v>--</v>
      </c>
      <c r="H10" s="35">
        <f>_xll.qlRateHelperEarliestDate($D10)</f>
        <v>42150</v>
      </c>
      <c r="I10" s="35">
        <f>_xll.qlRateHelperLatestDate($D10)</f>
        <v>42242</v>
      </c>
      <c r="J10" s="116">
        <v>1.002762469157366</v>
      </c>
      <c r="K10" s="43" t="s">
        <v>109</v>
      </c>
      <c r="L10" s="50" t="s">
        <v>47</v>
      </c>
      <c r="M10" s="62" t="s">
        <v>46</v>
      </c>
      <c r="N10" s="43" t="s">
        <v>109</v>
      </c>
    </row>
    <row r="11" spans="1:14" x14ac:dyDescent="0.2">
      <c r="D11" s="33" t="str">
        <v>obj_0161b</v>
      </c>
      <c r="E11" s="33" t="str">
        <f>+_xll.qlRateHelperQuoteName(D11)</f>
        <v>USDCHF4M_Quote</v>
      </c>
      <c r="F11" s="34">
        <f>_xll.qlRateHelperRate($D11)</f>
        <v>-4.6579999999999998E-3</v>
      </c>
      <c r="G11" s="34" t="str">
        <f>IF(ISERROR(_xll.qlSwapRateHelperSpread($D11)),IF(ISERROR(_xll.qlFuturesRateHelperConvexityAdjustment($D11)),"--",_xll.qlFuturesRateHelperConvexityAdjustment($D11)),_xll.qlSwapRateHelperSpread($D11))</f>
        <v>--</v>
      </c>
      <c r="H11" s="35">
        <f>_xll.qlRateHelperEarliestDate($D11)</f>
        <v>42150</v>
      </c>
      <c r="I11" s="35">
        <f>_xll.qlRateHelperLatestDate($D11)</f>
        <v>42275</v>
      </c>
      <c r="J11" s="116">
        <v>1.0038067538649296</v>
      </c>
      <c r="K11" s="43" t="s">
        <v>109</v>
      </c>
      <c r="L11" s="51" t="s">
        <v>45</v>
      </c>
      <c r="M11" s="63" t="s">
        <v>63</v>
      </c>
      <c r="N11" s="43" t="s">
        <v>109</v>
      </c>
    </row>
    <row r="12" spans="1:14" x14ac:dyDescent="0.2">
      <c r="D12" s="33" t="str">
        <v>obj_015f6</v>
      </c>
      <c r="E12" s="33" t="str">
        <f>+_xll.qlRateHelperQuoteName(D12)</f>
        <v>USDCHF5M_Quote</v>
      </c>
      <c r="F12" s="34">
        <f>_xll.qlRateHelperRate($D12)</f>
        <v>-5.8405000000000002E-3</v>
      </c>
      <c r="G12" s="34" t="str">
        <f>IF(ISERROR(_xll.qlSwapRateHelperSpread($D12)),IF(ISERROR(_xll.qlFuturesRateHelperConvexityAdjustment($D12)),"--",_xll.qlFuturesRateHelperConvexityAdjustment($D12)),_xll.qlSwapRateHelperSpread($D12))</f>
        <v>--</v>
      </c>
      <c r="H12" s="35">
        <f>_xll.qlRateHelperEarliestDate($D12)</f>
        <v>42150</v>
      </c>
      <c r="I12" s="35">
        <f>_xll.qlRateHelperLatestDate($D12)</f>
        <v>42303</v>
      </c>
      <c r="J12" s="116">
        <v>1.0047066927135015</v>
      </c>
      <c r="L12" s="64" t="s">
        <v>138</v>
      </c>
      <c r="M12" s="62" t="b">
        <f>_xll.qlRelinkableHandleLinkTo('General Settings'!H13,YieldCurve)</f>
        <v>1</v>
      </c>
    </row>
    <row r="13" spans="1:14" x14ac:dyDescent="0.2">
      <c r="D13" s="33" t="str">
        <v>obj_015ee</v>
      </c>
      <c r="E13" s="33" t="str">
        <f>+_xll.qlRateHelperQuoteName(D13)</f>
        <v>USDCHF6M_Quote</v>
      </c>
      <c r="F13" s="34">
        <f>_xll.qlRateHelperRate($D13)</f>
        <v>-7.2050000000000013E-3</v>
      </c>
      <c r="G13" s="34" t="str">
        <f>IF(ISERROR(_xll.qlSwapRateHelperSpread($D13)),IF(ISERROR(_xll.qlFuturesRateHelperConvexityAdjustment($D13)),"--",_xll.qlFuturesRateHelperConvexityAdjustment($D13)),_xll.qlSwapRateHelperSpread($D13))</f>
        <v>--</v>
      </c>
      <c r="H13" s="35">
        <f>_xll.qlRateHelperEarliestDate($D13)</f>
        <v>42150</v>
      </c>
      <c r="I13" s="35">
        <f>_xll.qlRateHelperLatestDate($D13)</f>
        <v>42335</v>
      </c>
      <c r="J13" s="116">
        <v>1.0057191297539363</v>
      </c>
      <c r="L13" s="64" t="s">
        <v>113</v>
      </c>
      <c r="M13" s="62" t="b">
        <v>0</v>
      </c>
    </row>
    <row r="14" spans="1:14" x14ac:dyDescent="0.2">
      <c r="D14" s="33" t="str">
        <v>obj_015f1</v>
      </c>
      <c r="E14" s="33" t="str">
        <f>+_xll.qlRateHelperQuoteName(D14)</f>
        <v>USDCHF7M_Quote</v>
      </c>
      <c r="F14" s="34">
        <f>_xll.qlRateHelperRate($D14)</f>
        <v>-8.6E-3</v>
      </c>
      <c r="G14" s="34" t="str">
        <f>IF(ISERROR(_xll.qlSwapRateHelperSpread($D14)),IF(ISERROR(_xll.qlFuturesRateHelperConvexityAdjustment($D14)),"--",_xll.qlFuturesRateHelperConvexityAdjustment($D14)),_xll.qlSwapRateHelperSpread($D14))</f>
        <v>--</v>
      </c>
      <c r="H14" s="35">
        <f>_xll.qlRateHelperEarliestDate($D14)</f>
        <v>42150</v>
      </c>
      <c r="I14" s="35">
        <f>_xll.qlRateHelperLatestDate($D14)</f>
        <v>42366</v>
      </c>
      <c r="J14" s="116">
        <v>1.0067043428845901</v>
      </c>
      <c r="L14" s="65" t="s">
        <v>66</v>
      </c>
      <c r="M14" s="13" t="b">
        <f>_xll.qlExtrapolatorEnableExtrapolation(YieldCurve,M13)</f>
        <v>1</v>
      </c>
    </row>
    <row r="15" spans="1:14" x14ac:dyDescent="0.2">
      <c r="D15" s="33" t="str">
        <v>obj_015d9</v>
      </c>
      <c r="E15" s="33" t="str">
        <f>+_xll.qlRateHelperQuoteName(D15)</f>
        <v>USDCHF8M_Quote</v>
      </c>
      <c r="F15" s="34">
        <f>_xll.qlRateHelperRate($D15)</f>
        <v>-9.9500000000000005E-3</v>
      </c>
      <c r="G15" s="34" t="str">
        <f>IF(ISERROR(_xll.qlSwapRateHelperSpread($D15)),IF(ISERROR(_xll.qlFuturesRateHelperConvexityAdjustment($D15)),"--",_xll.qlFuturesRateHelperConvexityAdjustment($D15)),_xll.qlSwapRateHelperSpread($D15))</f>
        <v>--</v>
      </c>
      <c r="H15" s="35">
        <f>_xll.qlRateHelperEarliestDate($D15)</f>
        <v>42150</v>
      </c>
      <c r="I15" s="35">
        <f>_xll.qlRateHelperLatestDate($D15)</f>
        <v>42395</v>
      </c>
      <c r="J15" s="116">
        <v>1.0076399667177458</v>
      </c>
      <c r="K15" s="43" t="s">
        <v>109</v>
      </c>
      <c r="N15" s="43" t="s">
        <v>109</v>
      </c>
    </row>
    <row r="16" spans="1:14" x14ac:dyDescent="0.2">
      <c r="D16" s="33" t="str">
        <v>obj_015d0</v>
      </c>
      <c r="E16" s="33" t="str">
        <f>+_xll.qlRateHelperQuoteName(D16)</f>
        <v>USDCHF9M_Quote</v>
      </c>
      <c r="F16" s="34">
        <f>_xll.qlRateHelperRate($D16)</f>
        <v>-1.1355000000000001E-2</v>
      </c>
      <c r="G16" s="34" t="str">
        <f>IF(ISERROR(_xll.qlSwapRateHelperSpread($D16)),IF(ISERROR(_xll.qlFuturesRateHelperConvexityAdjustment($D16)),"--",_xll.qlFuturesRateHelperConvexityAdjustment($D16)),_xll.qlSwapRateHelperSpread($D16))</f>
        <v>--</v>
      </c>
      <c r="H16" s="35">
        <f>_xll.qlRateHelperEarliestDate($D16)</f>
        <v>42150</v>
      </c>
      <c r="I16" s="35">
        <f>_xll.qlRateHelperLatestDate($D16)</f>
        <v>42426</v>
      </c>
      <c r="J16" s="116">
        <v>1.0085275666081721</v>
      </c>
      <c r="K16" s="43"/>
      <c r="N16" s="43"/>
    </row>
    <row r="17" spans="4:14" x14ac:dyDescent="0.2">
      <c r="D17" s="33" t="str">
        <v>obj_015d5</v>
      </c>
      <c r="E17" s="33" t="str">
        <f>+_xll.qlRateHelperQuoteName(D17)</f>
        <v>USDCHF10M_Quote</v>
      </c>
      <c r="F17" s="34">
        <f>_xll.qlRateHelperRate($D17)</f>
        <v>-1.2916500000000003E-2</v>
      </c>
      <c r="G17" s="34" t="str">
        <f>IF(ISERROR(_xll.qlSwapRateHelperSpread($D17)),IF(ISERROR(_xll.qlFuturesRateHelperConvexityAdjustment($D17)),"--",_xll.qlFuturesRateHelperConvexityAdjustment($D17)),_xll.qlSwapRateHelperSpread($D17))</f>
        <v>--</v>
      </c>
      <c r="H17" s="35">
        <f>_xll.qlRateHelperEarliestDate($D17)</f>
        <v>42150</v>
      </c>
      <c r="I17" s="35">
        <f>_xll.qlRateHelperLatestDate($D17)</f>
        <v>42458</v>
      </c>
      <c r="J17" s="116">
        <v>1.0095366192460071</v>
      </c>
      <c r="K17" s="43"/>
      <c r="N17" s="43"/>
    </row>
    <row r="18" spans="4:14" x14ac:dyDescent="0.2">
      <c r="D18" s="33" t="str">
        <v>obj_0160d</v>
      </c>
      <c r="E18" s="33" t="str">
        <f>+_xll.qlRateHelperQuoteName(D18)</f>
        <v>USDCHF11M_Quote</v>
      </c>
      <c r="F18" s="34">
        <f>_xll.qlRateHelperRate($D18)</f>
        <v>-1.4274999999999999E-2</v>
      </c>
      <c r="G18" s="34" t="str">
        <f>IF(ISERROR(_xll.qlSwapRateHelperSpread($D18)),IF(ISERROR(_xll.qlFuturesRateHelperConvexityAdjustment($D18)),"--",_xll.qlFuturesRateHelperConvexityAdjustment($D18)),_xll.qlSwapRateHelperSpread($D18))</f>
        <v>--</v>
      </c>
      <c r="H18" s="35">
        <f>_xll.qlRateHelperEarliestDate($D18)</f>
        <v>42150</v>
      </c>
      <c r="I18" s="35">
        <f>_xll.qlRateHelperLatestDate($D18)</f>
        <v>42486</v>
      </c>
      <c r="J18" s="116">
        <v>1.0103399922866534</v>
      </c>
      <c r="K18" s="43"/>
      <c r="N18" s="43"/>
    </row>
    <row r="19" spans="4:14" x14ac:dyDescent="0.2">
      <c r="D19" s="33" t="str">
        <v>obj_01616</v>
      </c>
      <c r="E19" s="33" t="str">
        <f>+_xll.qlRateHelperQuoteName(D19)</f>
        <v>USDCHF1Y_Quote</v>
      </c>
      <c r="F19" s="34">
        <f>_xll.qlRateHelperRate($D19)</f>
        <v>-1.5769999999999999E-2</v>
      </c>
      <c r="G19" s="34" t="str">
        <f>IF(ISERROR(_xll.qlSwapRateHelperSpread($D19)),IF(ISERROR(_xll.qlFuturesRateHelperConvexityAdjustment($D19)),"--",_xll.qlFuturesRateHelperConvexityAdjustment($D19)),_xll.qlSwapRateHelperSpread($D19))</f>
        <v>--</v>
      </c>
      <c r="H19" s="35">
        <f>_xll.qlRateHelperEarliestDate($D19)</f>
        <v>42150</v>
      </c>
      <c r="I19" s="35">
        <f>_xll.qlRateHelperLatestDate($D19)</f>
        <v>42516</v>
      </c>
      <c r="J19" s="116">
        <v>1.011185944384448</v>
      </c>
      <c r="K19" s="43"/>
      <c r="N19" s="43"/>
    </row>
    <row r="20" spans="4:14" x14ac:dyDescent="0.2">
      <c r="D20" s="33" t="str">
        <v>obj_015f5</v>
      </c>
      <c r="E20" s="33" t="str">
        <f>+_xll.qlRateHelperQuoteName(D20)</f>
        <v>USDCHF15M_Quote</v>
      </c>
      <c r="F20" s="34">
        <f>_xll.qlRateHelperRate($D20)</f>
        <v>-2.0559000000000001E-2</v>
      </c>
      <c r="G20" s="34" t="str">
        <f>IF(ISERROR(_xll.qlSwapRateHelperSpread($D20)),IF(ISERROR(_xll.qlFuturesRateHelperConvexityAdjustment($D20)),"--",_xll.qlFuturesRateHelperConvexityAdjustment($D20)),_xll.qlSwapRateHelperSpread($D20))</f>
        <v>--</v>
      </c>
      <c r="H20" s="35">
        <f>_xll.qlRateHelperEarliestDate($D20)</f>
        <v>42150</v>
      </c>
      <c r="I20" s="35">
        <f>_xll.qlRateHelperLatestDate($D20)</f>
        <v>42608</v>
      </c>
      <c r="J20" s="116">
        <v>1.0137286506991103</v>
      </c>
      <c r="K20" s="43"/>
      <c r="N20" s="43"/>
    </row>
    <row r="21" spans="4:14" x14ac:dyDescent="0.2">
      <c r="D21" s="33" t="str">
        <v>obj_015e4</v>
      </c>
      <c r="E21" s="33" t="str">
        <f>+_xll.qlRateHelperQuoteName(D21)</f>
        <v>USDCHF18M_Quote</v>
      </c>
      <c r="F21" s="34">
        <f>_xll.qlRateHelperRate($D21)</f>
        <v>-2.5801999999999999E-2</v>
      </c>
      <c r="G21" s="34" t="str">
        <f>IF(ISERROR(_xll.qlSwapRateHelperSpread($D21)),IF(ISERROR(_xll.qlFuturesRateHelperConvexityAdjustment($D21)),"--",_xll.qlFuturesRateHelperConvexityAdjustment($D21)),_xll.qlSwapRateHelperSpread($D21))</f>
        <v>--</v>
      </c>
      <c r="H21" s="35">
        <f>_xll.qlRateHelperEarliestDate($D21)</f>
        <v>42150</v>
      </c>
      <c r="I21" s="35">
        <f>_xll.qlRateHelperLatestDate($D21)</f>
        <v>42702</v>
      </c>
      <c r="J21" s="116">
        <v>1.0162187890748065</v>
      </c>
      <c r="K21" s="43"/>
      <c r="N21" s="43"/>
    </row>
    <row r="22" spans="4:14" x14ac:dyDescent="0.2">
      <c r="D22" s="33" t="str">
        <v>obj_0160c</v>
      </c>
      <c r="E22" s="33" t="str">
        <f>+_xll.qlRateHelperQuoteName(D22)</f>
        <v>USDCHF2Y_Quote</v>
      </c>
      <c r="F22" s="34">
        <f>_xll.qlRateHelperRate($D22)</f>
        <v>-3.6500999999999999E-2</v>
      </c>
      <c r="G22" s="34" t="str">
        <f>IF(ISERROR(_xll.qlSwapRateHelperSpread($D22)),IF(ISERROR(_xll.qlFuturesRateHelperConvexityAdjustment($D22)),"--",_xll.qlFuturesRateHelperConvexityAdjustment($D22)),_xll.qlSwapRateHelperSpread($D22))</f>
        <v>--</v>
      </c>
      <c r="H22" s="35">
        <f>_xll.qlRateHelperEarliestDate($D22)</f>
        <v>42150</v>
      </c>
      <c r="I22" s="35">
        <f>_xll.qlRateHelperLatestDate($D22)</f>
        <v>42881</v>
      </c>
      <c r="J22" s="116">
        <v>1.0204483556526789</v>
      </c>
      <c r="K22" s="43"/>
      <c r="N22" s="43"/>
    </row>
    <row r="23" spans="4:14" x14ac:dyDescent="0.2">
      <c r="D23" s="33" t="str">
        <v>obj_015cd</v>
      </c>
      <c r="E23" s="33" t="str">
        <f>+_xll.qlRateHelperQuoteName(D23)</f>
        <v>USDCHF3Y_Quote</v>
      </c>
      <c r="F23" s="34">
        <f>_xll.qlRateHelperRate($D23)</f>
        <v>-6.08E-2</v>
      </c>
      <c r="G23" s="34" t="str">
        <f>IF(ISERROR(_xll.qlSwapRateHelperSpread($D23)),IF(ISERROR(_xll.qlFuturesRateHelperConvexityAdjustment($D23)),"--",_xll.qlFuturesRateHelperConvexityAdjustment($D23)),_xll.qlSwapRateHelperSpread($D23))</f>
        <v>--</v>
      </c>
      <c r="H23" s="35">
        <f>_xll.qlRateHelperEarliestDate($D23)</f>
        <v>42150</v>
      </c>
      <c r="I23" s="35">
        <f>_xll.qlRateHelperLatestDate($D23)</f>
        <v>43249</v>
      </c>
      <c r="J23" s="116">
        <v>1.0278160307575939</v>
      </c>
      <c r="K23" s="43"/>
      <c r="N23" s="43"/>
    </row>
    <row r="24" spans="4:14" x14ac:dyDescent="0.2">
      <c r="D24" s="33" t="str">
        <v>obj_015d4</v>
      </c>
      <c r="E24" s="33" t="str">
        <f>+_xll.qlRateHelperQuoteName(D24)</f>
        <v>USDCHF4Y_Quote</v>
      </c>
      <c r="F24" s="34">
        <f>_xll.qlRateHelperRate($D24)</f>
        <v>-8.4570000000000006E-2</v>
      </c>
      <c r="G24" s="34" t="str">
        <f>IF(ISERROR(_xll.qlSwapRateHelperSpread($D24)),IF(ISERROR(_xll.qlFuturesRateHelperConvexityAdjustment($D24)),"--",_xll.qlFuturesRateHelperConvexityAdjustment($D24)),_xll.qlSwapRateHelperSpread($D24))</f>
        <v>--</v>
      </c>
      <c r="H24" s="35">
        <f>_xll.qlRateHelperEarliestDate($D24)</f>
        <v>42150</v>
      </c>
      <c r="I24" s="35">
        <f>_xll.qlRateHelperLatestDate($D24)</f>
        <v>43613</v>
      </c>
      <c r="J24" s="116">
        <v>1.0311412080037488</v>
      </c>
      <c r="K24" s="43"/>
      <c r="N24" s="43"/>
    </row>
    <row r="25" spans="4:14" x14ac:dyDescent="0.2">
      <c r="D25" s="33" t="str">
        <v>obj_015d8</v>
      </c>
      <c r="E25" s="33" t="str">
        <f>+_xll.qlRateHelperQuoteName(D25)</f>
        <v>USDCHF5Y_Quote</v>
      </c>
      <c r="F25" s="34">
        <f>_xll.qlRateHelperRate($D25)</f>
        <v>-0.10749500000000001</v>
      </c>
      <c r="G25" s="34" t="str">
        <f>IF(ISERROR(_xll.qlSwapRateHelperSpread($D25)),IF(ISERROR(_xll.qlFuturesRateHelperConvexityAdjustment($D25)),"--",_xll.qlFuturesRateHelperConvexityAdjustment($D25)),_xll.qlSwapRateHelperSpread($D25))</f>
        <v>--</v>
      </c>
      <c r="H25" s="35">
        <f>_xll.qlRateHelperEarliestDate($D25)</f>
        <v>42150</v>
      </c>
      <c r="I25" s="35">
        <f>_xll.qlRateHelperLatestDate($D25)</f>
        <v>43977</v>
      </c>
      <c r="J25" s="116">
        <v>1.0316402035930334</v>
      </c>
      <c r="K25" s="43"/>
      <c r="N25" s="43"/>
    </row>
    <row r="26" spans="4:14" x14ac:dyDescent="0.2">
      <c r="D26" s="33" t="str">
        <v>obj_015ce</v>
      </c>
      <c r="E26" s="33" t="str">
        <f>+_xll.qlRateHelperQuoteName(D26)</f>
        <v>USDCHF6Y_Quote</v>
      </c>
      <c r="F26" s="34">
        <f>_xll.qlRateHelperRate($D26)</f>
        <v>-0.13025</v>
      </c>
      <c r="G26" s="34" t="str">
        <f>IF(ISERROR(_xll.qlSwapRateHelperSpread($D26)),IF(ISERROR(_xll.qlFuturesRateHelperConvexityAdjustment($D26)),"--",_xll.qlFuturesRateHelperConvexityAdjustment($D26)),_xll.qlSwapRateHelperSpread($D26))</f>
        <v>--</v>
      </c>
      <c r="H26" s="35">
        <f>_xll.qlRateHelperEarliestDate($D26)</f>
        <v>42150</v>
      </c>
      <c r="I26" s="35">
        <f>_xll.qlRateHelperLatestDate($D26)</f>
        <v>44342</v>
      </c>
      <c r="J26" s="116">
        <v>1.0303181789248472</v>
      </c>
      <c r="K26" s="43"/>
      <c r="N26" s="43"/>
    </row>
    <row r="27" spans="4:14" x14ac:dyDescent="0.2">
      <c r="D27" s="33" t="str">
        <v>obj_015eb</v>
      </c>
      <c r="E27" s="33" t="str">
        <f>+_xll.qlRateHelperQuoteName(D27)</f>
        <v>USDCHF7Y_Quote</v>
      </c>
      <c r="F27" s="34">
        <f>_xll.qlRateHelperRate($D27)</f>
        <v>-0.15237000000000001</v>
      </c>
      <c r="G27" s="34" t="str">
        <f>IF(ISERROR(_xll.qlSwapRateHelperSpread($D27)),IF(ISERROR(_xll.qlFuturesRateHelperConvexityAdjustment($D27)),"--",_xll.qlFuturesRateHelperConvexityAdjustment($D27)),_xll.qlSwapRateHelperSpread($D27))</f>
        <v>--</v>
      </c>
      <c r="H27" s="35">
        <f>_xll.qlRateHelperEarliestDate($D27)</f>
        <v>42150</v>
      </c>
      <c r="I27" s="35">
        <f>_xll.qlRateHelperLatestDate($D27)</f>
        <v>44708</v>
      </c>
      <c r="J27" s="116">
        <v>1.0276823445232544</v>
      </c>
      <c r="K27" s="43"/>
      <c r="N27" s="43"/>
    </row>
    <row r="28" spans="4:14" x14ac:dyDescent="0.2">
      <c r="D28" s="33" t="str">
        <v>obj_015e6</v>
      </c>
      <c r="E28" s="33" t="str">
        <f>+_xll.qlRateHelperQuoteName(D28)</f>
        <v>USDCHF8Y_Quote</v>
      </c>
      <c r="F28" s="34">
        <f>_xll.qlRateHelperRate($D28)</f>
        <v>-0.17301000000000002</v>
      </c>
      <c r="G28" s="34" t="str">
        <f>IF(ISERROR(_xll.qlSwapRateHelperSpread($D28)),IF(ISERROR(_xll.qlFuturesRateHelperConvexityAdjustment($D28)),"--",_xll.qlFuturesRateHelperConvexityAdjustment($D28)),_xll.qlSwapRateHelperSpread($D28))</f>
        <v>--</v>
      </c>
      <c r="H28" s="35">
        <f>_xll.qlRateHelperEarliestDate($D28)</f>
        <v>42150</v>
      </c>
      <c r="I28" s="35">
        <f>_xll.qlRateHelperLatestDate($D28)</f>
        <v>45072</v>
      </c>
      <c r="J28" s="116">
        <v>1.0235026664542068</v>
      </c>
      <c r="K28" s="43"/>
      <c r="L28" s="43"/>
      <c r="N28" s="43"/>
    </row>
    <row r="29" spans="4:14" x14ac:dyDescent="0.2">
      <c r="D29" s="33" t="str">
        <v>obj_015d2</v>
      </c>
      <c r="E29" s="33" t="str">
        <f>+_xll.qlRateHelperQuoteName(D29)</f>
        <v>USDCHF9Y_Quote</v>
      </c>
      <c r="F29" s="34">
        <f>_xll.qlRateHelperRate($D29)</f>
        <v>-0.19356000000000001</v>
      </c>
      <c r="G29" s="34" t="str">
        <f>IF(ISERROR(_xll.qlSwapRateHelperSpread($D29)),IF(ISERROR(_xll.qlFuturesRateHelperConvexityAdjustment($D29)),"--",_xll.qlFuturesRateHelperConvexityAdjustment($D29)),_xll.qlSwapRateHelperSpread($D29))</f>
        <v>--</v>
      </c>
      <c r="H29" s="35">
        <f>_xll.qlRateHelperEarliestDate($D29)</f>
        <v>42150</v>
      </c>
      <c r="I29" s="35">
        <f>_xll.qlRateHelperLatestDate($D29)</f>
        <v>45440</v>
      </c>
      <c r="J29" s="116">
        <v>1.0194195063369538</v>
      </c>
      <c r="K29" s="43"/>
      <c r="L29" s="43"/>
      <c r="N29" s="43"/>
    </row>
    <row r="30" spans="4:14" x14ac:dyDescent="0.2">
      <c r="D30" s="33" t="str">
        <v>obj_015ef</v>
      </c>
      <c r="E30" s="33" t="str">
        <f>+_xll.qlRateHelperQuoteName(D30)</f>
        <v>USDCHF10Y_Quote</v>
      </c>
      <c r="F30" s="34">
        <f>_xll.qlRateHelperRate($D30)</f>
        <v>-0.21325</v>
      </c>
      <c r="G30" s="34" t="str">
        <f>IF(ISERROR(_xll.qlSwapRateHelperSpread($D30)),IF(ISERROR(_xll.qlFuturesRateHelperConvexityAdjustment($D30)),"--",_xll.qlFuturesRateHelperConvexityAdjustment($D30)),_xll.qlSwapRateHelperSpread($D30))</f>
        <v>--</v>
      </c>
      <c r="H30" s="35">
        <f>_xll.qlRateHelperEarliestDate($D30)</f>
        <v>42150</v>
      </c>
      <c r="I30" s="35">
        <f>_xll.qlRateHelperLatestDate($D30)</f>
        <v>45804</v>
      </c>
      <c r="J30" s="116">
        <v>1.0149019628407139</v>
      </c>
      <c r="K30" s="43"/>
      <c r="L30" s="43"/>
      <c r="N30" s="43"/>
    </row>
    <row r="31" spans="4:14" x14ac:dyDescent="0.2">
      <c r="D31" s="33" t="str">
        <v>obj_015f7</v>
      </c>
      <c r="E31" s="33" t="str">
        <f>+_xll.qlRateHelperQuoteName(D31)</f>
        <v>USDCHF12Y_Quote</v>
      </c>
      <c r="F31" s="34">
        <f>_xll.qlRateHelperRate($D31)</f>
        <v>-0.2487</v>
      </c>
      <c r="G31" s="34" t="str">
        <f>IF(ISERROR(_xll.qlSwapRateHelperSpread($D31)),IF(ISERROR(_xll.qlFuturesRateHelperConvexityAdjustment($D31)),"--",_xll.qlFuturesRateHelperConvexityAdjustment($D31)),_xll.qlSwapRateHelperSpread($D31))</f>
        <v>--</v>
      </c>
      <c r="H31" s="35">
        <f>_xll.qlRateHelperEarliestDate($D31)</f>
        <v>42150</v>
      </c>
      <c r="I31" s="35">
        <f>_xll.qlRateHelperLatestDate($D31)</f>
        <v>46533</v>
      </c>
      <c r="J31" s="116">
        <v>1.0021643437964818</v>
      </c>
      <c r="K31" s="43"/>
      <c r="L31" s="43"/>
      <c r="N31" s="43"/>
    </row>
    <row r="32" spans="4:14" x14ac:dyDescent="0.2">
      <c r="D32" s="33" t="str">
        <v>obj_015cf</v>
      </c>
      <c r="E32" s="33" t="str">
        <f>+_xll.qlRateHelperQuoteName(D32)</f>
        <v>USDCHF15Y_Quote</v>
      </c>
      <c r="F32" s="34">
        <f>_xll.qlRateHelperRate($D32)</f>
        <v>-0.29705999999999999</v>
      </c>
      <c r="G32" s="34" t="str">
        <f>IF(ISERROR(_xll.qlSwapRateHelperSpread($D32)),IF(ISERROR(_xll.qlFuturesRateHelperConvexityAdjustment($D32)),"--",_xll.qlFuturesRateHelperConvexityAdjustment($D32)),_xll.qlSwapRateHelperSpread($D32))</f>
        <v>--</v>
      </c>
      <c r="H32" s="35">
        <f>_xll.qlRateHelperEarliestDate($D32)</f>
        <v>42150</v>
      </c>
      <c r="I32" s="35">
        <f>_xll.qlRateHelperLatestDate($D32)</f>
        <v>47631</v>
      </c>
      <c r="J32" s="116">
        <v>0.98287463343059889</v>
      </c>
      <c r="K32" s="43"/>
      <c r="L32" s="43"/>
      <c r="N32" s="43"/>
    </row>
    <row r="33" spans="4:12" x14ac:dyDescent="0.2">
      <c r="D33" s="33" t="str">
        <v>obj_015f3</v>
      </c>
      <c r="E33" s="33" t="str">
        <f>+_xll.qlRateHelperQuoteName(D33)</f>
        <v>USDCHF20Y_Quote</v>
      </c>
      <c r="F33" s="34">
        <f>_xll.qlRateHelperRate($D33)</f>
        <v>-0.36548000000000003</v>
      </c>
      <c r="G33" s="34" t="str">
        <f>IF(ISERROR(_xll.qlSwapRateHelperSpread($D33)),IF(ISERROR(_xll.qlFuturesRateHelperConvexityAdjustment($D33)),"--",_xll.qlFuturesRateHelperConvexityAdjustment($D33)),_xll.qlSwapRateHelperSpread($D33))</f>
        <v>--</v>
      </c>
      <c r="H33" s="35">
        <f>_xll.qlRateHelperEarliestDate($D33)</f>
        <v>42150</v>
      </c>
      <c r="I33" s="35">
        <f>_xll.qlRateHelperLatestDate($D33)</f>
        <v>49458</v>
      </c>
      <c r="J33" s="116">
        <v>0.94901731849825277</v>
      </c>
      <c r="L33" s="43"/>
    </row>
    <row r="34" spans="4:12" x14ac:dyDescent="0.2">
      <c r="D34" s="33" t="str">
        <v>obj_015d7</v>
      </c>
      <c r="E34" s="33" t="str">
        <f>+_xll.qlRateHelperQuoteName(D34)</f>
        <v>USDCHF30Y_Quote</v>
      </c>
      <c r="F34" s="34">
        <f>_xll.qlRateHelperRate($D34)</f>
        <v>-0.46611000000000002</v>
      </c>
      <c r="G34" s="34" t="str">
        <f>IF(ISERROR(_xll.qlSwapRateHelperSpread($D34)),IF(ISERROR(_xll.qlFuturesRateHelperConvexityAdjustment($D34)),"--",_xll.qlFuturesRateHelperConvexityAdjustment($D34)),_xll.qlSwapRateHelperSpread($D34))</f>
        <v>--</v>
      </c>
      <c r="H34" s="35">
        <f>_xll.qlRateHelperEarliestDate($D34)</f>
        <v>42150</v>
      </c>
      <c r="I34" s="35">
        <f>_xll.qlRateHelperLatestDate($D34)</f>
        <v>53108</v>
      </c>
      <c r="J34" s="116">
        <v>0.8608644235596733</v>
      </c>
    </row>
    <row r="35" spans="4:12" x14ac:dyDescent="0.2">
      <c r="D35" s="33" t="e">
        <v>#N/A</v>
      </c>
      <c r="E35" s="33" t="e">
        <f>+_xll.qlRateHelperQuoteName(D35)</f>
        <v>#VALUE!</v>
      </c>
      <c r="F35" s="34" t="e">
        <f>_xll.qlRateHelperRate($D35)</f>
        <v>#VALUE!</v>
      </c>
      <c r="G35" s="34" t="str">
        <f>IF(ISERROR(_xll.qlSwapRateHelperSpread($D35)),IF(ISERROR(_xll.qlFuturesRateHelperConvexityAdjustment($D35)),"--",_xll.qlFuturesRateHelperConvexityAdjustment($D35)),_xll.qlSwapRateHelperSpread($D35))</f>
        <v>--</v>
      </c>
      <c r="H35" s="35" t="e">
        <f>_xll.qlRateHelperEarliestDate($D35)</f>
        <v>#VALUE!</v>
      </c>
      <c r="I35" s="35" t="e">
        <f>_xll.qlRateHelperLatestDate($D35)</f>
        <v>#VALUE!</v>
      </c>
      <c r="J35" s="45" t="e">
        <v>#N/A</v>
      </c>
    </row>
    <row r="36" spans="4:12" x14ac:dyDescent="0.2">
      <c r="D36" s="33" t="e">
        <v>#N/A</v>
      </c>
      <c r="E36" s="33" t="e">
        <f>+_xll.qlRateHelperQuoteName(D36)</f>
        <v>#VALUE!</v>
      </c>
      <c r="F36" s="34" t="e">
        <f>_xll.qlRateHelperRate($D36)</f>
        <v>#VALUE!</v>
      </c>
      <c r="G36" s="34" t="str">
        <f>IF(ISERROR(_xll.qlSwapRateHelperSpread($D36)),IF(ISERROR(_xll.qlFuturesRateHelperConvexityAdjustment($D36)),"--",_xll.qlFuturesRateHelperConvexityAdjustment($D36)),_xll.qlSwapRateHelperSpread($D36))</f>
        <v>--</v>
      </c>
      <c r="H36" s="35" t="e">
        <f>_xll.qlRateHelperEarliestDate($D36)</f>
        <v>#VALUE!</v>
      </c>
      <c r="I36" s="35" t="e">
        <f>_xll.qlRateHelperLatestDate($D36)</f>
        <v>#VALUE!</v>
      </c>
      <c r="J36" s="45" t="e">
        <v>#N/A</v>
      </c>
    </row>
    <row r="37" spans="4:12" x14ac:dyDescent="0.2">
      <c r="D37" s="33" t="e">
        <v>#N/A</v>
      </c>
      <c r="E37" s="33" t="e">
        <f>+_xll.qlRateHelperQuoteName(D37)</f>
        <v>#VALUE!</v>
      </c>
      <c r="F37" s="34" t="e">
        <f>_xll.qlRateHelperRate($D37)</f>
        <v>#VALUE!</v>
      </c>
      <c r="G37" s="34" t="str">
        <f>IF(ISERROR(_xll.qlSwapRateHelperSpread($D37)),IF(ISERROR(_xll.qlFuturesRateHelperConvexityAdjustment($D37)),"--",_xll.qlFuturesRateHelperConvexityAdjustment($D37)),_xll.qlSwapRateHelperSpread($D37))</f>
        <v>--</v>
      </c>
      <c r="H37" s="35" t="e">
        <f>_xll.qlRateHelperEarliestDate($D37)</f>
        <v>#VALUE!</v>
      </c>
      <c r="I37" s="35" t="e">
        <f>_xll.qlRateHelperLatestDate($D37)</f>
        <v>#VALUE!</v>
      </c>
      <c r="J37" s="45" t="e">
        <v>#N/A</v>
      </c>
    </row>
    <row r="38" spans="4:12" x14ac:dyDescent="0.2">
      <c r="D38" s="33" t="e">
        <v>#N/A</v>
      </c>
      <c r="E38" s="33" t="e">
        <f>+_xll.qlRateHelperQuoteName(D38)</f>
        <v>#VALUE!</v>
      </c>
      <c r="F38" s="34" t="e">
        <f>_xll.qlRateHelperRate($D38)</f>
        <v>#VALUE!</v>
      </c>
      <c r="G38" s="34" t="str">
        <f>IF(ISERROR(_xll.qlSwapRateHelperSpread($D38)),IF(ISERROR(_xll.qlFuturesRateHelperConvexityAdjustment($D38)),"--",_xll.qlFuturesRateHelperConvexityAdjustment($D38)),_xll.qlSwapRateHelperSpread($D38))</f>
        <v>--</v>
      </c>
      <c r="H38" s="35" t="e">
        <f>_xll.qlRateHelperEarliestDate($D38)</f>
        <v>#VALUE!</v>
      </c>
      <c r="I38" s="35" t="e">
        <f>_xll.qlRateHelperLatestDate($D38)</f>
        <v>#VALUE!</v>
      </c>
      <c r="J38" s="45" t="e">
        <v>#N/A</v>
      </c>
    </row>
    <row r="39" spans="4:12" x14ac:dyDescent="0.2">
      <c r="D39" s="33" t="e">
        <v>#N/A</v>
      </c>
      <c r="E39" s="33" t="e">
        <f>+_xll.qlRateHelperQuoteName(D39)</f>
        <v>#VALUE!</v>
      </c>
      <c r="F39" s="34" t="e">
        <f>_xll.qlRateHelperRate($D39)</f>
        <v>#VALUE!</v>
      </c>
      <c r="G39" s="34" t="str">
        <f>IF(ISERROR(_xll.qlSwapRateHelperSpread($D39)),IF(ISERROR(_xll.qlFuturesRateHelperConvexityAdjustment($D39)),"--",_xll.qlFuturesRateHelperConvexityAdjustment($D39)),_xll.qlSwapRateHelperSpread($D39))</f>
        <v>--</v>
      </c>
      <c r="H39" s="35" t="e">
        <f>_xll.qlRateHelperEarliestDate($D39)</f>
        <v>#VALUE!</v>
      </c>
      <c r="I39" s="35" t="e">
        <f>_xll.qlRateHelperLatestDate($D39)</f>
        <v>#VALUE!</v>
      </c>
      <c r="J39" s="45" t="e">
        <v>#N/A</v>
      </c>
    </row>
    <row r="40" spans="4:12" x14ac:dyDescent="0.2">
      <c r="D40" s="33" t="e">
        <v>#N/A</v>
      </c>
      <c r="E40" s="33" t="e">
        <f>+_xll.qlRateHelperQuoteName(D40)</f>
        <v>#VALUE!</v>
      </c>
      <c r="F40" s="34" t="e">
        <f>_xll.qlRateHelperRate($D40)</f>
        <v>#VALUE!</v>
      </c>
      <c r="G40" s="34" t="str">
        <f>IF(ISERROR(_xll.qlSwapRateHelperSpread($D40)),IF(ISERROR(_xll.qlFuturesRateHelperConvexityAdjustment($D40)),"--",_xll.qlFuturesRateHelperConvexityAdjustment($D40)),_xll.qlSwapRateHelperSpread($D40))</f>
        <v>--</v>
      </c>
      <c r="H40" s="35" t="e">
        <f>_xll.qlRateHelperEarliestDate($D40)</f>
        <v>#VALUE!</v>
      </c>
      <c r="I40" s="35" t="e">
        <f>_xll.qlRateHelperLatestDate($D40)</f>
        <v>#VALUE!</v>
      </c>
      <c r="J40" s="45" t="e">
        <v>#N/A</v>
      </c>
    </row>
    <row r="41" spans="4:12" x14ac:dyDescent="0.2">
      <c r="D41" s="33" t="e">
        <v>#N/A</v>
      </c>
      <c r="E41" s="33" t="e">
        <f>+_xll.qlRateHelperQuoteName(D41)</f>
        <v>#VALUE!</v>
      </c>
      <c r="F41" s="34" t="e">
        <f>_xll.qlRateHelperRate($D41)</f>
        <v>#VALUE!</v>
      </c>
      <c r="G41" s="34" t="str">
        <f>IF(ISERROR(_xll.qlSwapRateHelperSpread($D41)),IF(ISERROR(_xll.qlFuturesRateHelperConvexityAdjustment($D41)),"--",_xll.qlFuturesRateHelperConvexityAdjustment($D41)),_xll.qlSwapRateHelperSpread($D41))</f>
        <v>--</v>
      </c>
      <c r="H41" s="35" t="e">
        <f>_xll.qlRateHelperEarliestDate($D41)</f>
        <v>#VALUE!</v>
      </c>
      <c r="I41" s="35" t="e">
        <f>_xll.qlRateHelperLatestDate($D41)</f>
        <v>#VALUE!</v>
      </c>
      <c r="J41" s="45" t="e">
        <v>#N/A</v>
      </c>
    </row>
    <row r="42" spans="4:12" x14ac:dyDescent="0.2">
      <c r="D42" s="33" t="e">
        <v>#N/A</v>
      </c>
      <c r="E42" s="33" t="e">
        <f>+_xll.qlRateHelperQuoteName(D42)</f>
        <v>#VALUE!</v>
      </c>
      <c r="F42" s="34" t="e">
        <f>_xll.qlRateHelperRate($D42)</f>
        <v>#VALUE!</v>
      </c>
      <c r="G42" s="34" t="str">
        <f>IF(ISERROR(_xll.qlSwapRateHelperSpread($D42)),IF(ISERROR(_xll.qlFuturesRateHelperConvexityAdjustment($D42)),"--",_xll.qlFuturesRateHelperConvexityAdjustment($D42)),_xll.qlSwapRateHelperSpread($D42))</f>
        <v>--</v>
      </c>
      <c r="H42" s="35" t="e">
        <f>_xll.qlRateHelperEarliestDate($D42)</f>
        <v>#VALUE!</v>
      </c>
      <c r="I42" s="35" t="e">
        <f>_xll.qlRateHelperLatestDate($D42)</f>
        <v>#VALUE!</v>
      </c>
      <c r="J42" s="45" t="e">
        <v>#N/A</v>
      </c>
    </row>
    <row r="43" spans="4:12" x14ac:dyDescent="0.2">
      <c r="D43" s="33" t="e">
        <v>#N/A</v>
      </c>
      <c r="E43" s="33" t="e">
        <f>+_xll.qlRateHelperQuoteName(D43)</f>
        <v>#VALUE!</v>
      </c>
      <c r="F43" s="34" t="e">
        <f>_xll.qlRateHelperRate($D43)</f>
        <v>#VALUE!</v>
      </c>
      <c r="G43" s="34" t="str">
        <f>IF(ISERROR(_xll.qlSwapRateHelperSpread($D43)),IF(ISERROR(_xll.qlFuturesRateHelperConvexityAdjustment($D43)),"--",_xll.qlFuturesRateHelperConvexityAdjustment($D43)),_xll.qlSwapRateHelperSpread($D43))</f>
        <v>--</v>
      </c>
      <c r="H43" s="35" t="e">
        <f>_xll.qlRateHelperEarliestDate($D43)</f>
        <v>#VALUE!</v>
      </c>
      <c r="I43" s="35" t="e">
        <f>_xll.qlRateHelperLatestDate($D43)</f>
        <v>#VALUE!</v>
      </c>
      <c r="J43" s="45" t="e">
        <v>#N/A</v>
      </c>
    </row>
    <row r="44" spans="4:12" x14ac:dyDescent="0.2">
      <c r="D44" s="33" t="e">
        <v>#N/A</v>
      </c>
      <c r="E44" s="33" t="e">
        <f>+_xll.qlRateHelperQuoteName(D44)</f>
        <v>#VALUE!</v>
      </c>
      <c r="F44" s="34" t="e">
        <f>_xll.qlRateHelperRate($D44)</f>
        <v>#VALUE!</v>
      </c>
      <c r="G44" s="34" t="str">
        <f>IF(ISERROR(_xll.qlSwapRateHelperSpread($D44)),IF(ISERROR(_xll.qlFuturesRateHelperConvexityAdjustment($D44)),"--",_xll.qlFuturesRateHelperConvexityAdjustment($D44)),_xll.qlSwapRateHelperSpread($D44))</f>
        <v>--</v>
      </c>
      <c r="H44" s="35" t="e">
        <f>_xll.qlRateHelperEarliestDate($D44)</f>
        <v>#VALUE!</v>
      </c>
      <c r="I44" s="35" t="e">
        <f>_xll.qlRateHelperLatestDate($D44)</f>
        <v>#VALUE!</v>
      </c>
      <c r="J44" s="45" t="e">
        <v>#N/A</v>
      </c>
    </row>
    <row r="45" spans="4:12" x14ac:dyDescent="0.2">
      <c r="D45" s="33" t="e">
        <v>#N/A</v>
      </c>
      <c r="E45" s="33" t="e">
        <f>+_xll.qlRateHelperQuoteName(D45)</f>
        <v>#VALUE!</v>
      </c>
      <c r="F45" s="34" t="e">
        <f>_xll.qlRateHelperRate($D45)</f>
        <v>#VALUE!</v>
      </c>
      <c r="G45" s="34" t="str">
        <f>IF(ISERROR(_xll.qlSwapRateHelperSpread($D45)),IF(ISERROR(_xll.qlFuturesRateHelperConvexityAdjustment($D45)),"--",_xll.qlFuturesRateHelperConvexityAdjustment($D45)),_xll.qlSwapRateHelperSpread($D45))</f>
        <v>--</v>
      </c>
      <c r="H45" s="35" t="e">
        <f>_xll.qlRateHelperEarliestDate($D45)</f>
        <v>#VALUE!</v>
      </c>
      <c r="I45" s="35" t="e">
        <f>_xll.qlRateHelperLatestDate($D45)</f>
        <v>#VALUE!</v>
      </c>
      <c r="J45" s="45" t="e">
        <v>#N/A</v>
      </c>
    </row>
    <row r="46" spans="4:12" x14ac:dyDescent="0.2">
      <c r="D46" s="33" t="e">
        <v>#N/A</v>
      </c>
      <c r="E46" s="33" t="e">
        <f>+_xll.qlRateHelperQuoteName(D46)</f>
        <v>#VALUE!</v>
      </c>
      <c r="F46" s="34" t="e">
        <f>_xll.qlRateHelperRate($D46)</f>
        <v>#VALUE!</v>
      </c>
      <c r="G46" s="34" t="str">
        <f>IF(ISERROR(_xll.qlSwapRateHelperSpread($D46)),IF(ISERROR(_xll.qlFuturesRateHelperConvexityAdjustment($D46)),"--",_xll.qlFuturesRateHelperConvexityAdjustment($D46)),_xll.qlSwapRateHelperSpread($D46))</f>
        <v>--</v>
      </c>
      <c r="H46" s="35" t="e">
        <f>_xll.qlRateHelperEarliestDate($D46)</f>
        <v>#VALUE!</v>
      </c>
      <c r="I46" s="35" t="e">
        <f>_xll.qlRateHelperLatestDate($D46)</f>
        <v>#VALUE!</v>
      </c>
      <c r="J46" s="45" t="e">
        <v>#N/A</v>
      </c>
    </row>
    <row r="47" spans="4:12" x14ac:dyDescent="0.2">
      <c r="D47" s="33" t="e">
        <v>#N/A</v>
      </c>
      <c r="E47" s="33" t="e">
        <f>+_xll.qlRateHelperQuoteName(D47)</f>
        <v>#VALUE!</v>
      </c>
      <c r="F47" s="34" t="e">
        <f>_xll.qlRateHelperRate($D47)</f>
        <v>#VALUE!</v>
      </c>
      <c r="G47" s="34" t="str">
        <f>IF(ISERROR(_xll.qlSwapRateHelperSpread($D47)),IF(ISERROR(_xll.qlFuturesRateHelperConvexityAdjustment($D47)),"--",_xll.qlFuturesRateHelperConvexityAdjustment($D47)),_xll.qlSwapRateHelperSpread($D47))</f>
        <v>--</v>
      </c>
      <c r="H47" s="35" t="e">
        <f>_xll.qlRateHelperEarliestDate($D47)</f>
        <v>#VALUE!</v>
      </c>
      <c r="I47" s="35" t="e">
        <f>_xll.qlRateHelperLatestDate($D47)</f>
        <v>#VALUE!</v>
      </c>
      <c r="J47" s="45" t="e">
        <v>#N/A</v>
      </c>
    </row>
    <row r="48" spans="4:12" x14ac:dyDescent="0.2">
      <c r="D48" s="33" t="e">
        <v>#N/A</v>
      </c>
      <c r="E48" s="33" t="e">
        <f>+_xll.qlRateHelperQuoteName(D48)</f>
        <v>#VALUE!</v>
      </c>
      <c r="F48" s="34" t="e">
        <f>_xll.qlRateHelperRate($D48)</f>
        <v>#VALUE!</v>
      </c>
      <c r="G48" s="34" t="str">
        <f>IF(ISERROR(_xll.qlSwapRateHelperSpread($D48)),IF(ISERROR(_xll.qlFuturesRateHelperConvexityAdjustment($D48)),"--",_xll.qlFuturesRateHelperConvexityAdjustment($D48)),_xll.qlSwapRateHelperSpread($D48))</f>
        <v>--</v>
      </c>
      <c r="H48" s="35" t="e">
        <f>_xll.qlRateHelperEarliestDate($D48)</f>
        <v>#VALUE!</v>
      </c>
      <c r="I48" s="35" t="e">
        <f>_xll.qlRateHelperLatestDate($D48)</f>
        <v>#VALUE!</v>
      </c>
      <c r="J48" s="45" t="e">
        <v>#N/A</v>
      </c>
    </row>
    <row r="49" spans="4:10" x14ac:dyDescent="0.2">
      <c r="D49" s="33" t="e">
        <v>#N/A</v>
      </c>
      <c r="E49" s="33" t="e">
        <f>+_xll.qlRateHelperQuoteName(D49)</f>
        <v>#VALUE!</v>
      </c>
      <c r="F49" s="34" t="e">
        <f>_xll.qlRateHelperRate($D49)</f>
        <v>#VALUE!</v>
      </c>
      <c r="G49" s="34" t="str">
        <f>IF(ISERROR(_xll.qlSwapRateHelperSpread($D49)),IF(ISERROR(_xll.qlFuturesRateHelperConvexityAdjustment($D49)),"--",_xll.qlFuturesRateHelperConvexityAdjustment($D49)),_xll.qlSwapRateHelperSpread($D49))</f>
        <v>--</v>
      </c>
      <c r="H49" s="35" t="e">
        <f>_xll.qlRateHelperEarliestDate($D49)</f>
        <v>#VALUE!</v>
      </c>
      <c r="I49" s="35" t="e">
        <f>_xll.qlRateHelperLatestDate($D49)</f>
        <v>#VALUE!</v>
      </c>
      <c r="J49" s="45" t="e">
        <v>#N/A</v>
      </c>
    </row>
    <row r="50" spans="4:10" x14ac:dyDescent="0.2">
      <c r="D50" s="33" t="e">
        <v>#N/A</v>
      </c>
      <c r="E50" s="33" t="e">
        <f>+_xll.qlRateHelperQuoteName(D50)</f>
        <v>#VALUE!</v>
      </c>
      <c r="F50" s="34" t="e">
        <f>_xll.qlRateHelperRate($D50)</f>
        <v>#VALUE!</v>
      </c>
      <c r="G50" s="34" t="str">
        <f>IF(ISERROR(_xll.qlSwapRateHelperSpread($D50)),IF(ISERROR(_xll.qlFuturesRateHelperConvexityAdjustment($D50)),"--",_xll.qlFuturesRateHelperConvexityAdjustment($D50)),_xll.qlSwapRateHelperSpread($D50))</f>
        <v>--</v>
      </c>
      <c r="H50" s="35" t="e">
        <f>_xll.qlRateHelperEarliestDate($D50)</f>
        <v>#VALUE!</v>
      </c>
      <c r="I50" s="35" t="e">
        <f>_xll.qlRateHelperLatestDate($D50)</f>
        <v>#VALUE!</v>
      </c>
      <c r="J50" s="45" t="e">
        <v>#N/A</v>
      </c>
    </row>
    <row r="51" spans="4:10" x14ac:dyDescent="0.2">
      <c r="D51" s="33" t="e">
        <v>#N/A</v>
      </c>
      <c r="E51" s="33" t="e">
        <f>+_xll.qlRateHelperQuoteName(D51)</f>
        <v>#VALUE!</v>
      </c>
      <c r="F51" s="34" t="e">
        <f>_xll.qlRateHelperRate($D51)</f>
        <v>#VALUE!</v>
      </c>
      <c r="G51" s="34" t="str">
        <f>IF(ISERROR(_xll.qlSwapRateHelperSpread($D51)),IF(ISERROR(_xll.qlFuturesRateHelperConvexityAdjustment($D51)),"--",_xll.qlFuturesRateHelperConvexityAdjustment($D51)),_xll.qlSwapRateHelperSpread($D51))</f>
        <v>--</v>
      </c>
      <c r="H51" s="35" t="e">
        <f>_xll.qlRateHelperEarliestDate($D51)</f>
        <v>#VALUE!</v>
      </c>
      <c r="I51" s="35" t="e">
        <f>_xll.qlRateHelperLatestDate($D51)</f>
        <v>#VALUE!</v>
      </c>
      <c r="J51" s="45" t="e">
        <v>#N/A</v>
      </c>
    </row>
    <row r="52" spans="4:10" x14ac:dyDescent="0.2">
      <c r="D52" s="33" t="e">
        <v>#N/A</v>
      </c>
      <c r="E52" s="33" t="e">
        <f>+_xll.qlRateHelperQuoteName(D52)</f>
        <v>#VALUE!</v>
      </c>
      <c r="F52" s="34" t="e">
        <f>_xll.qlRateHelperRate($D52)</f>
        <v>#VALUE!</v>
      </c>
      <c r="G52" s="34" t="str">
        <f>IF(ISERROR(_xll.qlSwapRateHelperSpread($D52)),IF(ISERROR(_xll.qlFuturesRateHelperConvexityAdjustment($D52)),"--",_xll.qlFuturesRateHelperConvexityAdjustment($D52)),_xll.qlSwapRateHelperSpread($D52))</f>
        <v>--</v>
      </c>
      <c r="H52" s="35" t="e">
        <f>_xll.qlRateHelperEarliestDate($D52)</f>
        <v>#VALUE!</v>
      </c>
      <c r="I52" s="35" t="e">
        <f>_xll.qlRateHelperLatestDate($D52)</f>
        <v>#VALUE!</v>
      </c>
      <c r="J52" s="45" t="e">
        <v>#N/A</v>
      </c>
    </row>
    <row r="53" spans="4:10" x14ac:dyDescent="0.2">
      <c r="D53" s="33" t="e">
        <v>#N/A</v>
      </c>
      <c r="E53" s="33" t="e">
        <f>+_xll.qlRateHelperQuoteName(D53)</f>
        <v>#VALUE!</v>
      </c>
      <c r="F53" s="34" t="e">
        <f>_xll.qlRateHelperRate($D53)</f>
        <v>#VALUE!</v>
      </c>
      <c r="G53" s="34" t="str">
        <f>IF(ISERROR(_xll.qlSwapRateHelperSpread($D53)),IF(ISERROR(_xll.qlFuturesRateHelperConvexityAdjustment($D53)),"--",_xll.qlFuturesRateHelperConvexityAdjustment($D53)),_xll.qlSwapRateHelperSpread($D53))</f>
        <v>--</v>
      </c>
      <c r="H53" s="35" t="e">
        <f>_xll.qlRateHelperEarliestDate($D53)</f>
        <v>#VALUE!</v>
      </c>
      <c r="I53" s="35" t="e">
        <f>_xll.qlRateHelperLatestDate($D53)</f>
        <v>#VALUE!</v>
      </c>
      <c r="J53" s="45" t="e">
        <v>#N/A</v>
      </c>
    </row>
    <row r="54" spans="4:10" x14ac:dyDescent="0.2">
      <c r="D54" s="33" t="e">
        <v>#N/A</v>
      </c>
      <c r="E54" s="33" t="e">
        <f>+_xll.qlRateHelperQuoteName(D54)</f>
        <v>#VALUE!</v>
      </c>
      <c r="F54" s="34" t="e">
        <f>_xll.qlRateHelperRate($D54)</f>
        <v>#VALUE!</v>
      </c>
      <c r="G54" s="34" t="str">
        <f>IF(ISERROR(_xll.qlSwapRateHelperSpread($D54)),IF(ISERROR(_xll.qlFuturesRateHelperConvexityAdjustment($D54)),"--",_xll.qlFuturesRateHelperConvexityAdjustment($D54)),_xll.qlSwapRateHelperSpread($D54))</f>
        <v>--</v>
      </c>
      <c r="H54" s="35" t="e">
        <f>_xll.qlRateHelperEarliestDate($D54)</f>
        <v>#VALUE!</v>
      </c>
      <c r="I54" s="35" t="e">
        <f>_xll.qlRateHelperLatestDate($D54)</f>
        <v>#VALUE!</v>
      </c>
      <c r="J54" s="45" t="e">
        <v>#N/A</v>
      </c>
    </row>
    <row r="55" spans="4:10" x14ac:dyDescent="0.2">
      <c r="D55" s="33" t="e">
        <v>#N/A</v>
      </c>
      <c r="E55" s="33" t="e">
        <f>+_xll.qlRateHelperQuoteName(D55)</f>
        <v>#VALUE!</v>
      </c>
      <c r="F55" s="34" t="e">
        <f>_xll.qlRateHelperRate($D55)</f>
        <v>#VALUE!</v>
      </c>
      <c r="G55" s="34" t="str">
        <f>IF(ISERROR(_xll.qlSwapRateHelperSpread($D55)),IF(ISERROR(_xll.qlFuturesRateHelperConvexityAdjustment($D55)),"--",_xll.qlFuturesRateHelperConvexityAdjustment($D55)),_xll.qlSwapRateHelperSpread($D55))</f>
        <v>--</v>
      </c>
      <c r="H55" s="35" t="e">
        <f>_xll.qlRateHelperEarliestDate($D55)</f>
        <v>#VALUE!</v>
      </c>
      <c r="I55" s="35" t="e">
        <f>_xll.qlRateHelperLatestDate($D55)</f>
        <v>#VALUE!</v>
      </c>
      <c r="J55" s="45" t="e">
        <v>#N/A</v>
      </c>
    </row>
    <row r="56" spans="4:10" x14ac:dyDescent="0.2">
      <c r="D56" s="33" t="e">
        <v>#N/A</v>
      </c>
      <c r="E56" s="33" t="e">
        <f>+_xll.qlRateHelperQuoteName(D56)</f>
        <v>#VALUE!</v>
      </c>
      <c r="F56" s="34" t="e">
        <f>_xll.qlRateHelperRate($D56)</f>
        <v>#VALUE!</v>
      </c>
      <c r="G56" s="34" t="str">
        <f>IF(ISERROR(_xll.qlSwapRateHelperSpread($D56)),IF(ISERROR(_xll.qlFuturesRateHelperConvexityAdjustment($D56)),"--",_xll.qlFuturesRateHelperConvexityAdjustment($D56)),_xll.qlSwapRateHelperSpread($D56))</f>
        <v>--</v>
      </c>
      <c r="H56" s="35" t="e">
        <f>_xll.qlRateHelperEarliestDate($D56)</f>
        <v>#VALUE!</v>
      </c>
      <c r="I56" s="35" t="e">
        <f>_xll.qlRateHelperLatestDate($D56)</f>
        <v>#VALUE!</v>
      </c>
      <c r="J56" s="45" t="e">
        <v>#N/A</v>
      </c>
    </row>
    <row r="57" spans="4:10" x14ac:dyDescent="0.2">
      <c r="D57" s="33" t="e">
        <v>#N/A</v>
      </c>
      <c r="E57" s="33" t="e">
        <f>+_xll.qlRateHelperQuoteName(D57)</f>
        <v>#VALUE!</v>
      </c>
      <c r="F57" s="34" t="e">
        <f>_xll.qlRateHelperRate($D57)</f>
        <v>#VALUE!</v>
      </c>
      <c r="G57" s="34" t="str">
        <f>IF(ISERROR(_xll.qlSwapRateHelperSpread($D57)),IF(ISERROR(_xll.qlFuturesRateHelperConvexityAdjustment($D57)),"--",_xll.qlFuturesRateHelperConvexityAdjustment($D57)),_xll.qlSwapRateHelperSpread($D57))</f>
        <v>--</v>
      </c>
      <c r="H57" s="35" t="e">
        <f>_xll.qlRateHelperEarliestDate($D57)</f>
        <v>#VALUE!</v>
      </c>
      <c r="I57" s="35" t="e">
        <f>_xll.qlRateHelperLatestDate($D57)</f>
        <v>#VALUE!</v>
      </c>
      <c r="J57" s="45" t="e">
        <v>#N/A</v>
      </c>
    </row>
    <row r="58" spans="4:10" x14ac:dyDescent="0.2">
      <c r="D58" s="33" t="e">
        <v>#N/A</v>
      </c>
      <c r="E58" s="33" t="e">
        <f>+_xll.qlRateHelperQuoteName(D58)</f>
        <v>#VALUE!</v>
      </c>
      <c r="F58" s="34" t="e">
        <f>_xll.qlRateHelperRate($D58)</f>
        <v>#VALUE!</v>
      </c>
      <c r="G58" s="34" t="str">
        <f>IF(ISERROR(_xll.qlSwapRateHelperSpread($D58)),IF(ISERROR(_xll.qlFuturesRateHelperConvexityAdjustment($D58)),"--",_xll.qlFuturesRateHelperConvexityAdjustment($D58)),_xll.qlSwapRateHelperSpread($D58))</f>
        <v>--</v>
      </c>
      <c r="H58" s="35" t="e">
        <f>_xll.qlRateHelperEarliestDate($D58)</f>
        <v>#VALUE!</v>
      </c>
      <c r="I58" s="35" t="e">
        <f>_xll.qlRateHelperLatestDate($D58)</f>
        <v>#VALUE!</v>
      </c>
      <c r="J58" s="45" t="e">
        <v>#N/A</v>
      </c>
    </row>
    <row r="59" spans="4:10" x14ac:dyDescent="0.2">
      <c r="D59" s="33" t="e">
        <v>#N/A</v>
      </c>
      <c r="E59" s="33" t="e">
        <f>+_xll.qlRateHelperQuoteName(D59)</f>
        <v>#VALUE!</v>
      </c>
      <c r="F59" s="34" t="e">
        <f>_xll.qlRateHelperRate($D59)</f>
        <v>#VALUE!</v>
      </c>
      <c r="G59" s="34" t="str">
        <f>IF(ISERROR(_xll.qlSwapRateHelperSpread($D59)),IF(ISERROR(_xll.qlFuturesRateHelperConvexityAdjustment($D59)),"--",_xll.qlFuturesRateHelperConvexityAdjustment($D59)),_xll.qlSwapRateHelperSpread($D59))</f>
        <v>--</v>
      </c>
      <c r="H59" s="35" t="e">
        <f>_xll.qlRateHelperEarliestDate($D59)</f>
        <v>#VALUE!</v>
      </c>
      <c r="I59" s="35" t="e">
        <f>_xll.qlRateHelperLatestDate($D59)</f>
        <v>#VALUE!</v>
      </c>
      <c r="J59" s="45" t="e">
        <v>#N/A</v>
      </c>
    </row>
    <row r="60" spans="4:10" x14ac:dyDescent="0.2">
      <c r="D60" s="33" t="e">
        <v>#N/A</v>
      </c>
      <c r="E60" s="33" t="e">
        <f>+_xll.qlRateHelperQuoteName(D60)</f>
        <v>#VALUE!</v>
      </c>
      <c r="F60" s="34" t="e">
        <f>_xll.qlRateHelperRate($D60)</f>
        <v>#VALUE!</v>
      </c>
      <c r="G60" s="34" t="str">
        <f>IF(ISERROR(_xll.qlSwapRateHelperSpread($D60)),IF(ISERROR(_xll.qlFuturesRateHelperConvexityAdjustment($D60)),"--",_xll.qlFuturesRateHelperConvexityAdjustment($D60)),_xll.qlSwapRateHelperSpread($D60))</f>
        <v>--</v>
      </c>
      <c r="H60" s="35" t="e">
        <f>_xll.qlRateHelperEarliestDate($D60)</f>
        <v>#VALUE!</v>
      </c>
      <c r="I60" s="35" t="e">
        <f>_xll.qlRateHelperLatestDate($D60)</f>
        <v>#VALUE!</v>
      </c>
      <c r="J60" s="45" t="e">
        <v>#N/A</v>
      </c>
    </row>
    <row r="61" spans="4:10" x14ac:dyDescent="0.2">
      <c r="D61" s="33" t="e">
        <v>#N/A</v>
      </c>
      <c r="E61" s="33" t="e">
        <f>+_xll.qlRateHelperQuoteName(D61)</f>
        <v>#VALUE!</v>
      </c>
      <c r="F61" s="34" t="e">
        <f>_xll.qlRateHelperRate($D61)</f>
        <v>#VALUE!</v>
      </c>
      <c r="G61" s="34" t="str">
        <f>IF(ISERROR(_xll.qlSwapRateHelperSpread($D61)),IF(ISERROR(_xll.qlFuturesRateHelperConvexityAdjustment($D61)),"--",_xll.qlFuturesRateHelperConvexityAdjustment($D61)),_xll.qlSwapRateHelperSpread($D61))</f>
        <v>--</v>
      </c>
      <c r="H61" s="35" t="e">
        <f>_xll.qlRateHelperEarliestDate($D61)</f>
        <v>#VALUE!</v>
      </c>
      <c r="I61" s="35" t="e">
        <f>_xll.qlRateHelperLatestDate($D61)</f>
        <v>#VALUE!</v>
      </c>
      <c r="J61" s="45" t="e">
        <v>#N/A</v>
      </c>
    </row>
    <row r="62" spans="4:10" x14ac:dyDescent="0.2">
      <c r="D62" s="33" t="e">
        <v>#N/A</v>
      </c>
      <c r="E62" s="33" t="e">
        <f>+_xll.qlRateHelperQuoteName(D62)</f>
        <v>#VALUE!</v>
      </c>
      <c r="F62" s="34" t="e">
        <f>_xll.qlRateHelperRate($D62)</f>
        <v>#VALUE!</v>
      </c>
      <c r="G62" s="34" t="str">
        <f>IF(ISERROR(_xll.qlSwapRateHelperSpread($D62)),IF(ISERROR(_xll.qlFuturesRateHelperConvexityAdjustment($D62)),"--",_xll.qlFuturesRateHelperConvexityAdjustment($D62)),_xll.qlSwapRateHelperSpread($D62))</f>
        <v>--</v>
      </c>
      <c r="H62" s="35" t="e">
        <f>_xll.qlRateHelperEarliestDate($D62)</f>
        <v>#VALUE!</v>
      </c>
      <c r="I62" s="35" t="e">
        <f>_xll.qlRateHelperLatestDate($D62)</f>
        <v>#VALUE!</v>
      </c>
      <c r="J62" s="45" t="e">
        <v>#N/A</v>
      </c>
    </row>
    <row r="63" spans="4:10" x14ac:dyDescent="0.2">
      <c r="D63" s="33" t="e">
        <v>#N/A</v>
      </c>
      <c r="E63" s="33" t="e">
        <f>+_xll.qlRateHelperQuoteName(D63)</f>
        <v>#VALUE!</v>
      </c>
      <c r="F63" s="34" t="e">
        <f>_xll.qlRateHelperRate($D63)</f>
        <v>#VALUE!</v>
      </c>
      <c r="G63" s="34" t="str">
        <f>IF(ISERROR(_xll.qlSwapRateHelperSpread($D63)),IF(ISERROR(_xll.qlFuturesRateHelperConvexityAdjustment($D63)),"--",_xll.qlFuturesRateHelperConvexityAdjustment($D63)),_xll.qlSwapRateHelperSpread($D63))</f>
        <v>--</v>
      </c>
      <c r="H63" s="35" t="e">
        <f>_xll.qlRateHelperEarliestDate($D63)</f>
        <v>#VALUE!</v>
      </c>
      <c r="I63" s="35" t="e">
        <f>_xll.qlRateHelperLatestDate($D63)</f>
        <v>#VALUE!</v>
      </c>
      <c r="J63" s="45" t="e">
        <v>#N/A</v>
      </c>
    </row>
    <row r="64" spans="4:10" x14ac:dyDescent="0.2">
      <c r="D64" s="33" t="e">
        <v>#N/A</v>
      </c>
      <c r="E64" s="33" t="e">
        <f>+_xll.qlRateHelperQuoteName(D64)</f>
        <v>#VALUE!</v>
      </c>
      <c r="F64" s="34" t="e">
        <f>_xll.qlRateHelperRate($D64)</f>
        <v>#VALUE!</v>
      </c>
      <c r="G64" s="34" t="str">
        <f>IF(ISERROR(_xll.qlSwapRateHelperSpread($D64)),IF(ISERROR(_xll.qlFuturesRateHelperConvexityAdjustment($D64)),"--",_xll.qlFuturesRateHelperConvexityAdjustment($D64)),_xll.qlSwapRateHelperSpread($D64))</f>
        <v>--</v>
      </c>
      <c r="H64" s="35" t="e">
        <f>_xll.qlRateHelperEarliestDate($D64)</f>
        <v>#VALUE!</v>
      </c>
      <c r="I64" s="35" t="e">
        <f>_xll.qlRateHelperLatestDate($D64)</f>
        <v>#VALUE!</v>
      </c>
      <c r="J64" s="45" t="e">
        <v>#N/A</v>
      </c>
    </row>
    <row r="65" spans="4:10" x14ac:dyDescent="0.2">
      <c r="D65" s="33" t="e">
        <v>#N/A</v>
      </c>
      <c r="E65" s="33" t="e">
        <f>+_xll.qlRateHelperQuoteName(D65)</f>
        <v>#VALUE!</v>
      </c>
      <c r="F65" s="34" t="e">
        <f>_xll.qlRateHelperRate($D65)</f>
        <v>#VALUE!</v>
      </c>
      <c r="G65" s="34" t="str">
        <f>IF(ISERROR(_xll.qlSwapRateHelperSpread($D65)),IF(ISERROR(_xll.qlFuturesRateHelperConvexityAdjustment($D65)),"--",_xll.qlFuturesRateHelperConvexityAdjustment($D65)),_xll.qlSwapRateHelperSpread($D65))</f>
        <v>--</v>
      </c>
      <c r="H65" s="35" t="e">
        <f>_xll.qlRateHelperEarliestDate($D65)</f>
        <v>#VALUE!</v>
      </c>
      <c r="I65" s="35" t="e">
        <f>_xll.qlRateHelperLatestDate($D65)</f>
        <v>#VALUE!</v>
      </c>
      <c r="J65" s="45" t="e">
        <v>#N/A</v>
      </c>
    </row>
    <row r="66" spans="4:10" x14ac:dyDescent="0.2">
      <c r="D66" s="33" t="e">
        <v>#N/A</v>
      </c>
      <c r="E66" s="33" t="e">
        <f>+_xll.qlRateHelperQuoteName(D66)</f>
        <v>#VALUE!</v>
      </c>
      <c r="F66" s="34" t="e">
        <f>_xll.qlRateHelperRate($D66)</f>
        <v>#VALUE!</v>
      </c>
      <c r="G66" s="34" t="str">
        <f>IF(ISERROR(_xll.qlSwapRateHelperSpread($D66)),IF(ISERROR(_xll.qlFuturesRateHelperConvexityAdjustment($D66)),"--",_xll.qlFuturesRateHelperConvexityAdjustment($D66)),_xll.qlSwapRateHelperSpread($D66))</f>
        <v>--</v>
      </c>
      <c r="H66" s="35" t="e">
        <f>_xll.qlRateHelperEarliestDate($D66)</f>
        <v>#VALUE!</v>
      </c>
      <c r="I66" s="35" t="e">
        <f>_xll.qlRateHelperLatestDate($D66)</f>
        <v>#VALUE!</v>
      </c>
      <c r="J66" s="45" t="e">
        <v>#N/A</v>
      </c>
    </row>
    <row r="67" spans="4:10" x14ac:dyDescent="0.2">
      <c r="D67" s="33" t="e">
        <v>#N/A</v>
      </c>
      <c r="E67" s="33" t="e">
        <f>+_xll.qlRateHelperQuoteName(D67)</f>
        <v>#VALUE!</v>
      </c>
      <c r="F67" s="34" t="e">
        <f>_xll.qlRateHelperRate($D67)</f>
        <v>#VALUE!</v>
      </c>
      <c r="G67" s="34" t="str">
        <f>IF(ISERROR(_xll.qlSwapRateHelperSpread($D67)),IF(ISERROR(_xll.qlFuturesRateHelperConvexityAdjustment($D67)),"--",_xll.qlFuturesRateHelperConvexityAdjustment($D67)),_xll.qlSwapRateHelperSpread($D67))</f>
        <v>--</v>
      </c>
      <c r="H67" s="35" t="e">
        <f>_xll.qlRateHelperEarliestDate($D67)</f>
        <v>#VALUE!</v>
      </c>
      <c r="I67" s="35" t="e">
        <f>_xll.qlRateHelperLatestDate($D67)</f>
        <v>#VALUE!</v>
      </c>
      <c r="J67" s="45" t="e">
        <v>#N/A</v>
      </c>
    </row>
    <row r="68" spans="4:10" x14ac:dyDescent="0.2">
      <c r="D68" s="33" t="e">
        <v>#N/A</v>
      </c>
      <c r="E68" s="33" t="e">
        <f>+_xll.qlRateHelperQuoteName(D68)</f>
        <v>#VALUE!</v>
      </c>
      <c r="F68" s="34" t="e">
        <f>_xll.qlRateHelperRate($D68)</f>
        <v>#VALUE!</v>
      </c>
      <c r="G68" s="34" t="str">
        <f>IF(ISERROR(_xll.qlSwapRateHelperSpread($D68)),IF(ISERROR(_xll.qlFuturesRateHelperConvexityAdjustment($D68)),"--",_xll.qlFuturesRateHelperConvexityAdjustment($D68)),_xll.qlSwapRateHelperSpread($D68))</f>
        <v>--</v>
      </c>
      <c r="H68" s="35" t="e">
        <f>_xll.qlRateHelperEarliestDate($D68)</f>
        <v>#VALUE!</v>
      </c>
      <c r="I68" s="35" t="e">
        <f>_xll.qlRateHelperLatestDate($D68)</f>
        <v>#VALUE!</v>
      </c>
      <c r="J68" s="45" t="e">
        <v>#N/A</v>
      </c>
    </row>
    <row r="69" spans="4:10" x14ac:dyDescent="0.2">
      <c r="D69" s="33" t="e">
        <v>#N/A</v>
      </c>
      <c r="E69" s="33" t="e">
        <f>+_xll.qlRateHelperQuoteName(D69)</f>
        <v>#VALUE!</v>
      </c>
      <c r="F69" s="34" t="e">
        <f>_xll.qlRateHelperRate($D69)</f>
        <v>#VALUE!</v>
      </c>
      <c r="G69" s="34" t="str">
        <f>IF(ISERROR(_xll.qlSwapRateHelperSpread($D69)),IF(ISERROR(_xll.qlFuturesRateHelperConvexityAdjustment($D69)),"--",_xll.qlFuturesRateHelperConvexityAdjustment($D69)),_xll.qlSwapRateHelperSpread($D69))</f>
        <v>--</v>
      </c>
      <c r="H69" s="35" t="e">
        <f>_xll.qlRateHelperEarliestDate($D69)</f>
        <v>#VALUE!</v>
      </c>
      <c r="I69" s="35" t="e">
        <f>_xll.qlRateHelperLatestDate($D69)</f>
        <v>#VALUE!</v>
      </c>
      <c r="J69" s="45" t="e">
        <v>#N/A</v>
      </c>
    </row>
    <row r="70" spans="4:10" x14ac:dyDescent="0.2">
      <c r="D70" s="33" t="e">
        <v>#N/A</v>
      </c>
      <c r="E70" s="33" t="e">
        <f>+_xll.qlRateHelperQuoteName(D70)</f>
        <v>#VALUE!</v>
      </c>
      <c r="F70" s="34" t="e">
        <f>_xll.qlRateHelperRate($D70)</f>
        <v>#VALUE!</v>
      </c>
      <c r="G70" s="34" t="str">
        <f>IF(ISERROR(_xll.qlSwapRateHelperSpread($D70)),IF(ISERROR(_xll.qlFuturesRateHelperConvexityAdjustment($D70)),"--",_xll.qlFuturesRateHelperConvexityAdjustment($D70)),_xll.qlSwapRateHelperSpread($D70))</f>
        <v>--</v>
      </c>
      <c r="H70" s="35" t="e">
        <f>_xll.qlRateHelperEarliestDate($D70)</f>
        <v>#VALUE!</v>
      </c>
      <c r="I70" s="35" t="e">
        <f>_xll.qlRateHelperLatestDate($D70)</f>
        <v>#VALUE!</v>
      </c>
      <c r="J70" s="45" t="e">
        <v>#N/A</v>
      </c>
    </row>
    <row r="71" spans="4:10" x14ac:dyDescent="0.2">
      <c r="D71" s="33" t="e">
        <v>#N/A</v>
      </c>
      <c r="E71" s="33" t="e">
        <f>+_xll.qlRateHelperQuoteName(D71)</f>
        <v>#VALUE!</v>
      </c>
      <c r="F71" s="34" t="e">
        <f>_xll.qlRateHelperRate($D71)</f>
        <v>#VALUE!</v>
      </c>
      <c r="G71" s="34" t="str">
        <f>IF(ISERROR(_xll.qlSwapRateHelperSpread($D71)),IF(ISERROR(_xll.qlFuturesRateHelperConvexityAdjustment($D71)),"--",_xll.qlFuturesRateHelperConvexityAdjustment($D71)),_xll.qlSwapRateHelperSpread($D71))</f>
        <v>--</v>
      </c>
      <c r="H71" s="35" t="e">
        <f>_xll.qlRateHelperEarliestDate($D71)</f>
        <v>#VALUE!</v>
      </c>
      <c r="I71" s="35" t="e">
        <f>_xll.qlRateHelperLatestDate($D71)</f>
        <v>#VALUE!</v>
      </c>
      <c r="J71" s="45" t="e">
        <v>#N/A</v>
      </c>
    </row>
    <row r="72" spans="4:10" x14ac:dyDescent="0.2">
      <c r="D72" s="33" t="e">
        <v>#N/A</v>
      </c>
      <c r="E72" s="33" t="e">
        <f>+_xll.qlRateHelperQuoteName(D72)</f>
        <v>#VALUE!</v>
      </c>
      <c r="F72" s="34" t="e">
        <f>_xll.qlRateHelperRate($D72)</f>
        <v>#VALUE!</v>
      </c>
      <c r="G72" s="34" t="str">
        <f>IF(ISERROR(_xll.qlSwapRateHelperSpread($D72)),IF(ISERROR(_xll.qlFuturesRateHelperConvexityAdjustment($D72)),"--",_xll.qlFuturesRateHelperConvexityAdjustment($D72)),_xll.qlSwapRateHelperSpread($D72))</f>
        <v>--</v>
      </c>
      <c r="H72" s="35" t="e">
        <f>_xll.qlRateHelperEarliestDate($D72)</f>
        <v>#VALUE!</v>
      </c>
      <c r="I72" s="35" t="e">
        <f>_xll.qlRateHelperLatestDate($D72)</f>
        <v>#VALUE!</v>
      </c>
      <c r="J72" s="45" t="e">
        <v>#N/A</v>
      </c>
    </row>
    <row r="73" spans="4:10" x14ac:dyDescent="0.2">
      <c r="D73" s="33" t="e">
        <v>#N/A</v>
      </c>
      <c r="E73" s="33" t="e">
        <f>+_xll.qlRateHelperQuoteName(D73)</f>
        <v>#VALUE!</v>
      </c>
      <c r="F73" s="34" t="e">
        <f>_xll.qlRateHelperRate($D73)</f>
        <v>#VALUE!</v>
      </c>
      <c r="G73" s="34" t="str">
        <f>IF(ISERROR(_xll.qlSwapRateHelperSpread($D73)),IF(ISERROR(_xll.qlFuturesRateHelperConvexityAdjustment($D73)),"--",_xll.qlFuturesRateHelperConvexityAdjustment($D73)),_xll.qlSwapRateHelperSpread($D73))</f>
        <v>--</v>
      </c>
      <c r="H73" s="35" t="e">
        <f>_xll.qlRateHelperEarliestDate($D73)</f>
        <v>#VALUE!</v>
      </c>
      <c r="I73" s="35" t="e">
        <f>_xll.qlRateHelperLatestDate($D73)</f>
        <v>#VALUE!</v>
      </c>
      <c r="J73" s="45" t="e">
        <v>#N/A</v>
      </c>
    </row>
    <row r="74" spans="4:10" x14ac:dyDescent="0.2">
      <c r="D74" s="33" t="e">
        <v>#N/A</v>
      </c>
      <c r="E74" s="33" t="e">
        <f>+_xll.qlRateHelperQuoteName(D74)</f>
        <v>#VALUE!</v>
      </c>
      <c r="F74" s="34" t="e">
        <f>_xll.qlRateHelperRate($D74)</f>
        <v>#VALUE!</v>
      </c>
      <c r="G74" s="34" t="str">
        <f>IF(ISERROR(_xll.qlSwapRateHelperSpread($D74)),IF(ISERROR(_xll.qlFuturesRateHelperConvexityAdjustment($D74)),"--",_xll.qlFuturesRateHelperConvexityAdjustment($D74)),_xll.qlSwapRateHelperSpread($D74))</f>
        <v>--</v>
      </c>
      <c r="H74" s="35" t="e">
        <f>_xll.qlRateHelperEarliestDate($D74)</f>
        <v>#VALUE!</v>
      </c>
      <c r="I74" s="35" t="e">
        <f>_xll.qlRateHelperLatestDate($D74)</f>
        <v>#VALUE!</v>
      </c>
      <c r="J74" s="45" t="e">
        <v>#N/A</v>
      </c>
    </row>
    <row r="75" spans="4:10" x14ac:dyDescent="0.2">
      <c r="D75" s="33" t="e">
        <v>#N/A</v>
      </c>
      <c r="E75" s="33" t="e">
        <f>+_xll.qlRateHelperQuoteName(D75)</f>
        <v>#VALUE!</v>
      </c>
      <c r="F75" s="34" t="e">
        <f>_xll.qlRateHelperRate($D75)</f>
        <v>#VALUE!</v>
      </c>
      <c r="G75" s="34" t="str">
        <f>IF(ISERROR(_xll.qlSwapRateHelperSpread($D75)),IF(ISERROR(_xll.qlFuturesRateHelperConvexityAdjustment($D75)),"--",_xll.qlFuturesRateHelperConvexityAdjustment($D75)),_xll.qlSwapRateHelperSpread($D75))</f>
        <v>--</v>
      </c>
      <c r="H75" s="35" t="e">
        <f>_xll.qlRateHelperEarliestDate($D75)</f>
        <v>#VALUE!</v>
      </c>
      <c r="I75" s="35" t="e">
        <f>_xll.qlRateHelperLatestDate($D75)</f>
        <v>#VALUE!</v>
      </c>
      <c r="J75" s="45" t="e">
        <v>#N/A</v>
      </c>
    </row>
    <row r="76" spans="4:10" x14ac:dyDescent="0.2">
      <c r="D76" s="33" t="e">
        <v>#N/A</v>
      </c>
      <c r="E76" s="33" t="e">
        <f>+_xll.qlRateHelperQuoteName(D76)</f>
        <v>#VALUE!</v>
      </c>
      <c r="F76" s="34" t="e">
        <f>_xll.qlRateHelperRate($D76)</f>
        <v>#VALUE!</v>
      </c>
      <c r="G76" s="34" t="str">
        <f>IF(ISERROR(_xll.qlSwapRateHelperSpread($D76)),IF(ISERROR(_xll.qlFuturesRateHelperConvexityAdjustment($D76)),"--",_xll.qlFuturesRateHelperConvexityAdjustment($D76)),_xll.qlSwapRateHelperSpread($D76))</f>
        <v>--</v>
      </c>
      <c r="H76" s="35" t="e">
        <f>_xll.qlRateHelperEarliestDate($D76)</f>
        <v>#VALUE!</v>
      </c>
      <c r="I76" s="35" t="e">
        <f>_xll.qlRateHelperLatestDate($D76)</f>
        <v>#VALUE!</v>
      </c>
      <c r="J76" s="45" t="e">
        <v>#N/A</v>
      </c>
    </row>
    <row r="77" spans="4:10" x14ac:dyDescent="0.2">
      <c r="D77" s="33" t="e">
        <v>#N/A</v>
      </c>
      <c r="E77" s="33" t="e">
        <f>+_xll.qlRateHelperQuoteName(D77)</f>
        <v>#VALUE!</v>
      </c>
      <c r="F77" s="34" t="e">
        <f>_xll.qlRateHelperRate($D77)</f>
        <v>#VALUE!</v>
      </c>
      <c r="G77" s="34" t="str">
        <f>IF(ISERROR(_xll.qlSwapRateHelperSpread($D77)),IF(ISERROR(_xll.qlFuturesRateHelperConvexityAdjustment($D77)),"--",_xll.qlFuturesRateHelperConvexityAdjustment($D77)),_xll.qlSwapRateHelperSpread($D77))</f>
        <v>--</v>
      </c>
      <c r="H77" s="35" t="e">
        <f>_xll.qlRateHelperEarliestDate($D77)</f>
        <v>#VALUE!</v>
      </c>
      <c r="I77" s="35" t="e">
        <f>_xll.qlRateHelperLatestDate($D77)</f>
        <v>#VALUE!</v>
      </c>
      <c r="J77" s="45" t="e">
        <v>#N/A</v>
      </c>
    </row>
    <row r="78" spans="4:10" x14ac:dyDescent="0.2">
      <c r="D78" s="33" t="e">
        <v>#N/A</v>
      </c>
      <c r="E78" s="33" t="e">
        <f>+_xll.qlRateHelperQuoteName(D78)</f>
        <v>#VALUE!</v>
      </c>
      <c r="F78" s="34" t="e">
        <f>_xll.qlRateHelperRate($D78)</f>
        <v>#VALUE!</v>
      </c>
      <c r="G78" s="34" t="str">
        <f>IF(ISERROR(_xll.qlSwapRateHelperSpread($D78)),IF(ISERROR(_xll.qlFuturesRateHelperConvexityAdjustment($D78)),"--",_xll.qlFuturesRateHelperConvexityAdjustment($D78)),_xll.qlSwapRateHelperSpread($D78))</f>
        <v>--</v>
      </c>
      <c r="H78" s="35" t="e">
        <f>_xll.qlRateHelperEarliestDate($D78)</f>
        <v>#VALUE!</v>
      </c>
      <c r="I78" s="35" t="e">
        <f>_xll.qlRateHelperLatestDate($D78)</f>
        <v>#VALUE!</v>
      </c>
      <c r="J78" s="45" t="e">
        <v>#N/A</v>
      </c>
    </row>
    <row r="79" spans="4:10" x14ac:dyDescent="0.2">
      <c r="D79" s="33" t="e">
        <v>#N/A</v>
      </c>
      <c r="E79" s="33" t="e">
        <f>+_xll.qlRateHelperQuoteName(D79)</f>
        <v>#VALUE!</v>
      </c>
      <c r="F79" s="34" t="e">
        <f>_xll.qlRateHelperRate($D79)</f>
        <v>#VALUE!</v>
      </c>
      <c r="G79" s="34" t="str">
        <f>IF(ISERROR(_xll.qlSwapRateHelperSpread($D79)),IF(ISERROR(_xll.qlFuturesRateHelperConvexityAdjustment($D79)),"--",_xll.qlFuturesRateHelperConvexityAdjustment($D79)),_xll.qlSwapRateHelperSpread($D79))</f>
        <v>--</v>
      </c>
      <c r="H79" s="35" t="e">
        <f>_xll.qlRateHelperEarliestDate($D79)</f>
        <v>#VALUE!</v>
      </c>
      <c r="I79" s="35" t="e">
        <f>_xll.qlRateHelperLatestDate($D79)</f>
        <v>#VALUE!</v>
      </c>
      <c r="J79" s="45" t="e">
        <v>#N/A</v>
      </c>
    </row>
    <row r="80" spans="4:10" x14ac:dyDescent="0.2">
      <c r="D80" s="33" t="e">
        <v>#N/A</v>
      </c>
      <c r="E80" s="33" t="e">
        <f>+_xll.qlRateHelperQuoteName(D80)</f>
        <v>#VALUE!</v>
      </c>
      <c r="F80" s="34" t="e">
        <f>_xll.qlRateHelperRate($D80)</f>
        <v>#VALUE!</v>
      </c>
      <c r="G80" s="34" t="str">
        <f>IF(ISERROR(_xll.qlSwapRateHelperSpread($D80)),IF(ISERROR(_xll.qlFuturesRateHelperConvexityAdjustment($D80)),"--",_xll.qlFuturesRateHelperConvexityAdjustment($D80)),_xll.qlSwapRateHelperSpread($D80))</f>
        <v>--</v>
      </c>
      <c r="H80" s="35" t="e">
        <f>_xll.qlRateHelperEarliestDate($D80)</f>
        <v>#VALUE!</v>
      </c>
      <c r="I80" s="35" t="e">
        <f>_xll.qlRateHelperLatestDate($D80)</f>
        <v>#VALUE!</v>
      </c>
      <c r="J80" s="45" t="e">
        <v>#N/A</v>
      </c>
    </row>
    <row r="81" spans="4:10" x14ac:dyDescent="0.2">
      <c r="D81" s="33" t="e">
        <v>#N/A</v>
      </c>
      <c r="E81" s="33" t="e">
        <f>+_xll.qlRateHelperQuoteName(D81)</f>
        <v>#VALUE!</v>
      </c>
      <c r="F81" s="34" t="e">
        <f>_xll.qlRateHelperRate($D81)</f>
        <v>#VALUE!</v>
      </c>
      <c r="G81" s="34" t="str">
        <f>IF(ISERROR(_xll.qlSwapRateHelperSpread($D81)),IF(ISERROR(_xll.qlFuturesRateHelperConvexityAdjustment($D81)),"--",_xll.qlFuturesRateHelperConvexityAdjustment($D81)),_xll.qlSwapRateHelperSpread($D81))</f>
        <v>--</v>
      </c>
      <c r="H81" s="35" t="e">
        <f>_xll.qlRateHelperEarliestDate($D81)</f>
        <v>#VALUE!</v>
      </c>
      <c r="I81" s="35" t="e">
        <f>_xll.qlRateHelperLatestDate($D81)</f>
        <v>#VALUE!</v>
      </c>
      <c r="J81" s="45" t="e">
        <v>#N/A</v>
      </c>
    </row>
    <row r="82" spans="4:10" x14ac:dyDescent="0.2">
      <c r="D82" s="33" t="e">
        <v>#N/A</v>
      </c>
      <c r="E82" s="33" t="e">
        <f>+_xll.qlRateHelperQuoteName(D82)</f>
        <v>#VALUE!</v>
      </c>
      <c r="F82" s="34" t="e">
        <f>_xll.qlRateHelperRate($D82)</f>
        <v>#VALUE!</v>
      </c>
      <c r="G82" s="34" t="str">
        <f>IF(ISERROR(_xll.qlSwapRateHelperSpread($D82)),IF(ISERROR(_xll.qlFuturesRateHelperConvexityAdjustment($D82)),"--",_xll.qlFuturesRateHelperConvexityAdjustment($D82)),_xll.qlSwapRateHelperSpread($D82))</f>
        <v>--</v>
      </c>
      <c r="H82" s="35" t="e">
        <f>_xll.qlRateHelperEarliestDate($D82)</f>
        <v>#VALUE!</v>
      </c>
      <c r="I82" s="35" t="e">
        <f>_xll.qlRateHelperLatestDate($D82)</f>
        <v>#VALUE!</v>
      </c>
      <c r="J82" s="45" t="e">
        <v>#N/A</v>
      </c>
    </row>
    <row r="83" spans="4:10" x14ac:dyDescent="0.2">
      <c r="D83" s="33" t="e">
        <v>#N/A</v>
      </c>
      <c r="E83" s="33" t="e">
        <f>+_xll.qlRateHelperQuoteName(D83)</f>
        <v>#VALUE!</v>
      </c>
      <c r="F83" s="34" t="e">
        <f>_xll.qlRateHelperRate($D83)</f>
        <v>#VALUE!</v>
      </c>
      <c r="G83" s="34" t="str">
        <f>IF(ISERROR(_xll.qlSwapRateHelperSpread($D83)),IF(ISERROR(_xll.qlFuturesRateHelperConvexityAdjustment($D83)),"--",_xll.qlFuturesRateHelperConvexityAdjustment($D83)),_xll.qlSwapRateHelperSpread($D83))</f>
        <v>--</v>
      </c>
      <c r="H83" s="35" t="e">
        <f>_xll.qlRateHelperEarliestDate($D83)</f>
        <v>#VALUE!</v>
      </c>
      <c r="I83" s="35" t="e">
        <f>_xll.qlRateHelperLatestDate($D83)</f>
        <v>#VALUE!</v>
      </c>
      <c r="J83" s="45" t="e">
        <v>#N/A</v>
      </c>
    </row>
    <row r="84" spans="4:10" x14ac:dyDescent="0.2">
      <c r="D84" s="33" t="e">
        <v>#N/A</v>
      </c>
      <c r="E84" s="33" t="e">
        <f>+_xll.qlRateHelperQuoteName(D84)</f>
        <v>#VALUE!</v>
      </c>
      <c r="F84" s="34" t="e">
        <f>_xll.qlRateHelperRate($D84)</f>
        <v>#VALUE!</v>
      </c>
      <c r="G84" s="34" t="str">
        <f>IF(ISERROR(_xll.qlSwapRateHelperSpread($D84)),IF(ISERROR(_xll.qlFuturesRateHelperConvexityAdjustment($D84)),"--",_xll.qlFuturesRateHelperConvexityAdjustment($D84)),_xll.qlSwapRateHelperSpread($D84))</f>
        <v>--</v>
      </c>
      <c r="H84" s="35" t="e">
        <f>_xll.qlRateHelperEarliestDate($D84)</f>
        <v>#VALUE!</v>
      </c>
      <c r="I84" s="35" t="e">
        <f>_xll.qlRateHelperLatestDate($D84)</f>
        <v>#VALUE!</v>
      </c>
      <c r="J84" s="45" t="e">
        <v>#N/A</v>
      </c>
    </row>
    <row r="85" spans="4:10" x14ac:dyDescent="0.2">
      <c r="D85" s="33" t="e">
        <v>#N/A</v>
      </c>
      <c r="E85" s="33" t="e">
        <f>+_xll.qlRateHelperQuoteName(D85)</f>
        <v>#VALUE!</v>
      </c>
      <c r="F85" s="34" t="e">
        <f>_xll.qlRateHelperRate($D85)</f>
        <v>#VALUE!</v>
      </c>
      <c r="G85" s="34" t="str">
        <f>IF(ISERROR(_xll.qlSwapRateHelperSpread($D85)),IF(ISERROR(_xll.qlFuturesRateHelperConvexityAdjustment($D85)),"--",_xll.qlFuturesRateHelperConvexityAdjustment($D85)),_xll.qlSwapRateHelperSpread($D85))</f>
        <v>--</v>
      </c>
      <c r="H85" s="35" t="e">
        <f>_xll.qlRateHelperEarliestDate($D85)</f>
        <v>#VALUE!</v>
      </c>
      <c r="I85" s="35" t="e">
        <f>_xll.qlRateHelperLatestDate($D85)</f>
        <v>#VALUE!</v>
      </c>
      <c r="J85" s="45" t="e">
        <v>#N/A</v>
      </c>
    </row>
    <row r="86" spans="4:10" x14ac:dyDescent="0.2">
      <c r="D86" s="33" t="e">
        <v>#N/A</v>
      </c>
      <c r="E86" s="33" t="e">
        <f>+_xll.qlRateHelperQuoteName(D86)</f>
        <v>#VALUE!</v>
      </c>
      <c r="F86" s="34" t="e">
        <f>_xll.qlRateHelperRate($D86)</f>
        <v>#VALUE!</v>
      </c>
      <c r="G86" s="34" t="str">
        <f>IF(ISERROR(_xll.qlSwapRateHelperSpread($D86)),IF(ISERROR(_xll.qlFuturesRateHelperConvexityAdjustment($D86)),"--",_xll.qlFuturesRateHelperConvexityAdjustment($D86)),_xll.qlSwapRateHelperSpread($D86))</f>
        <v>--</v>
      </c>
      <c r="H86" s="35" t="e">
        <f>_xll.qlRateHelperEarliestDate($D86)</f>
        <v>#VALUE!</v>
      </c>
      <c r="I86" s="35" t="e">
        <f>_xll.qlRateHelperLatestDate($D86)</f>
        <v>#VALUE!</v>
      </c>
      <c r="J86" s="45" t="e">
        <v>#N/A</v>
      </c>
    </row>
    <row r="87" spans="4:10" x14ac:dyDescent="0.2">
      <c r="D87" s="33" t="e">
        <v>#N/A</v>
      </c>
      <c r="E87" s="33" t="e">
        <f>+_xll.qlRateHelperQuoteName(D87)</f>
        <v>#VALUE!</v>
      </c>
      <c r="F87" s="34" t="e">
        <f>_xll.qlRateHelperRate($D87)</f>
        <v>#VALUE!</v>
      </c>
      <c r="G87" s="34" t="str">
        <f>IF(ISERROR(_xll.qlSwapRateHelperSpread($D87)),IF(ISERROR(_xll.qlFuturesRateHelperConvexityAdjustment($D87)),"--",_xll.qlFuturesRateHelperConvexityAdjustment($D87)),_xll.qlSwapRateHelperSpread($D87))</f>
        <v>--</v>
      </c>
      <c r="H87" s="35" t="e">
        <f>_xll.qlRateHelperEarliestDate($D87)</f>
        <v>#VALUE!</v>
      </c>
      <c r="I87" s="35" t="e">
        <f>_xll.qlRateHelperLatestDate($D87)</f>
        <v>#VALUE!</v>
      </c>
      <c r="J87" s="45" t="e">
        <v>#N/A</v>
      </c>
    </row>
    <row r="88" spans="4:10" x14ac:dyDescent="0.2">
      <c r="D88" s="33" t="e">
        <v>#N/A</v>
      </c>
      <c r="E88" s="33" t="e">
        <f>+_xll.qlRateHelperQuoteName(D88)</f>
        <v>#VALUE!</v>
      </c>
      <c r="F88" s="34" t="e">
        <f>_xll.qlRateHelperRate($D88)</f>
        <v>#VALUE!</v>
      </c>
      <c r="G88" s="34" t="str">
        <f>IF(ISERROR(_xll.qlSwapRateHelperSpread($D88)),IF(ISERROR(_xll.qlFuturesRateHelperConvexityAdjustment($D88)),"--",_xll.qlFuturesRateHelperConvexityAdjustment($D88)),_xll.qlSwapRateHelperSpread($D88))</f>
        <v>--</v>
      </c>
      <c r="H88" s="35" t="e">
        <f>_xll.qlRateHelperEarliestDate($D88)</f>
        <v>#VALUE!</v>
      </c>
      <c r="I88" s="35" t="e">
        <f>_xll.qlRateHelperLatestDate($D88)</f>
        <v>#VALUE!</v>
      </c>
      <c r="J88" s="45" t="e">
        <v>#N/A</v>
      </c>
    </row>
    <row r="89" spans="4:10" x14ac:dyDescent="0.2">
      <c r="D89" s="33" t="e">
        <v>#N/A</v>
      </c>
      <c r="E89" s="33" t="e">
        <f>+_xll.qlRateHelperQuoteName(D89)</f>
        <v>#VALUE!</v>
      </c>
      <c r="F89" s="34" t="e">
        <f>_xll.qlRateHelperRate($D89)</f>
        <v>#VALUE!</v>
      </c>
      <c r="G89" s="34" t="str">
        <f>IF(ISERROR(_xll.qlSwapRateHelperSpread($D89)),IF(ISERROR(_xll.qlFuturesRateHelperConvexityAdjustment($D89)),"--",_xll.qlFuturesRateHelperConvexityAdjustment($D89)),_xll.qlSwapRateHelperSpread($D89))</f>
        <v>--</v>
      </c>
      <c r="H89" s="35" t="e">
        <f>_xll.qlRateHelperEarliestDate($D89)</f>
        <v>#VALUE!</v>
      </c>
      <c r="I89" s="35" t="e">
        <f>_xll.qlRateHelperLatestDate($D89)</f>
        <v>#VALUE!</v>
      </c>
      <c r="J89" s="45" t="e">
        <v>#N/A</v>
      </c>
    </row>
    <row r="90" spans="4:10" x14ac:dyDescent="0.2">
      <c r="D90" s="33" t="e">
        <v>#N/A</v>
      </c>
      <c r="E90" s="33" t="e">
        <f>+_xll.qlRateHelperQuoteName(D90)</f>
        <v>#VALUE!</v>
      </c>
      <c r="F90" s="34" t="e">
        <f>_xll.qlRateHelperRate($D90)</f>
        <v>#VALUE!</v>
      </c>
      <c r="G90" s="34" t="str">
        <f>IF(ISERROR(_xll.qlSwapRateHelperSpread($D90)),IF(ISERROR(_xll.qlFuturesRateHelperConvexityAdjustment($D90)),"--",_xll.qlFuturesRateHelperConvexityAdjustment($D90)),_xll.qlSwapRateHelperSpread($D90))</f>
        <v>--</v>
      </c>
      <c r="H90" s="35" t="e">
        <f>_xll.qlRateHelperEarliestDate($D90)</f>
        <v>#VALUE!</v>
      </c>
      <c r="I90" s="35" t="e">
        <f>_xll.qlRateHelperLatestDate($D90)</f>
        <v>#VALUE!</v>
      </c>
      <c r="J90" s="45" t="e">
        <v>#N/A</v>
      </c>
    </row>
    <row r="91" spans="4:10" x14ac:dyDescent="0.2">
      <c r="D91" s="33" t="e">
        <v>#N/A</v>
      </c>
      <c r="E91" s="33" t="e">
        <f>+_xll.qlRateHelperQuoteName(D91)</f>
        <v>#VALUE!</v>
      </c>
      <c r="F91" s="34" t="e">
        <f>_xll.qlRateHelperRate($D91)</f>
        <v>#VALUE!</v>
      </c>
      <c r="G91" s="34" t="str">
        <f>IF(ISERROR(_xll.qlSwapRateHelperSpread($D91)),IF(ISERROR(_xll.qlFuturesRateHelperConvexityAdjustment($D91)),"--",_xll.qlFuturesRateHelperConvexityAdjustment($D91)),_xll.qlSwapRateHelperSpread($D91))</f>
        <v>--</v>
      </c>
      <c r="H91" s="35" t="e">
        <f>_xll.qlRateHelperEarliestDate($D91)</f>
        <v>#VALUE!</v>
      </c>
      <c r="I91" s="35" t="e">
        <f>_xll.qlRateHelperLatestDate($D91)</f>
        <v>#VALUE!</v>
      </c>
      <c r="J91" s="45" t="e">
        <v>#N/A</v>
      </c>
    </row>
    <row r="92" spans="4:10" x14ac:dyDescent="0.2">
      <c r="D92" s="33" t="e">
        <v>#N/A</v>
      </c>
      <c r="E92" s="33" t="e">
        <f>+_xll.qlRateHelperQuoteName(D92)</f>
        <v>#VALUE!</v>
      </c>
      <c r="F92" s="34" t="e">
        <f>_xll.qlRateHelperRate($D92)</f>
        <v>#VALUE!</v>
      </c>
      <c r="G92" s="34" t="str">
        <f>IF(ISERROR(_xll.qlSwapRateHelperSpread($D92)),IF(ISERROR(_xll.qlFuturesRateHelperConvexityAdjustment($D92)),"--",_xll.qlFuturesRateHelperConvexityAdjustment($D92)),_xll.qlSwapRateHelperSpread($D92))</f>
        <v>--</v>
      </c>
      <c r="H92" s="35" t="e">
        <f>_xll.qlRateHelperEarliestDate($D92)</f>
        <v>#VALUE!</v>
      </c>
      <c r="I92" s="35" t="e">
        <f>_xll.qlRateHelperLatestDate($D92)</f>
        <v>#VALUE!</v>
      </c>
      <c r="J92" s="45" t="e">
        <v>#N/A</v>
      </c>
    </row>
    <row r="93" spans="4:10" x14ac:dyDescent="0.2">
      <c r="D93" s="33" t="e">
        <v>#N/A</v>
      </c>
      <c r="E93" s="33" t="e">
        <f>+_xll.qlRateHelperQuoteName(D93)</f>
        <v>#VALUE!</v>
      </c>
      <c r="F93" s="34" t="e">
        <f>_xll.qlRateHelperRate($D93)</f>
        <v>#VALUE!</v>
      </c>
      <c r="G93" s="34" t="str">
        <f>IF(ISERROR(_xll.qlSwapRateHelperSpread($D93)),IF(ISERROR(_xll.qlFuturesRateHelperConvexityAdjustment($D93)),"--",_xll.qlFuturesRateHelperConvexityAdjustment($D93)),_xll.qlSwapRateHelperSpread($D93))</f>
        <v>--</v>
      </c>
      <c r="H93" s="35" t="e">
        <f>_xll.qlRateHelperEarliestDate($D93)</f>
        <v>#VALUE!</v>
      </c>
      <c r="I93" s="35" t="e">
        <f>_xll.qlRateHelperLatestDate($D93)</f>
        <v>#VALUE!</v>
      </c>
      <c r="J93" s="45" t="e">
        <v>#N/A</v>
      </c>
    </row>
    <row r="94" spans="4:10" x14ac:dyDescent="0.2">
      <c r="D94" s="33" t="e">
        <v>#N/A</v>
      </c>
      <c r="E94" s="33" t="e">
        <f>+_xll.qlRateHelperQuoteName(D94)</f>
        <v>#VALUE!</v>
      </c>
      <c r="F94" s="34" t="e">
        <f>_xll.qlRateHelperRate($D94)</f>
        <v>#VALUE!</v>
      </c>
      <c r="G94" s="34" t="str">
        <f>IF(ISERROR(_xll.qlSwapRateHelperSpread($D94)),IF(ISERROR(_xll.qlFuturesRateHelperConvexityAdjustment($D94)),"--",_xll.qlFuturesRateHelperConvexityAdjustment($D94)),_xll.qlSwapRateHelperSpread($D94))</f>
        <v>--</v>
      </c>
      <c r="H94" s="35" t="e">
        <f>_xll.qlRateHelperEarliestDate($D94)</f>
        <v>#VALUE!</v>
      </c>
      <c r="I94" s="35" t="e">
        <f>_xll.qlRateHelperLatestDate($D94)</f>
        <v>#VALUE!</v>
      </c>
      <c r="J94" s="45" t="e">
        <v>#N/A</v>
      </c>
    </row>
    <row r="95" spans="4:10" x14ac:dyDescent="0.2">
      <c r="D95" s="33" t="e">
        <v>#N/A</v>
      </c>
      <c r="E95" s="33" t="e">
        <f>+_xll.qlRateHelperQuoteName(D95)</f>
        <v>#VALUE!</v>
      </c>
      <c r="F95" s="34" t="e">
        <f>_xll.qlRateHelperRate($D95)</f>
        <v>#VALUE!</v>
      </c>
      <c r="G95" s="34" t="str">
        <f>IF(ISERROR(_xll.qlSwapRateHelperSpread($D95)),IF(ISERROR(_xll.qlFuturesRateHelperConvexityAdjustment($D95)),"--",_xll.qlFuturesRateHelperConvexityAdjustment($D95)),_xll.qlSwapRateHelperSpread($D95))</f>
        <v>--</v>
      </c>
      <c r="H95" s="35" t="e">
        <f>_xll.qlRateHelperEarliestDate($D95)</f>
        <v>#VALUE!</v>
      </c>
      <c r="I95" s="35" t="e">
        <f>_xll.qlRateHelperLatestDate($D95)</f>
        <v>#VALUE!</v>
      </c>
      <c r="J95" s="45" t="e">
        <v>#N/A</v>
      </c>
    </row>
    <row r="96" spans="4:10" x14ac:dyDescent="0.2">
      <c r="D96" s="33" t="e">
        <v>#N/A</v>
      </c>
      <c r="E96" s="33" t="e">
        <f>+_xll.qlRateHelperQuoteName(D96)</f>
        <v>#VALUE!</v>
      </c>
      <c r="F96" s="34" t="e">
        <f>_xll.qlRateHelperRate($D96)</f>
        <v>#VALUE!</v>
      </c>
      <c r="G96" s="34" t="str">
        <f>IF(ISERROR(_xll.qlSwapRateHelperSpread($D96)),IF(ISERROR(_xll.qlFuturesRateHelperConvexityAdjustment($D96)),"--",_xll.qlFuturesRateHelperConvexityAdjustment($D96)),_xll.qlSwapRateHelperSpread($D96))</f>
        <v>--</v>
      </c>
      <c r="H96" s="35" t="e">
        <f>_xll.qlRateHelperEarliestDate($D96)</f>
        <v>#VALUE!</v>
      </c>
      <c r="I96" s="35" t="e">
        <f>_xll.qlRateHelperLatestDate($D96)</f>
        <v>#VALUE!</v>
      </c>
      <c r="J96" s="45" t="e">
        <v>#N/A</v>
      </c>
    </row>
    <row r="97" spans="4:10" x14ac:dyDescent="0.2">
      <c r="D97" s="33" t="e">
        <v>#N/A</v>
      </c>
      <c r="E97" s="33" t="e">
        <f>+_xll.qlRateHelperQuoteName(D97)</f>
        <v>#VALUE!</v>
      </c>
      <c r="F97" s="34" t="e">
        <f>_xll.qlRateHelperRate($D97)</f>
        <v>#VALUE!</v>
      </c>
      <c r="G97" s="34" t="str">
        <f>IF(ISERROR(_xll.qlSwapRateHelperSpread($D97)),IF(ISERROR(_xll.qlFuturesRateHelperConvexityAdjustment($D97)),"--",_xll.qlFuturesRateHelperConvexityAdjustment($D97)),_xll.qlSwapRateHelperSpread($D97))</f>
        <v>--</v>
      </c>
      <c r="H97" s="35" t="e">
        <f>_xll.qlRateHelperEarliestDate($D97)</f>
        <v>#VALUE!</v>
      </c>
      <c r="I97" s="35" t="e">
        <f>_xll.qlRateHelperLatestDate($D97)</f>
        <v>#VALUE!</v>
      </c>
      <c r="J97" s="45" t="e">
        <v>#N/A</v>
      </c>
    </row>
    <row r="98" spans="4:10" x14ac:dyDescent="0.2">
      <c r="D98" s="33" t="e">
        <v>#N/A</v>
      </c>
      <c r="E98" s="33" t="e">
        <f>+_xll.qlRateHelperQuoteName(D98)</f>
        <v>#VALUE!</v>
      </c>
      <c r="F98" s="34" t="e">
        <f>_xll.qlRateHelperRate($D98)</f>
        <v>#VALUE!</v>
      </c>
      <c r="G98" s="34" t="str">
        <f>IF(ISERROR(_xll.qlSwapRateHelperSpread($D98)),IF(ISERROR(_xll.qlFuturesRateHelperConvexityAdjustment($D98)),"--",_xll.qlFuturesRateHelperConvexityAdjustment($D98)),_xll.qlSwapRateHelperSpread($D98))</f>
        <v>--</v>
      </c>
      <c r="H98" s="35" t="e">
        <f>_xll.qlRateHelperEarliestDate($D98)</f>
        <v>#VALUE!</v>
      </c>
      <c r="I98" s="35" t="e">
        <f>_xll.qlRateHelperLatestDate($D98)</f>
        <v>#VALUE!</v>
      </c>
      <c r="J98" s="45" t="e">
        <v>#N/A</v>
      </c>
    </row>
    <row r="99" spans="4:10" x14ac:dyDescent="0.2">
      <c r="D99" s="33" t="e">
        <v>#N/A</v>
      </c>
      <c r="E99" s="33" t="e">
        <f>+_xll.qlRateHelperQuoteName(D99)</f>
        <v>#VALUE!</v>
      </c>
      <c r="F99" s="34" t="e">
        <f>_xll.qlRateHelperRate($D99)</f>
        <v>#VALUE!</v>
      </c>
      <c r="G99" s="34" t="str">
        <f>IF(ISERROR(_xll.qlSwapRateHelperSpread($D99)),IF(ISERROR(_xll.qlFuturesRateHelperConvexityAdjustment($D99)),"--",_xll.qlFuturesRateHelperConvexityAdjustment($D99)),_xll.qlSwapRateHelperSpread($D99))</f>
        <v>--</v>
      </c>
      <c r="H99" s="35" t="e">
        <f>_xll.qlRateHelperEarliestDate($D99)</f>
        <v>#VALUE!</v>
      </c>
      <c r="I99" s="35" t="e">
        <f>_xll.qlRateHelperLatestDate($D99)</f>
        <v>#VALUE!</v>
      </c>
      <c r="J99" s="45" t="e">
        <v>#N/A</v>
      </c>
    </row>
    <row r="100" spans="4:10" x14ac:dyDescent="0.2">
      <c r="D100" s="33" t="e">
        <v>#N/A</v>
      </c>
      <c r="E100" s="33" t="e">
        <f>+_xll.qlRateHelperQuoteName(D100)</f>
        <v>#VALUE!</v>
      </c>
      <c r="F100" s="34" t="e">
        <f>_xll.qlRateHelperRate($D100)</f>
        <v>#VALUE!</v>
      </c>
      <c r="G100" s="34" t="str">
        <f>IF(ISERROR(_xll.qlSwapRateHelperSpread($D100)),IF(ISERROR(_xll.qlFuturesRateHelperConvexityAdjustment($D100)),"--",_xll.qlFuturesRateHelperConvexityAdjustment($D100)),_xll.qlSwapRateHelperSpread($D100))</f>
        <v>--</v>
      </c>
      <c r="H100" s="35" t="e">
        <f>_xll.qlRateHelperEarliestDate($D100)</f>
        <v>#VALUE!</v>
      </c>
      <c r="I100" s="35" t="e">
        <f>_xll.qlRateHelperLatestDate($D100)</f>
        <v>#VALUE!</v>
      </c>
      <c r="J100" s="45" t="e">
        <v>#N/A</v>
      </c>
    </row>
    <row r="101" spans="4:10" x14ac:dyDescent="0.2">
      <c r="D101" s="33" t="e">
        <v>#N/A</v>
      </c>
      <c r="E101" s="33" t="e">
        <f>+_xll.qlRateHelperQuoteName(D101)</f>
        <v>#VALUE!</v>
      </c>
      <c r="F101" s="34" t="e">
        <f>_xll.qlRateHelperRate($D101)</f>
        <v>#VALUE!</v>
      </c>
      <c r="G101" s="34" t="str">
        <f>IF(ISERROR(_xll.qlSwapRateHelperSpread($D101)),IF(ISERROR(_xll.qlFuturesRateHelperConvexityAdjustment($D101)),"--",_xll.qlFuturesRateHelperConvexityAdjustment($D101)),_xll.qlSwapRateHelperSpread($D101))</f>
        <v>--</v>
      </c>
      <c r="H101" s="35" t="e">
        <f>_xll.qlRateHelperEarliestDate($D101)</f>
        <v>#VALUE!</v>
      </c>
      <c r="I101" s="35" t="e">
        <f>_xll.qlRateHelperLatestDate($D101)</f>
        <v>#VALUE!</v>
      </c>
      <c r="J101" s="45" t="e">
        <v>#N/A</v>
      </c>
    </row>
    <row r="102" spans="4:10" x14ac:dyDescent="0.2">
      <c r="D102" s="33" t="e">
        <v>#N/A</v>
      </c>
      <c r="E102" s="33" t="e">
        <f>+_xll.qlRateHelperQuoteName(D102)</f>
        <v>#VALUE!</v>
      </c>
      <c r="F102" s="34" t="e">
        <f>_xll.qlRateHelperRate($D102)</f>
        <v>#VALUE!</v>
      </c>
      <c r="G102" s="34" t="str">
        <f>IF(ISERROR(_xll.qlSwapRateHelperSpread($D102)),IF(ISERROR(_xll.qlFuturesRateHelperConvexityAdjustment($D102)),"--",_xll.qlFuturesRateHelperConvexityAdjustment($D102)),_xll.qlSwapRateHelperSpread($D102))</f>
        <v>--</v>
      </c>
      <c r="H102" s="35" t="e">
        <f>_xll.qlRateHelperEarliestDate($D102)</f>
        <v>#VALUE!</v>
      </c>
      <c r="I102" s="35" t="e">
        <f>_xll.qlRateHelperLatestDate($D102)</f>
        <v>#VALUE!</v>
      </c>
      <c r="J102" s="45" t="e">
        <v>#N/A</v>
      </c>
    </row>
    <row r="103" spans="4:10" x14ac:dyDescent="0.2">
      <c r="D103" s="33" t="e">
        <v>#N/A</v>
      </c>
      <c r="E103" s="33" t="e">
        <f>+_xll.qlRateHelperQuoteName(D103)</f>
        <v>#VALUE!</v>
      </c>
      <c r="F103" s="34" t="e">
        <f>_xll.qlRateHelperRate($D103)</f>
        <v>#VALUE!</v>
      </c>
      <c r="G103" s="34" t="str">
        <f>IF(ISERROR(_xll.qlSwapRateHelperSpread($D103)),IF(ISERROR(_xll.qlFuturesRateHelperConvexityAdjustment($D103)),"--",_xll.qlFuturesRateHelperConvexityAdjustment($D103)),_xll.qlSwapRateHelperSpread($D103))</f>
        <v>--</v>
      </c>
      <c r="H103" s="35" t="e">
        <f>_xll.qlRateHelperEarliestDate($D103)</f>
        <v>#VALUE!</v>
      </c>
      <c r="I103" s="35" t="e">
        <f>_xll.qlRateHelperLatestDate($D103)</f>
        <v>#VALUE!</v>
      </c>
      <c r="J103" s="45" t="e">
        <v>#N/A</v>
      </c>
    </row>
    <row r="104" spans="4:10" x14ac:dyDescent="0.2">
      <c r="D104" s="33" t="e">
        <v>#N/A</v>
      </c>
      <c r="E104" s="33" t="e">
        <f>+_xll.qlRateHelperQuoteName(D104)</f>
        <v>#VALUE!</v>
      </c>
      <c r="F104" s="34" t="e">
        <f>_xll.qlRateHelperRate($D104)</f>
        <v>#VALUE!</v>
      </c>
      <c r="G104" s="34" t="str">
        <f>IF(ISERROR(_xll.qlSwapRateHelperSpread($D104)),IF(ISERROR(_xll.qlFuturesRateHelperConvexityAdjustment($D104)),"--",_xll.qlFuturesRateHelperConvexityAdjustment($D104)),_xll.qlSwapRateHelperSpread($D104))</f>
        <v>--</v>
      </c>
      <c r="H104" s="35" t="e">
        <f>_xll.qlRateHelperEarliestDate($D104)</f>
        <v>#VALUE!</v>
      </c>
      <c r="I104" s="35" t="e">
        <f>_xll.qlRateHelperLatestDate($D104)</f>
        <v>#VALUE!</v>
      </c>
      <c r="J104" s="45" t="e">
        <v>#N/A</v>
      </c>
    </row>
    <row r="105" spans="4:10" x14ac:dyDescent="0.2">
      <c r="D105" s="33" t="e">
        <v>#N/A</v>
      </c>
      <c r="E105" s="33" t="e">
        <f>+_xll.qlRateHelperQuoteName(D105)</f>
        <v>#VALUE!</v>
      </c>
      <c r="F105" s="34" t="e">
        <f>_xll.qlRateHelperRate($D105)</f>
        <v>#VALUE!</v>
      </c>
      <c r="G105" s="34" t="str">
        <f>IF(ISERROR(_xll.qlSwapRateHelperSpread($D105)),IF(ISERROR(_xll.qlFuturesRateHelperConvexityAdjustment($D105)),"--",_xll.qlFuturesRateHelperConvexityAdjustment($D105)),_xll.qlSwapRateHelperSpread($D105))</f>
        <v>--</v>
      </c>
      <c r="H105" s="35" t="e">
        <f>_xll.qlRateHelperEarliestDate($D105)</f>
        <v>#VALUE!</v>
      </c>
      <c r="I105" s="35" t="e">
        <f>_xll.qlRateHelperLatestDate($D105)</f>
        <v>#VALUE!</v>
      </c>
      <c r="J105" s="45" t="e">
        <v>#N/A</v>
      </c>
    </row>
    <row r="106" spans="4:10" x14ac:dyDescent="0.2">
      <c r="D106" s="33" t="e">
        <v>#N/A</v>
      </c>
      <c r="E106" s="33" t="e">
        <f>+_xll.qlRateHelperQuoteName(D106)</f>
        <v>#VALUE!</v>
      </c>
      <c r="F106" s="34" t="e">
        <f>_xll.qlRateHelperRate($D106)</f>
        <v>#VALUE!</v>
      </c>
      <c r="G106" s="34" t="str">
        <f>IF(ISERROR(_xll.qlSwapRateHelperSpread($D106)),IF(ISERROR(_xll.qlFuturesRateHelperConvexityAdjustment($D106)),"--",_xll.qlFuturesRateHelperConvexityAdjustment($D106)),_xll.qlSwapRateHelperSpread($D106))</f>
        <v>--</v>
      </c>
      <c r="H106" s="35" t="e">
        <f>_xll.qlRateHelperEarliestDate($D106)</f>
        <v>#VALUE!</v>
      </c>
      <c r="I106" s="35" t="e">
        <f>_xll.qlRateHelperLatestDate($D106)</f>
        <v>#VALUE!</v>
      </c>
      <c r="J106" s="45" t="e">
        <v>#N/A</v>
      </c>
    </row>
    <row r="107" spans="4:10" x14ac:dyDescent="0.2">
      <c r="D107" s="33" t="e">
        <v>#N/A</v>
      </c>
      <c r="E107" s="33" t="e">
        <f>+_xll.qlRateHelperQuoteName(D107)</f>
        <v>#VALUE!</v>
      </c>
      <c r="F107" s="34" t="e">
        <f>_xll.qlRateHelperRate($D107)</f>
        <v>#VALUE!</v>
      </c>
      <c r="G107" s="34" t="str">
        <f>IF(ISERROR(_xll.qlSwapRateHelperSpread($D107)),IF(ISERROR(_xll.qlFuturesRateHelperConvexityAdjustment($D107)),"--",_xll.qlFuturesRateHelperConvexityAdjustment($D107)),_xll.qlSwapRateHelperSpread($D107))</f>
        <v>--</v>
      </c>
      <c r="H107" s="35" t="e">
        <f>_xll.qlRateHelperEarliestDate($D107)</f>
        <v>#VALUE!</v>
      </c>
      <c r="I107" s="35" t="e">
        <f>_xll.qlRateHelperLatestDate($D107)</f>
        <v>#VALUE!</v>
      </c>
      <c r="J107" s="45" t="e">
        <v>#N/A</v>
      </c>
    </row>
    <row r="108" spans="4:10" x14ac:dyDescent="0.2">
      <c r="D108" s="33" t="e">
        <v>#N/A</v>
      </c>
      <c r="E108" s="33" t="e">
        <f>+_xll.qlRateHelperQuoteName(D108)</f>
        <v>#VALUE!</v>
      </c>
      <c r="F108" s="34" t="e">
        <f>_xll.qlRateHelperRate($D108)</f>
        <v>#VALUE!</v>
      </c>
      <c r="G108" s="34" t="str">
        <f>IF(ISERROR(_xll.qlSwapRateHelperSpread($D108)),IF(ISERROR(_xll.qlFuturesRateHelperConvexityAdjustment($D108)),"--",_xll.qlFuturesRateHelperConvexityAdjustment($D108)),_xll.qlSwapRateHelperSpread($D108))</f>
        <v>--</v>
      </c>
      <c r="H108" s="35" t="e">
        <f>_xll.qlRateHelperEarliestDate($D108)</f>
        <v>#VALUE!</v>
      </c>
      <c r="I108" s="35" t="e">
        <f>_xll.qlRateHelperLatestDate($D108)</f>
        <v>#VALUE!</v>
      </c>
      <c r="J108" s="45" t="e">
        <v>#N/A</v>
      </c>
    </row>
    <row r="109" spans="4:10" x14ac:dyDescent="0.2">
      <c r="D109" s="33" t="e">
        <v>#N/A</v>
      </c>
      <c r="E109" s="33" t="e">
        <f>+_xll.qlRateHelperQuoteName(D109)</f>
        <v>#VALUE!</v>
      </c>
      <c r="F109" s="34" t="e">
        <f>_xll.qlRateHelperRate($D109)</f>
        <v>#VALUE!</v>
      </c>
      <c r="G109" s="34" t="str">
        <f>IF(ISERROR(_xll.qlSwapRateHelperSpread($D109)),IF(ISERROR(_xll.qlFuturesRateHelperConvexityAdjustment($D109)),"--",_xll.qlFuturesRateHelperConvexityAdjustment($D109)),_xll.qlSwapRateHelperSpread($D109))</f>
        <v>--</v>
      </c>
      <c r="H109" s="35" t="e">
        <f>_xll.qlRateHelperEarliestDate($D109)</f>
        <v>#VALUE!</v>
      </c>
      <c r="I109" s="35" t="e">
        <f>_xll.qlRateHelperLatestDate($D109)</f>
        <v>#VALUE!</v>
      </c>
      <c r="J109" s="45" t="e">
        <v>#N/A</v>
      </c>
    </row>
    <row r="110" spans="4:10" x14ac:dyDescent="0.2">
      <c r="D110" s="33" t="e">
        <v>#N/A</v>
      </c>
      <c r="E110" s="33" t="e">
        <f>+_xll.qlRateHelperQuoteName(D110)</f>
        <v>#VALUE!</v>
      </c>
      <c r="F110" s="34" t="e">
        <f>_xll.qlRateHelperRate($D110)</f>
        <v>#VALUE!</v>
      </c>
      <c r="G110" s="34" t="str">
        <f>IF(ISERROR(_xll.qlSwapRateHelperSpread($D110)),IF(ISERROR(_xll.qlFuturesRateHelperConvexityAdjustment($D110)),"--",_xll.qlFuturesRateHelperConvexityAdjustment($D110)),_xll.qlSwapRateHelperSpread($D110))</f>
        <v>--</v>
      </c>
      <c r="H110" s="35" t="e">
        <f>_xll.qlRateHelperEarliestDate($D110)</f>
        <v>#VALUE!</v>
      </c>
      <c r="I110" s="35" t="e">
        <f>_xll.qlRateHelperLatestDate($D110)</f>
        <v>#VALUE!</v>
      </c>
      <c r="J110" s="45" t="e">
        <v>#N/A</v>
      </c>
    </row>
    <row r="111" spans="4:10" x14ac:dyDescent="0.2">
      <c r="D111" s="33" t="e">
        <v>#N/A</v>
      </c>
      <c r="E111" s="33" t="e">
        <f>+_xll.qlRateHelperQuoteName(D111)</f>
        <v>#VALUE!</v>
      </c>
      <c r="F111" s="34" t="e">
        <f>_xll.qlRateHelperRate($D111)</f>
        <v>#VALUE!</v>
      </c>
      <c r="G111" s="34" t="str">
        <f>IF(ISERROR(_xll.qlSwapRateHelperSpread($D111)),IF(ISERROR(_xll.qlFuturesRateHelperConvexityAdjustment($D111)),"--",_xll.qlFuturesRateHelperConvexityAdjustment($D111)),_xll.qlSwapRateHelperSpread($D111))</f>
        <v>--</v>
      </c>
      <c r="H111" s="35" t="e">
        <f>_xll.qlRateHelperEarliestDate($D111)</f>
        <v>#VALUE!</v>
      </c>
      <c r="I111" s="35" t="e">
        <f>_xll.qlRateHelperLatestDate($D111)</f>
        <v>#VALUE!</v>
      </c>
      <c r="J111" s="45" t="e">
        <v>#N/A</v>
      </c>
    </row>
    <row r="112" spans="4:10" x14ac:dyDescent="0.2">
      <c r="D112" s="33" t="e">
        <v>#N/A</v>
      </c>
      <c r="E112" s="33" t="e">
        <f>+_xll.qlRateHelperQuoteName(D112)</f>
        <v>#VALUE!</v>
      </c>
      <c r="F112" s="34" t="e">
        <f>_xll.qlRateHelperRate($D112)</f>
        <v>#VALUE!</v>
      </c>
      <c r="G112" s="34" t="str">
        <f>IF(ISERROR(_xll.qlSwapRateHelperSpread($D112)),IF(ISERROR(_xll.qlFuturesRateHelperConvexityAdjustment($D112)),"--",_xll.qlFuturesRateHelperConvexityAdjustment($D112)),_xll.qlSwapRateHelperSpread($D112))</f>
        <v>--</v>
      </c>
      <c r="H112" s="35" t="e">
        <f>_xll.qlRateHelperEarliestDate($D112)</f>
        <v>#VALUE!</v>
      </c>
      <c r="I112" s="35" t="e">
        <f>_xll.qlRateHelperLatestDate($D112)</f>
        <v>#VALUE!</v>
      </c>
      <c r="J112" s="45" t="e">
        <v>#N/A</v>
      </c>
    </row>
    <row r="113" spans="4:10" x14ac:dyDescent="0.2">
      <c r="D113" s="33" t="e">
        <v>#N/A</v>
      </c>
      <c r="E113" s="33" t="e">
        <f>+_xll.qlRateHelperQuoteName(D113)</f>
        <v>#VALUE!</v>
      </c>
      <c r="F113" s="34" t="e">
        <f>_xll.qlRateHelperRate($D113)</f>
        <v>#VALUE!</v>
      </c>
      <c r="G113" s="34" t="str">
        <f>IF(ISERROR(_xll.qlSwapRateHelperSpread($D113)),IF(ISERROR(_xll.qlFuturesRateHelperConvexityAdjustment($D113)),"--",_xll.qlFuturesRateHelperConvexityAdjustment($D113)),_xll.qlSwapRateHelperSpread($D113))</f>
        <v>--</v>
      </c>
      <c r="H113" s="35" t="e">
        <f>_xll.qlRateHelperEarliestDate($D113)</f>
        <v>#VALUE!</v>
      </c>
      <c r="I113" s="35" t="e">
        <f>_xll.qlRateHelperLatestDate($D113)</f>
        <v>#VALUE!</v>
      </c>
      <c r="J113" s="45" t="e">
        <v>#N/A</v>
      </c>
    </row>
    <row r="114" spans="4:10" x14ac:dyDescent="0.2">
      <c r="D114" s="33" t="e">
        <v>#N/A</v>
      </c>
      <c r="E114" s="33" t="e">
        <f>+_xll.qlRateHelperQuoteName(D114)</f>
        <v>#VALUE!</v>
      </c>
      <c r="F114" s="34" t="e">
        <f>_xll.qlRateHelperRate($D114)</f>
        <v>#VALUE!</v>
      </c>
      <c r="G114" s="34" t="str">
        <f>IF(ISERROR(_xll.qlSwapRateHelperSpread($D114)),IF(ISERROR(_xll.qlFuturesRateHelperConvexityAdjustment($D114)),"--",_xll.qlFuturesRateHelperConvexityAdjustment($D114)),_xll.qlSwapRateHelperSpread($D114))</f>
        <v>--</v>
      </c>
      <c r="H114" s="35" t="e">
        <f>_xll.qlRateHelperEarliestDate($D114)</f>
        <v>#VALUE!</v>
      </c>
      <c r="I114" s="35" t="e">
        <f>_xll.qlRateHelperLatestDate($D114)</f>
        <v>#VALUE!</v>
      </c>
      <c r="J114" s="45" t="e">
        <v>#N/A</v>
      </c>
    </row>
    <row r="115" spans="4:10" x14ac:dyDescent="0.2">
      <c r="D115" s="33" t="e">
        <v>#N/A</v>
      </c>
      <c r="E115" s="33" t="e">
        <f>+_xll.qlRateHelperQuoteName(D115)</f>
        <v>#VALUE!</v>
      </c>
      <c r="F115" s="34" t="e">
        <f>_xll.qlRateHelperRate($D115)</f>
        <v>#VALUE!</v>
      </c>
      <c r="G115" s="34" t="str">
        <f>IF(ISERROR(_xll.qlSwapRateHelperSpread($D115)),IF(ISERROR(_xll.qlFuturesRateHelperConvexityAdjustment($D115)),"--",_xll.qlFuturesRateHelperConvexityAdjustment($D115)),_xll.qlSwapRateHelperSpread($D115))</f>
        <v>--</v>
      </c>
      <c r="H115" s="35" t="e">
        <f>_xll.qlRateHelperEarliestDate($D115)</f>
        <v>#VALUE!</v>
      </c>
      <c r="I115" s="35" t="e">
        <f>_xll.qlRateHelperLatestDate($D115)</f>
        <v>#VALUE!</v>
      </c>
      <c r="J115" s="45" t="e">
        <v>#N/A</v>
      </c>
    </row>
    <row r="116" spans="4:10" x14ac:dyDescent="0.2">
      <c r="D116" s="33" t="e">
        <v>#N/A</v>
      </c>
      <c r="E116" s="33" t="e">
        <f>+_xll.qlRateHelperQuoteName(D116)</f>
        <v>#VALUE!</v>
      </c>
      <c r="F116" s="34" t="e">
        <f>_xll.qlRateHelperRate($D116)</f>
        <v>#VALUE!</v>
      </c>
      <c r="G116" s="34" t="str">
        <f>IF(ISERROR(_xll.qlSwapRateHelperSpread($D116)),IF(ISERROR(_xll.qlFuturesRateHelperConvexityAdjustment($D116)),"--",_xll.qlFuturesRateHelperConvexityAdjustment($D116)),_xll.qlSwapRateHelperSpread($D116))</f>
        <v>--</v>
      </c>
      <c r="H116" s="35" t="e">
        <f>_xll.qlRateHelperEarliestDate($D116)</f>
        <v>#VALUE!</v>
      </c>
      <c r="I116" s="35" t="e">
        <f>_xll.qlRateHelperLatestDate($D116)</f>
        <v>#VALUE!</v>
      </c>
      <c r="J116" s="45" t="e">
        <v>#N/A</v>
      </c>
    </row>
    <row r="117" spans="4:10" x14ac:dyDescent="0.2">
      <c r="D117" s="33" t="e">
        <v>#N/A</v>
      </c>
      <c r="E117" s="33" t="e">
        <f>+_xll.qlRateHelperQuoteName(D117)</f>
        <v>#VALUE!</v>
      </c>
      <c r="F117" s="34" t="e">
        <f>_xll.qlRateHelperRate($D117)</f>
        <v>#VALUE!</v>
      </c>
      <c r="G117" s="34" t="str">
        <f>IF(ISERROR(_xll.qlSwapRateHelperSpread($D117)),IF(ISERROR(_xll.qlFuturesRateHelperConvexityAdjustment($D117)),"--",_xll.qlFuturesRateHelperConvexityAdjustment($D117)),_xll.qlSwapRateHelperSpread($D117))</f>
        <v>--</v>
      </c>
      <c r="H117" s="35" t="e">
        <f>_xll.qlRateHelperEarliestDate($D117)</f>
        <v>#VALUE!</v>
      </c>
      <c r="I117" s="35" t="e">
        <f>_xll.qlRateHelperLatestDate($D117)</f>
        <v>#VALUE!</v>
      </c>
      <c r="J117" s="45" t="e">
        <v>#N/A</v>
      </c>
    </row>
    <row r="118" spans="4:10" x14ac:dyDescent="0.2">
      <c r="D118" s="33" t="e">
        <v>#N/A</v>
      </c>
      <c r="E118" s="33" t="e">
        <f>+_xll.qlRateHelperQuoteName(D118)</f>
        <v>#VALUE!</v>
      </c>
      <c r="F118" s="34" t="e">
        <f>_xll.qlRateHelperRate($D118)</f>
        <v>#VALUE!</v>
      </c>
      <c r="G118" s="34" t="str">
        <f>IF(ISERROR(_xll.qlSwapRateHelperSpread($D118)),IF(ISERROR(_xll.qlFuturesRateHelperConvexityAdjustment($D118)),"--",_xll.qlFuturesRateHelperConvexityAdjustment($D118)),_xll.qlSwapRateHelperSpread($D118))</f>
        <v>--</v>
      </c>
      <c r="H118" s="35" t="e">
        <f>_xll.qlRateHelperEarliestDate($D118)</f>
        <v>#VALUE!</v>
      </c>
      <c r="I118" s="35" t="e">
        <f>_xll.qlRateHelperLatestDate($D118)</f>
        <v>#VALUE!</v>
      </c>
      <c r="J118" s="45" t="e">
        <v>#N/A</v>
      </c>
    </row>
    <row r="119" spans="4:10" x14ac:dyDescent="0.2">
      <c r="D119" s="33" t="e">
        <v>#N/A</v>
      </c>
      <c r="E119" s="33" t="e">
        <f>+_xll.qlRateHelperQuoteName(D119)</f>
        <v>#VALUE!</v>
      </c>
      <c r="F119" s="34" t="e">
        <f>_xll.qlRateHelperRate($D119)</f>
        <v>#VALUE!</v>
      </c>
      <c r="G119" s="34" t="str">
        <f>IF(ISERROR(_xll.qlSwapRateHelperSpread($D119)),IF(ISERROR(_xll.qlFuturesRateHelperConvexityAdjustment($D119)),"--",_xll.qlFuturesRateHelperConvexityAdjustment($D119)),_xll.qlSwapRateHelperSpread($D119))</f>
        <v>--</v>
      </c>
      <c r="H119" s="35" t="e">
        <f>_xll.qlRateHelperEarliestDate($D119)</f>
        <v>#VALUE!</v>
      </c>
      <c r="I119" s="35" t="e">
        <f>_xll.qlRateHelperLatestDate($D119)</f>
        <v>#VALUE!</v>
      </c>
      <c r="J119" s="45" t="e">
        <v>#N/A</v>
      </c>
    </row>
    <row r="120" spans="4:10" x14ac:dyDescent="0.2">
      <c r="D120" s="33" t="e">
        <v>#N/A</v>
      </c>
      <c r="E120" s="33" t="e">
        <f>+_xll.qlRateHelperQuoteName(D120)</f>
        <v>#VALUE!</v>
      </c>
      <c r="F120" s="34" t="e">
        <f>_xll.qlRateHelperRate($D120)</f>
        <v>#VALUE!</v>
      </c>
      <c r="G120" s="34" t="str">
        <f>IF(ISERROR(_xll.qlSwapRateHelperSpread($D120)),IF(ISERROR(_xll.qlFuturesRateHelperConvexityAdjustment($D120)),"--",_xll.qlFuturesRateHelperConvexityAdjustment($D120)),_xll.qlSwapRateHelperSpread($D120))</f>
        <v>--</v>
      </c>
      <c r="H120" s="35" t="e">
        <f>_xll.qlRateHelperEarliestDate($D120)</f>
        <v>#VALUE!</v>
      </c>
      <c r="I120" s="35" t="e">
        <f>_xll.qlRateHelperLatestDate($D120)</f>
        <v>#VALUE!</v>
      </c>
      <c r="J120" s="45" t="e">
        <v>#N/A</v>
      </c>
    </row>
    <row r="121" spans="4:10" x14ac:dyDescent="0.2">
      <c r="D121" s="33" t="e">
        <v>#N/A</v>
      </c>
      <c r="E121" s="33" t="e">
        <f>+_xll.qlRateHelperQuoteName(D121)</f>
        <v>#VALUE!</v>
      </c>
      <c r="F121" s="34" t="e">
        <f>_xll.qlRateHelperRate($D121)</f>
        <v>#VALUE!</v>
      </c>
      <c r="G121" s="34" t="str">
        <f>IF(ISERROR(_xll.qlSwapRateHelperSpread($D121)),IF(ISERROR(_xll.qlFuturesRateHelperConvexityAdjustment($D121)),"--",_xll.qlFuturesRateHelperConvexityAdjustment($D121)),_xll.qlSwapRateHelperSpread($D121))</f>
        <v>--</v>
      </c>
      <c r="H121" s="35" t="e">
        <f>_xll.qlRateHelperEarliestDate($D121)</f>
        <v>#VALUE!</v>
      </c>
      <c r="I121" s="35" t="e">
        <f>_xll.qlRateHelperLatestDate($D121)</f>
        <v>#VALUE!</v>
      </c>
      <c r="J121" s="45" t="e">
        <v>#N/A</v>
      </c>
    </row>
    <row r="122" spans="4:10" x14ac:dyDescent="0.2">
      <c r="D122" s="33" t="e">
        <v>#N/A</v>
      </c>
      <c r="E122" s="33" t="e">
        <f>+_xll.qlRateHelperQuoteName(D122)</f>
        <v>#VALUE!</v>
      </c>
      <c r="F122" s="34" t="e">
        <f>_xll.qlRateHelperRate($D122)</f>
        <v>#VALUE!</v>
      </c>
      <c r="G122" s="34" t="str">
        <f>IF(ISERROR(_xll.qlSwapRateHelperSpread($D122)),IF(ISERROR(_xll.qlFuturesRateHelperConvexityAdjustment($D122)),"--",_xll.qlFuturesRateHelperConvexityAdjustment($D122)),_xll.qlSwapRateHelperSpread($D122))</f>
        <v>--</v>
      </c>
      <c r="H122" s="35" t="e">
        <f>_xll.qlRateHelperEarliestDate($D122)</f>
        <v>#VALUE!</v>
      </c>
      <c r="I122" s="35" t="e">
        <f>_xll.qlRateHelperLatestDate($D122)</f>
        <v>#VALUE!</v>
      </c>
      <c r="J122" s="45" t="e">
        <v>#N/A</v>
      </c>
    </row>
    <row r="123" spans="4:10" x14ac:dyDescent="0.2">
      <c r="D123" s="33" t="e">
        <v>#N/A</v>
      </c>
      <c r="E123" s="33" t="e">
        <f>+_xll.qlRateHelperQuoteName(D123)</f>
        <v>#VALUE!</v>
      </c>
      <c r="F123" s="34" t="e">
        <f>_xll.qlRateHelperRate($D123)</f>
        <v>#VALUE!</v>
      </c>
      <c r="G123" s="34" t="str">
        <f>IF(ISERROR(_xll.qlSwapRateHelperSpread($D123)),IF(ISERROR(_xll.qlFuturesRateHelperConvexityAdjustment($D123)),"--",_xll.qlFuturesRateHelperConvexityAdjustment($D123)),_xll.qlSwapRateHelperSpread($D123))</f>
        <v>--</v>
      </c>
      <c r="H123" s="35" t="e">
        <f>_xll.qlRateHelperEarliestDate($D123)</f>
        <v>#VALUE!</v>
      </c>
      <c r="I123" s="35" t="e">
        <f>_xll.qlRateHelperLatestDate($D123)</f>
        <v>#VALUE!</v>
      </c>
      <c r="J123" s="45" t="e">
        <v>#N/A</v>
      </c>
    </row>
    <row r="124" spans="4:10" x14ac:dyDescent="0.2">
      <c r="D124" s="33" t="e">
        <v>#N/A</v>
      </c>
      <c r="E124" s="33" t="e">
        <f>+_xll.qlRateHelperQuoteName(D124)</f>
        <v>#VALUE!</v>
      </c>
      <c r="F124" s="34" t="e">
        <f>_xll.qlRateHelperRate($D124)</f>
        <v>#VALUE!</v>
      </c>
      <c r="G124" s="34" t="str">
        <f>IF(ISERROR(_xll.qlSwapRateHelperSpread($D124)),IF(ISERROR(_xll.qlFuturesRateHelperConvexityAdjustment($D124)),"--",_xll.qlFuturesRateHelperConvexityAdjustment($D124)),_xll.qlSwapRateHelperSpread($D124))</f>
        <v>--</v>
      </c>
      <c r="H124" s="35" t="e">
        <f>_xll.qlRateHelperEarliestDate($D124)</f>
        <v>#VALUE!</v>
      </c>
      <c r="I124" s="35" t="e">
        <f>_xll.qlRateHelperLatestDate($D124)</f>
        <v>#VALUE!</v>
      </c>
      <c r="J124" s="45" t="e">
        <v>#N/A</v>
      </c>
    </row>
    <row r="125" spans="4:10" x14ac:dyDescent="0.2">
      <c r="D125" s="33" t="e">
        <v>#N/A</v>
      </c>
      <c r="E125" s="33" t="e">
        <f>+_xll.qlRateHelperQuoteName(D125)</f>
        <v>#VALUE!</v>
      </c>
      <c r="F125" s="34" t="e">
        <f>_xll.qlRateHelperRate($D125)</f>
        <v>#VALUE!</v>
      </c>
      <c r="G125" s="34" t="str">
        <f>IF(ISERROR(_xll.qlSwapRateHelperSpread($D125)),IF(ISERROR(_xll.qlFuturesRateHelperConvexityAdjustment($D125)),"--",_xll.qlFuturesRateHelperConvexityAdjustment($D125)),_xll.qlSwapRateHelperSpread($D125))</f>
        <v>--</v>
      </c>
      <c r="H125" s="35" t="e">
        <f>_xll.qlRateHelperEarliestDate($D125)</f>
        <v>#VALUE!</v>
      </c>
      <c r="I125" s="35" t="e">
        <f>_xll.qlRateHelperLatestDate($D125)</f>
        <v>#VALUE!</v>
      </c>
      <c r="J125" s="45" t="e">
        <v>#N/A</v>
      </c>
    </row>
    <row r="126" spans="4:10" x14ac:dyDescent="0.2">
      <c r="D126" s="36" t="e">
        <v>#N/A</v>
      </c>
      <c r="E126" s="36" t="e">
        <f>+_xll.qlRateHelperQuoteName(D126)</f>
        <v>#VALUE!</v>
      </c>
      <c r="F126" s="37" t="e">
        <f>_xll.qlRateHelperRate($D126)</f>
        <v>#VALUE!</v>
      </c>
      <c r="G126" s="37" t="str">
        <f>IF(ISERROR(_xll.qlSwapRateHelperSpread($D126)),IF(ISERROR(_xll.qlFuturesRateHelperConvexityAdjustment($D126)),"--",_xll.qlFuturesRateHelperConvexityAdjustment($D126)),_xll.qlSwapRateHelperSpread($D126))</f>
        <v>--</v>
      </c>
      <c r="H126" s="38" t="e">
        <f>_xll.qlRateHelperEarliestDate($D126)</f>
        <v>#VALUE!</v>
      </c>
      <c r="I126" s="38" t="e">
        <f>_xll.qlRateHelperLatestDate($D126)</f>
        <v>#VALUE!</v>
      </c>
      <c r="J126" s="46" t="e">
        <v>#N/A</v>
      </c>
    </row>
  </sheetData>
  <mergeCells count="1">
    <mergeCell ref="A1:B1"/>
  </mergeCells>
  <dataValidations count="5">
    <dataValidation type="list" allowBlank="1" showInputMessage="1" showErrorMessage="1" sqref="M1">
      <formula1>"EUR,USD,GBP,JPY,CHF,AUD,CNY,CNH,HKD,RMB,SEK,PLN,HUF,CZK"</formula1>
    </dataValidation>
    <dataValidation type="list" allowBlank="1" showInputMessage="1" showErrorMessage="1" sqref="M11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M10">
      <formula1>"Discount,ZeroYield,ForwardRate"</formula1>
    </dataValidation>
    <dataValidation type="list" allowBlank="1" showInputMessage="1" showErrorMessage="1" sqref="M8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B5">
      <formula1>"AllDepos,DeposBeforeFirstFuturesStartDate,DeposBeforeFirstFuturesStartDatePlusOne,DeposBeforeFirstFuturesExpiryDate"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/>
  <dimension ref="A1:N126"/>
  <sheetViews>
    <sheetView showGridLines="0" topLeftCell="E1" workbookViewId="0">
      <selection activeCell="G1" sqref="G1"/>
    </sheetView>
  </sheetViews>
  <sheetFormatPr defaultRowHeight="11.25" outlineLevelCol="1" x14ac:dyDescent="0.2"/>
  <cols>
    <col min="1" max="1" width="24.42578125" style="39" hidden="1" customWidth="1" outlineLevel="1"/>
    <col min="2" max="2" width="9" style="39" hidden="1" customWidth="1" outlineLevel="1"/>
    <col min="3" max="3" width="2.7109375" style="39" hidden="1" customWidth="1" outlineLevel="1"/>
    <col min="4" max="4" width="13.140625" style="69" hidden="1" customWidth="1" outlineLevel="1"/>
    <col min="5" max="5" width="17.7109375" style="69" customWidth="1" collapsed="1"/>
    <col min="6" max="9" width="17.7109375" style="69" customWidth="1"/>
    <col min="10" max="10" width="17.7109375" style="39" customWidth="1"/>
    <col min="11" max="11" width="2.7109375" style="39" customWidth="1"/>
    <col min="12" max="12" width="18.28515625" style="39" bestFit="1" customWidth="1"/>
    <col min="13" max="13" width="50.7109375" style="39" customWidth="1"/>
    <col min="14" max="14" width="2.7109375" style="39" customWidth="1"/>
    <col min="15" max="15" width="30.7109375" style="39" bestFit="1" customWidth="1"/>
    <col min="16" max="16" width="47.28515625" style="39" bestFit="1" customWidth="1"/>
    <col min="17" max="17" width="17.28515625" style="39" bestFit="1" customWidth="1"/>
    <col min="18" max="16384" width="9.140625" style="39"/>
  </cols>
  <sheetData>
    <row r="1" spans="1:14" ht="22.5" x14ac:dyDescent="0.2">
      <c r="A1" s="122" t="s">
        <v>44</v>
      </c>
      <c r="B1" s="123"/>
      <c r="D1" s="21" t="s">
        <v>43</v>
      </c>
      <c r="E1" s="21" t="s">
        <v>68</v>
      </c>
      <c r="F1" s="21" t="s">
        <v>42</v>
      </c>
      <c r="G1" s="93"/>
      <c r="H1" s="21" t="s">
        <v>31</v>
      </c>
      <c r="I1" s="21" t="s">
        <v>30</v>
      </c>
      <c r="J1" s="44">
        <f t="array" ref="J1:J126">_xll.qlPiecewiseYieldCurveData(YieldCurve,)</f>
        <v>1</v>
      </c>
      <c r="L1" s="71" t="s">
        <v>57</v>
      </c>
      <c r="M1" s="72" t="s">
        <v>120</v>
      </c>
      <c r="N1" s="39" t="s">
        <v>109</v>
      </c>
    </row>
    <row r="2" spans="1:14" x14ac:dyDescent="0.2">
      <c r="A2" s="40" t="s">
        <v>41</v>
      </c>
      <c r="B2" s="27">
        <v>0</v>
      </c>
      <c r="D2" s="30" t="str">
        <f t="array" ref="D2:D126">_xll.qlRateHelperSelection(_xll.ohFilter(JPYRateHelpers,JPYRateHelpersIncluded),_xll.ohFilter(JPYRateHelpersPriority,JPYRateHelpersIncluded),nIMMFutures,nSerialFutures,FrontFuturesRollingDays,DepoInclusionCriteria,_xll.ohFilter(JPYMinDistance,JPYRateHelpersIncluded),JPYTrigger)</f>
        <v>obj_0153d</v>
      </c>
      <c r="E2" s="30" t="str">
        <f>+_xll.qlRateHelperQuoteName(D2)</f>
        <v>JPYTNDP_Quote</v>
      </c>
      <c r="F2" s="31">
        <f>_xll.qlRateHelperRate($D2)</f>
        <v>5.0000000000000001E-4</v>
      </c>
      <c r="G2" s="31" t="str">
        <f>IF(ISERROR(_xll.qlSwapRateHelperSpread($D2)),IF(ISERROR(_xll.qlFuturesRateHelperConvexityAdjustment($D2)),"--",_xll.qlFuturesRateHelperConvexityAdjustment($D2)),_xll.qlSwapRateHelperSpread($D2))</f>
        <v>--</v>
      </c>
      <c r="H2" s="32">
        <f>_xll.qlRateHelperEarliestDate($D2)</f>
        <v>42145</v>
      </c>
      <c r="I2" s="32">
        <f>_xll.qlRateHelperLatestDate($D2)</f>
        <v>42146</v>
      </c>
      <c r="J2" s="45">
        <v>0.99999861111304011</v>
      </c>
      <c r="L2" s="54" t="s">
        <v>114</v>
      </c>
      <c r="M2" s="59" t="str">
        <f>_xll.qlPiecewiseYieldCurve(M3,NDays,Calendar,_xll.ohPack('JPY Selected'!D2:D126),DayCounter,,,Accuracy,TraitsID,InterpolatorID,Permanent,,ObjectOverwrite)</f>
        <v>_JPYBASISUSDBASISEURON#0007</v>
      </c>
      <c r="N2" s="43" t="s">
        <v>109</v>
      </c>
    </row>
    <row r="3" spans="1:14" x14ac:dyDescent="0.2">
      <c r="A3" s="41" t="s">
        <v>40</v>
      </c>
      <c r="B3" s="28">
        <v>0</v>
      </c>
      <c r="D3" s="33" t="str">
        <v>obj_0156c</v>
      </c>
      <c r="E3" s="33" t="str">
        <f>+_xll.qlRateHelperQuoteName(D3)</f>
        <v>JPYTNDP_Quote</v>
      </c>
      <c r="F3" s="34">
        <f>_xll.qlRateHelperRate($D3)</f>
        <v>5.0000000000000001E-4</v>
      </c>
      <c r="G3" s="34" t="str">
        <f>IF(ISERROR(_xll.qlSwapRateHelperSpread($D3)),IF(ISERROR(_xll.qlFuturesRateHelperConvexityAdjustment($D3)),"--",_xll.qlFuturesRateHelperConvexityAdjustment($D3)),_xll.qlSwapRateHelperSpread($D3))</f>
        <v>--</v>
      </c>
      <c r="H3" s="35">
        <f>_xll.qlRateHelperEarliestDate($D3)</f>
        <v>42146</v>
      </c>
      <c r="I3" s="35">
        <f>_xll.qlRateHelperLatestDate($D3)</f>
        <v>42149</v>
      </c>
      <c r="J3" s="45">
        <v>0.99999444446956931</v>
      </c>
      <c r="L3" s="50" t="s">
        <v>133</v>
      </c>
      <c r="M3" s="89" t="str">
        <f>"_"&amp;Currency&amp;"BASIS"&amp;JPYCollateralCurrency&amp;JPYCollateralType</f>
        <v>_JPYBASISUSDBASISEURON</v>
      </c>
      <c r="N3" s="43" t="s">
        <v>109</v>
      </c>
    </row>
    <row r="4" spans="1:14" x14ac:dyDescent="0.2">
      <c r="A4" s="41" t="s">
        <v>39</v>
      </c>
      <c r="B4" s="28">
        <v>0</v>
      </c>
      <c r="D4" s="33" t="str">
        <v>obj_0156f</v>
      </c>
      <c r="E4" s="33" t="str">
        <f>+_xll.qlRateHelperQuoteName(D4)</f>
        <v>JPYSNDP_Quote</v>
      </c>
      <c r="F4" s="34">
        <f>_xll.qlRateHelperRate($D4)</f>
        <v>0</v>
      </c>
      <c r="G4" s="34" t="str">
        <f>IF(ISERROR(_xll.qlSwapRateHelperSpread($D4)),IF(ISERROR(_xll.qlFuturesRateHelperConvexityAdjustment($D4)),"--",_xll.qlFuturesRateHelperConvexityAdjustment($D4)),_xll.qlSwapRateHelperSpread($D4))</f>
        <v>--</v>
      </c>
      <c r="H4" s="35">
        <f>_xll.qlRateHelperEarliestDate($D4)</f>
        <v>42149</v>
      </c>
      <c r="I4" s="35">
        <f>_xll.qlRateHelperLatestDate($D4)</f>
        <v>42150</v>
      </c>
      <c r="J4" s="45">
        <v>0.99999444446957453</v>
      </c>
      <c r="L4" s="50" t="s">
        <v>110</v>
      </c>
      <c r="M4" s="67" t="str">
        <f>_xll.ohRangeRetrieveError(YieldCurve)</f>
        <v/>
      </c>
      <c r="N4" s="43" t="s">
        <v>109</v>
      </c>
    </row>
    <row r="5" spans="1:14" x14ac:dyDescent="0.2">
      <c r="A5" s="42" t="s">
        <v>38</v>
      </c>
      <c r="B5" s="29" t="s">
        <v>37</v>
      </c>
      <c r="D5" s="33" t="str">
        <v>obj_015de</v>
      </c>
      <c r="E5" s="33" t="str">
        <f>+_xll.qlRateHelperQuoteName(D5)</f>
        <v>USDJPYSN_Quote</v>
      </c>
      <c r="F5" s="34">
        <f>_xll.qlRateHelperRate($D5)</f>
        <v>-6.1999999999999999E-6</v>
      </c>
      <c r="G5" s="34" t="str">
        <f>IF(ISERROR(_xll.qlSwapRateHelperSpread($D5)),IF(ISERROR(_xll.qlFuturesRateHelperConvexityAdjustment($D5)),"--",_xll.qlFuturesRateHelperConvexityAdjustment($D5)),_xll.qlSwapRateHelperSpread($D5))</f>
        <v>--</v>
      </c>
      <c r="H5" s="35">
        <f>_xll.qlRateHelperEarliestDate($D5)</f>
        <v>42150</v>
      </c>
      <c r="I5" s="35">
        <f>_xll.qlRateHelperLatestDate($D5)</f>
        <v>42151</v>
      </c>
      <c r="J5" s="45">
        <v>0.99998644050090491</v>
      </c>
      <c r="L5" s="51" t="s">
        <v>111</v>
      </c>
      <c r="M5" s="68" t="str">
        <f>_xll.ohRangeRetrieveError('JPY Selected'!J1)</f>
        <v/>
      </c>
      <c r="N5" s="43" t="s">
        <v>109</v>
      </c>
    </row>
    <row r="6" spans="1:14" x14ac:dyDescent="0.2">
      <c r="D6" s="33" t="str">
        <v>obj_015d3</v>
      </c>
      <c r="E6" s="33" t="str">
        <f>+_xll.qlRateHelperQuoteName(D6)</f>
        <v>USDJPYSW_Quote</v>
      </c>
      <c r="F6" s="34">
        <f>_xll.qlRateHelperRate($D6)</f>
        <v>-6.3E-5</v>
      </c>
      <c r="G6" s="34" t="str">
        <f>IF(ISERROR(_xll.qlSwapRateHelperSpread($D6)),IF(ISERROR(_xll.qlFuturesRateHelperConvexityAdjustment($D6)),"--",_xll.qlFuturesRateHelperConvexityAdjustment($D6)),_xll.qlSwapRateHelperSpread($D6))</f>
        <v>--</v>
      </c>
      <c r="H6" s="35">
        <f>_xll.qlRateHelperEarliestDate($D6)</f>
        <v>42150</v>
      </c>
      <c r="I6" s="35">
        <f>_xll.qlRateHelperLatestDate($D6)</f>
        <v>42157</v>
      </c>
      <c r="J6" s="45">
        <v>0.99993130548361031</v>
      </c>
      <c r="L6" s="50" t="s">
        <v>51</v>
      </c>
      <c r="M6" s="60">
        <v>0</v>
      </c>
      <c r="N6" s="43" t="s">
        <v>109</v>
      </c>
    </row>
    <row r="7" spans="1:14" x14ac:dyDescent="0.2">
      <c r="D7" s="33" t="str">
        <v>obj_0162f</v>
      </c>
      <c r="E7" s="33" t="str">
        <f>+_xll.qlRateHelperQuoteName(D7)</f>
        <v>USDJPY2W_Quote</v>
      </c>
      <c r="F7" s="34">
        <f>_xll.qlRateHelperRate($D7)</f>
        <v>-1.2899999999999999E-4</v>
      </c>
      <c r="G7" s="34" t="str">
        <f>IF(ISERROR(_xll.qlSwapRateHelperSpread($D7)),IF(ISERROR(_xll.qlFuturesRateHelperConvexityAdjustment($D7)),"--",_xll.qlFuturesRateHelperConvexityAdjustment($D7)),_xll.qlSwapRateHelperSpread($D7))</f>
        <v>--</v>
      </c>
      <c r="H7" s="35">
        <f>_xll.qlRateHelperEarliestDate($D7)</f>
        <v>42150</v>
      </c>
      <c r="I7" s="35">
        <f>_xll.qlRateHelperLatestDate($D7)</f>
        <v>42164</v>
      </c>
      <c r="J7" s="45">
        <v>0.99986420660788844</v>
      </c>
      <c r="L7" s="50" t="s">
        <v>50</v>
      </c>
      <c r="M7" s="70" t="str">
        <f>'JPY RateHelpers'!JoinCalendar</f>
        <v>JoinHolidays(UnitedStates::Settlement,Japan)</v>
      </c>
      <c r="N7" s="43" t="s">
        <v>109</v>
      </c>
    </row>
    <row r="8" spans="1:14" x14ac:dyDescent="0.2">
      <c r="D8" s="33" t="str">
        <v>obj_01609</v>
      </c>
      <c r="E8" s="33" t="str">
        <f>+_xll.qlRateHelperQuoteName(D8)</f>
        <v>USDJPY3W_Quote</v>
      </c>
      <c r="F8" s="34">
        <f>_xll.qlRateHelperRate($D8)</f>
        <v>-1.9700000000000002E-4</v>
      </c>
      <c r="G8" s="34" t="str">
        <f>IF(ISERROR(_xll.qlSwapRateHelperSpread($D8)),IF(ISERROR(_xll.qlFuturesRateHelperConvexityAdjustment($D8)),"--",_xll.qlFuturesRateHelperConvexityAdjustment($D8)),_xll.qlSwapRateHelperSpread($D8))</f>
        <v>--</v>
      </c>
      <c r="H8" s="35">
        <f>_xll.qlRateHelperEarliestDate($D8)</f>
        <v>42150</v>
      </c>
      <c r="I8" s="35">
        <f>_xll.qlRateHelperLatestDate($D8)</f>
        <v>42171</v>
      </c>
      <c r="J8" s="45">
        <v>0.99979467907308195</v>
      </c>
      <c r="L8" s="50" t="s">
        <v>49</v>
      </c>
      <c r="M8" s="53"/>
      <c r="N8" s="43" t="s">
        <v>109</v>
      </c>
    </row>
    <row r="9" spans="1:14" x14ac:dyDescent="0.2">
      <c r="D9" s="33" t="str">
        <v>obj_0162c</v>
      </c>
      <c r="E9" s="33" t="str">
        <f>+_xll.qlRateHelperQuoteName(D9)</f>
        <v>USDJPY1M_Quote</v>
      </c>
      <c r="F9" s="34">
        <f>_xll.qlRateHelperRate($D9)</f>
        <v>-3.0049999999999999E-4</v>
      </c>
      <c r="G9" s="34" t="str">
        <f>IF(ISERROR(_xll.qlSwapRateHelperSpread($D9)),IF(ISERROR(_xll.qlFuturesRateHelperConvexityAdjustment($D9)),"--",_xll.qlFuturesRateHelperConvexityAdjustment($D9)),_xll.qlSwapRateHelperSpread($D9))</f>
        <v>--</v>
      </c>
      <c r="H9" s="35">
        <f>_xll.qlRateHelperEarliestDate($D9)</f>
        <v>42150</v>
      </c>
      <c r="I9" s="35">
        <f>_xll.qlRateHelperLatestDate($D9)</f>
        <v>42181</v>
      </c>
      <c r="J9" s="45">
        <v>0.99970026991614303</v>
      </c>
      <c r="L9" s="50" t="s">
        <v>48</v>
      </c>
      <c r="M9" s="61"/>
      <c r="N9" s="43" t="s">
        <v>109</v>
      </c>
    </row>
    <row r="10" spans="1:14" x14ac:dyDescent="0.2">
      <c r="D10" s="33" t="str">
        <v>obj_01628</v>
      </c>
      <c r="E10" s="33" t="str">
        <f>+_xll.qlRateHelperQuoteName(D10)</f>
        <v>USDJPY2M_Quote</v>
      </c>
      <c r="F10" s="34">
        <f>_xll.qlRateHelperRate($D10)</f>
        <v>-8.9000000000000006E-4</v>
      </c>
      <c r="G10" s="34" t="str">
        <f>IF(ISERROR(_xll.qlSwapRateHelperSpread($D10)),IF(ISERROR(_xll.qlFuturesRateHelperConvexityAdjustment($D10)),"--",_xll.qlFuturesRateHelperConvexityAdjustment($D10)),_xll.qlSwapRateHelperSpread($D10))</f>
        <v>--</v>
      </c>
      <c r="H10" s="35">
        <f>_xll.qlRateHelperEarliestDate($D10)</f>
        <v>42150</v>
      </c>
      <c r="I10" s="35">
        <f>_xll.qlRateHelperLatestDate($D10)</f>
        <v>42212</v>
      </c>
      <c r="J10" s="45">
        <v>0.99939507404606998</v>
      </c>
      <c r="L10" s="50" t="s">
        <v>47</v>
      </c>
      <c r="M10" s="62" t="s">
        <v>46</v>
      </c>
      <c r="N10" s="43" t="s">
        <v>109</v>
      </c>
    </row>
    <row r="11" spans="1:14" x14ac:dyDescent="0.2">
      <c r="D11" s="33" t="str">
        <v>obj_01630</v>
      </c>
      <c r="E11" s="33" t="str">
        <f>+_xll.qlRateHelperQuoteName(D11)</f>
        <v>USDJPY3M_Quote</v>
      </c>
      <c r="F11" s="34">
        <f>_xll.qlRateHelperRate($D11)</f>
        <v>-1.323E-3</v>
      </c>
      <c r="G11" s="34" t="str">
        <f>IF(ISERROR(_xll.qlSwapRateHelperSpread($D11)),IF(ISERROR(_xll.qlFuturesRateHelperConvexityAdjustment($D11)),"--",_xll.qlFuturesRateHelperConvexityAdjustment($D11)),_xll.qlSwapRateHelperSpread($D11))</f>
        <v>--</v>
      </c>
      <c r="H11" s="35">
        <f>_xll.qlRateHelperEarliestDate($D11)</f>
        <v>42150</v>
      </c>
      <c r="I11" s="35">
        <f>_xll.qlRateHelperLatestDate($D11)</f>
        <v>42242</v>
      </c>
      <c r="J11" s="45">
        <v>0.99907439777575491</v>
      </c>
      <c r="L11" s="51" t="s">
        <v>45</v>
      </c>
      <c r="M11" s="63" t="s">
        <v>63</v>
      </c>
      <c r="N11" s="43" t="s">
        <v>109</v>
      </c>
    </row>
    <row r="12" spans="1:14" x14ac:dyDescent="0.2">
      <c r="D12" s="33" t="str">
        <v>obj_015ff</v>
      </c>
      <c r="E12" s="33" t="str">
        <f>+_xll.qlRateHelperQuoteName(D12)</f>
        <v>USDJPY4M_Quote</v>
      </c>
      <c r="F12" s="34">
        <f>_xll.qlRateHelperRate($D12)</f>
        <v>-1.8405000000000001E-3</v>
      </c>
      <c r="G12" s="34" t="str">
        <f>IF(ISERROR(_xll.qlSwapRateHelperSpread($D12)),IF(ISERROR(_xll.qlFuturesRateHelperConvexityAdjustment($D12)),"--",_xll.qlFuturesRateHelperConvexityAdjustment($D12)),_xll.qlSwapRateHelperSpread($D12))</f>
        <v>--</v>
      </c>
      <c r="H12" s="35">
        <f>_xll.qlRateHelperEarliestDate($D12)</f>
        <v>42150</v>
      </c>
      <c r="I12" s="35">
        <f>_xll.qlRateHelperLatestDate($D12)</f>
        <v>42275</v>
      </c>
      <c r="J12" s="45">
        <v>0.99870649487304419</v>
      </c>
      <c r="L12" s="64" t="s">
        <v>139</v>
      </c>
      <c r="M12" s="62" t="b">
        <f>_xll.qlRelinkableHandleLinkTo('General Settings'!H14,YieldCurve)</f>
        <v>1</v>
      </c>
    </row>
    <row r="13" spans="1:14" x14ac:dyDescent="0.2">
      <c r="D13" s="33" t="str">
        <v>obj_0162e</v>
      </c>
      <c r="E13" s="33" t="str">
        <f>+_xll.qlRateHelperQuoteName(D13)</f>
        <v>USDJPY5M_Quote</v>
      </c>
      <c r="F13" s="34">
        <f>_xll.qlRateHelperRate($D13)</f>
        <v>-2.568E-3</v>
      </c>
      <c r="G13" s="34" t="str">
        <f>IF(ISERROR(_xll.qlSwapRateHelperSpread($D13)),IF(ISERROR(_xll.qlFuturesRateHelperConvexityAdjustment($D13)),"--",_xll.qlFuturesRateHelperConvexityAdjustment($D13)),_xll.qlSwapRateHelperSpread($D13))</f>
        <v>--</v>
      </c>
      <c r="H13" s="35">
        <f>_xll.qlRateHelperEarliestDate($D13)</f>
        <v>42150</v>
      </c>
      <c r="I13" s="35">
        <f>_xll.qlRateHelperLatestDate($D13)</f>
        <v>42303</v>
      </c>
      <c r="J13" s="45">
        <v>0.99833691972085459</v>
      </c>
      <c r="L13" s="64" t="s">
        <v>113</v>
      </c>
      <c r="M13" s="62" t="b">
        <v>0</v>
      </c>
    </row>
    <row r="14" spans="1:14" x14ac:dyDescent="0.2">
      <c r="D14" s="33" t="str">
        <v>obj_0160f</v>
      </c>
      <c r="E14" s="33" t="str">
        <f>+_xll.qlRateHelperQuoteName(D14)</f>
        <v>USDJPY6M_Quote</v>
      </c>
      <c r="F14" s="34">
        <f>_xll.qlRateHelperRate($D14)</f>
        <v>-3.2390000000000001E-3</v>
      </c>
      <c r="G14" s="34" t="str">
        <f>IF(ISERROR(_xll.qlSwapRateHelperSpread($D14)),IF(ISERROR(_xll.qlFuturesRateHelperConvexityAdjustment($D14)),"--",_xll.qlFuturesRateHelperConvexityAdjustment($D14)),_xll.qlSwapRateHelperSpread($D14))</f>
        <v>--</v>
      </c>
      <c r="H14" s="35">
        <f>_xll.qlRateHelperEarliestDate($D14)</f>
        <v>42150</v>
      </c>
      <c r="I14" s="35">
        <f>_xll.qlRateHelperLatestDate($D14)</f>
        <v>42335</v>
      </c>
      <c r="J14" s="45">
        <v>0.99788042915937436</v>
      </c>
      <c r="L14" s="65" t="s">
        <v>66</v>
      </c>
      <c r="M14" s="13" t="b">
        <f>_xll.qlExtrapolatorEnableExtrapolation(YieldCurve,M13)</f>
        <v>1</v>
      </c>
    </row>
    <row r="15" spans="1:14" x14ac:dyDescent="0.2">
      <c r="D15" s="33" t="str">
        <v>obj_0162a</v>
      </c>
      <c r="E15" s="33" t="str">
        <f>+_xll.qlRateHelperQuoteName(D15)</f>
        <v>USDJPY7M_Quote</v>
      </c>
      <c r="F15" s="34">
        <f>_xll.qlRateHelperRate($D15)</f>
        <v>-3.9700000000000004E-3</v>
      </c>
      <c r="G15" s="34" t="str">
        <f>IF(ISERROR(_xll.qlSwapRateHelperSpread($D15)),IF(ISERROR(_xll.qlFuturesRateHelperConvexityAdjustment($D15)),"--",_xll.qlFuturesRateHelperConvexityAdjustment($D15)),_xll.qlSwapRateHelperSpread($D15))</f>
        <v>--</v>
      </c>
      <c r="H15" s="35">
        <f>_xll.qlRateHelperEarliestDate($D15)</f>
        <v>42150</v>
      </c>
      <c r="I15" s="35">
        <f>_xll.qlRateHelperLatestDate($D15)</f>
        <v>42366</v>
      </c>
      <c r="J15" s="45">
        <v>0.99736165316688619</v>
      </c>
      <c r="N15" s="43" t="s">
        <v>109</v>
      </c>
    </row>
    <row r="16" spans="1:14" x14ac:dyDescent="0.2">
      <c r="D16" s="33" t="str">
        <v>obj_01611</v>
      </c>
      <c r="E16" s="33" t="str">
        <f>+_xll.qlRateHelperQuoteName(D16)</f>
        <v>USDJPY8M_Quote</v>
      </c>
      <c r="F16" s="34">
        <f>_xll.qlRateHelperRate($D16)</f>
        <v>-5.3125000000000004E-3</v>
      </c>
      <c r="G16" s="34" t="str">
        <f>IF(ISERROR(_xll.qlSwapRateHelperSpread($D16)),IF(ISERROR(_xll.qlFuturesRateHelperConvexityAdjustment($D16)),"--",_xll.qlFuturesRateHelperConvexityAdjustment($D16)),_xll.qlSwapRateHelperSpread($D16))</f>
        <v>--</v>
      </c>
      <c r="H16" s="35">
        <f>_xll.qlRateHelperEarliestDate($D16)</f>
        <v>42150</v>
      </c>
      <c r="I16" s="35">
        <f>_xll.qlRateHelperLatestDate($D16)</f>
        <v>42395</v>
      </c>
      <c r="J16" s="45">
        <v>0.99684441906527099</v>
      </c>
      <c r="N16" s="43"/>
    </row>
    <row r="17" spans="4:14" x14ac:dyDescent="0.2">
      <c r="D17" s="33" t="str">
        <v>obj_015e7</v>
      </c>
      <c r="E17" s="33" t="str">
        <f>+_xll.qlRateHelperQuoteName(D17)</f>
        <v>USDJPY9M_Quote</v>
      </c>
      <c r="F17" s="34">
        <f>_xll.qlRateHelperRate($D17)</f>
        <v>-6.202E-3</v>
      </c>
      <c r="G17" s="34" t="str">
        <f>IF(ISERROR(_xll.qlSwapRateHelperSpread($D17)),IF(ISERROR(_xll.qlFuturesRateHelperConvexityAdjustment($D17)),"--",_xll.qlFuturesRateHelperConvexityAdjustment($D17)),_xll.qlSwapRateHelperSpread($D17))</f>
        <v>--</v>
      </c>
      <c r="H17" s="35">
        <f>_xll.qlRateHelperEarliestDate($D17)</f>
        <v>42150</v>
      </c>
      <c r="I17" s="35">
        <f>_xll.qlRateHelperLatestDate($D17)</f>
        <v>42426</v>
      </c>
      <c r="J17" s="45">
        <v>0.99621396119730687</v>
      </c>
      <c r="N17" s="43"/>
    </row>
    <row r="18" spans="4:14" x14ac:dyDescent="0.2">
      <c r="D18" s="33" t="str">
        <v>obj_0160a</v>
      </c>
      <c r="E18" s="33" t="str">
        <f>+_xll.qlRateHelperQuoteName(D18)</f>
        <v>USDJPY10M_Quote</v>
      </c>
      <c r="F18" s="34">
        <f>_xll.qlRateHelperRate($D18)</f>
        <v>-7.1549999999999999E-3</v>
      </c>
      <c r="G18" s="34" t="str">
        <f>IF(ISERROR(_xll.qlSwapRateHelperSpread($D18)),IF(ISERROR(_xll.qlFuturesRateHelperConvexityAdjustment($D18)),"--",_xll.qlFuturesRateHelperConvexityAdjustment($D18)),_xll.qlSwapRateHelperSpread($D18))</f>
        <v>--</v>
      </c>
      <c r="H18" s="35">
        <f>_xll.qlRateHelperEarliestDate($D18)</f>
        <v>42150</v>
      </c>
      <c r="I18" s="35">
        <f>_xll.qlRateHelperLatestDate($D18)</f>
        <v>42457</v>
      </c>
      <c r="J18" s="45">
        <v>0.9955548054353015</v>
      </c>
      <c r="N18" s="43"/>
    </row>
    <row r="19" spans="4:14" x14ac:dyDescent="0.2">
      <c r="D19" s="33" t="str">
        <v>obj_01622</v>
      </c>
      <c r="E19" s="33" t="str">
        <f>+_xll.qlRateHelperQuoteName(D19)</f>
        <v>USDJPY11M_Quote</v>
      </c>
      <c r="F19" s="34">
        <f>_xll.qlRateHelperRate($D19)</f>
        <v>-8.2349999999999993E-3</v>
      </c>
      <c r="G19" s="34" t="str">
        <f>IF(ISERROR(_xll.qlSwapRateHelperSpread($D19)),IF(ISERROR(_xll.qlFuturesRateHelperConvexityAdjustment($D19)),"--",_xll.qlFuturesRateHelperConvexityAdjustment($D19)),_xll.qlSwapRateHelperSpread($D19))</f>
        <v>--</v>
      </c>
      <c r="H19" s="35">
        <f>_xll.qlRateHelperEarliestDate($D19)</f>
        <v>42150</v>
      </c>
      <c r="I19" s="35">
        <f>_xll.qlRateHelperLatestDate($D19)</f>
        <v>42486</v>
      </c>
      <c r="J19" s="45">
        <v>0.99486486455069256</v>
      </c>
      <c r="N19" s="43"/>
    </row>
    <row r="20" spans="4:14" x14ac:dyDescent="0.2">
      <c r="D20" s="33" t="str">
        <v>obj_01625</v>
      </c>
      <c r="E20" s="33" t="str">
        <f>+_xll.qlRateHelperQuoteName(D20)</f>
        <v>USDJPY1Y_Quote</v>
      </c>
      <c r="F20" s="34">
        <f>_xll.qlRateHelperRate($D20)</f>
        <v>-9.4380000000000002E-3</v>
      </c>
      <c r="G20" s="34" t="str">
        <f>IF(ISERROR(_xll.qlSwapRateHelperSpread($D20)),IF(ISERROR(_xll.qlFuturesRateHelperConvexityAdjustment($D20)),"--",_xll.qlFuturesRateHelperConvexityAdjustment($D20)),_xll.qlSwapRateHelperSpread($D20))</f>
        <v>--</v>
      </c>
      <c r="H20" s="35">
        <f>_xll.qlRateHelperEarliestDate($D20)</f>
        <v>42150</v>
      </c>
      <c r="I20" s="35">
        <f>_xll.qlRateHelperLatestDate($D20)</f>
        <v>42516</v>
      </c>
      <c r="J20" s="45">
        <v>0.9940904778859474</v>
      </c>
      <c r="N20" s="43"/>
    </row>
    <row r="21" spans="4:14" x14ac:dyDescent="0.2">
      <c r="D21" s="33" t="str">
        <v>obj_015fb</v>
      </c>
      <c r="E21" s="33" t="str">
        <f>+_xll.qlRateHelperQuoteName(D21)</f>
        <v>USDJPY15M_Quote</v>
      </c>
      <c r="F21" s="34">
        <f>_xll.qlRateHelperRate($D21)</f>
        <v>-1.3393E-2</v>
      </c>
      <c r="G21" s="34" t="str">
        <f>IF(ISERROR(_xll.qlSwapRateHelperSpread($D21)),IF(ISERROR(_xll.qlFuturesRateHelperConvexityAdjustment($D21)),"--",_xll.qlFuturesRateHelperConvexityAdjustment($D21)),_xll.qlSwapRateHelperSpread($D21))</f>
        <v>--</v>
      </c>
      <c r="H21" s="35">
        <f>_xll.qlRateHelperEarliestDate($D21)</f>
        <v>42150</v>
      </c>
      <c r="I21" s="35">
        <f>_xll.qlRateHelperLatestDate($D21)</f>
        <v>42608</v>
      </c>
      <c r="J21" s="45">
        <v>0.99142886678264397</v>
      </c>
      <c r="N21" s="43"/>
    </row>
    <row r="22" spans="4:14" x14ac:dyDescent="0.2">
      <c r="D22" s="33" t="str">
        <v>obj_01623</v>
      </c>
      <c r="E22" s="33" t="str">
        <f>+_xll.qlRateHelperQuoteName(D22)</f>
        <v>USDJPY18M_Quote</v>
      </c>
      <c r="F22" s="34">
        <f>_xll.qlRateHelperRate($D22)</f>
        <v>-1.8369999999999997E-2</v>
      </c>
      <c r="G22" s="34" t="str">
        <f>IF(ISERROR(_xll.qlSwapRateHelperSpread($D22)),IF(ISERROR(_xll.qlFuturesRateHelperConvexityAdjustment($D22)),"--",_xll.qlFuturesRateHelperConvexityAdjustment($D22)),_xll.qlSwapRateHelperSpread($D22))</f>
        <v>--</v>
      </c>
      <c r="H22" s="35">
        <f>_xll.qlRateHelperEarliestDate($D22)</f>
        <v>42150</v>
      </c>
      <c r="I22" s="35">
        <f>_xll.qlRateHelperLatestDate($D22)</f>
        <v>42702</v>
      </c>
      <c r="J22" s="45">
        <v>0.9882046163646131</v>
      </c>
      <c r="N22" s="43"/>
    </row>
    <row r="23" spans="4:14" x14ac:dyDescent="0.2">
      <c r="D23" s="33" t="str">
        <v>obj_015fe</v>
      </c>
      <c r="E23" s="33" t="str">
        <f>+_xll.qlRateHelperQuoteName(D23)</f>
        <v>USDJPY2Y_Quote</v>
      </c>
      <c r="F23" s="34">
        <f>_xll.qlRateHelperRate($D23)</f>
        <v>-2.9774999999999999E-2</v>
      </c>
      <c r="G23" s="34" t="str">
        <f>IF(ISERROR(_xll.qlSwapRateHelperSpread($D23)),IF(ISERROR(_xll.qlFuturesRateHelperConvexityAdjustment($D23)),"--",_xll.qlFuturesRateHelperConvexityAdjustment($D23)),_xll.qlSwapRateHelperSpread($D23))</f>
        <v>--</v>
      </c>
      <c r="H23" s="35">
        <f>_xll.qlRateHelperEarliestDate($D23)</f>
        <v>42150</v>
      </c>
      <c r="I23" s="35">
        <f>_xll.qlRateHelperLatestDate($D23)</f>
        <v>42881</v>
      </c>
      <c r="J23" s="45">
        <v>0.98072904050198906</v>
      </c>
      <c r="N23" s="43"/>
    </row>
    <row r="24" spans="4:14" x14ac:dyDescent="0.2">
      <c r="D24" s="33" t="str">
        <v>obj_0161f</v>
      </c>
      <c r="E24" s="33" t="str">
        <f>+_xll.qlRateHelperQuoteName(D24)</f>
        <v>USDJPY3Y_Quote</v>
      </c>
      <c r="F24" s="34">
        <f>_xll.qlRateHelperRate($D24)</f>
        <v>-5.8189999999999999E-2</v>
      </c>
      <c r="G24" s="34" t="str">
        <f>IF(ISERROR(_xll.qlSwapRateHelperSpread($D24)),IF(ISERROR(_xll.qlFuturesRateHelperConvexityAdjustment($D24)),"--",_xll.qlFuturesRateHelperConvexityAdjustment($D24)),_xll.qlSwapRateHelperSpread($D24))</f>
        <v>--</v>
      </c>
      <c r="H24" s="35">
        <f>_xll.qlRateHelperEarliestDate($D24)</f>
        <v>42150</v>
      </c>
      <c r="I24" s="35">
        <f>_xll.qlRateHelperLatestDate($D24)</f>
        <v>43249</v>
      </c>
      <c r="J24" s="45">
        <v>0.96131241477635021</v>
      </c>
      <c r="N24" s="43"/>
    </row>
    <row r="25" spans="4:14" x14ac:dyDescent="0.2">
      <c r="D25" s="33" t="str">
        <v>obj_0161e</v>
      </c>
      <c r="E25" s="33" t="str">
        <f>+_xll.qlRateHelperQuoteName(D25)</f>
        <v>USDJPY4Y_Quote</v>
      </c>
      <c r="F25" s="34">
        <f>_xll.qlRateHelperRate($D25)</f>
        <v>-8.9959999999999998E-2</v>
      </c>
      <c r="G25" s="34" t="str">
        <f>IF(ISERROR(_xll.qlSwapRateHelperSpread($D25)),IF(ISERROR(_xll.qlFuturesRateHelperConvexityAdjustment($D25)),"--",_xll.qlFuturesRateHelperConvexityAdjustment($D25)),_xll.qlSwapRateHelperSpread($D25))</f>
        <v>--</v>
      </c>
      <c r="H25" s="35">
        <f>_xll.qlRateHelperEarliestDate($D25)</f>
        <v>42150</v>
      </c>
      <c r="I25" s="35">
        <f>_xll.qlRateHelperLatestDate($D25)</f>
        <v>43613</v>
      </c>
      <c r="J25" s="45">
        <v>0.93843666293909433</v>
      </c>
      <c r="N25" s="43"/>
    </row>
    <row r="26" spans="4:14" x14ac:dyDescent="0.2">
      <c r="D26" s="33" t="str">
        <v>obj_01612</v>
      </c>
      <c r="E26" s="33" t="str">
        <f>+_xll.qlRateHelperQuoteName(D26)</f>
        <v>USDJPY5Y_Quote</v>
      </c>
      <c r="F26" s="34">
        <f>_xll.qlRateHelperRate($D26)</f>
        <v>-0.12249000000000002</v>
      </c>
      <c r="G26" s="34" t="str">
        <f>IF(ISERROR(_xll.qlSwapRateHelperSpread($D26)),IF(ISERROR(_xll.qlFuturesRateHelperConvexityAdjustment($D26)),"--",_xll.qlFuturesRateHelperConvexityAdjustment($D26)),_xll.qlSwapRateHelperSpread($D26))</f>
        <v>--</v>
      </c>
      <c r="H26" s="35">
        <f>_xll.qlRateHelperEarliestDate($D26)</f>
        <v>42150</v>
      </c>
      <c r="I26" s="35">
        <f>_xll.qlRateHelperLatestDate($D26)</f>
        <v>43977</v>
      </c>
      <c r="J26" s="45">
        <v>0.91381799647981876</v>
      </c>
      <c r="N26" s="43"/>
    </row>
    <row r="27" spans="4:14" x14ac:dyDescent="0.2">
      <c r="D27" s="33" t="str">
        <v>obj_01621</v>
      </c>
      <c r="E27" s="33" t="str">
        <f>+_xll.qlRateHelperQuoteName(D27)</f>
        <v>USDJPY6Y_Quote</v>
      </c>
      <c r="F27" s="34">
        <f>_xll.qlRateHelperRate($D27)</f>
        <v>-0.15407999999999999</v>
      </c>
      <c r="G27" s="34" t="str">
        <f>IF(ISERROR(_xll.qlSwapRateHelperSpread($D27)),IF(ISERROR(_xll.qlFuturesRateHelperConvexityAdjustment($D27)),"--",_xll.qlFuturesRateHelperConvexityAdjustment($D27)),_xll.qlSwapRateHelperSpread($D27))</f>
        <v>--</v>
      </c>
      <c r="H27" s="35">
        <f>_xll.qlRateHelperEarliestDate($D27)</f>
        <v>42150</v>
      </c>
      <c r="I27" s="35">
        <f>_xll.qlRateHelperLatestDate($D27)</f>
        <v>44342</v>
      </c>
      <c r="J27" s="45">
        <v>0.88777351919265945</v>
      </c>
      <c r="N27" s="43"/>
    </row>
    <row r="28" spans="4:14" x14ac:dyDescent="0.2">
      <c r="D28" s="33" t="str">
        <v>obj_01624</v>
      </c>
      <c r="E28" s="33" t="str">
        <f>+_xll.qlRateHelperQuoteName(D28)</f>
        <v>USDJPY7Y_Quote</v>
      </c>
      <c r="F28" s="34">
        <f>_xll.qlRateHelperRate($D28)</f>
        <v>-0.18499000000000002</v>
      </c>
      <c r="G28" s="34" t="str">
        <f>IF(ISERROR(_xll.qlSwapRateHelperSpread($D28)),IF(ISERROR(_xll.qlFuturesRateHelperConvexityAdjustment($D28)),"--",_xll.qlFuturesRateHelperConvexityAdjustment($D28)),_xll.qlSwapRateHelperSpread($D28))</f>
        <v>--</v>
      </c>
      <c r="H28" s="35">
        <f>_xll.qlRateHelperEarliestDate($D28)</f>
        <v>42150</v>
      </c>
      <c r="I28" s="35">
        <f>_xll.qlRateHelperLatestDate($D28)</f>
        <v>44707</v>
      </c>
      <c r="J28" s="45">
        <v>0.86144636421334775</v>
      </c>
      <c r="L28" s="43"/>
      <c r="N28" s="43"/>
    </row>
    <row r="29" spans="4:14" x14ac:dyDescent="0.2">
      <c r="D29" s="33" t="str">
        <v>obj_01613</v>
      </c>
      <c r="E29" s="33" t="str">
        <f>+_xll.qlRateHelperQuoteName(D29)</f>
        <v>USDJPY8Y_Quote</v>
      </c>
      <c r="F29" s="34">
        <f>_xll.qlRateHelperRate($D29)</f>
        <v>-0.21279000000000001</v>
      </c>
      <c r="G29" s="34" t="str">
        <f>IF(ISERROR(_xll.qlSwapRateHelperSpread($D29)),IF(ISERROR(_xll.qlFuturesRateHelperConvexityAdjustment($D29)),"--",_xll.qlFuturesRateHelperConvexityAdjustment($D29)),_xll.qlSwapRateHelperSpread($D29))</f>
        <v>--</v>
      </c>
      <c r="H29" s="35">
        <f>_xll.qlRateHelperEarliestDate($D29)</f>
        <v>42150</v>
      </c>
      <c r="I29" s="35">
        <f>_xll.qlRateHelperLatestDate($D29)</f>
        <v>45072</v>
      </c>
      <c r="J29" s="45">
        <v>0.83542980319367011</v>
      </c>
      <c r="L29" s="43"/>
      <c r="N29" s="43"/>
    </row>
    <row r="30" spans="4:14" x14ac:dyDescent="0.2">
      <c r="D30" s="33" t="str">
        <v>obj_0161c</v>
      </c>
      <c r="E30" s="33" t="str">
        <f>+_xll.qlRateHelperQuoteName(D30)</f>
        <v>USDJPY9Y_Quote</v>
      </c>
      <c r="F30" s="34">
        <f>_xll.qlRateHelperRate($D30)</f>
        <v>-0.23935000000000001</v>
      </c>
      <c r="G30" s="34" t="str">
        <f>IF(ISERROR(_xll.qlSwapRateHelperSpread($D30)),IF(ISERROR(_xll.qlFuturesRateHelperConvexityAdjustment($D30)),"--",_xll.qlFuturesRateHelperConvexityAdjustment($D30)),_xll.qlSwapRateHelperSpread($D30))</f>
        <v>--</v>
      </c>
      <c r="H30" s="35">
        <f>_xll.qlRateHelperEarliestDate($D30)</f>
        <v>42150</v>
      </c>
      <c r="I30" s="35">
        <f>_xll.qlRateHelperLatestDate($D30)</f>
        <v>45440</v>
      </c>
      <c r="J30" s="45">
        <v>0.80982540492280874</v>
      </c>
      <c r="L30" s="43"/>
      <c r="N30" s="43"/>
    </row>
    <row r="31" spans="4:14" x14ac:dyDescent="0.2">
      <c r="D31" s="33" t="str">
        <v>obj_0162b</v>
      </c>
      <c r="E31" s="33" t="str">
        <f>+_xll.qlRateHelperQuoteName(D31)</f>
        <v>USDJPY10Y_Quote</v>
      </c>
      <c r="F31" s="34">
        <f>_xll.qlRateHelperRate($D31)</f>
        <v>-0.26355000000000001</v>
      </c>
      <c r="G31" s="34" t="str">
        <f>IF(ISERROR(_xll.qlSwapRateHelperSpread($D31)),IF(ISERROR(_xll.qlFuturesRateHelperConvexityAdjustment($D31)),"--",_xll.qlFuturesRateHelperConvexityAdjustment($D31)),_xll.qlSwapRateHelperSpread($D31))</f>
        <v>--</v>
      </c>
      <c r="H31" s="35">
        <f>_xll.qlRateHelperEarliestDate($D31)</f>
        <v>42150</v>
      </c>
      <c r="I31" s="35">
        <f>_xll.qlRateHelperLatestDate($D31)</f>
        <v>45804</v>
      </c>
      <c r="J31" s="45">
        <v>0.78497448717149099</v>
      </c>
      <c r="L31" s="43"/>
      <c r="N31" s="43"/>
    </row>
    <row r="32" spans="4:14" x14ac:dyDescent="0.2">
      <c r="D32" s="33" t="str">
        <v>obj_0160b</v>
      </c>
      <c r="E32" s="33" t="str">
        <f>+_xll.qlRateHelperQuoteName(D32)</f>
        <v>USDJPY12Y_Quote</v>
      </c>
      <c r="F32" s="34">
        <f>_xll.qlRateHelperRate($D32)</f>
        <v>-0.303485</v>
      </c>
      <c r="G32" s="34" t="str">
        <f>IF(ISERROR(_xll.qlSwapRateHelperSpread($D32)),IF(ISERROR(_xll.qlFuturesRateHelperConvexityAdjustment($D32)),"--",_xll.qlFuturesRateHelperConvexityAdjustment($D32)),_xll.qlSwapRateHelperSpread($D32))</f>
        <v>--</v>
      </c>
      <c r="H32" s="35">
        <f>_xll.qlRateHelperEarliestDate($D32)</f>
        <v>42150</v>
      </c>
      <c r="I32" s="35">
        <f>_xll.qlRateHelperLatestDate($D32)</f>
        <v>46533</v>
      </c>
      <c r="J32" s="45">
        <v>0.73727904807554767</v>
      </c>
      <c r="L32" s="43"/>
      <c r="N32" s="43"/>
    </row>
    <row r="33" spans="4:12" x14ac:dyDescent="0.2">
      <c r="D33" s="33" t="str">
        <v>obj_015dd</v>
      </c>
      <c r="E33" s="33" t="str">
        <f>+_xll.qlRateHelperQuoteName(D33)</f>
        <v>USDJPY15Y_Quote</v>
      </c>
      <c r="F33" s="34">
        <f>_xll.qlRateHelperRate($D33)</f>
        <v>-0.34789000000000003</v>
      </c>
      <c r="G33" s="34" t="str">
        <f>IF(ISERROR(_xll.qlSwapRateHelperSpread($D33)),IF(ISERROR(_xll.qlFuturesRateHelperConvexityAdjustment($D33)),"--",_xll.qlFuturesRateHelperConvexityAdjustment($D33)),_xll.qlSwapRateHelperSpread($D33))</f>
        <v>--</v>
      </c>
      <c r="H33" s="35">
        <f>_xll.qlRateHelperEarliestDate($D33)</f>
        <v>42150</v>
      </c>
      <c r="I33" s="35">
        <f>_xll.qlRateHelperLatestDate($D33)</f>
        <v>47631</v>
      </c>
      <c r="J33" s="45">
        <v>0.67236060466918979</v>
      </c>
      <c r="L33" s="43"/>
    </row>
    <row r="34" spans="4:12" x14ac:dyDescent="0.2">
      <c r="D34" s="33" t="str">
        <v>obj_01631</v>
      </c>
      <c r="E34" s="33" t="str">
        <f>+_xll.qlRateHelperQuoteName(D34)</f>
        <v>USDJPY20Y_Quote</v>
      </c>
      <c r="F34" s="34">
        <f>_xll.qlRateHelperRate($D34)</f>
        <v>-0.40021999999999996</v>
      </c>
      <c r="G34" s="34" t="str">
        <f>IF(ISERROR(_xll.qlSwapRateHelperSpread($D34)),IF(ISERROR(_xll.qlFuturesRateHelperConvexityAdjustment($D34)),"--",_xll.qlFuturesRateHelperConvexityAdjustment($D34)),_xll.qlSwapRateHelperSpread($D34))</f>
        <v>--</v>
      </c>
      <c r="H34" s="35">
        <f>_xll.qlRateHelperEarliestDate($D34)</f>
        <v>42150</v>
      </c>
      <c r="I34" s="35">
        <f>_xll.qlRateHelperLatestDate($D34)</f>
        <v>49458</v>
      </c>
      <c r="J34" s="45">
        <v>0.57979064501891109</v>
      </c>
    </row>
    <row r="35" spans="4:12" x14ac:dyDescent="0.2">
      <c r="D35" s="33" t="str">
        <v>obj_015e0</v>
      </c>
      <c r="E35" s="33" t="str">
        <f>+_xll.qlRateHelperQuoteName(D35)</f>
        <v>USDJPY21Y_Quote</v>
      </c>
      <c r="F35" s="34">
        <f>_xll.qlRateHelperRate($D35)</f>
        <v>-0.42605799999999999</v>
      </c>
      <c r="G35" s="34" t="str">
        <f>IF(ISERROR(_xll.qlSwapRateHelperSpread($D35)),IF(ISERROR(_xll.qlFuturesRateHelperConvexityAdjustment($D35)),"--",_xll.qlFuturesRateHelperConvexityAdjustment($D35)),_xll.qlSwapRateHelperSpread($D35))</f>
        <v>--</v>
      </c>
      <c r="H35" s="35">
        <f>_xll.qlRateHelperEarliestDate($D35)</f>
        <v>42150</v>
      </c>
      <c r="I35" s="35">
        <f>_xll.qlRateHelperLatestDate($D35)</f>
        <v>49822</v>
      </c>
      <c r="J35" s="45">
        <v>0.56320114269543564</v>
      </c>
    </row>
    <row r="36" spans="4:12" x14ac:dyDescent="0.2">
      <c r="D36" s="33" t="str">
        <v>obj_01610</v>
      </c>
      <c r="E36" s="33" t="str">
        <f>+_xll.qlRateHelperQuoteName(D36)</f>
        <v>USDJPY22Y_Quote</v>
      </c>
      <c r="F36" s="34">
        <f>_xll.qlRateHelperRate($D36)</f>
        <v>-0.43526149999999997</v>
      </c>
      <c r="G36" s="34" t="str">
        <f>IF(ISERROR(_xll.qlSwapRateHelperSpread($D36)),IF(ISERROR(_xll.qlFuturesRateHelperConvexityAdjustment($D36)),"--",_xll.qlFuturesRateHelperConvexityAdjustment($D36)),_xll.qlSwapRateHelperSpread($D36))</f>
        <v>--</v>
      </c>
      <c r="H36" s="35">
        <f>_xll.qlRateHelperEarliestDate($D36)</f>
        <v>42150</v>
      </c>
      <c r="I36" s="35">
        <f>_xll.qlRateHelperLatestDate($D36)</f>
        <v>50186</v>
      </c>
      <c r="J36" s="45">
        <v>0.54703182368555581</v>
      </c>
    </row>
    <row r="37" spans="4:12" x14ac:dyDescent="0.2">
      <c r="D37" s="33" t="str">
        <v>obj_015dc</v>
      </c>
      <c r="E37" s="33" t="str">
        <f>+_xll.qlRateHelperQuoteName(D37)</f>
        <v>USDJPY23Y_Quote</v>
      </c>
      <c r="F37" s="34">
        <f>_xll.qlRateHelperRate($D37)</f>
        <v>-0.44448999999999994</v>
      </c>
      <c r="G37" s="34" t="str">
        <f>IF(ISERROR(_xll.qlSwapRateHelperSpread($D37)),IF(ISERROR(_xll.qlFuturesRateHelperConvexityAdjustment($D37)),"--",_xll.qlFuturesRateHelperConvexityAdjustment($D37)),_xll.qlSwapRateHelperSpread($D37))</f>
        <v>--</v>
      </c>
      <c r="H37" s="35">
        <f>_xll.qlRateHelperEarliestDate($D37)</f>
        <v>42150</v>
      </c>
      <c r="I37" s="35">
        <f>_xll.qlRateHelperLatestDate($D37)</f>
        <v>50551</v>
      </c>
      <c r="J37" s="45">
        <v>0.531302359613117</v>
      </c>
    </row>
    <row r="38" spans="4:12" x14ac:dyDescent="0.2">
      <c r="D38" s="33" t="str">
        <v>obj_01632</v>
      </c>
      <c r="E38" s="33" t="str">
        <f>+_xll.qlRateHelperQuoteName(D38)</f>
        <v>USDJPY24Y_Quote</v>
      </c>
      <c r="F38" s="34">
        <f>_xll.qlRateHelperRate($D38)</f>
        <v>-0.45371900000000004</v>
      </c>
      <c r="G38" s="34" t="str">
        <f>IF(ISERROR(_xll.qlSwapRateHelperSpread($D38)),IF(ISERROR(_xll.qlFuturesRateHelperConvexityAdjustment($D38)),"--",_xll.qlFuturesRateHelperConvexityAdjustment($D38)),_xll.qlSwapRateHelperSpread($D38))</f>
        <v>--</v>
      </c>
      <c r="H38" s="35">
        <f>_xll.qlRateHelperEarliestDate($D38)</f>
        <v>42150</v>
      </c>
      <c r="I38" s="35">
        <f>_xll.qlRateHelperLatestDate($D38)</f>
        <v>50916</v>
      </c>
      <c r="J38" s="45">
        <v>0.51604064361163804</v>
      </c>
    </row>
    <row r="39" spans="4:12" x14ac:dyDescent="0.2">
      <c r="D39" s="33" t="str">
        <v>obj_01627</v>
      </c>
      <c r="E39" s="33" t="str">
        <f>+_xll.qlRateHelperQuoteName(D39)</f>
        <v>USDJPY25Y_Quote</v>
      </c>
      <c r="F39" s="34">
        <f>_xll.qlRateHelperRate($D39)</f>
        <v>-0.46294750000000001</v>
      </c>
      <c r="G39" s="34" t="str">
        <f>IF(ISERROR(_xll.qlSwapRateHelperSpread($D39)),IF(ISERROR(_xll.qlFuturesRateHelperConvexityAdjustment($D39)),"--",_xll.qlFuturesRateHelperConvexityAdjustment($D39)),_xll.qlSwapRateHelperSpread($D39))</f>
        <v>--</v>
      </c>
      <c r="H39" s="35">
        <f>_xll.qlRateHelperEarliestDate($D39)</f>
        <v>42150</v>
      </c>
      <c r="I39" s="35">
        <f>_xll.qlRateHelperLatestDate($D39)</f>
        <v>51285</v>
      </c>
      <c r="J39" s="45">
        <v>0.50106990524739325</v>
      </c>
    </row>
    <row r="40" spans="4:12" x14ac:dyDescent="0.2">
      <c r="D40" s="33" t="str">
        <v>obj_0160e</v>
      </c>
      <c r="E40" s="33" t="str">
        <f>+_xll.qlRateHelperQuoteName(D40)</f>
        <v>USDJPY26Y_Quote</v>
      </c>
      <c r="F40" s="34">
        <f>_xll.qlRateHelperRate($D40)</f>
        <v>-0.47075300000000009</v>
      </c>
      <c r="G40" s="34" t="str">
        <f>IF(ISERROR(_xll.qlSwapRateHelperSpread($D40)),IF(ISERROR(_xll.qlFuturesRateHelperConvexityAdjustment($D40)),"--",_xll.qlFuturesRateHelperConvexityAdjustment($D40)),_xll.qlSwapRateHelperSpread($D40))</f>
        <v>--</v>
      </c>
      <c r="H40" s="35">
        <f>_xll.qlRateHelperEarliestDate($D40)</f>
        <v>42150</v>
      </c>
      <c r="I40" s="35">
        <f>_xll.qlRateHelperLatestDate($D40)</f>
        <v>51649</v>
      </c>
      <c r="J40" s="45">
        <v>0.48673278321805263</v>
      </c>
    </row>
    <row r="41" spans="4:12" x14ac:dyDescent="0.2">
      <c r="D41" s="33" t="str">
        <v>obj_015fd</v>
      </c>
      <c r="E41" s="33" t="str">
        <f>+_xll.qlRateHelperQuoteName(D41)</f>
        <v>USDJPY27Y_Quote</v>
      </c>
      <c r="F41" s="34">
        <f>_xll.qlRateHelperRate($D41)</f>
        <v>-0.47847299999999998</v>
      </c>
      <c r="G41" s="34" t="str">
        <f>IF(ISERROR(_xll.qlSwapRateHelperSpread($D41)),IF(ISERROR(_xll.qlFuturesRateHelperConvexityAdjustment($D41)),"--",_xll.qlFuturesRateHelperConvexityAdjustment($D41)),_xll.qlSwapRateHelperSpread($D41))</f>
        <v>--</v>
      </c>
      <c r="H41" s="35">
        <f>_xll.qlRateHelperEarliestDate($D41)</f>
        <v>42150</v>
      </c>
      <c r="I41" s="35">
        <f>_xll.qlRateHelperLatestDate($D41)</f>
        <v>52013</v>
      </c>
      <c r="J41" s="45">
        <v>0.47281359167363712</v>
      </c>
    </row>
    <row r="42" spans="4:12" x14ac:dyDescent="0.2">
      <c r="D42" s="33" t="str">
        <v>obj_015df</v>
      </c>
      <c r="E42" s="33" t="str">
        <f>+_xll.qlRateHelperQuoteName(D42)</f>
        <v>USDJPY28Y_Quote</v>
      </c>
      <c r="F42" s="34">
        <f>_xll.qlRateHelperRate($D42)</f>
        <v>-0.48619349999999995</v>
      </c>
      <c r="G42" s="34" t="str">
        <f>IF(ISERROR(_xll.qlSwapRateHelperSpread($D42)),IF(ISERROR(_xll.qlFuturesRateHelperConvexityAdjustment($D42)),"--",_xll.qlFuturesRateHelperConvexityAdjustment($D42)),_xll.qlSwapRateHelperSpread($D42))</f>
        <v>--</v>
      </c>
      <c r="H42" s="35">
        <f>_xll.qlRateHelperEarliestDate($D42)</f>
        <v>42150</v>
      </c>
      <c r="I42" s="35">
        <f>_xll.qlRateHelperLatestDate($D42)</f>
        <v>52377</v>
      </c>
      <c r="J42" s="45">
        <v>0.45929831208788457</v>
      </c>
    </row>
    <row r="43" spans="4:12" x14ac:dyDescent="0.2">
      <c r="D43" s="33" t="str">
        <v>obj_015fc</v>
      </c>
      <c r="E43" s="33" t="str">
        <f>+_xll.qlRateHelperQuoteName(D43)</f>
        <v>USDJPY29Y_Quote</v>
      </c>
      <c r="F43" s="34">
        <f>_xll.qlRateHelperRate($D43)</f>
        <v>-0.49393500000000001</v>
      </c>
      <c r="G43" s="34" t="str">
        <f>IF(ISERROR(_xll.qlSwapRateHelperSpread($D43)),IF(ISERROR(_xll.qlFuturesRateHelperConvexityAdjustment($D43)),"--",_xll.qlFuturesRateHelperConvexityAdjustment($D43)),_xll.qlSwapRateHelperSpread($D43))</f>
        <v>--</v>
      </c>
      <c r="H43" s="35">
        <f>_xll.qlRateHelperEarliestDate($D43)</f>
        <v>42150</v>
      </c>
      <c r="I43" s="35">
        <f>_xll.qlRateHelperLatestDate($D43)</f>
        <v>52743</v>
      </c>
      <c r="J43" s="45">
        <v>0.44610202257726789</v>
      </c>
    </row>
    <row r="44" spans="4:12" x14ac:dyDescent="0.2">
      <c r="D44" s="33" t="str">
        <v>obj_0161d</v>
      </c>
      <c r="E44" s="33" t="str">
        <f>+_xll.qlRateHelperQuoteName(D44)</f>
        <v>USDJPY30Y_Quote</v>
      </c>
      <c r="F44" s="34">
        <f>_xll.qlRateHelperRate($D44)</f>
        <v>-0.49844799999999995</v>
      </c>
      <c r="G44" s="34" t="str">
        <f>IF(ISERROR(_xll.qlSwapRateHelperSpread($D44)),IF(ISERROR(_xll.qlFuturesRateHelperConvexityAdjustment($D44)),"--",_xll.qlFuturesRateHelperConvexityAdjustment($D44)),_xll.qlSwapRateHelperSpread($D44))</f>
        <v>--</v>
      </c>
      <c r="H44" s="35">
        <f>_xll.qlRateHelperEarliestDate($D44)</f>
        <v>42150</v>
      </c>
      <c r="I44" s="35">
        <f>_xll.qlRateHelperLatestDate($D44)</f>
        <v>53108</v>
      </c>
      <c r="J44" s="45">
        <v>0.43330972326789852</v>
      </c>
    </row>
    <row r="45" spans="4:12" x14ac:dyDescent="0.2">
      <c r="D45" s="33" t="e">
        <v>#N/A</v>
      </c>
      <c r="E45" s="33" t="e">
        <f>+_xll.qlRateHelperQuoteName(D45)</f>
        <v>#VALUE!</v>
      </c>
      <c r="F45" s="34" t="e">
        <f>_xll.qlRateHelperRate($D45)</f>
        <v>#VALUE!</v>
      </c>
      <c r="G45" s="34" t="str">
        <f>IF(ISERROR(_xll.qlSwapRateHelperSpread($D45)),IF(ISERROR(_xll.qlFuturesRateHelperConvexityAdjustment($D45)),"--",_xll.qlFuturesRateHelperConvexityAdjustment($D45)),_xll.qlSwapRateHelperSpread($D45))</f>
        <v>--</v>
      </c>
      <c r="H45" s="35" t="e">
        <f>_xll.qlRateHelperEarliestDate($D45)</f>
        <v>#VALUE!</v>
      </c>
      <c r="I45" s="35" t="e">
        <f>_xll.qlRateHelperLatestDate($D45)</f>
        <v>#VALUE!</v>
      </c>
      <c r="J45" s="45" t="e">
        <v>#N/A</v>
      </c>
    </row>
    <row r="46" spans="4:12" x14ac:dyDescent="0.2">
      <c r="D46" s="33" t="e">
        <v>#N/A</v>
      </c>
      <c r="E46" s="33" t="e">
        <f>+_xll.qlRateHelperQuoteName(D46)</f>
        <v>#VALUE!</v>
      </c>
      <c r="F46" s="34" t="e">
        <f>_xll.qlRateHelperRate($D46)</f>
        <v>#VALUE!</v>
      </c>
      <c r="G46" s="34" t="str">
        <f>IF(ISERROR(_xll.qlSwapRateHelperSpread($D46)),IF(ISERROR(_xll.qlFuturesRateHelperConvexityAdjustment($D46)),"--",_xll.qlFuturesRateHelperConvexityAdjustment($D46)),_xll.qlSwapRateHelperSpread($D46))</f>
        <v>--</v>
      </c>
      <c r="H46" s="35" t="e">
        <f>_xll.qlRateHelperEarliestDate($D46)</f>
        <v>#VALUE!</v>
      </c>
      <c r="I46" s="35" t="e">
        <f>_xll.qlRateHelperLatestDate($D46)</f>
        <v>#VALUE!</v>
      </c>
      <c r="J46" s="45" t="e">
        <v>#N/A</v>
      </c>
    </row>
    <row r="47" spans="4:12" x14ac:dyDescent="0.2">
      <c r="D47" s="33" t="e">
        <v>#N/A</v>
      </c>
      <c r="E47" s="33" t="e">
        <f>+_xll.qlRateHelperQuoteName(D47)</f>
        <v>#VALUE!</v>
      </c>
      <c r="F47" s="34" t="e">
        <f>_xll.qlRateHelperRate($D47)</f>
        <v>#VALUE!</v>
      </c>
      <c r="G47" s="34" t="str">
        <f>IF(ISERROR(_xll.qlSwapRateHelperSpread($D47)),IF(ISERROR(_xll.qlFuturesRateHelperConvexityAdjustment($D47)),"--",_xll.qlFuturesRateHelperConvexityAdjustment($D47)),_xll.qlSwapRateHelperSpread($D47))</f>
        <v>--</v>
      </c>
      <c r="H47" s="35" t="e">
        <f>_xll.qlRateHelperEarliestDate($D47)</f>
        <v>#VALUE!</v>
      </c>
      <c r="I47" s="35" t="e">
        <f>_xll.qlRateHelperLatestDate($D47)</f>
        <v>#VALUE!</v>
      </c>
      <c r="J47" s="45" t="e">
        <v>#N/A</v>
      </c>
    </row>
    <row r="48" spans="4:12" x14ac:dyDescent="0.2">
      <c r="D48" s="33" t="e">
        <v>#N/A</v>
      </c>
      <c r="E48" s="33" t="e">
        <f>+_xll.qlRateHelperQuoteName(D48)</f>
        <v>#VALUE!</v>
      </c>
      <c r="F48" s="34" t="e">
        <f>_xll.qlRateHelperRate($D48)</f>
        <v>#VALUE!</v>
      </c>
      <c r="G48" s="34" t="str">
        <f>IF(ISERROR(_xll.qlSwapRateHelperSpread($D48)),IF(ISERROR(_xll.qlFuturesRateHelperConvexityAdjustment($D48)),"--",_xll.qlFuturesRateHelperConvexityAdjustment($D48)),_xll.qlSwapRateHelperSpread($D48))</f>
        <v>--</v>
      </c>
      <c r="H48" s="35" t="e">
        <f>_xll.qlRateHelperEarliestDate($D48)</f>
        <v>#VALUE!</v>
      </c>
      <c r="I48" s="35" t="e">
        <f>_xll.qlRateHelperLatestDate($D48)</f>
        <v>#VALUE!</v>
      </c>
      <c r="J48" s="45" t="e">
        <v>#N/A</v>
      </c>
    </row>
    <row r="49" spans="4:10" x14ac:dyDescent="0.2">
      <c r="D49" s="33" t="e">
        <v>#N/A</v>
      </c>
      <c r="E49" s="33" t="e">
        <f>+_xll.qlRateHelperQuoteName(D49)</f>
        <v>#VALUE!</v>
      </c>
      <c r="F49" s="34" t="e">
        <f>_xll.qlRateHelperRate($D49)</f>
        <v>#VALUE!</v>
      </c>
      <c r="G49" s="34" t="str">
        <f>IF(ISERROR(_xll.qlSwapRateHelperSpread($D49)),IF(ISERROR(_xll.qlFuturesRateHelperConvexityAdjustment($D49)),"--",_xll.qlFuturesRateHelperConvexityAdjustment($D49)),_xll.qlSwapRateHelperSpread($D49))</f>
        <v>--</v>
      </c>
      <c r="H49" s="35" t="e">
        <f>_xll.qlRateHelperEarliestDate($D49)</f>
        <v>#VALUE!</v>
      </c>
      <c r="I49" s="35" t="e">
        <f>_xll.qlRateHelperLatestDate($D49)</f>
        <v>#VALUE!</v>
      </c>
      <c r="J49" s="45" t="e">
        <v>#N/A</v>
      </c>
    </row>
    <row r="50" spans="4:10" x14ac:dyDescent="0.2">
      <c r="D50" s="33" t="e">
        <v>#N/A</v>
      </c>
      <c r="E50" s="33" t="e">
        <f>+_xll.qlRateHelperQuoteName(D50)</f>
        <v>#VALUE!</v>
      </c>
      <c r="F50" s="34" t="e">
        <f>_xll.qlRateHelperRate($D50)</f>
        <v>#VALUE!</v>
      </c>
      <c r="G50" s="34" t="str">
        <f>IF(ISERROR(_xll.qlSwapRateHelperSpread($D50)),IF(ISERROR(_xll.qlFuturesRateHelperConvexityAdjustment($D50)),"--",_xll.qlFuturesRateHelperConvexityAdjustment($D50)),_xll.qlSwapRateHelperSpread($D50))</f>
        <v>--</v>
      </c>
      <c r="H50" s="35" t="e">
        <f>_xll.qlRateHelperEarliestDate($D50)</f>
        <v>#VALUE!</v>
      </c>
      <c r="I50" s="35" t="e">
        <f>_xll.qlRateHelperLatestDate($D50)</f>
        <v>#VALUE!</v>
      </c>
      <c r="J50" s="45" t="e">
        <v>#N/A</v>
      </c>
    </row>
    <row r="51" spans="4:10" x14ac:dyDescent="0.2">
      <c r="D51" s="33" t="e">
        <v>#N/A</v>
      </c>
      <c r="E51" s="33" t="e">
        <f>+_xll.qlRateHelperQuoteName(D51)</f>
        <v>#VALUE!</v>
      </c>
      <c r="F51" s="34" t="e">
        <f>_xll.qlRateHelperRate($D51)</f>
        <v>#VALUE!</v>
      </c>
      <c r="G51" s="34" t="str">
        <f>IF(ISERROR(_xll.qlSwapRateHelperSpread($D51)),IF(ISERROR(_xll.qlFuturesRateHelperConvexityAdjustment($D51)),"--",_xll.qlFuturesRateHelperConvexityAdjustment($D51)),_xll.qlSwapRateHelperSpread($D51))</f>
        <v>--</v>
      </c>
      <c r="H51" s="35" t="e">
        <f>_xll.qlRateHelperEarliestDate($D51)</f>
        <v>#VALUE!</v>
      </c>
      <c r="I51" s="35" t="e">
        <f>_xll.qlRateHelperLatestDate($D51)</f>
        <v>#VALUE!</v>
      </c>
      <c r="J51" s="45" t="e">
        <v>#N/A</v>
      </c>
    </row>
    <row r="52" spans="4:10" x14ac:dyDescent="0.2">
      <c r="D52" s="33" t="e">
        <v>#N/A</v>
      </c>
      <c r="E52" s="33" t="e">
        <f>+_xll.qlRateHelperQuoteName(D52)</f>
        <v>#VALUE!</v>
      </c>
      <c r="F52" s="34" t="e">
        <f>_xll.qlRateHelperRate($D52)</f>
        <v>#VALUE!</v>
      </c>
      <c r="G52" s="34" t="str">
        <f>IF(ISERROR(_xll.qlSwapRateHelperSpread($D52)),IF(ISERROR(_xll.qlFuturesRateHelperConvexityAdjustment($D52)),"--",_xll.qlFuturesRateHelperConvexityAdjustment($D52)),_xll.qlSwapRateHelperSpread($D52))</f>
        <v>--</v>
      </c>
      <c r="H52" s="35" t="e">
        <f>_xll.qlRateHelperEarliestDate($D52)</f>
        <v>#VALUE!</v>
      </c>
      <c r="I52" s="35" t="e">
        <f>_xll.qlRateHelperLatestDate($D52)</f>
        <v>#VALUE!</v>
      </c>
      <c r="J52" s="45" t="e">
        <v>#N/A</v>
      </c>
    </row>
    <row r="53" spans="4:10" x14ac:dyDescent="0.2">
      <c r="D53" s="33" t="e">
        <v>#N/A</v>
      </c>
      <c r="E53" s="33" t="e">
        <f>+_xll.qlRateHelperQuoteName(D53)</f>
        <v>#VALUE!</v>
      </c>
      <c r="F53" s="34" t="e">
        <f>_xll.qlRateHelperRate($D53)</f>
        <v>#VALUE!</v>
      </c>
      <c r="G53" s="34" t="str">
        <f>IF(ISERROR(_xll.qlSwapRateHelperSpread($D53)),IF(ISERROR(_xll.qlFuturesRateHelperConvexityAdjustment($D53)),"--",_xll.qlFuturesRateHelperConvexityAdjustment($D53)),_xll.qlSwapRateHelperSpread($D53))</f>
        <v>--</v>
      </c>
      <c r="H53" s="35" t="e">
        <f>_xll.qlRateHelperEarliestDate($D53)</f>
        <v>#VALUE!</v>
      </c>
      <c r="I53" s="35" t="e">
        <f>_xll.qlRateHelperLatestDate($D53)</f>
        <v>#VALUE!</v>
      </c>
      <c r="J53" s="45" t="e">
        <v>#N/A</v>
      </c>
    </row>
    <row r="54" spans="4:10" x14ac:dyDescent="0.2">
      <c r="D54" s="33" t="e">
        <v>#N/A</v>
      </c>
      <c r="E54" s="33" t="e">
        <f>+_xll.qlRateHelperQuoteName(D54)</f>
        <v>#VALUE!</v>
      </c>
      <c r="F54" s="34" t="e">
        <f>_xll.qlRateHelperRate($D54)</f>
        <v>#VALUE!</v>
      </c>
      <c r="G54" s="34" t="str">
        <f>IF(ISERROR(_xll.qlSwapRateHelperSpread($D54)),IF(ISERROR(_xll.qlFuturesRateHelperConvexityAdjustment($D54)),"--",_xll.qlFuturesRateHelperConvexityAdjustment($D54)),_xll.qlSwapRateHelperSpread($D54))</f>
        <v>--</v>
      </c>
      <c r="H54" s="35" t="e">
        <f>_xll.qlRateHelperEarliestDate($D54)</f>
        <v>#VALUE!</v>
      </c>
      <c r="I54" s="35" t="e">
        <f>_xll.qlRateHelperLatestDate($D54)</f>
        <v>#VALUE!</v>
      </c>
      <c r="J54" s="45" t="e">
        <v>#N/A</v>
      </c>
    </row>
    <row r="55" spans="4:10" x14ac:dyDescent="0.2">
      <c r="D55" s="33" t="e">
        <v>#N/A</v>
      </c>
      <c r="E55" s="33" t="e">
        <f>+_xll.qlRateHelperQuoteName(D55)</f>
        <v>#VALUE!</v>
      </c>
      <c r="F55" s="34" t="e">
        <f>_xll.qlRateHelperRate($D55)</f>
        <v>#VALUE!</v>
      </c>
      <c r="G55" s="34" t="str">
        <f>IF(ISERROR(_xll.qlSwapRateHelperSpread($D55)),IF(ISERROR(_xll.qlFuturesRateHelperConvexityAdjustment($D55)),"--",_xll.qlFuturesRateHelperConvexityAdjustment($D55)),_xll.qlSwapRateHelperSpread($D55))</f>
        <v>--</v>
      </c>
      <c r="H55" s="35" t="e">
        <f>_xll.qlRateHelperEarliestDate($D55)</f>
        <v>#VALUE!</v>
      </c>
      <c r="I55" s="35" t="e">
        <f>_xll.qlRateHelperLatestDate($D55)</f>
        <v>#VALUE!</v>
      </c>
      <c r="J55" s="45" t="e">
        <v>#N/A</v>
      </c>
    </row>
    <row r="56" spans="4:10" x14ac:dyDescent="0.2">
      <c r="D56" s="33" t="e">
        <v>#N/A</v>
      </c>
      <c r="E56" s="33" t="e">
        <f>+_xll.qlRateHelperQuoteName(D56)</f>
        <v>#VALUE!</v>
      </c>
      <c r="F56" s="34" t="e">
        <f>_xll.qlRateHelperRate($D56)</f>
        <v>#VALUE!</v>
      </c>
      <c r="G56" s="34" t="str">
        <f>IF(ISERROR(_xll.qlSwapRateHelperSpread($D56)),IF(ISERROR(_xll.qlFuturesRateHelperConvexityAdjustment($D56)),"--",_xll.qlFuturesRateHelperConvexityAdjustment($D56)),_xll.qlSwapRateHelperSpread($D56))</f>
        <v>--</v>
      </c>
      <c r="H56" s="35" t="e">
        <f>_xll.qlRateHelperEarliestDate($D56)</f>
        <v>#VALUE!</v>
      </c>
      <c r="I56" s="35" t="e">
        <f>_xll.qlRateHelperLatestDate($D56)</f>
        <v>#VALUE!</v>
      </c>
      <c r="J56" s="45" t="e">
        <v>#N/A</v>
      </c>
    </row>
    <row r="57" spans="4:10" x14ac:dyDescent="0.2">
      <c r="D57" s="33" t="e">
        <v>#N/A</v>
      </c>
      <c r="E57" s="33" t="e">
        <f>+_xll.qlRateHelperQuoteName(D57)</f>
        <v>#VALUE!</v>
      </c>
      <c r="F57" s="34" t="e">
        <f>_xll.qlRateHelperRate($D57)</f>
        <v>#VALUE!</v>
      </c>
      <c r="G57" s="34" t="str">
        <f>IF(ISERROR(_xll.qlSwapRateHelperSpread($D57)),IF(ISERROR(_xll.qlFuturesRateHelperConvexityAdjustment($D57)),"--",_xll.qlFuturesRateHelperConvexityAdjustment($D57)),_xll.qlSwapRateHelperSpread($D57))</f>
        <v>--</v>
      </c>
      <c r="H57" s="35" t="e">
        <f>_xll.qlRateHelperEarliestDate($D57)</f>
        <v>#VALUE!</v>
      </c>
      <c r="I57" s="35" t="e">
        <f>_xll.qlRateHelperLatestDate($D57)</f>
        <v>#VALUE!</v>
      </c>
      <c r="J57" s="45" t="e">
        <v>#N/A</v>
      </c>
    </row>
    <row r="58" spans="4:10" x14ac:dyDescent="0.2">
      <c r="D58" s="33" t="e">
        <v>#N/A</v>
      </c>
      <c r="E58" s="33" t="e">
        <f>+_xll.qlRateHelperQuoteName(D58)</f>
        <v>#VALUE!</v>
      </c>
      <c r="F58" s="34" t="e">
        <f>_xll.qlRateHelperRate($D58)</f>
        <v>#VALUE!</v>
      </c>
      <c r="G58" s="34" t="str">
        <f>IF(ISERROR(_xll.qlSwapRateHelperSpread($D58)),IF(ISERROR(_xll.qlFuturesRateHelperConvexityAdjustment($D58)),"--",_xll.qlFuturesRateHelperConvexityAdjustment($D58)),_xll.qlSwapRateHelperSpread($D58))</f>
        <v>--</v>
      </c>
      <c r="H58" s="35" t="e">
        <f>_xll.qlRateHelperEarliestDate($D58)</f>
        <v>#VALUE!</v>
      </c>
      <c r="I58" s="35" t="e">
        <f>_xll.qlRateHelperLatestDate($D58)</f>
        <v>#VALUE!</v>
      </c>
      <c r="J58" s="45" t="e">
        <v>#N/A</v>
      </c>
    </row>
    <row r="59" spans="4:10" x14ac:dyDescent="0.2">
      <c r="D59" s="33" t="e">
        <v>#N/A</v>
      </c>
      <c r="E59" s="33" t="e">
        <f>+_xll.qlRateHelperQuoteName(D59)</f>
        <v>#VALUE!</v>
      </c>
      <c r="F59" s="34" t="e">
        <f>_xll.qlRateHelperRate($D59)</f>
        <v>#VALUE!</v>
      </c>
      <c r="G59" s="34" t="str">
        <f>IF(ISERROR(_xll.qlSwapRateHelperSpread($D59)),IF(ISERROR(_xll.qlFuturesRateHelperConvexityAdjustment($D59)),"--",_xll.qlFuturesRateHelperConvexityAdjustment($D59)),_xll.qlSwapRateHelperSpread($D59))</f>
        <v>--</v>
      </c>
      <c r="H59" s="35" t="e">
        <f>_xll.qlRateHelperEarliestDate($D59)</f>
        <v>#VALUE!</v>
      </c>
      <c r="I59" s="35" t="e">
        <f>_xll.qlRateHelperLatestDate($D59)</f>
        <v>#VALUE!</v>
      </c>
      <c r="J59" s="45" t="e">
        <v>#N/A</v>
      </c>
    </row>
    <row r="60" spans="4:10" x14ac:dyDescent="0.2">
      <c r="D60" s="33" t="e">
        <v>#N/A</v>
      </c>
      <c r="E60" s="33" t="e">
        <f>+_xll.qlRateHelperQuoteName(D60)</f>
        <v>#VALUE!</v>
      </c>
      <c r="F60" s="34" t="e">
        <f>_xll.qlRateHelperRate($D60)</f>
        <v>#VALUE!</v>
      </c>
      <c r="G60" s="34" t="str">
        <f>IF(ISERROR(_xll.qlSwapRateHelperSpread($D60)),IF(ISERROR(_xll.qlFuturesRateHelperConvexityAdjustment($D60)),"--",_xll.qlFuturesRateHelperConvexityAdjustment($D60)),_xll.qlSwapRateHelperSpread($D60))</f>
        <v>--</v>
      </c>
      <c r="H60" s="35" t="e">
        <f>_xll.qlRateHelperEarliestDate($D60)</f>
        <v>#VALUE!</v>
      </c>
      <c r="I60" s="35" t="e">
        <f>_xll.qlRateHelperLatestDate($D60)</f>
        <v>#VALUE!</v>
      </c>
      <c r="J60" s="45" t="e">
        <v>#N/A</v>
      </c>
    </row>
    <row r="61" spans="4:10" x14ac:dyDescent="0.2">
      <c r="D61" s="33" t="e">
        <v>#N/A</v>
      </c>
      <c r="E61" s="33" t="e">
        <f>+_xll.qlRateHelperQuoteName(D61)</f>
        <v>#VALUE!</v>
      </c>
      <c r="F61" s="34" t="e">
        <f>_xll.qlRateHelperRate($D61)</f>
        <v>#VALUE!</v>
      </c>
      <c r="G61" s="34" t="str">
        <f>IF(ISERROR(_xll.qlSwapRateHelperSpread($D61)),IF(ISERROR(_xll.qlFuturesRateHelperConvexityAdjustment($D61)),"--",_xll.qlFuturesRateHelperConvexityAdjustment($D61)),_xll.qlSwapRateHelperSpread($D61))</f>
        <v>--</v>
      </c>
      <c r="H61" s="35" t="e">
        <f>_xll.qlRateHelperEarliestDate($D61)</f>
        <v>#VALUE!</v>
      </c>
      <c r="I61" s="35" t="e">
        <f>_xll.qlRateHelperLatestDate($D61)</f>
        <v>#VALUE!</v>
      </c>
      <c r="J61" s="45" t="e">
        <v>#N/A</v>
      </c>
    </row>
    <row r="62" spans="4:10" x14ac:dyDescent="0.2">
      <c r="D62" s="33" t="e">
        <v>#N/A</v>
      </c>
      <c r="E62" s="33" t="e">
        <f>+_xll.qlRateHelperQuoteName(D62)</f>
        <v>#VALUE!</v>
      </c>
      <c r="F62" s="34" t="e">
        <f>_xll.qlRateHelperRate($D62)</f>
        <v>#VALUE!</v>
      </c>
      <c r="G62" s="34" t="str">
        <f>IF(ISERROR(_xll.qlSwapRateHelperSpread($D62)),IF(ISERROR(_xll.qlFuturesRateHelperConvexityAdjustment($D62)),"--",_xll.qlFuturesRateHelperConvexityAdjustment($D62)),_xll.qlSwapRateHelperSpread($D62))</f>
        <v>--</v>
      </c>
      <c r="H62" s="35" t="e">
        <f>_xll.qlRateHelperEarliestDate($D62)</f>
        <v>#VALUE!</v>
      </c>
      <c r="I62" s="35" t="e">
        <f>_xll.qlRateHelperLatestDate($D62)</f>
        <v>#VALUE!</v>
      </c>
      <c r="J62" s="45" t="e">
        <v>#N/A</v>
      </c>
    </row>
    <row r="63" spans="4:10" x14ac:dyDescent="0.2">
      <c r="D63" s="33" t="e">
        <v>#N/A</v>
      </c>
      <c r="E63" s="33" t="e">
        <f>+_xll.qlRateHelperQuoteName(D63)</f>
        <v>#VALUE!</v>
      </c>
      <c r="F63" s="34" t="e">
        <f>_xll.qlRateHelperRate($D63)</f>
        <v>#VALUE!</v>
      </c>
      <c r="G63" s="34" t="str">
        <f>IF(ISERROR(_xll.qlSwapRateHelperSpread($D63)),IF(ISERROR(_xll.qlFuturesRateHelperConvexityAdjustment($D63)),"--",_xll.qlFuturesRateHelperConvexityAdjustment($D63)),_xll.qlSwapRateHelperSpread($D63))</f>
        <v>--</v>
      </c>
      <c r="H63" s="35" t="e">
        <f>_xll.qlRateHelperEarliestDate($D63)</f>
        <v>#VALUE!</v>
      </c>
      <c r="I63" s="35" t="e">
        <f>_xll.qlRateHelperLatestDate($D63)</f>
        <v>#VALUE!</v>
      </c>
      <c r="J63" s="45" t="e">
        <v>#N/A</v>
      </c>
    </row>
    <row r="64" spans="4:10" x14ac:dyDescent="0.2">
      <c r="D64" s="33" t="e">
        <v>#N/A</v>
      </c>
      <c r="E64" s="33" t="e">
        <f>+_xll.qlRateHelperQuoteName(D64)</f>
        <v>#VALUE!</v>
      </c>
      <c r="F64" s="34" t="e">
        <f>_xll.qlRateHelperRate($D64)</f>
        <v>#VALUE!</v>
      </c>
      <c r="G64" s="34" t="str">
        <f>IF(ISERROR(_xll.qlSwapRateHelperSpread($D64)),IF(ISERROR(_xll.qlFuturesRateHelperConvexityAdjustment($D64)),"--",_xll.qlFuturesRateHelperConvexityAdjustment($D64)),_xll.qlSwapRateHelperSpread($D64))</f>
        <v>--</v>
      </c>
      <c r="H64" s="35" t="e">
        <f>_xll.qlRateHelperEarliestDate($D64)</f>
        <v>#VALUE!</v>
      </c>
      <c r="I64" s="35" t="e">
        <f>_xll.qlRateHelperLatestDate($D64)</f>
        <v>#VALUE!</v>
      </c>
      <c r="J64" s="45" t="e">
        <v>#N/A</v>
      </c>
    </row>
    <row r="65" spans="4:10" x14ac:dyDescent="0.2">
      <c r="D65" s="33" t="e">
        <v>#N/A</v>
      </c>
      <c r="E65" s="33" t="e">
        <f>+_xll.qlRateHelperQuoteName(D65)</f>
        <v>#VALUE!</v>
      </c>
      <c r="F65" s="34" t="e">
        <f>_xll.qlRateHelperRate($D65)</f>
        <v>#VALUE!</v>
      </c>
      <c r="G65" s="34" t="str">
        <f>IF(ISERROR(_xll.qlSwapRateHelperSpread($D65)),IF(ISERROR(_xll.qlFuturesRateHelperConvexityAdjustment($D65)),"--",_xll.qlFuturesRateHelperConvexityAdjustment($D65)),_xll.qlSwapRateHelperSpread($D65))</f>
        <v>--</v>
      </c>
      <c r="H65" s="35" t="e">
        <f>_xll.qlRateHelperEarliestDate($D65)</f>
        <v>#VALUE!</v>
      </c>
      <c r="I65" s="35" t="e">
        <f>_xll.qlRateHelperLatestDate($D65)</f>
        <v>#VALUE!</v>
      </c>
      <c r="J65" s="45" t="e">
        <v>#N/A</v>
      </c>
    </row>
    <row r="66" spans="4:10" x14ac:dyDescent="0.2">
      <c r="D66" s="33" t="e">
        <v>#N/A</v>
      </c>
      <c r="E66" s="33" t="e">
        <f>+_xll.qlRateHelperQuoteName(D66)</f>
        <v>#VALUE!</v>
      </c>
      <c r="F66" s="34" t="e">
        <f>_xll.qlRateHelperRate($D66)</f>
        <v>#VALUE!</v>
      </c>
      <c r="G66" s="34" t="str">
        <f>IF(ISERROR(_xll.qlSwapRateHelperSpread($D66)),IF(ISERROR(_xll.qlFuturesRateHelperConvexityAdjustment($D66)),"--",_xll.qlFuturesRateHelperConvexityAdjustment($D66)),_xll.qlSwapRateHelperSpread($D66))</f>
        <v>--</v>
      </c>
      <c r="H66" s="35" t="e">
        <f>_xll.qlRateHelperEarliestDate($D66)</f>
        <v>#VALUE!</v>
      </c>
      <c r="I66" s="35" t="e">
        <f>_xll.qlRateHelperLatestDate($D66)</f>
        <v>#VALUE!</v>
      </c>
      <c r="J66" s="45" t="e">
        <v>#N/A</v>
      </c>
    </row>
    <row r="67" spans="4:10" x14ac:dyDescent="0.2">
      <c r="D67" s="33" t="e">
        <v>#N/A</v>
      </c>
      <c r="E67" s="33" t="e">
        <f>+_xll.qlRateHelperQuoteName(D67)</f>
        <v>#VALUE!</v>
      </c>
      <c r="F67" s="34" t="e">
        <f>_xll.qlRateHelperRate($D67)</f>
        <v>#VALUE!</v>
      </c>
      <c r="G67" s="34" t="str">
        <f>IF(ISERROR(_xll.qlSwapRateHelperSpread($D67)),IF(ISERROR(_xll.qlFuturesRateHelperConvexityAdjustment($D67)),"--",_xll.qlFuturesRateHelperConvexityAdjustment($D67)),_xll.qlSwapRateHelperSpread($D67))</f>
        <v>--</v>
      </c>
      <c r="H67" s="35" t="e">
        <f>_xll.qlRateHelperEarliestDate($D67)</f>
        <v>#VALUE!</v>
      </c>
      <c r="I67" s="35" t="e">
        <f>_xll.qlRateHelperLatestDate($D67)</f>
        <v>#VALUE!</v>
      </c>
      <c r="J67" s="45" t="e">
        <v>#N/A</v>
      </c>
    </row>
    <row r="68" spans="4:10" x14ac:dyDescent="0.2">
      <c r="D68" s="33" t="e">
        <v>#N/A</v>
      </c>
      <c r="E68" s="33" t="e">
        <f>+_xll.qlRateHelperQuoteName(D68)</f>
        <v>#VALUE!</v>
      </c>
      <c r="F68" s="34" t="e">
        <f>_xll.qlRateHelperRate($D68)</f>
        <v>#VALUE!</v>
      </c>
      <c r="G68" s="34" t="str">
        <f>IF(ISERROR(_xll.qlSwapRateHelperSpread($D68)),IF(ISERROR(_xll.qlFuturesRateHelperConvexityAdjustment($D68)),"--",_xll.qlFuturesRateHelperConvexityAdjustment($D68)),_xll.qlSwapRateHelperSpread($D68))</f>
        <v>--</v>
      </c>
      <c r="H68" s="35" t="e">
        <f>_xll.qlRateHelperEarliestDate($D68)</f>
        <v>#VALUE!</v>
      </c>
      <c r="I68" s="35" t="e">
        <f>_xll.qlRateHelperLatestDate($D68)</f>
        <v>#VALUE!</v>
      </c>
      <c r="J68" s="45" t="e">
        <v>#N/A</v>
      </c>
    </row>
    <row r="69" spans="4:10" x14ac:dyDescent="0.2">
      <c r="D69" s="33" t="e">
        <v>#N/A</v>
      </c>
      <c r="E69" s="33" t="e">
        <f>+_xll.qlRateHelperQuoteName(D69)</f>
        <v>#VALUE!</v>
      </c>
      <c r="F69" s="34" t="e">
        <f>_xll.qlRateHelperRate($D69)</f>
        <v>#VALUE!</v>
      </c>
      <c r="G69" s="34" t="str">
        <f>IF(ISERROR(_xll.qlSwapRateHelperSpread($D69)),IF(ISERROR(_xll.qlFuturesRateHelperConvexityAdjustment($D69)),"--",_xll.qlFuturesRateHelperConvexityAdjustment($D69)),_xll.qlSwapRateHelperSpread($D69))</f>
        <v>--</v>
      </c>
      <c r="H69" s="35" t="e">
        <f>_xll.qlRateHelperEarliestDate($D69)</f>
        <v>#VALUE!</v>
      </c>
      <c r="I69" s="35" t="e">
        <f>_xll.qlRateHelperLatestDate($D69)</f>
        <v>#VALUE!</v>
      </c>
      <c r="J69" s="45" t="e">
        <v>#N/A</v>
      </c>
    </row>
    <row r="70" spans="4:10" x14ac:dyDescent="0.2">
      <c r="D70" s="33" t="e">
        <v>#N/A</v>
      </c>
      <c r="E70" s="33" t="e">
        <f>+_xll.qlRateHelperQuoteName(D70)</f>
        <v>#VALUE!</v>
      </c>
      <c r="F70" s="34" t="e">
        <f>_xll.qlRateHelperRate($D70)</f>
        <v>#VALUE!</v>
      </c>
      <c r="G70" s="34" t="str">
        <f>IF(ISERROR(_xll.qlSwapRateHelperSpread($D70)),IF(ISERROR(_xll.qlFuturesRateHelperConvexityAdjustment($D70)),"--",_xll.qlFuturesRateHelperConvexityAdjustment($D70)),_xll.qlSwapRateHelperSpread($D70))</f>
        <v>--</v>
      </c>
      <c r="H70" s="35" t="e">
        <f>_xll.qlRateHelperEarliestDate($D70)</f>
        <v>#VALUE!</v>
      </c>
      <c r="I70" s="35" t="e">
        <f>_xll.qlRateHelperLatestDate($D70)</f>
        <v>#VALUE!</v>
      </c>
      <c r="J70" s="45" t="e">
        <v>#N/A</v>
      </c>
    </row>
    <row r="71" spans="4:10" x14ac:dyDescent="0.2">
      <c r="D71" s="33" t="e">
        <v>#N/A</v>
      </c>
      <c r="E71" s="33" t="e">
        <f>+_xll.qlRateHelperQuoteName(D71)</f>
        <v>#VALUE!</v>
      </c>
      <c r="F71" s="34" t="e">
        <f>_xll.qlRateHelperRate($D71)</f>
        <v>#VALUE!</v>
      </c>
      <c r="G71" s="34" t="str">
        <f>IF(ISERROR(_xll.qlSwapRateHelperSpread($D71)),IF(ISERROR(_xll.qlFuturesRateHelperConvexityAdjustment($D71)),"--",_xll.qlFuturesRateHelperConvexityAdjustment($D71)),_xll.qlSwapRateHelperSpread($D71))</f>
        <v>--</v>
      </c>
      <c r="H71" s="35" t="e">
        <f>_xll.qlRateHelperEarliestDate($D71)</f>
        <v>#VALUE!</v>
      </c>
      <c r="I71" s="35" t="e">
        <f>_xll.qlRateHelperLatestDate($D71)</f>
        <v>#VALUE!</v>
      </c>
      <c r="J71" s="45" t="e">
        <v>#N/A</v>
      </c>
    </row>
    <row r="72" spans="4:10" x14ac:dyDescent="0.2">
      <c r="D72" s="33" t="e">
        <v>#N/A</v>
      </c>
      <c r="E72" s="33" t="e">
        <f>+_xll.qlRateHelperQuoteName(D72)</f>
        <v>#VALUE!</v>
      </c>
      <c r="F72" s="34" t="e">
        <f>_xll.qlRateHelperRate($D72)</f>
        <v>#VALUE!</v>
      </c>
      <c r="G72" s="34" t="str">
        <f>IF(ISERROR(_xll.qlSwapRateHelperSpread($D72)),IF(ISERROR(_xll.qlFuturesRateHelperConvexityAdjustment($D72)),"--",_xll.qlFuturesRateHelperConvexityAdjustment($D72)),_xll.qlSwapRateHelperSpread($D72))</f>
        <v>--</v>
      </c>
      <c r="H72" s="35" t="e">
        <f>_xll.qlRateHelperEarliestDate($D72)</f>
        <v>#VALUE!</v>
      </c>
      <c r="I72" s="35" t="e">
        <f>_xll.qlRateHelperLatestDate($D72)</f>
        <v>#VALUE!</v>
      </c>
      <c r="J72" s="45" t="e">
        <v>#N/A</v>
      </c>
    </row>
    <row r="73" spans="4:10" x14ac:dyDescent="0.2">
      <c r="D73" s="33" t="e">
        <v>#N/A</v>
      </c>
      <c r="E73" s="33" t="e">
        <f>+_xll.qlRateHelperQuoteName(D73)</f>
        <v>#VALUE!</v>
      </c>
      <c r="F73" s="34" t="e">
        <f>_xll.qlRateHelperRate($D73)</f>
        <v>#VALUE!</v>
      </c>
      <c r="G73" s="34" t="str">
        <f>IF(ISERROR(_xll.qlSwapRateHelperSpread($D73)),IF(ISERROR(_xll.qlFuturesRateHelperConvexityAdjustment($D73)),"--",_xll.qlFuturesRateHelperConvexityAdjustment($D73)),_xll.qlSwapRateHelperSpread($D73))</f>
        <v>--</v>
      </c>
      <c r="H73" s="35" t="e">
        <f>_xll.qlRateHelperEarliestDate($D73)</f>
        <v>#VALUE!</v>
      </c>
      <c r="I73" s="35" t="e">
        <f>_xll.qlRateHelperLatestDate($D73)</f>
        <v>#VALUE!</v>
      </c>
      <c r="J73" s="45" t="e">
        <v>#N/A</v>
      </c>
    </row>
    <row r="74" spans="4:10" x14ac:dyDescent="0.2">
      <c r="D74" s="33" t="e">
        <v>#N/A</v>
      </c>
      <c r="E74" s="33" t="e">
        <f>+_xll.qlRateHelperQuoteName(D74)</f>
        <v>#VALUE!</v>
      </c>
      <c r="F74" s="34" t="e">
        <f>_xll.qlRateHelperRate($D74)</f>
        <v>#VALUE!</v>
      </c>
      <c r="G74" s="34" t="str">
        <f>IF(ISERROR(_xll.qlSwapRateHelperSpread($D74)),IF(ISERROR(_xll.qlFuturesRateHelperConvexityAdjustment($D74)),"--",_xll.qlFuturesRateHelperConvexityAdjustment($D74)),_xll.qlSwapRateHelperSpread($D74))</f>
        <v>--</v>
      </c>
      <c r="H74" s="35" t="e">
        <f>_xll.qlRateHelperEarliestDate($D74)</f>
        <v>#VALUE!</v>
      </c>
      <c r="I74" s="35" t="e">
        <f>_xll.qlRateHelperLatestDate($D74)</f>
        <v>#VALUE!</v>
      </c>
      <c r="J74" s="45" t="e">
        <v>#N/A</v>
      </c>
    </row>
    <row r="75" spans="4:10" x14ac:dyDescent="0.2">
      <c r="D75" s="33" t="e">
        <v>#N/A</v>
      </c>
      <c r="E75" s="33" t="e">
        <f>+_xll.qlRateHelperQuoteName(D75)</f>
        <v>#VALUE!</v>
      </c>
      <c r="F75" s="34" t="e">
        <f>_xll.qlRateHelperRate($D75)</f>
        <v>#VALUE!</v>
      </c>
      <c r="G75" s="34" t="str">
        <f>IF(ISERROR(_xll.qlSwapRateHelperSpread($D75)),IF(ISERROR(_xll.qlFuturesRateHelperConvexityAdjustment($D75)),"--",_xll.qlFuturesRateHelperConvexityAdjustment($D75)),_xll.qlSwapRateHelperSpread($D75))</f>
        <v>--</v>
      </c>
      <c r="H75" s="35" t="e">
        <f>_xll.qlRateHelperEarliestDate($D75)</f>
        <v>#VALUE!</v>
      </c>
      <c r="I75" s="35" t="e">
        <f>_xll.qlRateHelperLatestDate($D75)</f>
        <v>#VALUE!</v>
      </c>
      <c r="J75" s="45" t="e">
        <v>#N/A</v>
      </c>
    </row>
    <row r="76" spans="4:10" x14ac:dyDescent="0.2">
      <c r="D76" s="33" t="e">
        <v>#N/A</v>
      </c>
      <c r="E76" s="33" t="e">
        <f>+_xll.qlRateHelperQuoteName(D76)</f>
        <v>#VALUE!</v>
      </c>
      <c r="F76" s="34" t="e">
        <f>_xll.qlRateHelperRate($D76)</f>
        <v>#VALUE!</v>
      </c>
      <c r="G76" s="34" t="str">
        <f>IF(ISERROR(_xll.qlSwapRateHelperSpread($D76)),IF(ISERROR(_xll.qlFuturesRateHelperConvexityAdjustment($D76)),"--",_xll.qlFuturesRateHelperConvexityAdjustment($D76)),_xll.qlSwapRateHelperSpread($D76))</f>
        <v>--</v>
      </c>
      <c r="H76" s="35" t="e">
        <f>_xll.qlRateHelperEarliestDate($D76)</f>
        <v>#VALUE!</v>
      </c>
      <c r="I76" s="35" t="e">
        <f>_xll.qlRateHelperLatestDate($D76)</f>
        <v>#VALUE!</v>
      </c>
      <c r="J76" s="45" t="e">
        <v>#N/A</v>
      </c>
    </row>
    <row r="77" spans="4:10" x14ac:dyDescent="0.2">
      <c r="D77" s="33" t="e">
        <v>#N/A</v>
      </c>
      <c r="E77" s="33" t="e">
        <f>+_xll.qlRateHelperQuoteName(D77)</f>
        <v>#VALUE!</v>
      </c>
      <c r="F77" s="34" t="e">
        <f>_xll.qlRateHelperRate($D77)</f>
        <v>#VALUE!</v>
      </c>
      <c r="G77" s="34" t="str">
        <f>IF(ISERROR(_xll.qlSwapRateHelperSpread($D77)),IF(ISERROR(_xll.qlFuturesRateHelperConvexityAdjustment($D77)),"--",_xll.qlFuturesRateHelperConvexityAdjustment($D77)),_xll.qlSwapRateHelperSpread($D77))</f>
        <v>--</v>
      </c>
      <c r="H77" s="35" t="e">
        <f>_xll.qlRateHelperEarliestDate($D77)</f>
        <v>#VALUE!</v>
      </c>
      <c r="I77" s="35" t="e">
        <f>_xll.qlRateHelperLatestDate($D77)</f>
        <v>#VALUE!</v>
      </c>
      <c r="J77" s="45" t="e">
        <v>#N/A</v>
      </c>
    </row>
    <row r="78" spans="4:10" x14ac:dyDescent="0.2">
      <c r="D78" s="33" t="e">
        <v>#N/A</v>
      </c>
      <c r="E78" s="33" t="e">
        <f>+_xll.qlRateHelperQuoteName(D78)</f>
        <v>#VALUE!</v>
      </c>
      <c r="F78" s="34" t="e">
        <f>_xll.qlRateHelperRate($D78)</f>
        <v>#VALUE!</v>
      </c>
      <c r="G78" s="34" t="str">
        <f>IF(ISERROR(_xll.qlSwapRateHelperSpread($D78)),IF(ISERROR(_xll.qlFuturesRateHelperConvexityAdjustment($D78)),"--",_xll.qlFuturesRateHelperConvexityAdjustment($D78)),_xll.qlSwapRateHelperSpread($D78))</f>
        <v>--</v>
      </c>
      <c r="H78" s="35" t="e">
        <f>_xll.qlRateHelperEarliestDate($D78)</f>
        <v>#VALUE!</v>
      </c>
      <c r="I78" s="35" t="e">
        <f>_xll.qlRateHelperLatestDate($D78)</f>
        <v>#VALUE!</v>
      </c>
      <c r="J78" s="45" t="e">
        <v>#N/A</v>
      </c>
    </row>
    <row r="79" spans="4:10" x14ac:dyDescent="0.2">
      <c r="D79" s="33" t="e">
        <v>#N/A</v>
      </c>
      <c r="E79" s="33" t="e">
        <f>+_xll.qlRateHelperQuoteName(D79)</f>
        <v>#VALUE!</v>
      </c>
      <c r="F79" s="34" t="e">
        <f>_xll.qlRateHelperRate($D79)</f>
        <v>#VALUE!</v>
      </c>
      <c r="G79" s="34" t="str">
        <f>IF(ISERROR(_xll.qlSwapRateHelperSpread($D79)),IF(ISERROR(_xll.qlFuturesRateHelperConvexityAdjustment($D79)),"--",_xll.qlFuturesRateHelperConvexityAdjustment($D79)),_xll.qlSwapRateHelperSpread($D79))</f>
        <v>--</v>
      </c>
      <c r="H79" s="35" t="e">
        <f>_xll.qlRateHelperEarliestDate($D79)</f>
        <v>#VALUE!</v>
      </c>
      <c r="I79" s="35" t="e">
        <f>_xll.qlRateHelperLatestDate($D79)</f>
        <v>#VALUE!</v>
      </c>
      <c r="J79" s="45" t="e">
        <v>#N/A</v>
      </c>
    </row>
    <row r="80" spans="4:10" x14ac:dyDescent="0.2">
      <c r="D80" s="33" t="e">
        <v>#N/A</v>
      </c>
      <c r="E80" s="33" t="e">
        <f>+_xll.qlRateHelperQuoteName(D80)</f>
        <v>#VALUE!</v>
      </c>
      <c r="F80" s="34" t="e">
        <f>_xll.qlRateHelperRate($D80)</f>
        <v>#VALUE!</v>
      </c>
      <c r="G80" s="34" t="str">
        <f>IF(ISERROR(_xll.qlSwapRateHelperSpread($D80)),IF(ISERROR(_xll.qlFuturesRateHelperConvexityAdjustment($D80)),"--",_xll.qlFuturesRateHelperConvexityAdjustment($D80)),_xll.qlSwapRateHelperSpread($D80))</f>
        <v>--</v>
      </c>
      <c r="H80" s="35" t="e">
        <f>_xll.qlRateHelperEarliestDate($D80)</f>
        <v>#VALUE!</v>
      </c>
      <c r="I80" s="35" t="e">
        <f>_xll.qlRateHelperLatestDate($D80)</f>
        <v>#VALUE!</v>
      </c>
      <c r="J80" s="45" t="e">
        <v>#N/A</v>
      </c>
    </row>
    <row r="81" spans="4:10" x14ac:dyDescent="0.2">
      <c r="D81" s="33" t="e">
        <v>#N/A</v>
      </c>
      <c r="E81" s="33" t="e">
        <f>+_xll.qlRateHelperQuoteName(D81)</f>
        <v>#VALUE!</v>
      </c>
      <c r="F81" s="34" t="e">
        <f>_xll.qlRateHelperRate($D81)</f>
        <v>#VALUE!</v>
      </c>
      <c r="G81" s="34" t="str">
        <f>IF(ISERROR(_xll.qlSwapRateHelperSpread($D81)),IF(ISERROR(_xll.qlFuturesRateHelperConvexityAdjustment($D81)),"--",_xll.qlFuturesRateHelperConvexityAdjustment($D81)),_xll.qlSwapRateHelperSpread($D81))</f>
        <v>--</v>
      </c>
      <c r="H81" s="35" t="e">
        <f>_xll.qlRateHelperEarliestDate($D81)</f>
        <v>#VALUE!</v>
      </c>
      <c r="I81" s="35" t="e">
        <f>_xll.qlRateHelperLatestDate($D81)</f>
        <v>#VALUE!</v>
      </c>
      <c r="J81" s="45" t="e">
        <v>#N/A</v>
      </c>
    </row>
    <row r="82" spans="4:10" x14ac:dyDescent="0.2">
      <c r="D82" s="33" t="e">
        <v>#N/A</v>
      </c>
      <c r="E82" s="33" t="e">
        <f>+_xll.qlRateHelperQuoteName(D82)</f>
        <v>#VALUE!</v>
      </c>
      <c r="F82" s="34" t="e">
        <f>_xll.qlRateHelperRate($D82)</f>
        <v>#VALUE!</v>
      </c>
      <c r="G82" s="34" t="str">
        <f>IF(ISERROR(_xll.qlSwapRateHelperSpread($D82)),IF(ISERROR(_xll.qlFuturesRateHelperConvexityAdjustment($D82)),"--",_xll.qlFuturesRateHelperConvexityAdjustment($D82)),_xll.qlSwapRateHelperSpread($D82))</f>
        <v>--</v>
      </c>
      <c r="H82" s="35" t="e">
        <f>_xll.qlRateHelperEarliestDate($D82)</f>
        <v>#VALUE!</v>
      </c>
      <c r="I82" s="35" t="e">
        <f>_xll.qlRateHelperLatestDate($D82)</f>
        <v>#VALUE!</v>
      </c>
      <c r="J82" s="45" t="e">
        <v>#N/A</v>
      </c>
    </row>
    <row r="83" spans="4:10" x14ac:dyDescent="0.2">
      <c r="D83" s="33" t="e">
        <v>#N/A</v>
      </c>
      <c r="E83" s="33" t="e">
        <f>+_xll.qlRateHelperQuoteName(D83)</f>
        <v>#VALUE!</v>
      </c>
      <c r="F83" s="34" t="e">
        <f>_xll.qlRateHelperRate($D83)</f>
        <v>#VALUE!</v>
      </c>
      <c r="G83" s="34" t="str">
        <f>IF(ISERROR(_xll.qlSwapRateHelperSpread($D83)),IF(ISERROR(_xll.qlFuturesRateHelperConvexityAdjustment($D83)),"--",_xll.qlFuturesRateHelperConvexityAdjustment($D83)),_xll.qlSwapRateHelperSpread($D83))</f>
        <v>--</v>
      </c>
      <c r="H83" s="35" t="e">
        <f>_xll.qlRateHelperEarliestDate($D83)</f>
        <v>#VALUE!</v>
      </c>
      <c r="I83" s="35" t="e">
        <f>_xll.qlRateHelperLatestDate($D83)</f>
        <v>#VALUE!</v>
      </c>
      <c r="J83" s="45" t="e">
        <v>#N/A</v>
      </c>
    </row>
    <row r="84" spans="4:10" x14ac:dyDescent="0.2">
      <c r="D84" s="33" t="e">
        <v>#N/A</v>
      </c>
      <c r="E84" s="33" t="e">
        <f>+_xll.qlRateHelperQuoteName(D84)</f>
        <v>#VALUE!</v>
      </c>
      <c r="F84" s="34" t="e">
        <f>_xll.qlRateHelperRate($D84)</f>
        <v>#VALUE!</v>
      </c>
      <c r="G84" s="34" t="str">
        <f>IF(ISERROR(_xll.qlSwapRateHelperSpread($D84)),IF(ISERROR(_xll.qlFuturesRateHelperConvexityAdjustment($D84)),"--",_xll.qlFuturesRateHelperConvexityAdjustment($D84)),_xll.qlSwapRateHelperSpread($D84))</f>
        <v>--</v>
      </c>
      <c r="H84" s="35" t="e">
        <f>_xll.qlRateHelperEarliestDate($D84)</f>
        <v>#VALUE!</v>
      </c>
      <c r="I84" s="35" t="e">
        <f>_xll.qlRateHelperLatestDate($D84)</f>
        <v>#VALUE!</v>
      </c>
      <c r="J84" s="45" t="e">
        <v>#N/A</v>
      </c>
    </row>
    <row r="85" spans="4:10" x14ac:dyDescent="0.2">
      <c r="D85" s="33" t="e">
        <v>#N/A</v>
      </c>
      <c r="E85" s="33" t="e">
        <f>+_xll.qlRateHelperQuoteName(D85)</f>
        <v>#VALUE!</v>
      </c>
      <c r="F85" s="34" t="e">
        <f>_xll.qlRateHelperRate($D85)</f>
        <v>#VALUE!</v>
      </c>
      <c r="G85" s="34" t="str">
        <f>IF(ISERROR(_xll.qlSwapRateHelperSpread($D85)),IF(ISERROR(_xll.qlFuturesRateHelperConvexityAdjustment($D85)),"--",_xll.qlFuturesRateHelperConvexityAdjustment($D85)),_xll.qlSwapRateHelperSpread($D85))</f>
        <v>--</v>
      </c>
      <c r="H85" s="35" t="e">
        <f>_xll.qlRateHelperEarliestDate($D85)</f>
        <v>#VALUE!</v>
      </c>
      <c r="I85" s="35" t="e">
        <f>_xll.qlRateHelperLatestDate($D85)</f>
        <v>#VALUE!</v>
      </c>
      <c r="J85" s="45" t="e">
        <v>#N/A</v>
      </c>
    </row>
    <row r="86" spans="4:10" x14ac:dyDescent="0.2">
      <c r="D86" s="33" t="e">
        <v>#N/A</v>
      </c>
      <c r="E86" s="33" t="e">
        <f>+_xll.qlRateHelperQuoteName(D86)</f>
        <v>#VALUE!</v>
      </c>
      <c r="F86" s="34" t="e">
        <f>_xll.qlRateHelperRate($D86)</f>
        <v>#VALUE!</v>
      </c>
      <c r="G86" s="34" t="str">
        <f>IF(ISERROR(_xll.qlSwapRateHelperSpread($D86)),IF(ISERROR(_xll.qlFuturesRateHelperConvexityAdjustment($D86)),"--",_xll.qlFuturesRateHelperConvexityAdjustment($D86)),_xll.qlSwapRateHelperSpread($D86))</f>
        <v>--</v>
      </c>
      <c r="H86" s="35" t="e">
        <f>_xll.qlRateHelperEarliestDate($D86)</f>
        <v>#VALUE!</v>
      </c>
      <c r="I86" s="35" t="e">
        <f>_xll.qlRateHelperLatestDate($D86)</f>
        <v>#VALUE!</v>
      </c>
      <c r="J86" s="45" t="e">
        <v>#N/A</v>
      </c>
    </row>
    <row r="87" spans="4:10" x14ac:dyDescent="0.2">
      <c r="D87" s="33" t="e">
        <v>#N/A</v>
      </c>
      <c r="E87" s="33" t="e">
        <f>+_xll.qlRateHelperQuoteName(D87)</f>
        <v>#VALUE!</v>
      </c>
      <c r="F87" s="34" t="e">
        <f>_xll.qlRateHelperRate($D87)</f>
        <v>#VALUE!</v>
      </c>
      <c r="G87" s="34" t="str">
        <f>IF(ISERROR(_xll.qlSwapRateHelperSpread($D87)),IF(ISERROR(_xll.qlFuturesRateHelperConvexityAdjustment($D87)),"--",_xll.qlFuturesRateHelperConvexityAdjustment($D87)),_xll.qlSwapRateHelperSpread($D87))</f>
        <v>--</v>
      </c>
      <c r="H87" s="35" t="e">
        <f>_xll.qlRateHelperEarliestDate($D87)</f>
        <v>#VALUE!</v>
      </c>
      <c r="I87" s="35" t="e">
        <f>_xll.qlRateHelperLatestDate($D87)</f>
        <v>#VALUE!</v>
      </c>
      <c r="J87" s="45" t="e">
        <v>#N/A</v>
      </c>
    </row>
    <row r="88" spans="4:10" x14ac:dyDescent="0.2">
      <c r="D88" s="33" t="e">
        <v>#N/A</v>
      </c>
      <c r="E88" s="33" t="e">
        <f>+_xll.qlRateHelperQuoteName(D88)</f>
        <v>#VALUE!</v>
      </c>
      <c r="F88" s="34" t="e">
        <f>_xll.qlRateHelperRate($D88)</f>
        <v>#VALUE!</v>
      </c>
      <c r="G88" s="34" t="str">
        <f>IF(ISERROR(_xll.qlSwapRateHelperSpread($D88)),IF(ISERROR(_xll.qlFuturesRateHelperConvexityAdjustment($D88)),"--",_xll.qlFuturesRateHelperConvexityAdjustment($D88)),_xll.qlSwapRateHelperSpread($D88))</f>
        <v>--</v>
      </c>
      <c r="H88" s="35" t="e">
        <f>_xll.qlRateHelperEarliestDate($D88)</f>
        <v>#VALUE!</v>
      </c>
      <c r="I88" s="35" t="e">
        <f>_xll.qlRateHelperLatestDate($D88)</f>
        <v>#VALUE!</v>
      </c>
      <c r="J88" s="45" t="e">
        <v>#N/A</v>
      </c>
    </row>
    <row r="89" spans="4:10" x14ac:dyDescent="0.2">
      <c r="D89" s="33" t="e">
        <v>#N/A</v>
      </c>
      <c r="E89" s="33" t="e">
        <f>+_xll.qlRateHelperQuoteName(D89)</f>
        <v>#VALUE!</v>
      </c>
      <c r="F89" s="34" t="e">
        <f>_xll.qlRateHelperRate($D89)</f>
        <v>#VALUE!</v>
      </c>
      <c r="G89" s="34" t="str">
        <f>IF(ISERROR(_xll.qlSwapRateHelperSpread($D89)),IF(ISERROR(_xll.qlFuturesRateHelperConvexityAdjustment($D89)),"--",_xll.qlFuturesRateHelperConvexityAdjustment($D89)),_xll.qlSwapRateHelperSpread($D89))</f>
        <v>--</v>
      </c>
      <c r="H89" s="35" t="e">
        <f>_xll.qlRateHelperEarliestDate($D89)</f>
        <v>#VALUE!</v>
      </c>
      <c r="I89" s="35" t="e">
        <f>_xll.qlRateHelperLatestDate($D89)</f>
        <v>#VALUE!</v>
      </c>
      <c r="J89" s="45" t="e">
        <v>#N/A</v>
      </c>
    </row>
    <row r="90" spans="4:10" x14ac:dyDescent="0.2">
      <c r="D90" s="33" t="e">
        <v>#N/A</v>
      </c>
      <c r="E90" s="33" t="e">
        <f>+_xll.qlRateHelperQuoteName(D90)</f>
        <v>#VALUE!</v>
      </c>
      <c r="F90" s="34" t="e">
        <f>_xll.qlRateHelperRate($D90)</f>
        <v>#VALUE!</v>
      </c>
      <c r="G90" s="34" t="str">
        <f>IF(ISERROR(_xll.qlSwapRateHelperSpread($D90)),IF(ISERROR(_xll.qlFuturesRateHelperConvexityAdjustment($D90)),"--",_xll.qlFuturesRateHelperConvexityAdjustment($D90)),_xll.qlSwapRateHelperSpread($D90))</f>
        <v>--</v>
      </c>
      <c r="H90" s="35" t="e">
        <f>_xll.qlRateHelperEarliestDate($D90)</f>
        <v>#VALUE!</v>
      </c>
      <c r="I90" s="35" t="e">
        <f>_xll.qlRateHelperLatestDate($D90)</f>
        <v>#VALUE!</v>
      </c>
      <c r="J90" s="45" t="e">
        <v>#N/A</v>
      </c>
    </row>
    <row r="91" spans="4:10" x14ac:dyDescent="0.2">
      <c r="D91" s="33" t="e">
        <v>#N/A</v>
      </c>
      <c r="E91" s="33" t="e">
        <f>+_xll.qlRateHelperQuoteName(D91)</f>
        <v>#VALUE!</v>
      </c>
      <c r="F91" s="34" t="e">
        <f>_xll.qlRateHelperRate($D91)</f>
        <v>#VALUE!</v>
      </c>
      <c r="G91" s="34" t="str">
        <f>IF(ISERROR(_xll.qlSwapRateHelperSpread($D91)),IF(ISERROR(_xll.qlFuturesRateHelperConvexityAdjustment($D91)),"--",_xll.qlFuturesRateHelperConvexityAdjustment($D91)),_xll.qlSwapRateHelperSpread($D91))</f>
        <v>--</v>
      </c>
      <c r="H91" s="35" t="e">
        <f>_xll.qlRateHelperEarliestDate($D91)</f>
        <v>#VALUE!</v>
      </c>
      <c r="I91" s="35" t="e">
        <f>_xll.qlRateHelperLatestDate($D91)</f>
        <v>#VALUE!</v>
      </c>
      <c r="J91" s="45" t="e">
        <v>#N/A</v>
      </c>
    </row>
    <row r="92" spans="4:10" x14ac:dyDescent="0.2">
      <c r="D92" s="33" t="e">
        <v>#N/A</v>
      </c>
      <c r="E92" s="33" t="e">
        <f>+_xll.qlRateHelperQuoteName(D92)</f>
        <v>#VALUE!</v>
      </c>
      <c r="F92" s="34" t="e">
        <f>_xll.qlRateHelperRate($D92)</f>
        <v>#VALUE!</v>
      </c>
      <c r="G92" s="34" t="str">
        <f>IF(ISERROR(_xll.qlSwapRateHelperSpread($D92)),IF(ISERROR(_xll.qlFuturesRateHelperConvexityAdjustment($D92)),"--",_xll.qlFuturesRateHelperConvexityAdjustment($D92)),_xll.qlSwapRateHelperSpread($D92))</f>
        <v>--</v>
      </c>
      <c r="H92" s="35" t="e">
        <f>_xll.qlRateHelperEarliestDate($D92)</f>
        <v>#VALUE!</v>
      </c>
      <c r="I92" s="35" t="e">
        <f>_xll.qlRateHelperLatestDate($D92)</f>
        <v>#VALUE!</v>
      </c>
      <c r="J92" s="45" t="e">
        <v>#N/A</v>
      </c>
    </row>
    <row r="93" spans="4:10" x14ac:dyDescent="0.2">
      <c r="D93" s="33" t="e">
        <v>#N/A</v>
      </c>
      <c r="E93" s="33" t="e">
        <f>+_xll.qlRateHelperQuoteName(D93)</f>
        <v>#VALUE!</v>
      </c>
      <c r="F93" s="34" t="e">
        <f>_xll.qlRateHelperRate($D93)</f>
        <v>#VALUE!</v>
      </c>
      <c r="G93" s="34" t="str">
        <f>IF(ISERROR(_xll.qlSwapRateHelperSpread($D93)),IF(ISERROR(_xll.qlFuturesRateHelperConvexityAdjustment($D93)),"--",_xll.qlFuturesRateHelperConvexityAdjustment($D93)),_xll.qlSwapRateHelperSpread($D93))</f>
        <v>--</v>
      </c>
      <c r="H93" s="35" t="e">
        <f>_xll.qlRateHelperEarliestDate($D93)</f>
        <v>#VALUE!</v>
      </c>
      <c r="I93" s="35" t="e">
        <f>_xll.qlRateHelperLatestDate($D93)</f>
        <v>#VALUE!</v>
      </c>
      <c r="J93" s="45" t="e">
        <v>#N/A</v>
      </c>
    </row>
    <row r="94" spans="4:10" x14ac:dyDescent="0.2">
      <c r="D94" s="33" t="e">
        <v>#N/A</v>
      </c>
      <c r="E94" s="33" t="e">
        <f>+_xll.qlRateHelperQuoteName(D94)</f>
        <v>#VALUE!</v>
      </c>
      <c r="F94" s="34" t="e">
        <f>_xll.qlRateHelperRate($D94)</f>
        <v>#VALUE!</v>
      </c>
      <c r="G94" s="34" t="str">
        <f>IF(ISERROR(_xll.qlSwapRateHelperSpread($D94)),IF(ISERROR(_xll.qlFuturesRateHelperConvexityAdjustment($D94)),"--",_xll.qlFuturesRateHelperConvexityAdjustment($D94)),_xll.qlSwapRateHelperSpread($D94))</f>
        <v>--</v>
      </c>
      <c r="H94" s="35" t="e">
        <f>_xll.qlRateHelperEarliestDate($D94)</f>
        <v>#VALUE!</v>
      </c>
      <c r="I94" s="35" t="e">
        <f>_xll.qlRateHelperLatestDate($D94)</f>
        <v>#VALUE!</v>
      </c>
      <c r="J94" s="45" t="e">
        <v>#N/A</v>
      </c>
    </row>
    <row r="95" spans="4:10" x14ac:dyDescent="0.2">
      <c r="D95" s="33" t="e">
        <v>#N/A</v>
      </c>
      <c r="E95" s="33" t="e">
        <f>+_xll.qlRateHelperQuoteName(D95)</f>
        <v>#VALUE!</v>
      </c>
      <c r="F95" s="34" t="e">
        <f>_xll.qlRateHelperRate($D95)</f>
        <v>#VALUE!</v>
      </c>
      <c r="G95" s="34" t="str">
        <f>IF(ISERROR(_xll.qlSwapRateHelperSpread($D95)),IF(ISERROR(_xll.qlFuturesRateHelperConvexityAdjustment($D95)),"--",_xll.qlFuturesRateHelperConvexityAdjustment($D95)),_xll.qlSwapRateHelperSpread($D95))</f>
        <v>--</v>
      </c>
      <c r="H95" s="35" t="e">
        <f>_xll.qlRateHelperEarliestDate($D95)</f>
        <v>#VALUE!</v>
      </c>
      <c r="I95" s="35" t="e">
        <f>_xll.qlRateHelperLatestDate($D95)</f>
        <v>#VALUE!</v>
      </c>
      <c r="J95" s="45" t="e">
        <v>#N/A</v>
      </c>
    </row>
    <row r="96" spans="4:10" x14ac:dyDescent="0.2">
      <c r="D96" s="33" t="e">
        <v>#N/A</v>
      </c>
      <c r="E96" s="33" t="e">
        <f>+_xll.qlRateHelperQuoteName(D96)</f>
        <v>#VALUE!</v>
      </c>
      <c r="F96" s="34" t="e">
        <f>_xll.qlRateHelperRate($D96)</f>
        <v>#VALUE!</v>
      </c>
      <c r="G96" s="34" t="str">
        <f>IF(ISERROR(_xll.qlSwapRateHelperSpread($D96)),IF(ISERROR(_xll.qlFuturesRateHelperConvexityAdjustment($D96)),"--",_xll.qlFuturesRateHelperConvexityAdjustment($D96)),_xll.qlSwapRateHelperSpread($D96))</f>
        <v>--</v>
      </c>
      <c r="H96" s="35" t="e">
        <f>_xll.qlRateHelperEarliestDate($D96)</f>
        <v>#VALUE!</v>
      </c>
      <c r="I96" s="35" t="e">
        <f>_xll.qlRateHelperLatestDate($D96)</f>
        <v>#VALUE!</v>
      </c>
      <c r="J96" s="45" t="e">
        <v>#N/A</v>
      </c>
    </row>
    <row r="97" spans="4:10" x14ac:dyDescent="0.2">
      <c r="D97" s="33" t="e">
        <v>#N/A</v>
      </c>
      <c r="E97" s="33" t="e">
        <f>+_xll.qlRateHelperQuoteName(D97)</f>
        <v>#VALUE!</v>
      </c>
      <c r="F97" s="34" t="e">
        <f>_xll.qlRateHelperRate($D97)</f>
        <v>#VALUE!</v>
      </c>
      <c r="G97" s="34" t="str">
        <f>IF(ISERROR(_xll.qlSwapRateHelperSpread($D97)),IF(ISERROR(_xll.qlFuturesRateHelperConvexityAdjustment($D97)),"--",_xll.qlFuturesRateHelperConvexityAdjustment($D97)),_xll.qlSwapRateHelperSpread($D97))</f>
        <v>--</v>
      </c>
      <c r="H97" s="35" t="e">
        <f>_xll.qlRateHelperEarliestDate($D97)</f>
        <v>#VALUE!</v>
      </c>
      <c r="I97" s="35" t="e">
        <f>_xll.qlRateHelperLatestDate($D97)</f>
        <v>#VALUE!</v>
      </c>
      <c r="J97" s="45" t="e">
        <v>#N/A</v>
      </c>
    </row>
    <row r="98" spans="4:10" x14ac:dyDescent="0.2">
      <c r="D98" s="33" t="e">
        <v>#N/A</v>
      </c>
      <c r="E98" s="33" t="e">
        <f>+_xll.qlRateHelperQuoteName(D98)</f>
        <v>#VALUE!</v>
      </c>
      <c r="F98" s="34" t="e">
        <f>_xll.qlRateHelperRate($D98)</f>
        <v>#VALUE!</v>
      </c>
      <c r="G98" s="34" t="str">
        <f>IF(ISERROR(_xll.qlSwapRateHelperSpread($D98)),IF(ISERROR(_xll.qlFuturesRateHelperConvexityAdjustment($D98)),"--",_xll.qlFuturesRateHelperConvexityAdjustment($D98)),_xll.qlSwapRateHelperSpread($D98))</f>
        <v>--</v>
      </c>
      <c r="H98" s="35" t="e">
        <f>_xll.qlRateHelperEarliestDate($D98)</f>
        <v>#VALUE!</v>
      </c>
      <c r="I98" s="35" t="e">
        <f>_xll.qlRateHelperLatestDate($D98)</f>
        <v>#VALUE!</v>
      </c>
      <c r="J98" s="45" t="e">
        <v>#N/A</v>
      </c>
    </row>
    <row r="99" spans="4:10" x14ac:dyDescent="0.2">
      <c r="D99" s="33" t="e">
        <v>#N/A</v>
      </c>
      <c r="E99" s="33" t="e">
        <f>+_xll.qlRateHelperQuoteName(D99)</f>
        <v>#VALUE!</v>
      </c>
      <c r="F99" s="34" t="e">
        <f>_xll.qlRateHelperRate($D99)</f>
        <v>#VALUE!</v>
      </c>
      <c r="G99" s="34" t="str">
        <f>IF(ISERROR(_xll.qlSwapRateHelperSpread($D99)),IF(ISERROR(_xll.qlFuturesRateHelperConvexityAdjustment($D99)),"--",_xll.qlFuturesRateHelperConvexityAdjustment($D99)),_xll.qlSwapRateHelperSpread($D99))</f>
        <v>--</v>
      </c>
      <c r="H99" s="35" t="e">
        <f>_xll.qlRateHelperEarliestDate($D99)</f>
        <v>#VALUE!</v>
      </c>
      <c r="I99" s="35" t="e">
        <f>_xll.qlRateHelperLatestDate($D99)</f>
        <v>#VALUE!</v>
      </c>
      <c r="J99" s="45" t="e">
        <v>#N/A</v>
      </c>
    </row>
    <row r="100" spans="4:10" x14ac:dyDescent="0.2">
      <c r="D100" s="33" t="e">
        <v>#N/A</v>
      </c>
      <c r="E100" s="33" t="e">
        <f>+_xll.qlRateHelperQuoteName(D100)</f>
        <v>#VALUE!</v>
      </c>
      <c r="F100" s="34" t="e">
        <f>_xll.qlRateHelperRate($D100)</f>
        <v>#VALUE!</v>
      </c>
      <c r="G100" s="34" t="str">
        <f>IF(ISERROR(_xll.qlSwapRateHelperSpread($D100)),IF(ISERROR(_xll.qlFuturesRateHelperConvexityAdjustment($D100)),"--",_xll.qlFuturesRateHelperConvexityAdjustment($D100)),_xll.qlSwapRateHelperSpread($D100))</f>
        <v>--</v>
      </c>
      <c r="H100" s="35" t="e">
        <f>_xll.qlRateHelperEarliestDate($D100)</f>
        <v>#VALUE!</v>
      </c>
      <c r="I100" s="35" t="e">
        <f>_xll.qlRateHelperLatestDate($D100)</f>
        <v>#VALUE!</v>
      </c>
      <c r="J100" s="45" t="e">
        <v>#N/A</v>
      </c>
    </row>
    <row r="101" spans="4:10" x14ac:dyDescent="0.2">
      <c r="D101" s="33" t="e">
        <v>#N/A</v>
      </c>
      <c r="E101" s="33" t="e">
        <f>+_xll.qlRateHelperQuoteName(D101)</f>
        <v>#VALUE!</v>
      </c>
      <c r="F101" s="34" t="e">
        <f>_xll.qlRateHelperRate($D101)</f>
        <v>#VALUE!</v>
      </c>
      <c r="G101" s="34" t="str">
        <f>IF(ISERROR(_xll.qlSwapRateHelperSpread($D101)),IF(ISERROR(_xll.qlFuturesRateHelperConvexityAdjustment($D101)),"--",_xll.qlFuturesRateHelperConvexityAdjustment($D101)),_xll.qlSwapRateHelperSpread($D101))</f>
        <v>--</v>
      </c>
      <c r="H101" s="35" t="e">
        <f>_xll.qlRateHelperEarliestDate($D101)</f>
        <v>#VALUE!</v>
      </c>
      <c r="I101" s="35" t="e">
        <f>_xll.qlRateHelperLatestDate($D101)</f>
        <v>#VALUE!</v>
      </c>
      <c r="J101" s="45" t="e">
        <v>#N/A</v>
      </c>
    </row>
    <row r="102" spans="4:10" x14ac:dyDescent="0.2">
      <c r="D102" s="33" t="e">
        <v>#N/A</v>
      </c>
      <c r="E102" s="33" t="e">
        <f>+_xll.qlRateHelperQuoteName(D102)</f>
        <v>#VALUE!</v>
      </c>
      <c r="F102" s="34" t="e">
        <f>_xll.qlRateHelperRate($D102)</f>
        <v>#VALUE!</v>
      </c>
      <c r="G102" s="34" t="str">
        <f>IF(ISERROR(_xll.qlSwapRateHelperSpread($D102)),IF(ISERROR(_xll.qlFuturesRateHelperConvexityAdjustment($D102)),"--",_xll.qlFuturesRateHelperConvexityAdjustment($D102)),_xll.qlSwapRateHelperSpread($D102))</f>
        <v>--</v>
      </c>
      <c r="H102" s="35" t="e">
        <f>_xll.qlRateHelperEarliestDate($D102)</f>
        <v>#VALUE!</v>
      </c>
      <c r="I102" s="35" t="e">
        <f>_xll.qlRateHelperLatestDate($D102)</f>
        <v>#VALUE!</v>
      </c>
      <c r="J102" s="45" t="e">
        <v>#N/A</v>
      </c>
    </row>
    <row r="103" spans="4:10" x14ac:dyDescent="0.2">
      <c r="D103" s="33" t="e">
        <v>#N/A</v>
      </c>
      <c r="E103" s="33" t="e">
        <f>+_xll.qlRateHelperQuoteName(D103)</f>
        <v>#VALUE!</v>
      </c>
      <c r="F103" s="34" t="e">
        <f>_xll.qlRateHelperRate($D103)</f>
        <v>#VALUE!</v>
      </c>
      <c r="G103" s="34" t="str">
        <f>IF(ISERROR(_xll.qlSwapRateHelperSpread($D103)),IF(ISERROR(_xll.qlFuturesRateHelperConvexityAdjustment($D103)),"--",_xll.qlFuturesRateHelperConvexityAdjustment($D103)),_xll.qlSwapRateHelperSpread($D103))</f>
        <v>--</v>
      </c>
      <c r="H103" s="35" t="e">
        <f>_xll.qlRateHelperEarliestDate($D103)</f>
        <v>#VALUE!</v>
      </c>
      <c r="I103" s="35" t="e">
        <f>_xll.qlRateHelperLatestDate($D103)</f>
        <v>#VALUE!</v>
      </c>
      <c r="J103" s="45" t="e">
        <v>#N/A</v>
      </c>
    </row>
    <row r="104" spans="4:10" x14ac:dyDescent="0.2">
      <c r="D104" s="33" t="e">
        <v>#N/A</v>
      </c>
      <c r="E104" s="33" t="e">
        <f>+_xll.qlRateHelperQuoteName(D104)</f>
        <v>#VALUE!</v>
      </c>
      <c r="F104" s="34" t="e">
        <f>_xll.qlRateHelperRate($D104)</f>
        <v>#VALUE!</v>
      </c>
      <c r="G104" s="34" t="str">
        <f>IF(ISERROR(_xll.qlSwapRateHelperSpread($D104)),IF(ISERROR(_xll.qlFuturesRateHelperConvexityAdjustment($D104)),"--",_xll.qlFuturesRateHelperConvexityAdjustment($D104)),_xll.qlSwapRateHelperSpread($D104))</f>
        <v>--</v>
      </c>
      <c r="H104" s="35" t="e">
        <f>_xll.qlRateHelperEarliestDate($D104)</f>
        <v>#VALUE!</v>
      </c>
      <c r="I104" s="35" t="e">
        <f>_xll.qlRateHelperLatestDate($D104)</f>
        <v>#VALUE!</v>
      </c>
      <c r="J104" s="45" t="e">
        <v>#N/A</v>
      </c>
    </row>
    <row r="105" spans="4:10" x14ac:dyDescent="0.2">
      <c r="D105" s="33" t="e">
        <v>#N/A</v>
      </c>
      <c r="E105" s="33" t="e">
        <f>+_xll.qlRateHelperQuoteName(D105)</f>
        <v>#VALUE!</v>
      </c>
      <c r="F105" s="34" t="e">
        <f>_xll.qlRateHelperRate($D105)</f>
        <v>#VALUE!</v>
      </c>
      <c r="G105" s="34" t="str">
        <f>IF(ISERROR(_xll.qlSwapRateHelperSpread($D105)),IF(ISERROR(_xll.qlFuturesRateHelperConvexityAdjustment($D105)),"--",_xll.qlFuturesRateHelperConvexityAdjustment($D105)),_xll.qlSwapRateHelperSpread($D105))</f>
        <v>--</v>
      </c>
      <c r="H105" s="35" t="e">
        <f>_xll.qlRateHelperEarliestDate($D105)</f>
        <v>#VALUE!</v>
      </c>
      <c r="I105" s="35" t="e">
        <f>_xll.qlRateHelperLatestDate($D105)</f>
        <v>#VALUE!</v>
      </c>
      <c r="J105" s="45" t="e">
        <v>#N/A</v>
      </c>
    </row>
    <row r="106" spans="4:10" x14ac:dyDescent="0.2">
      <c r="D106" s="33" t="e">
        <v>#N/A</v>
      </c>
      <c r="E106" s="33" t="e">
        <f>+_xll.qlRateHelperQuoteName(D106)</f>
        <v>#VALUE!</v>
      </c>
      <c r="F106" s="34" t="e">
        <f>_xll.qlRateHelperRate($D106)</f>
        <v>#VALUE!</v>
      </c>
      <c r="G106" s="34" t="str">
        <f>IF(ISERROR(_xll.qlSwapRateHelperSpread($D106)),IF(ISERROR(_xll.qlFuturesRateHelperConvexityAdjustment($D106)),"--",_xll.qlFuturesRateHelperConvexityAdjustment($D106)),_xll.qlSwapRateHelperSpread($D106))</f>
        <v>--</v>
      </c>
      <c r="H106" s="35" t="e">
        <f>_xll.qlRateHelperEarliestDate($D106)</f>
        <v>#VALUE!</v>
      </c>
      <c r="I106" s="35" t="e">
        <f>_xll.qlRateHelperLatestDate($D106)</f>
        <v>#VALUE!</v>
      </c>
      <c r="J106" s="45" t="e">
        <v>#N/A</v>
      </c>
    </row>
    <row r="107" spans="4:10" x14ac:dyDescent="0.2">
      <c r="D107" s="33" t="e">
        <v>#N/A</v>
      </c>
      <c r="E107" s="33" t="e">
        <f>+_xll.qlRateHelperQuoteName(D107)</f>
        <v>#VALUE!</v>
      </c>
      <c r="F107" s="34" t="e">
        <f>_xll.qlRateHelperRate($D107)</f>
        <v>#VALUE!</v>
      </c>
      <c r="G107" s="34" t="str">
        <f>IF(ISERROR(_xll.qlSwapRateHelperSpread($D107)),IF(ISERROR(_xll.qlFuturesRateHelperConvexityAdjustment($D107)),"--",_xll.qlFuturesRateHelperConvexityAdjustment($D107)),_xll.qlSwapRateHelperSpread($D107))</f>
        <v>--</v>
      </c>
      <c r="H107" s="35" t="e">
        <f>_xll.qlRateHelperEarliestDate($D107)</f>
        <v>#VALUE!</v>
      </c>
      <c r="I107" s="35" t="e">
        <f>_xll.qlRateHelperLatestDate($D107)</f>
        <v>#VALUE!</v>
      </c>
      <c r="J107" s="45" t="e">
        <v>#N/A</v>
      </c>
    </row>
    <row r="108" spans="4:10" x14ac:dyDescent="0.2">
      <c r="D108" s="33" t="e">
        <v>#N/A</v>
      </c>
      <c r="E108" s="33" t="e">
        <f>+_xll.qlRateHelperQuoteName(D108)</f>
        <v>#VALUE!</v>
      </c>
      <c r="F108" s="34" t="e">
        <f>_xll.qlRateHelperRate($D108)</f>
        <v>#VALUE!</v>
      </c>
      <c r="G108" s="34" t="str">
        <f>IF(ISERROR(_xll.qlSwapRateHelperSpread($D108)),IF(ISERROR(_xll.qlFuturesRateHelperConvexityAdjustment($D108)),"--",_xll.qlFuturesRateHelperConvexityAdjustment($D108)),_xll.qlSwapRateHelperSpread($D108))</f>
        <v>--</v>
      </c>
      <c r="H108" s="35" t="e">
        <f>_xll.qlRateHelperEarliestDate($D108)</f>
        <v>#VALUE!</v>
      </c>
      <c r="I108" s="35" t="e">
        <f>_xll.qlRateHelperLatestDate($D108)</f>
        <v>#VALUE!</v>
      </c>
      <c r="J108" s="45" t="e">
        <v>#N/A</v>
      </c>
    </row>
    <row r="109" spans="4:10" x14ac:dyDescent="0.2">
      <c r="D109" s="33" t="e">
        <v>#N/A</v>
      </c>
      <c r="E109" s="33" t="e">
        <f>+_xll.qlRateHelperQuoteName(D109)</f>
        <v>#VALUE!</v>
      </c>
      <c r="F109" s="34" t="e">
        <f>_xll.qlRateHelperRate($D109)</f>
        <v>#VALUE!</v>
      </c>
      <c r="G109" s="34" t="str">
        <f>IF(ISERROR(_xll.qlSwapRateHelperSpread($D109)),IF(ISERROR(_xll.qlFuturesRateHelperConvexityAdjustment($D109)),"--",_xll.qlFuturesRateHelperConvexityAdjustment($D109)),_xll.qlSwapRateHelperSpread($D109))</f>
        <v>--</v>
      </c>
      <c r="H109" s="35" t="e">
        <f>_xll.qlRateHelperEarliestDate($D109)</f>
        <v>#VALUE!</v>
      </c>
      <c r="I109" s="35" t="e">
        <f>_xll.qlRateHelperLatestDate($D109)</f>
        <v>#VALUE!</v>
      </c>
      <c r="J109" s="45" t="e">
        <v>#N/A</v>
      </c>
    </row>
    <row r="110" spans="4:10" x14ac:dyDescent="0.2">
      <c r="D110" s="33" t="e">
        <v>#N/A</v>
      </c>
      <c r="E110" s="33" t="e">
        <f>+_xll.qlRateHelperQuoteName(D110)</f>
        <v>#VALUE!</v>
      </c>
      <c r="F110" s="34" t="e">
        <f>_xll.qlRateHelperRate($D110)</f>
        <v>#VALUE!</v>
      </c>
      <c r="G110" s="34" t="str">
        <f>IF(ISERROR(_xll.qlSwapRateHelperSpread($D110)),IF(ISERROR(_xll.qlFuturesRateHelperConvexityAdjustment($D110)),"--",_xll.qlFuturesRateHelperConvexityAdjustment($D110)),_xll.qlSwapRateHelperSpread($D110))</f>
        <v>--</v>
      </c>
      <c r="H110" s="35" t="e">
        <f>_xll.qlRateHelperEarliestDate($D110)</f>
        <v>#VALUE!</v>
      </c>
      <c r="I110" s="35" t="e">
        <f>_xll.qlRateHelperLatestDate($D110)</f>
        <v>#VALUE!</v>
      </c>
      <c r="J110" s="45" t="e">
        <v>#N/A</v>
      </c>
    </row>
    <row r="111" spans="4:10" x14ac:dyDescent="0.2">
      <c r="D111" s="33" t="e">
        <v>#N/A</v>
      </c>
      <c r="E111" s="33" t="e">
        <f>+_xll.qlRateHelperQuoteName(D111)</f>
        <v>#VALUE!</v>
      </c>
      <c r="F111" s="34" t="e">
        <f>_xll.qlRateHelperRate($D111)</f>
        <v>#VALUE!</v>
      </c>
      <c r="G111" s="34" t="str">
        <f>IF(ISERROR(_xll.qlSwapRateHelperSpread($D111)),IF(ISERROR(_xll.qlFuturesRateHelperConvexityAdjustment($D111)),"--",_xll.qlFuturesRateHelperConvexityAdjustment($D111)),_xll.qlSwapRateHelperSpread($D111))</f>
        <v>--</v>
      </c>
      <c r="H111" s="35" t="e">
        <f>_xll.qlRateHelperEarliestDate($D111)</f>
        <v>#VALUE!</v>
      </c>
      <c r="I111" s="35" t="e">
        <f>_xll.qlRateHelperLatestDate($D111)</f>
        <v>#VALUE!</v>
      </c>
      <c r="J111" s="45" t="e">
        <v>#N/A</v>
      </c>
    </row>
    <row r="112" spans="4:10" x14ac:dyDescent="0.2">
      <c r="D112" s="33" t="e">
        <v>#N/A</v>
      </c>
      <c r="E112" s="33" t="e">
        <f>+_xll.qlRateHelperQuoteName(D112)</f>
        <v>#VALUE!</v>
      </c>
      <c r="F112" s="34" t="e">
        <f>_xll.qlRateHelperRate($D112)</f>
        <v>#VALUE!</v>
      </c>
      <c r="G112" s="34" t="str">
        <f>IF(ISERROR(_xll.qlSwapRateHelperSpread($D112)),IF(ISERROR(_xll.qlFuturesRateHelperConvexityAdjustment($D112)),"--",_xll.qlFuturesRateHelperConvexityAdjustment($D112)),_xll.qlSwapRateHelperSpread($D112))</f>
        <v>--</v>
      </c>
      <c r="H112" s="35" t="e">
        <f>_xll.qlRateHelperEarliestDate($D112)</f>
        <v>#VALUE!</v>
      </c>
      <c r="I112" s="35" t="e">
        <f>_xll.qlRateHelperLatestDate($D112)</f>
        <v>#VALUE!</v>
      </c>
      <c r="J112" s="45" t="e">
        <v>#N/A</v>
      </c>
    </row>
    <row r="113" spans="4:10" x14ac:dyDescent="0.2">
      <c r="D113" s="33" t="e">
        <v>#N/A</v>
      </c>
      <c r="E113" s="33" t="e">
        <f>+_xll.qlRateHelperQuoteName(D113)</f>
        <v>#VALUE!</v>
      </c>
      <c r="F113" s="34" t="e">
        <f>_xll.qlRateHelperRate($D113)</f>
        <v>#VALUE!</v>
      </c>
      <c r="G113" s="34" t="str">
        <f>IF(ISERROR(_xll.qlSwapRateHelperSpread($D113)),IF(ISERROR(_xll.qlFuturesRateHelperConvexityAdjustment($D113)),"--",_xll.qlFuturesRateHelperConvexityAdjustment($D113)),_xll.qlSwapRateHelperSpread($D113))</f>
        <v>--</v>
      </c>
      <c r="H113" s="35" t="e">
        <f>_xll.qlRateHelperEarliestDate($D113)</f>
        <v>#VALUE!</v>
      </c>
      <c r="I113" s="35" t="e">
        <f>_xll.qlRateHelperLatestDate($D113)</f>
        <v>#VALUE!</v>
      </c>
      <c r="J113" s="45" t="e">
        <v>#N/A</v>
      </c>
    </row>
    <row r="114" spans="4:10" x14ac:dyDescent="0.2">
      <c r="D114" s="33" t="e">
        <v>#N/A</v>
      </c>
      <c r="E114" s="33" t="e">
        <f>+_xll.qlRateHelperQuoteName(D114)</f>
        <v>#VALUE!</v>
      </c>
      <c r="F114" s="34" t="e">
        <f>_xll.qlRateHelperRate($D114)</f>
        <v>#VALUE!</v>
      </c>
      <c r="G114" s="34" t="str">
        <f>IF(ISERROR(_xll.qlSwapRateHelperSpread($D114)),IF(ISERROR(_xll.qlFuturesRateHelperConvexityAdjustment($D114)),"--",_xll.qlFuturesRateHelperConvexityAdjustment($D114)),_xll.qlSwapRateHelperSpread($D114))</f>
        <v>--</v>
      </c>
      <c r="H114" s="35" t="e">
        <f>_xll.qlRateHelperEarliestDate($D114)</f>
        <v>#VALUE!</v>
      </c>
      <c r="I114" s="35" t="e">
        <f>_xll.qlRateHelperLatestDate($D114)</f>
        <v>#VALUE!</v>
      </c>
      <c r="J114" s="45" t="e">
        <v>#N/A</v>
      </c>
    </row>
    <row r="115" spans="4:10" x14ac:dyDescent="0.2">
      <c r="D115" s="33" t="e">
        <v>#N/A</v>
      </c>
      <c r="E115" s="33" t="e">
        <f>+_xll.qlRateHelperQuoteName(D115)</f>
        <v>#VALUE!</v>
      </c>
      <c r="F115" s="34" t="e">
        <f>_xll.qlRateHelperRate($D115)</f>
        <v>#VALUE!</v>
      </c>
      <c r="G115" s="34" t="str">
        <f>IF(ISERROR(_xll.qlSwapRateHelperSpread($D115)),IF(ISERROR(_xll.qlFuturesRateHelperConvexityAdjustment($D115)),"--",_xll.qlFuturesRateHelperConvexityAdjustment($D115)),_xll.qlSwapRateHelperSpread($D115))</f>
        <v>--</v>
      </c>
      <c r="H115" s="35" t="e">
        <f>_xll.qlRateHelperEarliestDate($D115)</f>
        <v>#VALUE!</v>
      </c>
      <c r="I115" s="35" t="e">
        <f>_xll.qlRateHelperLatestDate($D115)</f>
        <v>#VALUE!</v>
      </c>
      <c r="J115" s="45" t="e">
        <v>#N/A</v>
      </c>
    </row>
    <row r="116" spans="4:10" x14ac:dyDescent="0.2">
      <c r="D116" s="33" t="e">
        <v>#N/A</v>
      </c>
      <c r="E116" s="33" t="e">
        <f>+_xll.qlRateHelperQuoteName(D116)</f>
        <v>#VALUE!</v>
      </c>
      <c r="F116" s="34" t="e">
        <f>_xll.qlRateHelperRate($D116)</f>
        <v>#VALUE!</v>
      </c>
      <c r="G116" s="34" t="str">
        <f>IF(ISERROR(_xll.qlSwapRateHelperSpread($D116)),IF(ISERROR(_xll.qlFuturesRateHelperConvexityAdjustment($D116)),"--",_xll.qlFuturesRateHelperConvexityAdjustment($D116)),_xll.qlSwapRateHelperSpread($D116))</f>
        <v>--</v>
      </c>
      <c r="H116" s="35" t="e">
        <f>_xll.qlRateHelperEarliestDate($D116)</f>
        <v>#VALUE!</v>
      </c>
      <c r="I116" s="35" t="e">
        <f>_xll.qlRateHelperLatestDate($D116)</f>
        <v>#VALUE!</v>
      </c>
      <c r="J116" s="45" t="e">
        <v>#N/A</v>
      </c>
    </row>
    <row r="117" spans="4:10" x14ac:dyDescent="0.2">
      <c r="D117" s="33" t="e">
        <v>#N/A</v>
      </c>
      <c r="E117" s="33" t="e">
        <f>+_xll.qlRateHelperQuoteName(D117)</f>
        <v>#VALUE!</v>
      </c>
      <c r="F117" s="34" t="e">
        <f>_xll.qlRateHelperRate($D117)</f>
        <v>#VALUE!</v>
      </c>
      <c r="G117" s="34" t="str">
        <f>IF(ISERROR(_xll.qlSwapRateHelperSpread($D117)),IF(ISERROR(_xll.qlFuturesRateHelperConvexityAdjustment($D117)),"--",_xll.qlFuturesRateHelperConvexityAdjustment($D117)),_xll.qlSwapRateHelperSpread($D117))</f>
        <v>--</v>
      </c>
      <c r="H117" s="35" t="e">
        <f>_xll.qlRateHelperEarliestDate($D117)</f>
        <v>#VALUE!</v>
      </c>
      <c r="I117" s="35" t="e">
        <f>_xll.qlRateHelperLatestDate($D117)</f>
        <v>#VALUE!</v>
      </c>
      <c r="J117" s="45" t="e">
        <v>#N/A</v>
      </c>
    </row>
    <row r="118" spans="4:10" x14ac:dyDescent="0.2">
      <c r="D118" s="33" t="e">
        <v>#N/A</v>
      </c>
      <c r="E118" s="33" t="e">
        <f>+_xll.qlRateHelperQuoteName(D118)</f>
        <v>#VALUE!</v>
      </c>
      <c r="F118" s="34" t="e">
        <f>_xll.qlRateHelperRate($D118)</f>
        <v>#VALUE!</v>
      </c>
      <c r="G118" s="34" t="str">
        <f>IF(ISERROR(_xll.qlSwapRateHelperSpread($D118)),IF(ISERROR(_xll.qlFuturesRateHelperConvexityAdjustment($D118)),"--",_xll.qlFuturesRateHelperConvexityAdjustment($D118)),_xll.qlSwapRateHelperSpread($D118))</f>
        <v>--</v>
      </c>
      <c r="H118" s="35" t="e">
        <f>_xll.qlRateHelperEarliestDate($D118)</f>
        <v>#VALUE!</v>
      </c>
      <c r="I118" s="35" t="e">
        <f>_xll.qlRateHelperLatestDate($D118)</f>
        <v>#VALUE!</v>
      </c>
      <c r="J118" s="45" t="e">
        <v>#N/A</v>
      </c>
    </row>
    <row r="119" spans="4:10" x14ac:dyDescent="0.2">
      <c r="D119" s="33" t="e">
        <v>#N/A</v>
      </c>
      <c r="E119" s="33" t="e">
        <f>+_xll.qlRateHelperQuoteName(D119)</f>
        <v>#VALUE!</v>
      </c>
      <c r="F119" s="34" t="e">
        <f>_xll.qlRateHelperRate($D119)</f>
        <v>#VALUE!</v>
      </c>
      <c r="G119" s="34" t="str">
        <f>IF(ISERROR(_xll.qlSwapRateHelperSpread($D119)),IF(ISERROR(_xll.qlFuturesRateHelperConvexityAdjustment($D119)),"--",_xll.qlFuturesRateHelperConvexityAdjustment($D119)),_xll.qlSwapRateHelperSpread($D119))</f>
        <v>--</v>
      </c>
      <c r="H119" s="35" t="e">
        <f>_xll.qlRateHelperEarliestDate($D119)</f>
        <v>#VALUE!</v>
      </c>
      <c r="I119" s="35" t="e">
        <f>_xll.qlRateHelperLatestDate($D119)</f>
        <v>#VALUE!</v>
      </c>
      <c r="J119" s="45" t="e">
        <v>#N/A</v>
      </c>
    </row>
    <row r="120" spans="4:10" x14ac:dyDescent="0.2">
      <c r="D120" s="33" t="e">
        <v>#N/A</v>
      </c>
      <c r="E120" s="33" t="e">
        <f>+_xll.qlRateHelperQuoteName(D120)</f>
        <v>#VALUE!</v>
      </c>
      <c r="F120" s="34" t="e">
        <f>_xll.qlRateHelperRate($D120)</f>
        <v>#VALUE!</v>
      </c>
      <c r="G120" s="34" t="str">
        <f>IF(ISERROR(_xll.qlSwapRateHelperSpread($D120)),IF(ISERROR(_xll.qlFuturesRateHelperConvexityAdjustment($D120)),"--",_xll.qlFuturesRateHelperConvexityAdjustment($D120)),_xll.qlSwapRateHelperSpread($D120))</f>
        <v>--</v>
      </c>
      <c r="H120" s="35" t="e">
        <f>_xll.qlRateHelperEarliestDate($D120)</f>
        <v>#VALUE!</v>
      </c>
      <c r="I120" s="35" t="e">
        <f>_xll.qlRateHelperLatestDate($D120)</f>
        <v>#VALUE!</v>
      </c>
      <c r="J120" s="45" t="e">
        <v>#N/A</v>
      </c>
    </row>
    <row r="121" spans="4:10" x14ac:dyDescent="0.2">
      <c r="D121" s="33" t="e">
        <v>#N/A</v>
      </c>
      <c r="E121" s="33" t="e">
        <f>+_xll.qlRateHelperQuoteName(D121)</f>
        <v>#VALUE!</v>
      </c>
      <c r="F121" s="34" t="e">
        <f>_xll.qlRateHelperRate($D121)</f>
        <v>#VALUE!</v>
      </c>
      <c r="G121" s="34" t="str">
        <f>IF(ISERROR(_xll.qlSwapRateHelperSpread($D121)),IF(ISERROR(_xll.qlFuturesRateHelperConvexityAdjustment($D121)),"--",_xll.qlFuturesRateHelperConvexityAdjustment($D121)),_xll.qlSwapRateHelperSpread($D121))</f>
        <v>--</v>
      </c>
      <c r="H121" s="35" t="e">
        <f>_xll.qlRateHelperEarliestDate($D121)</f>
        <v>#VALUE!</v>
      </c>
      <c r="I121" s="35" t="e">
        <f>_xll.qlRateHelperLatestDate($D121)</f>
        <v>#VALUE!</v>
      </c>
      <c r="J121" s="45" t="e">
        <v>#N/A</v>
      </c>
    </row>
    <row r="122" spans="4:10" x14ac:dyDescent="0.2">
      <c r="D122" s="33" t="e">
        <v>#N/A</v>
      </c>
      <c r="E122" s="33" t="e">
        <f>+_xll.qlRateHelperQuoteName(D122)</f>
        <v>#VALUE!</v>
      </c>
      <c r="F122" s="34" t="e">
        <f>_xll.qlRateHelperRate($D122)</f>
        <v>#VALUE!</v>
      </c>
      <c r="G122" s="34" t="str">
        <f>IF(ISERROR(_xll.qlSwapRateHelperSpread($D122)),IF(ISERROR(_xll.qlFuturesRateHelperConvexityAdjustment($D122)),"--",_xll.qlFuturesRateHelperConvexityAdjustment($D122)),_xll.qlSwapRateHelperSpread($D122))</f>
        <v>--</v>
      </c>
      <c r="H122" s="35" t="e">
        <f>_xll.qlRateHelperEarliestDate($D122)</f>
        <v>#VALUE!</v>
      </c>
      <c r="I122" s="35" t="e">
        <f>_xll.qlRateHelperLatestDate($D122)</f>
        <v>#VALUE!</v>
      </c>
      <c r="J122" s="45" t="e">
        <v>#N/A</v>
      </c>
    </row>
    <row r="123" spans="4:10" x14ac:dyDescent="0.2">
      <c r="D123" s="33" t="e">
        <v>#N/A</v>
      </c>
      <c r="E123" s="33" t="e">
        <f>+_xll.qlRateHelperQuoteName(D123)</f>
        <v>#VALUE!</v>
      </c>
      <c r="F123" s="34" t="e">
        <f>_xll.qlRateHelperRate($D123)</f>
        <v>#VALUE!</v>
      </c>
      <c r="G123" s="34" t="str">
        <f>IF(ISERROR(_xll.qlSwapRateHelperSpread($D123)),IF(ISERROR(_xll.qlFuturesRateHelperConvexityAdjustment($D123)),"--",_xll.qlFuturesRateHelperConvexityAdjustment($D123)),_xll.qlSwapRateHelperSpread($D123))</f>
        <v>--</v>
      </c>
      <c r="H123" s="35" t="e">
        <f>_xll.qlRateHelperEarliestDate($D123)</f>
        <v>#VALUE!</v>
      </c>
      <c r="I123" s="35" t="e">
        <f>_xll.qlRateHelperLatestDate($D123)</f>
        <v>#VALUE!</v>
      </c>
      <c r="J123" s="45" t="e">
        <v>#N/A</v>
      </c>
    </row>
    <row r="124" spans="4:10" x14ac:dyDescent="0.2">
      <c r="D124" s="33" t="e">
        <v>#N/A</v>
      </c>
      <c r="E124" s="33" t="e">
        <f>+_xll.qlRateHelperQuoteName(D124)</f>
        <v>#VALUE!</v>
      </c>
      <c r="F124" s="34" t="e">
        <f>_xll.qlRateHelperRate($D124)</f>
        <v>#VALUE!</v>
      </c>
      <c r="G124" s="34" t="str">
        <f>IF(ISERROR(_xll.qlSwapRateHelperSpread($D124)),IF(ISERROR(_xll.qlFuturesRateHelperConvexityAdjustment($D124)),"--",_xll.qlFuturesRateHelperConvexityAdjustment($D124)),_xll.qlSwapRateHelperSpread($D124))</f>
        <v>--</v>
      </c>
      <c r="H124" s="35" t="e">
        <f>_xll.qlRateHelperEarliestDate($D124)</f>
        <v>#VALUE!</v>
      </c>
      <c r="I124" s="35" t="e">
        <f>_xll.qlRateHelperLatestDate($D124)</f>
        <v>#VALUE!</v>
      </c>
      <c r="J124" s="45" t="e">
        <v>#N/A</v>
      </c>
    </row>
    <row r="125" spans="4:10" x14ac:dyDescent="0.2">
      <c r="D125" s="33" t="e">
        <v>#N/A</v>
      </c>
      <c r="E125" s="33" t="e">
        <f>+_xll.qlRateHelperQuoteName(D125)</f>
        <v>#VALUE!</v>
      </c>
      <c r="F125" s="34" t="e">
        <f>_xll.qlRateHelperRate($D125)</f>
        <v>#VALUE!</v>
      </c>
      <c r="G125" s="34" t="str">
        <f>IF(ISERROR(_xll.qlSwapRateHelperSpread($D125)),IF(ISERROR(_xll.qlFuturesRateHelperConvexityAdjustment($D125)),"--",_xll.qlFuturesRateHelperConvexityAdjustment($D125)),_xll.qlSwapRateHelperSpread($D125))</f>
        <v>--</v>
      </c>
      <c r="H125" s="35" t="e">
        <f>_xll.qlRateHelperEarliestDate($D125)</f>
        <v>#VALUE!</v>
      </c>
      <c r="I125" s="35" t="e">
        <f>_xll.qlRateHelperLatestDate($D125)</f>
        <v>#VALUE!</v>
      </c>
      <c r="J125" s="45" t="e">
        <v>#N/A</v>
      </c>
    </row>
    <row r="126" spans="4:10" x14ac:dyDescent="0.2">
      <c r="D126" s="36" t="e">
        <v>#N/A</v>
      </c>
      <c r="E126" s="36" t="e">
        <f>+_xll.qlRateHelperQuoteName(D126)</f>
        <v>#VALUE!</v>
      </c>
      <c r="F126" s="37" t="e">
        <f>_xll.qlRateHelperRate($D126)</f>
        <v>#VALUE!</v>
      </c>
      <c r="G126" s="37" t="str">
        <f>IF(ISERROR(_xll.qlSwapRateHelperSpread($D126)),IF(ISERROR(_xll.qlFuturesRateHelperConvexityAdjustment($D126)),"--",_xll.qlFuturesRateHelperConvexityAdjustment($D126)),_xll.qlSwapRateHelperSpread($D126))</f>
        <v>--</v>
      </c>
      <c r="H126" s="38" t="e">
        <f>_xll.qlRateHelperEarliestDate($D126)</f>
        <v>#VALUE!</v>
      </c>
      <c r="I126" s="38" t="e">
        <f>_xll.qlRateHelperLatestDate($D126)</f>
        <v>#VALUE!</v>
      </c>
      <c r="J126" s="46" t="e">
        <v>#N/A</v>
      </c>
    </row>
  </sheetData>
  <mergeCells count="1">
    <mergeCell ref="A1:B1"/>
  </mergeCells>
  <dataValidations count="5">
    <dataValidation type="list" allowBlank="1" showInputMessage="1" showErrorMessage="1" sqref="M1">
      <formula1>"EUR,USD,GBP,JPY,CHF,AUD,CNY,CNH,HKD,RMB,SEK,PLN,HUF,CZK"</formula1>
    </dataValidation>
    <dataValidation type="list" allowBlank="1" showInputMessage="1" showErrorMessage="1" sqref="M11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M10">
      <formula1>"Discount,ZeroYield,ForwardRate"</formula1>
    </dataValidation>
    <dataValidation type="list" allowBlank="1" showInputMessage="1" showErrorMessage="1" sqref="M8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B5">
      <formula1>"AllDepos,DeposBeforeFirstFuturesStartDate,DeposBeforeFirstFuturesStartDatePlusOne,DeposBeforeFirstFuturesExpiryDate"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/>
  <dimension ref="A1:N126"/>
  <sheetViews>
    <sheetView showGridLines="0" topLeftCell="E1" workbookViewId="0">
      <selection activeCell="G1" sqref="G1"/>
    </sheetView>
  </sheetViews>
  <sheetFormatPr defaultRowHeight="11.25" outlineLevelCol="1" x14ac:dyDescent="0.2"/>
  <cols>
    <col min="1" max="1" width="24.42578125" style="39" hidden="1" customWidth="1" outlineLevel="1"/>
    <col min="2" max="2" width="9" style="39" hidden="1" customWidth="1" outlineLevel="1"/>
    <col min="3" max="3" width="2.7109375" style="39" hidden="1" customWidth="1" outlineLevel="1"/>
    <col min="4" max="4" width="13.140625" style="69" hidden="1" customWidth="1" outlineLevel="1"/>
    <col min="5" max="5" width="17.7109375" style="69" customWidth="1" collapsed="1"/>
    <col min="6" max="9" width="17.7109375" style="69" customWidth="1"/>
    <col min="10" max="10" width="17.7109375" style="39" customWidth="1"/>
    <col min="11" max="11" width="2.7109375" style="39" customWidth="1"/>
    <col min="12" max="12" width="18.28515625" style="39" bestFit="1" customWidth="1"/>
    <col min="13" max="13" width="50.7109375" style="39" customWidth="1"/>
    <col min="14" max="14" width="2.7109375" style="39" customWidth="1"/>
    <col min="15" max="15" width="30.7109375" style="39" bestFit="1" customWidth="1"/>
    <col min="16" max="16" width="47.28515625" style="39" bestFit="1" customWidth="1"/>
    <col min="17" max="17" width="17.28515625" style="39" bestFit="1" customWidth="1"/>
    <col min="18" max="16384" width="9.140625" style="39"/>
  </cols>
  <sheetData>
    <row r="1" spans="1:14" ht="22.5" x14ac:dyDescent="0.2">
      <c r="A1" s="122" t="s">
        <v>44</v>
      </c>
      <c r="B1" s="123"/>
      <c r="D1" s="21" t="s">
        <v>43</v>
      </c>
      <c r="E1" s="21" t="s">
        <v>68</v>
      </c>
      <c r="F1" s="21" t="s">
        <v>42</v>
      </c>
      <c r="G1" s="93"/>
      <c r="H1" s="21" t="s">
        <v>31</v>
      </c>
      <c r="I1" s="21" t="s">
        <v>30</v>
      </c>
      <c r="J1" s="44">
        <f t="array" ref="J1:J126">_xll.qlPiecewiseYieldCurveData(YieldCurve,)</f>
        <v>1</v>
      </c>
      <c r="L1" s="71" t="s">
        <v>57</v>
      </c>
      <c r="M1" s="72" t="s">
        <v>122</v>
      </c>
      <c r="N1" s="39" t="s">
        <v>109</v>
      </c>
    </row>
    <row r="2" spans="1:14" x14ac:dyDescent="0.2">
      <c r="A2" s="40" t="s">
        <v>41</v>
      </c>
      <c r="B2" s="27">
        <v>0</v>
      </c>
      <c r="D2" s="30" t="str">
        <f t="array" ref="D2:D126">_xll.qlRateHelperSelection(_xll.ohFilter(AUDRateHelpers,AUDRateHelpersIncluded),_xll.ohFilter(AUDRateHelpersPriority,AUDRateHelpersIncluded),nIMMFutures,nSerialFutures,FrontFuturesRollingDays,DepoInclusionCriteria,_xll.ohFilter(AUDMinDistance,AUDRateHelpersIncluded),AUDTrigger)</f>
        <v>obj_01566</v>
      </c>
      <c r="E2" s="30" t="str">
        <f>+_xll.qlRateHelperQuoteName(D2)</f>
        <v>AUDONDP_Quote</v>
      </c>
      <c r="F2" s="31">
        <f>_xll.qlRateHelperRate($D2)</f>
        <v>2.1700000000000001E-2</v>
      </c>
      <c r="G2" s="31" t="str">
        <f>IF(ISERROR(_xll.qlSwapRateHelperSpread($D2)),IF(ISERROR(_xll.qlFuturesRateHelperConvexityAdjustment($D2)),"--",_xll.qlFuturesRateHelperConvexityAdjustment($D2)),_xll.qlSwapRateHelperSpread($D2))</f>
        <v>--</v>
      </c>
      <c r="H2" s="32">
        <f>_xll.qlRateHelperEarliestDate($D2)</f>
        <v>42145</v>
      </c>
      <c r="I2" s="32">
        <f>_xll.qlRateHelperLatestDate($D2)</f>
        <v>42146</v>
      </c>
      <c r="J2" s="45">
        <v>0.99993972585541369</v>
      </c>
      <c r="L2" s="54" t="s">
        <v>114</v>
      </c>
      <c r="M2" s="59" t="str">
        <f>_xll.qlPiecewiseYieldCurve(M3,NDays,Calendar,_xll.ohPack('AUD Selected'!D2:D126),DayCounter,,,Accuracy,TraitsID,InterpolatorID,Permanent,,ObjectOverwrite)</f>
        <v>_AUDBASISUSDBASISEURON#0007</v>
      </c>
      <c r="N2" s="43" t="s">
        <v>109</v>
      </c>
    </row>
    <row r="3" spans="1:14" x14ac:dyDescent="0.2">
      <c r="A3" s="41" t="s">
        <v>40</v>
      </c>
      <c r="B3" s="28">
        <v>0</v>
      </c>
      <c r="D3" s="33" t="str">
        <v>obj_01573</v>
      </c>
      <c r="E3" s="33" t="str">
        <f>+_xll.qlRateHelperQuoteName(D3)</f>
        <v>AUDTNDP_Quote</v>
      </c>
      <c r="F3" s="34">
        <f>_xll.qlRateHelperRate($D3)</f>
        <v>2.1700000000000001E-2</v>
      </c>
      <c r="G3" s="34" t="str">
        <f>IF(ISERROR(_xll.qlSwapRateHelperSpread($D3)),IF(ISERROR(_xll.qlFuturesRateHelperConvexityAdjustment($D3)),"--",_xll.qlFuturesRateHelperConvexityAdjustment($D3)),_xll.qlSwapRateHelperSpread($D3))</f>
        <v>--</v>
      </c>
      <c r="H3" s="35">
        <f>_xll.qlRateHelperEarliestDate($D3)</f>
        <v>42146</v>
      </c>
      <c r="I3" s="35">
        <f>_xll.qlRateHelperLatestDate($D3)</f>
        <v>42150</v>
      </c>
      <c r="J3" s="45">
        <v>0.99969868739411971</v>
      </c>
      <c r="L3" s="50" t="s">
        <v>133</v>
      </c>
      <c r="M3" s="89" t="str">
        <f>"_"&amp;Currency&amp;"BASIS"&amp;AUDCollateralCurrency&amp;AUDCollateralType</f>
        <v>_AUDBASISUSDBASISEURON</v>
      </c>
      <c r="N3" s="43" t="s">
        <v>109</v>
      </c>
    </row>
    <row r="4" spans="1:14" x14ac:dyDescent="0.2">
      <c r="A4" s="41" t="s">
        <v>39</v>
      </c>
      <c r="B4" s="28">
        <v>0</v>
      </c>
      <c r="D4" s="33" t="str">
        <v>obj_0156e</v>
      </c>
      <c r="E4" s="33" t="str">
        <f>+_xll.qlRateHelperQuoteName(D4)</f>
        <v>AUDSNDP_Quote</v>
      </c>
      <c r="F4" s="34">
        <f>_xll.qlRateHelperRate($D4)</f>
        <v>2.0750000000000001E-2</v>
      </c>
      <c r="G4" s="34" t="str">
        <f>IF(ISERROR(_xll.qlSwapRateHelperSpread($D4)),IF(ISERROR(_xll.qlFuturesRateHelperConvexityAdjustment($D4)),"--",_xll.qlFuturesRateHelperConvexityAdjustment($D4)),_xll.qlSwapRateHelperSpread($D4))</f>
        <v>--</v>
      </c>
      <c r="H4" s="35">
        <f>_xll.qlRateHelperEarliestDate($D4)</f>
        <v>42150</v>
      </c>
      <c r="I4" s="35">
        <f>_xll.qlRateHelperLatestDate($D4)</f>
        <v>42151</v>
      </c>
      <c r="J4" s="45">
        <v>0.99964106919362306</v>
      </c>
      <c r="L4" s="50" t="s">
        <v>110</v>
      </c>
      <c r="M4" s="67" t="str">
        <f>_xll.ohRangeRetrieveError(YieldCurve)</f>
        <v/>
      </c>
      <c r="N4" s="43" t="s">
        <v>109</v>
      </c>
    </row>
    <row r="5" spans="1:14" x14ac:dyDescent="0.2">
      <c r="A5" s="42" t="s">
        <v>38</v>
      </c>
      <c r="B5" s="29" t="s">
        <v>37</v>
      </c>
      <c r="D5" s="33" t="str">
        <v>obj_01659</v>
      </c>
      <c r="E5" s="33" t="str">
        <f>+_xll.qlRateHelperQuoteName(D5)</f>
        <v>USDAUDSW_Quote</v>
      </c>
      <c r="F5" s="34">
        <f>_xll.qlRateHelperRate($D5)</f>
        <v>-3.0600000000000001E-4</v>
      </c>
      <c r="G5" s="34" t="str">
        <f>IF(ISERROR(_xll.qlSwapRateHelperSpread($D5)),IF(ISERROR(_xll.qlFuturesRateHelperConvexityAdjustment($D5)),"--",_xll.qlFuturesRateHelperConvexityAdjustment($D5)),_xll.qlSwapRateHelperSpread($D5))</f>
        <v>--</v>
      </c>
      <c r="H5" s="35">
        <f>_xll.qlRateHelperEarliestDate($D5)</f>
        <v>42150</v>
      </c>
      <c r="I5" s="35">
        <f>_xll.qlRateHelperLatestDate($D5)</f>
        <v>42157</v>
      </c>
      <c r="J5" s="45">
        <v>0.99924735564526157</v>
      </c>
      <c r="L5" s="51" t="s">
        <v>111</v>
      </c>
      <c r="M5" s="68" t="str">
        <f>_xll.ohRangeRetrieveError('AUD Selected'!J1)</f>
        <v/>
      </c>
      <c r="N5" s="43" t="s">
        <v>109</v>
      </c>
    </row>
    <row r="6" spans="1:14" x14ac:dyDescent="0.2">
      <c r="D6" s="33" t="str">
        <v>obj_01638</v>
      </c>
      <c r="E6" s="33" t="str">
        <f>+_xll.qlRateHelperQuoteName(D6)</f>
        <v>USDAUD2W_Quote</v>
      </c>
      <c r="F6" s="34">
        <f>_xll.qlRateHelperRate($D6)</f>
        <v>-6.045E-4</v>
      </c>
      <c r="G6" s="34" t="str">
        <f>IF(ISERROR(_xll.qlSwapRateHelperSpread($D6)),IF(ISERROR(_xll.qlFuturesRateHelperConvexityAdjustment($D6)),"--",_xll.qlFuturesRateHelperConvexityAdjustment($D6)),_xll.qlSwapRateHelperSpread($D6))</f>
        <v>--</v>
      </c>
      <c r="H6" s="35">
        <f>_xll.qlRateHelperEarliestDate($D6)</f>
        <v>42150</v>
      </c>
      <c r="I6" s="35">
        <f>_xll.qlRateHelperLatestDate($D6)</f>
        <v>42164</v>
      </c>
      <c r="J6" s="45">
        <v>0.99880159451909301</v>
      </c>
      <c r="L6" s="50" t="s">
        <v>51</v>
      </c>
      <c r="M6" s="60">
        <v>0</v>
      </c>
      <c r="N6" s="43" t="s">
        <v>109</v>
      </c>
    </row>
    <row r="7" spans="1:14" x14ac:dyDescent="0.2">
      <c r="D7" s="33" t="str">
        <v>obj_01651</v>
      </c>
      <c r="E7" s="33" t="str">
        <f>+_xll.qlRateHelperQuoteName(D7)</f>
        <v>USDAUD3W_Quote</v>
      </c>
      <c r="F7" s="34">
        <f>_xll.qlRateHelperRate($D7)</f>
        <v>-8.8949999999999999E-4</v>
      </c>
      <c r="G7" s="34" t="str">
        <f>IF(ISERROR(_xll.qlSwapRateHelperSpread($D7)),IF(ISERROR(_xll.qlFuturesRateHelperConvexityAdjustment($D7)),"--",_xll.qlFuturesRateHelperConvexityAdjustment($D7)),_xll.qlSwapRateHelperSpread($D7))</f>
        <v>--</v>
      </c>
      <c r="H7" s="35">
        <f>_xll.qlRateHelperEarliestDate($D7)</f>
        <v>42150</v>
      </c>
      <c r="I7" s="35">
        <f>_xll.qlRateHelperLatestDate($D7)</f>
        <v>42171</v>
      </c>
      <c r="J7" s="45">
        <v>0.99837054464656161</v>
      </c>
      <c r="L7" s="50" t="s">
        <v>50</v>
      </c>
      <c r="M7" s="70" t="str">
        <f>'AUD RateHelpers'!JoinCalendar</f>
        <v>JoinHolidays(Australia,UnitedStates::Settlement)</v>
      </c>
      <c r="N7" s="43" t="s">
        <v>109</v>
      </c>
    </row>
    <row r="8" spans="1:14" x14ac:dyDescent="0.2">
      <c r="D8" s="33" t="str">
        <v>obj_01643</v>
      </c>
      <c r="E8" s="33" t="str">
        <f>+_xll.qlRateHelperQuoteName(D8)</f>
        <v>USDAUD1M_Quote</v>
      </c>
      <c r="F8" s="34">
        <f>_xll.qlRateHelperRate($D8)</f>
        <v>-1.3320000000000001E-3</v>
      </c>
      <c r="G8" s="34" t="str">
        <f>IF(ISERROR(_xll.qlSwapRateHelperSpread($D8)),IF(ISERROR(_xll.qlFuturesRateHelperConvexityAdjustment($D8)),"--",_xll.qlFuturesRateHelperConvexityAdjustment($D8)),_xll.qlSwapRateHelperSpread($D8))</f>
        <v>--</v>
      </c>
      <c r="H8" s="35">
        <f>_xll.qlRateHelperEarliestDate($D8)</f>
        <v>42150</v>
      </c>
      <c r="I8" s="35">
        <f>_xll.qlRateHelperLatestDate($D8)</f>
        <v>42181</v>
      </c>
      <c r="J8" s="45">
        <v>0.9977149151989021</v>
      </c>
      <c r="L8" s="50" t="s">
        <v>49</v>
      </c>
      <c r="M8" s="53"/>
      <c r="N8" s="43" t="s">
        <v>109</v>
      </c>
    </row>
    <row r="9" spans="1:14" x14ac:dyDescent="0.2">
      <c r="D9" s="33" t="str">
        <v>obj_01633</v>
      </c>
      <c r="E9" s="33" t="str">
        <f>+_xll.qlRateHelperQuoteName(D9)</f>
        <v>USDAUD2M_Quote</v>
      </c>
      <c r="F9" s="34">
        <f>_xll.qlRateHelperRate($D9)</f>
        <v>-2.6420000000000003E-3</v>
      </c>
      <c r="G9" s="34" t="str">
        <f>IF(ISERROR(_xll.qlSwapRateHelperSpread($D9)),IF(ISERROR(_xll.qlFuturesRateHelperConvexityAdjustment($D9)),"--",_xll.qlFuturesRateHelperConvexityAdjustment($D9)),_xll.qlSwapRateHelperSpread($D9))</f>
        <v>--</v>
      </c>
      <c r="H9" s="35">
        <f>_xll.qlRateHelperEarliestDate($D9)</f>
        <v>42150</v>
      </c>
      <c r="I9" s="35">
        <f>_xll.qlRateHelperLatestDate($D9)</f>
        <v>42212</v>
      </c>
      <c r="J9" s="45">
        <v>0.99574664574469895</v>
      </c>
      <c r="L9" s="50" t="s">
        <v>48</v>
      </c>
      <c r="M9" s="61"/>
      <c r="N9" s="43" t="s">
        <v>109</v>
      </c>
    </row>
    <row r="10" spans="1:14" x14ac:dyDescent="0.2">
      <c r="D10" s="33" t="str">
        <v>obj_0163f</v>
      </c>
      <c r="E10" s="33" t="str">
        <f>+_xll.qlRateHelperQuoteName(D10)</f>
        <v>USDAUD3M_Quote</v>
      </c>
      <c r="F10" s="34">
        <f>_xll.qlRateHelperRate($D10)</f>
        <v>-3.9315000000000001E-3</v>
      </c>
      <c r="G10" s="34" t="str">
        <f>IF(ISERROR(_xll.qlSwapRateHelperSpread($D10)),IF(ISERROR(_xll.qlFuturesRateHelperConvexityAdjustment($D10)),"--",_xll.qlFuturesRateHelperConvexityAdjustment($D10)),_xll.qlSwapRateHelperSpread($D10))</f>
        <v>--</v>
      </c>
      <c r="H10" s="35">
        <f>_xll.qlRateHelperEarliestDate($D10)</f>
        <v>42150</v>
      </c>
      <c r="I10" s="35">
        <f>_xll.qlRateHelperLatestDate($D10)</f>
        <v>42242</v>
      </c>
      <c r="J10" s="45">
        <v>0.99379124554345943</v>
      </c>
      <c r="L10" s="50" t="s">
        <v>47</v>
      </c>
      <c r="M10" s="62" t="s">
        <v>46</v>
      </c>
      <c r="N10" s="43" t="s">
        <v>109</v>
      </c>
    </row>
    <row r="11" spans="1:14" x14ac:dyDescent="0.2">
      <c r="D11" s="33" t="str">
        <v>obj_01636</v>
      </c>
      <c r="E11" s="33" t="str">
        <f>+_xll.qlRateHelperQuoteName(D11)</f>
        <v>USDAUD4M_Quote</v>
      </c>
      <c r="F11" s="34">
        <f>_xll.qlRateHelperRate($D11)</f>
        <v>-5.3014999999999998E-3</v>
      </c>
      <c r="G11" s="34" t="str">
        <f>IF(ISERROR(_xll.qlSwapRateHelperSpread($D11)),IF(ISERROR(_xll.qlFuturesRateHelperConvexityAdjustment($D11)),"--",_xll.qlFuturesRateHelperConvexityAdjustment($D11)),_xll.qlSwapRateHelperSpread($D11))</f>
        <v>--</v>
      </c>
      <c r="H11" s="35">
        <f>_xll.qlRateHelperEarliestDate($D11)</f>
        <v>42150</v>
      </c>
      <c r="I11" s="35">
        <f>_xll.qlRateHelperLatestDate($D11)</f>
        <v>42275</v>
      </c>
      <c r="J11" s="45">
        <v>0.9916874510166005</v>
      </c>
      <c r="L11" s="51" t="s">
        <v>45</v>
      </c>
      <c r="M11" s="63" t="s">
        <v>63</v>
      </c>
      <c r="N11" s="43" t="s">
        <v>109</v>
      </c>
    </row>
    <row r="12" spans="1:14" x14ac:dyDescent="0.2">
      <c r="D12" s="33" t="str">
        <v>obj_0164c</v>
      </c>
      <c r="E12" s="33" t="str">
        <f>+_xll.qlRateHelperQuoteName(D12)</f>
        <v>USDAUD5M_Quote</v>
      </c>
      <c r="F12" s="34">
        <f>_xll.qlRateHelperRate($D12)</f>
        <v>-6.4010000000000004E-3</v>
      </c>
      <c r="G12" s="34" t="str">
        <f>IF(ISERROR(_xll.qlSwapRateHelperSpread($D12)),IF(ISERROR(_xll.qlFuturesRateHelperConvexityAdjustment($D12)),"--",_xll.qlFuturesRateHelperConvexityAdjustment($D12)),_xll.qlSwapRateHelperSpread($D12))</f>
        <v>--</v>
      </c>
      <c r="H12" s="35">
        <f>_xll.qlRateHelperEarliestDate($D12)</f>
        <v>42150</v>
      </c>
      <c r="I12" s="35">
        <f>_xll.qlRateHelperLatestDate($D12)</f>
        <v>42303</v>
      </c>
      <c r="J12" s="45">
        <v>0.98992373761375596</v>
      </c>
      <c r="L12" s="64" t="s">
        <v>138</v>
      </c>
      <c r="M12" s="62" t="b">
        <f>_xll.qlRelinkableHandleLinkTo('General Settings'!H15,YieldCurve)</f>
        <v>1</v>
      </c>
    </row>
    <row r="13" spans="1:14" x14ac:dyDescent="0.2">
      <c r="D13" s="33" t="str">
        <v>obj_01657</v>
      </c>
      <c r="E13" s="33" t="str">
        <f>+_xll.qlRateHelperQuoteName(D13)</f>
        <v>USDAUD6M_Quote</v>
      </c>
      <c r="F13" s="34">
        <f>_xll.qlRateHelperRate($D13)</f>
        <v>-7.639E-3</v>
      </c>
      <c r="G13" s="34" t="str">
        <f>IF(ISERROR(_xll.qlSwapRateHelperSpread($D13)),IF(ISERROR(_xll.qlFuturesRateHelperConvexityAdjustment($D13)),"--",_xll.qlFuturesRateHelperConvexityAdjustment($D13)),_xll.qlSwapRateHelperSpread($D13))</f>
        <v>--</v>
      </c>
      <c r="H13" s="35">
        <f>_xll.qlRateHelperEarliestDate($D13)</f>
        <v>42150</v>
      </c>
      <c r="I13" s="35">
        <f>_xll.qlRateHelperLatestDate($D13)</f>
        <v>42335</v>
      </c>
      <c r="J13" s="45">
        <v>0.98790036480059995</v>
      </c>
      <c r="L13" s="64" t="s">
        <v>113</v>
      </c>
      <c r="M13" s="62" t="b">
        <v>0</v>
      </c>
    </row>
    <row r="14" spans="1:14" x14ac:dyDescent="0.2">
      <c r="D14" s="33" t="str">
        <v>obj_01641</v>
      </c>
      <c r="E14" s="33" t="str">
        <f>+_xll.qlRateHelperQuoteName(D14)</f>
        <v>USDAUD7M_Quote</v>
      </c>
      <c r="F14" s="34">
        <f>_xll.qlRateHelperRate($D14)</f>
        <v>-8.8800000000000007E-3</v>
      </c>
      <c r="G14" s="34" t="str">
        <f>IF(ISERROR(_xll.qlSwapRateHelperSpread($D14)),IF(ISERROR(_xll.qlFuturesRateHelperConvexityAdjustment($D14)),"--",_xll.qlFuturesRateHelperConvexityAdjustment($D14)),_xll.qlSwapRateHelperSpread($D14))</f>
        <v>--</v>
      </c>
      <c r="H14" s="35">
        <f>_xll.qlRateHelperEarliestDate($D14)</f>
        <v>42150</v>
      </c>
      <c r="I14" s="35">
        <f>_xll.qlRateHelperLatestDate($D14)</f>
        <v>42367</v>
      </c>
      <c r="J14" s="45">
        <v>0.98579521142251925</v>
      </c>
      <c r="L14" s="65" t="s">
        <v>66</v>
      </c>
      <c r="M14" s="13" t="b">
        <f>_xll.qlExtrapolatorEnableExtrapolation(YieldCurve,M13)</f>
        <v>1</v>
      </c>
    </row>
    <row r="15" spans="1:14" x14ac:dyDescent="0.2">
      <c r="D15" s="33" t="str">
        <v>obj_01654</v>
      </c>
      <c r="E15" s="33" t="str">
        <f>+_xll.qlRateHelperQuoteName(D15)</f>
        <v>USDAUD8M_Quote</v>
      </c>
      <c r="F15" s="34">
        <f>_xll.qlRateHelperRate($D15)</f>
        <v>-9.8954999999999998E-3</v>
      </c>
      <c r="G15" s="34" t="str">
        <f>IF(ISERROR(_xll.qlSwapRateHelperSpread($D15)),IF(ISERROR(_xll.qlFuturesRateHelperConvexityAdjustment($D15)),"--",_xll.qlFuturesRateHelperConvexityAdjustment($D15)),_xll.qlSwapRateHelperSpread($D15))</f>
        <v>--</v>
      </c>
      <c r="H15" s="35">
        <f>_xll.qlRateHelperEarliestDate($D15)</f>
        <v>42150</v>
      </c>
      <c r="I15" s="35">
        <f>_xll.qlRateHelperLatestDate($D15)</f>
        <v>42396</v>
      </c>
      <c r="J15" s="45">
        <v>0.98398864503855621</v>
      </c>
      <c r="N15" s="43" t="s">
        <v>109</v>
      </c>
    </row>
    <row r="16" spans="1:14" x14ac:dyDescent="0.2">
      <c r="D16" s="33" t="str">
        <v>obj_0165a</v>
      </c>
      <c r="E16" s="33" t="str">
        <f>+_xll.qlRateHelperQuoteName(D16)</f>
        <v>USDAUD9M_Quote</v>
      </c>
      <c r="F16" s="34">
        <f>_xll.qlRateHelperRate($D16)</f>
        <v>-1.0962000000000001E-2</v>
      </c>
      <c r="G16" s="34" t="str">
        <f>IF(ISERROR(_xll.qlSwapRateHelperSpread($D16)),IF(ISERROR(_xll.qlFuturesRateHelperConvexityAdjustment($D16)),"--",_xll.qlFuturesRateHelperConvexityAdjustment($D16)),_xll.qlSwapRateHelperSpread($D16))</f>
        <v>--</v>
      </c>
      <c r="H16" s="35">
        <f>_xll.qlRateHelperEarliestDate($D16)</f>
        <v>42150</v>
      </c>
      <c r="I16" s="35">
        <f>_xll.qlRateHelperLatestDate($D16)</f>
        <v>42426</v>
      </c>
      <c r="J16" s="45">
        <v>0.98203216205428812</v>
      </c>
      <c r="N16" s="43"/>
    </row>
    <row r="17" spans="4:14" x14ac:dyDescent="0.2">
      <c r="D17" s="33" t="str">
        <v>obj_01658</v>
      </c>
      <c r="E17" s="33" t="str">
        <f>+_xll.qlRateHelperQuoteName(D17)</f>
        <v>USDAUD10M_Quote</v>
      </c>
      <c r="F17" s="34">
        <f>_xll.qlRateHelperRate($D17)</f>
        <v>-1.2055000000000001E-2</v>
      </c>
      <c r="G17" s="34" t="str">
        <f>IF(ISERROR(_xll.qlSwapRateHelperSpread($D17)),IF(ISERROR(_xll.qlFuturesRateHelperConvexityAdjustment($D17)),"--",_xll.qlFuturesRateHelperConvexityAdjustment($D17)),_xll.qlSwapRateHelperSpread($D17))</f>
        <v>--</v>
      </c>
      <c r="H17" s="35">
        <f>_xll.qlRateHelperEarliestDate($D17)</f>
        <v>42150</v>
      </c>
      <c r="I17" s="35">
        <f>_xll.qlRateHelperLatestDate($D17)</f>
        <v>42458</v>
      </c>
      <c r="J17" s="45">
        <v>0.97997367691773063</v>
      </c>
      <c r="N17" s="43"/>
    </row>
    <row r="18" spans="4:14" x14ac:dyDescent="0.2">
      <c r="D18" s="33" t="str">
        <v>obj_0164f</v>
      </c>
      <c r="E18" s="33" t="str">
        <f>+_xll.qlRateHelperQuoteName(D18)</f>
        <v>USDAUD11M_Quote</v>
      </c>
      <c r="F18" s="34">
        <f>_xll.qlRateHelperRate($D18)</f>
        <v>-1.2982999999999998E-2</v>
      </c>
      <c r="G18" s="34" t="str">
        <f>IF(ISERROR(_xll.qlSwapRateHelperSpread($D18)),IF(ISERROR(_xll.qlFuturesRateHelperConvexityAdjustment($D18)),"--",_xll.qlFuturesRateHelperConvexityAdjustment($D18)),_xll.qlSwapRateHelperSpread($D18))</f>
        <v>--</v>
      </c>
      <c r="H18" s="35">
        <f>_xll.qlRateHelperEarliestDate($D18)</f>
        <v>42150</v>
      </c>
      <c r="I18" s="35">
        <f>_xll.qlRateHelperLatestDate($D18)</f>
        <v>42486</v>
      </c>
      <c r="J18" s="45">
        <v>0.97813840888516035</v>
      </c>
      <c r="N18" s="43"/>
    </row>
    <row r="19" spans="4:14" x14ac:dyDescent="0.2">
      <c r="D19" s="33" t="str">
        <v>obj_01634</v>
      </c>
      <c r="E19" s="33" t="str">
        <f>+_xll.qlRateHelperQuoteName(D19)</f>
        <v>USDAUD1Y_Quote</v>
      </c>
      <c r="F19" s="34">
        <f>_xll.qlRateHelperRate($D19)</f>
        <v>-1.4019999999999999E-2</v>
      </c>
      <c r="G19" s="34" t="str">
        <f>IF(ISERROR(_xll.qlSwapRateHelperSpread($D19)),IF(ISERROR(_xll.qlFuturesRateHelperConvexityAdjustment($D19)),"--",_xll.qlFuturesRateHelperConvexityAdjustment($D19)),_xll.qlSwapRateHelperSpread($D19))</f>
        <v>--</v>
      </c>
      <c r="H19" s="35">
        <f>_xll.qlRateHelperEarliestDate($D19)</f>
        <v>42150</v>
      </c>
      <c r="I19" s="35">
        <f>_xll.qlRateHelperLatestDate($D19)</f>
        <v>42516</v>
      </c>
      <c r="J19" s="45">
        <v>0.97606126090198519</v>
      </c>
      <c r="N19" s="43"/>
    </row>
    <row r="20" spans="4:14" x14ac:dyDescent="0.2">
      <c r="D20" s="33" t="str">
        <v>obj_0163d</v>
      </c>
      <c r="E20" s="33" t="str">
        <f>+_xll.qlRateHelperQuoteName(D20)</f>
        <v>USDAUD15M_Quote</v>
      </c>
      <c r="F20" s="34">
        <f>_xll.qlRateHelperRate($D20)</f>
        <v>-1.6740000000000001E-2</v>
      </c>
      <c r="G20" s="34" t="str">
        <f>IF(ISERROR(_xll.qlSwapRateHelperSpread($D20)),IF(ISERROR(_xll.qlFuturesRateHelperConvexityAdjustment($D20)),"--",_xll.qlFuturesRateHelperConvexityAdjustment($D20)),_xll.qlSwapRateHelperSpread($D20))</f>
        <v>--</v>
      </c>
      <c r="H20" s="35">
        <f>_xll.qlRateHelperEarliestDate($D20)</f>
        <v>42150</v>
      </c>
      <c r="I20" s="35">
        <f>_xll.qlRateHelperLatestDate($D20)</f>
        <v>42608</v>
      </c>
      <c r="J20" s="45">
        <v>0.96999964838690045</v>
      </c>
      <c r="N20" s="43"/>
    </row>
    <row r="21" spans="4:14" x14ac:dyDescent="0.2">
      <c r="D21" s="33" t="str">
        <v>obj_0165b</v>
      </c>
      <c r="E21" s="33" t="str">
        <f>+_xll.qlRateHelperQuoteName(D21)</f>
        <v>USDAUD18M_Quote</v>
      </c>
      <c r="F21" s="34">
        <f>_xll.qlRateHelperRate($D21)</f>
        <v>-1.9220000000000001E-2</v>
      </c>
      <c r="G21" s="34" t="str">
        <f>IF(ISERROR(_xll.qlSwapRateHelperSpread($D21)),IF(ISERROR(_xll.qlFuturesRateHelperConvexityAdjustment($D21)),"--",_xll.qlFuturesRateHelperConvexityAdjustment($D21)),_xll.qlSwapRateHelperSpread($D21))</f>
        <v>--</v>
      </c>
      <c r="H21" s="35">
        <f>_xll.qlRateHelperEarliestDate($D21)</f>
        <v>42150</v>
      </c>
      <c r="I21" s="35">
        <f>_xll.qlRateHelperLatestDate($D21)</f>
        <v>42702</v>
      </c>
      <c r="J21" s="45">
        <v>0.96370057648690233</v>
      </c>
      <c r="N21" s="43"/>
    </row>
    <row r="22" spans="4:14" x14ac:dyDescent="0.2">
      <c r="D22" s="33" t="str">
        <v>obj_01656</v>
      </c>
      <c r="E22" s="33" t="str">
        <f>+_xll.qlRateHelperQuoteName(D22)</f>
        <v>USDAUD2Y_Quote</v>
      </c>
      <c r="F22" s="34">
        <f>_xll.qlRateHelperRate($D22)</f>
        <v>-2.3433499999999999E-2</v>
      </c>
      <c r="G22" s="34" t="str">
        <f>IF(ISERROR(_xll.qlSwapRateHelperSpread($D22)),IF(ISERROR(_xll.qlFuturesRateHelperConvexityAdjustment($D22)),"--",_xll.qlFuturesRateHelperConvexityAdjustment($D22)),_xll.qlSwapRateHelperSpread($D22))</f>
        <v>--</v>
      </c>
      <c r="H22" s="35">
        <f>_xll.qlRateHelperEarliestDate($D22)</f>
        <v>42150</v>
      </c>
      <c r="I22" s="35">
        <f>_xll.qlRateHelperLatestDate($D22)</f>
        <v>42881</v>
      </c>
      <c r="J22" s="45">
        <v>0.95108568668860238</v>
      </c>
      <c r="N22" s="43"/>
    </row>
    <row r="23" spans="4:14" x14ac:dyDescent="0.2">
      <c r="D23" s="33" t="str">
        <v>obj_01644</v>
      </c>
      <c r="E23" s="33" t="str">
        <f>+_xll.qlRateHelperQuoteName(D23)</f>
        <v>USDAUD3Y_Quote</v>
      </c>
      <c r="F23" s="34">
        <f>_xll.qlRateHelperRate($D23)</f>
        <v>-3.1E-2</v>
      </c>
      <c r="G23" s="34" t="str">
        <f>IF(ISERROR(_xll.qlSwapRateHelperSpread($D23)),IF(ISERROR(_xll.qlFuturesRateHelperConvexityAdjustment($D23)),"--",_xll.qlFuturesRateHelperConvexityAdjustment($D23)),_xll.qlSwapRateHelperSpread($D23))</f>
        <v>--</v>
      </c>
      <c r="H23" s="35">
        <f>_xll.qlRateHelperEarliestDate($D23)</f>
        <v>42150</v>
      </c>
      <c r="I23" s="35">
        <f>_xll.qlRateHelperLatestDate($D23)</f>
        <v>43249</v>
      </c>
      <c r="J23" s="45">
        <v>0.92282522941721457</v>
      </c>
      <c r="N23" s="43"/>
    </row>
    <row r="24" spans="4:14" x14ac:dyDescent="0.2">
      <c r="D24" s="33" t="str">
        <v>obj_01637</v>
      </c>
      <c r="E24" s="33" t="str">
        <f>+_xll.qlRateHelperQuoteName(D24)</f>
        <v>USDAUD4Y_Quote</v>
      </c>
      <c r="F24" s="34">
        <f>_xll.qlRateHelperRate($D24)</f>
        <v>-3.7960000000000001E-2</v>
      </c>
      <c r="G24" s="34" t="str">
        <f>IF(ISERROR(_xll.qlSwapRateHelperSpread($D24)),IF(ISERROR(_xll.qlFuturesRateHelperConvexityAdjustment($D24)),"--",_xll.qlFuturesRateHelperConvexityAdjustment($D24)),_xll.qlSwapRateHelperSpread($D24))</f>
        <v>--</v>
      </c>
      <c r="H24" s="35">
        <f>_xll.qlRateHelperEarliestDate($D24)</f>
        <v>42150</v>
      </c>
      <c r="I24" s="35">
        <f>_xll.qlRateHelperLatestDate($D24)</f>
        <v>43613</v>
      </c>
      <c r="J24" s="45">
        <v>0.89235914865957944</v>
      </c>
      <c r="N24" s="43"/>
    </row>
    <row r="25" spans="4:14" x14ac:dyDescent="0.2">
      <c r="D25" s="33" t="str">
        <v>obj_0163b</v>
      </c>
      <c r="E25" s="33" t="str">
        <f>+_xll.qlRateHelperQuoteName(D25)</f>
        <v>USDAUD5Y_Quote</v>
      </c>
      <c r="F25" s="34">
        <f>_xll.qlRateHelperRate($D25)</f>
        <v>-4.5929999999999999E-2</v>
      </c>
      <c r="G25" s="34" t="str">
        <f>IF(ISERROR(_xll.qlSwapRateHelperSpread($D25)),IF(ISERROR(_xll.qlFuturesRateHelperConvexityAdjustment($D25)),"--",_xll.qlFuturesRateHelperConvexityAdjustment($D25)),_xll.qlSwapRateHelperSpread($D25))</f>
        <v>--</v>
      </c>
      <c r="H25" s="35">
        <f>_xll.qlRateHelperEarliestDate($D25)</f>
        <v>42150</v>
      </c>
      <c r="I25" s="35">
        <f>_xll.qlRateHelperLatestDate($D25)</f>
        <v>43977</v>
      </c>
      <c r="J25" s="45">
        <v>0.85949680076015156</v>
      </c>
      <c r="N25" s="43"/>
    </row>
    <row r="26" spans="4:14" x14ac:dyDescent="0.2">
      <c r="D26" s="33" t="str">
        <v>obj_01642</v>
      </c>
      <c r="E26" s="33" t="str">
        <f>+_xll.qlRateHelperQuoteName(D26)</f>
        <v>USDAUD6Y_Quote</v>
      </c>
      <c r="F26" s="34">
        <f>_xll.qlRateHelperRate($D26)</f>
        <v>-5.3850000000000002E-2</v>
      </c>
      <c r="G26" s="34" t="str">
        <f>IF(ISERROR(_xll.qlSwapRateHelperSpread($D26)),IF(ISERROR(_xll.qlFuturesRateHelperConvexityAdjustment($D26)),"--",_xll.qlFuturesRateHelperConvexityAdjustment($D26)),_xll.qlSwapRateHelperSpread($D26))</f>
        <v>--</v>
      </c>
      <c r="H26" s="35">
        <f>_xll.qlRateHelperEarliestDate($D26)</f>
        <v>42150</v>
      </c>
      <c r="I26" s="35">
        <f>_xll.qlRateHelperLatestDate($D26)</f>
        <v>44342</v>
      </c>
      <c r="J26" s="45">
        <v>0.82588486513254056</v>
      </c>
      <c r="N26" s="43"/>
    </row>
    <row r="27" spans="4:14" x14ac:dyDescent="0.2">
      <c r="D27" s="33" t="str">
        <v>obj_0164b</v>
      </c>
      <c r="E27" s="33" t="str">
        <f>+_xll.qlRateHelperQuoteName(D27)</f>
        <v>USDAUD7Y_Quote</v>
      </c>
      <c r="F27" s="34">
        <f>_xll.qlRateHelperRate($D27)</f>
        <v>-6.2345000000000005E-2</v>
      </c>
      <c r="G27" s="34" t="str">
        <f>IF(ISERROR(_xll.qlSwapRateHelperSpread($D27)),IF(ISERROR(_xll.qlFuturesRateHelperConvexityAdjustment($D27)),"--",_xll.qlFuturesRateHelperConvexityAdjustment($D27)),_xll.qlSwapRateHelperSpread($D27))</f>
        <v>--</v>
      </c>
      <c r="H27" s="35">
        <f>_xll.qlRateHelperEarliestDate($D27)</f>
        <v>42150</v>
      </c>
      <c r="I27" s="35">
        <f>_xll.qlRateHelperLatestDate($D27)</f>
        <v>44707</v>
      </c>
      <c r="J27" s="45">
        <v>0.79193002880712293</v>
      </c>
      <c r="N27" s="43"/>
    </row>
    <row r="28" spans="4:14" x14ac:dyDescent="0.2">
      <c r="D28" s="33" t="str">
        <v>obj_01640</v>
      </c>
      <c r="E28" s="33" t="str">
        <f>+_xll.qlRateHelperQuoteName(D28)</f>
        <v>USDAUD8Y_Quote</v>
      </c>
      <c r="F28" s="34">
        <f>_xll.qlRateHelperRate($D28)</f>
        <v>-7.1620000000000003E-2</v>
      </c>
      <c r="G28" s="34" t="str">
        <f>IF(ISERROR(_xll.qlSwapRateHelperSpread($D28)),IF(ISERROR(_xll.qlFuturesRateHelperConvexityAdjustment($D28)),"--",_xll.qlFuturesRateHelperConvexityAdjustment($D28)),_xll.qlSwapRateHelperSpread($D28))</f>
        <v>--</v>
      </c>
      <c r="H28" s="35">
        <f>_xll.qlRateHelperEarliestDate($D28)</f>
        <v>42150</v>
      </c>
      <c r="I28" s="35">
        <f>_xll.qlRateHelperLatestDate($D28)</f>
        <v>45072</v>
      </c>
      <c r="J28" s="45">
        <v>0.75803563884321123</v>
      </c>
      <c r="L28" s="43"/>
      <c r="N28" s="43"/>
    </row>
    <row r="29" spans="4:14" x14ac:dyDescent="0.2">
      <c r="D29" s="33" t="str">
        <v>obj_01646</v>
      </c>
      <c r="E29" s="33" t="str">
        <f>+_xll.qlRateHelperQuoteName(D29)</f>
        <v>USDAUD9Y_Quote</v>
      </c>
      <c r="F29" s="34">
        <f>_xll.qlRateHelperRate($D29)</f>
        <v>-8.1409999999999996E-2</v>
      </c>
      <c r="G29" s="34" t="str">
        <f>IF(ISERROR(_xll.qlSwapRateHelperSpread($D29)),IF(ISERROR(_xll.qlFuturesRateHelperConvexityAdjustment($D29)),"--",_xll.qlFuturesRateHelperConvexityAdjustment($D29)),_xll.qlSwapRateHelperSpread($D29))</f>
        <v>--</v>
      </c>
      <c r="H29" s="35">
        <f>_xll.qlRateHelperEarliestDate($D29)</f>
        <v>42150</v>
      </c>
      <c r="I29" s="35">
        <f>_xll.qlRateHelperLatestDate($D29)</f>
        <v>45440</v>
      </c>
      <c r="J29" s="45">
        <v>0.72461614552597875</v>
      </c>
      <c r="L29" s="43"/>
      <c r="N29" s="43"/>
    </row>
    <row r="30" spans="4:14" x14ac:dyDescent="0.2">
      <c r="D30" s="33" t="str">
        <v>obj_01645</v>
      </c>
      <c r="E30" s="33" t="str">
        <f>+_xll.qlRateHelperQuoteName(D30)</f>
        <v>USDAUD10Y_Quote</v>
      </c>
      <c r="F30" s="34">
        <f>_xll.qlRateHelperRate($D30)</f>
        <v>-9.0870000000000006E-2</v>
      </c>
      <c r="G30" s="34" t="str">
        <f>IF(ISERROR(_xll.qlSwapRateHelperSpread($D30)),IF(ISERROR(_xll.qlFuturesRateHelperConvexityAdjustment($D30)),"--",_xll.qlFuturesRateHelperConvexityAdjustment($D30)),_xll.qlSwapRateHelperSpread($D30))</f>
        <v>--</v>
      </c>
      <c r="H30" s="35">
        <f>_xll.qlRateHelperEarliestDate($D30)</f>
        <v>42150</v>
      </c>
      <c r="I30" s="35">
        <f>_xll.qlRateHelperLatestDate($D30)</f>
        <v>45804</v>
      </c>
      <c r="J30" s="45">
        <v>0.69285085680777081</v>
      </c>
      <c r="L30" s="43"/>
      <c r="N30" s="43"/>
    </row>
    <row r="31" spans="4:14" x14ac:dyDescent="0.2">
      <c r="D31" s="33" t="str">
        <v>obj_01647</v>
      </c>
      <c r="E31" s="33" t="str">
        <f>+_xll.qlRateHelperQuoteName(D31)</f>
        <v>USDAUD12Y_Quote</v>
      </c>
      <c r="F31" s="34">
        <f>_xll.qlRateHelperRate($D31)</f>
        <v>-0.1051</v>
      </c>
      <c r="G31" s="34" t="str">
        <f>IF(ISERROR(_xll.qlSwapRateHelperSpread($D31)),IF(ISERROR(_xll.qlFuturesRateHelperConvexityAdjustment($D31)),"--",_xll.qlFuturesRateHelperConvexityAdjustment($D31)),_xll.qlSwapRateHelperSpread($D31))</f>
        <v>--</v>
      </c>
      <c r="H31" s="35">
        <f>_xll.qlRateHelperEarliestDate($D31)</f>
        <v>42150</v>
      </c>
      <c r="I31" s="35">
        <f>_xll.qlRateHelperLatestDate($D31)</f>
        <v>46533</v>
      </c>
      <c r="J31" s="45">
        <v>0.63727780552041347</v>
      </c>
      <c r="L31" s="43"/>
      <c r="N31" s="43"/>
    </row>
    <row r="32" spans="4:14" x14ac:dyDescent="0.2">
      <c r="D32" s="33" t="str">
        <v>obj_0164d</v>
      </c>
      <c r="E32" s="33" t="str">
        <f>+_xll.qlRateHelperQuoteName(D32)</f>
        <v>USDAUD15Y_Quote</v>
      </c>
      <c r="F32" s="34">
        <f>_xll.qlRateHelperRate($D32)</f>
        <v>-0.13220000000000001</v>
      </c>
      <c r="G32" s="34" t="str">
        <f>IF(ISERROR(_xll.qlSwapRateHelperSpread($D32)),IF(ISERROR(_xll.qlFuturesRateHelperConvexityAdjustment($D32)),"--",_xll.qlFuturesRateHelperConvexityAdjustment($D32)),_xll.qlSwapRateHelperSpread($D32))</f>
        <v>--</v>
      </c>
      <c r="H32" s="35">
        <f>_xll.qlRateHelperEarliestDate($D32)</f>
        <v>42150</v>
      </c>
      <c r="I32" s="35">
        <f>_xll.qlRateHelperLatestDate($D32)</f>
        <v>47631</v>
      </c>
      <c r="J32" s="45">
        <v>0.55793030457584258</v>
      </c>
      <c r="L32" s="43"/>
      <c r="N32" s="43"/>
    </row>
    <row r="33" spans="4:12" x14ac:dyDescent="0.2">
      <c r="D33" s="33" t="str">
        <v>obj_0163e</v>
      </c>
      <c r="E33" s="33" t="str">
        <f>+_xll.qlRateHelperQuoteName(D33)</f>
        <v>USDAUD20Y_Quote</v>
      </c>
      <c r="F33" s="34">
        <f>_xll.qlRateHelperRate($D33)</f>
        <v>-0.17227849999999997</v>
      </c>
      <c r="G33" s="34" t="str">
        <f>IF(ISERROR(_xll.qlSwapRateHelperSpread($D33)),IF(ISERROR(_xll.qlFuturesRateHelperConvexityAdjustment($D33)),"--",_xll.qlFuturesRateHelperConvexityAdjustment($D33)),_xll.qlSwapRateHelperSpread($D33))</f>
        <v>--</v>
      </c>
      <c r="H33" s="35">
        <f>_xll.qlRateHelperEarliestDate($D33)</f>
        <v>42150</v>
      </c>
      <c r="I33" s="35">
        <f>_xll.qlRateHelperLatestDate($D33)</f>
        <v>49458</v>
      </c>
      <c r="J33" s="45">
        <v>0.45156108211446172</v>
      </c>
      <c r="L33" s="43"/>
    </row>
    <row r="34" spans="4:12" x14ac:dyDescent="0.2">
      <c r="D34" s="33" t="str">
        <v>obj_0164e</v>
      </c>
      <c r="E34" s="33" t="str">
        <f>+_xll.qlRateHelperQuoteName(D34)</f>
        <v>USDAUD21Y_Quote</v>
      </c>
      <c r="F34" s="34">
        <f>_xll.qlRateHelperRate($D34)</f>
        <v>-0.1749115</v>
      </c>
      <c r="G34" s="34" t="str">
        <f>IF(ISERROR(_xll.qlSwapRateHelperSpread($D34)),IF(ISERROR(_xll.qlFuturesRateHelperConvexityAdjustment($D34)),"--",_xll.qlFuturesRateHelperConvexityAdjustment($D34)),_xll.qlSwapRateHelperSpread($D34))</f>
        <v>--</v>
      </c>
      <c r="H34" s="35">
        <f>_xll.qlRateHelperEarliestDate($D34)</f>
        <v>42150</v>
      </c>
      <c r="I34" s="35">
        <f>_xll.qlRateHelperLatestDate($D34)</f>
        <v>49822</v>
      </c>
      <c r="J34" s="45">
        <v>0.43667435069562233</v>
      </c>
    </row>
    <row r="35" spans="4:12" x14ac:dyDescent="0.2">
      <c r="D35" s="33" t="str">
        <v>obj_01648</v>
      </c>
      <c r="E35" s="33" t="str">
        <f>+_xll.qlRateHelperQuoteName(D35)</f>
        <v>USDAUD22Y_Quote</v>
      </c>
      <c r="F35" s="34">
        <f>_xll.qlRateHelperRate($D35)</f>
        <v>-0.22155699999999998</v>
      </c>
      <c r="G35" s="34" t="str">
        <f>IF(ISERROR(_xll.qlSwapRateHelperSpread($D35)),IF(ISERROR(_xll.qlFuturesRateHelperConvexityAdjustment($D35)),"--",_xll.qlFuturesRateHelperConvexityAdjustment($D35)),_xll.qlSwapRateHelperSpread($D35))</f>
        <v>--</v>
      </c>
      <c r="H35" s="35">
        <f>_xll.qlRateHelperEarliestDate($D35)</f>
        <v>42150</v>
      </c>
      <c r="I35" s="35">
        <f>_xll.qlRateHelperLatestDate($D35)</f>
        <v>50186</v>
      </c>
      <c r="J35" s="45">
        <v>0.39189063712837652</v>
      </c>
    </row>
    <row r="36" spans="4:12" x14ac:dyDescent="0.2">
      <c r="D36" s="33" t="str">
        <v>obj_0163c</v>
      </c>
      <c r="E36" s="33" t="str">
        <f>+_xll.qlRateHelperQuoteName(D36)</f>
        <v>USDAUD23Y_Quote</v>
      </c>
      <c r="F36" s="34">
        <f>_xll.qlRateHelperRate($D36)</f>
        <v>-0.226075</v>
      </c>
      <c r="G36" s="34" t="str">
        <f>IF(ISERROR(_xll.qlSwapRateHelperSpread($D36)),IF(ISERROR(_xll.qlFuturesRateHelperConvexityAdjustment($D36)),"--",_xll.qlFuturesRateHelperConvexityAdjustment($D36)),_xll.qlSwapRateHelperSpread($D36))</f>
        <v>--</v>
      </c>
      <c r="H36" s="35">
        <f>_xll.qlRateHelperEarliestDate($D36)</f>
        <v>42150</v>
      </c>
      <c r="I36" s="35">
        <f>_xll.qlRateHelperLatestDate($D36)</f>
        <v>50551</v>
      </c>
      <c r="J36" s="45">
        <v>0.37756271658708374</v>
      </c>
    </row>
    <row r="37" spans="4:12" x14ac:dyDescent="0.2">
      <c r="D37" s="33" t="str">
        <v>obj_01655</v>
      </c>
      <c r="E37" s="33" t="str">
        <f>+_xll.qlRateHelperQuoteName(D37)</f>
        <v>USDAUD24Y_Quote</v>
      </c>
      <c r="F37" s="34">
        <f>_xll.qlRateHelperRate($D37)</f>
        <v>-0.1796085</v>
      </c>
      <c r="G37" s="34" t="str">
        <f>IF(ISERROR(_xll.qlSwapRateHelperSpread($D37)),IF(ISERROR(_xll.qlFuturesRateHelperConvexityAdjustment($D37)),"--",_xll.qlFuturesRateHelperConvexityAdjustment($D37)),_xll.qlSwapRateHelperSpread($D37))</f>
        <v>--</v>
      </c>
      <c r="H37" s="35">
        <f>_xll.qlRateHelperEarliestDate($D37)</f>
        <v>42150</v>
      </c>
      <c r="I37" s="35">
        <f>_xll.qlRateHelperLatestDate($D37)</f>
        <v>50916</v>
      </c>
      <c r="J37" s="45">
        <v>0.39695738470496023</v>
      </c>
    </row>
    <row r="38" spans="4:12" x14ac:dyDescent="0.2">
      <c r="D38" s="33" t="str">
        <v>obj_0164a</v>
      </c>
      <c r="E38" s="33" t="str">
        <f>+_xll.qlRateHelperQuoteName(D38)</f>
        <v>USDAUD25Y_Quote</v>
      </c>
      <c r="F38" s="34">
        <f>_xll.qlRateHelperRate($D38)</f>
        <v>-0.18807599999999999</v>
      </c>
      <c r="G38" s="34" t="str">
        <f>IF(ISERROR(_xll.qlSwapRateHelperSpread($D38)),IF(ISERROR(_xll.qlFuturesRateHelperConvexityAdjustment($D38)),"--",_xll.qlFuturesRateHelperConvexityAdjustment($D38)),_xll.qlSwapRateHelperSpread($D38))</f>
        <v>--</v>
      </c>
      <c r="H38" s="35">
        <f>_xll.qlRateHelperEarliestDate($D38)</f>
        <v>42150</v>
      </c>
      <c r="I38" s="35">
        <f>_xll.qlRateHelperLatestDate($D38)</f>
        <v>51285</v>
      </c>
      <c r="J38" s="45">
        <v>0.38005654627282376</v>
      </c>
    </row>
    <row r="39" spans="4:12" x14ac:dyDescent="0.2">
      <c r="D39" s="33" t="str">
        <v>obj_01653</v>
      </c>
      <c r="E39" s="33" t="str">
        <f>+_xll.qlRateHelperQuoteName(D39)</f>
        <v>USDAUD26Y_Quote</v>
      </c>
      <c r="F39" s="34">
        <f>_xll.qlRateHelperRate($D39)</f>
        <v>-0.18612200000000001</v>
      </c>
      <c r="G39" s="34" t="str">
        <f>IF(ISERROR(_xll.qlSwapRateHelperSpread($D39)),IF(ISERROR(_xll.qlFuturesRateHelperConvexityAdjustment($D39)),"--",_xll.qlFuturesRateHelperConvexityAdjustment($D39)),_xll.qlSwapRateHelperSpread($D39))</f>
        <v>--</v>
      </c>
      <c r="H39" s="35">
        <f>_xll.qlRateHelperEarliestDate($D39)</f>
        <v>42150</v>
      </c>
      <c r="I39" s="35">
        <f>_xll.qlRateHelperLatestDate($D39)</f>
        <v>51649</v>
      </c>
      <c r="J39" s="45">
        <v>0.37035846002854561</v>
      </c>
    </row>
    <row r="40" spans="4:12" x14ac:dyDescent="0.2">
      <c r="D40" s="33" t="str">
        <v>obj_01652</v>
      </c>
      <c r="E40" s="33" t="str">
        <f>+_xll.qlRateHelperQuoteName(D40)</f>
        <v>USDAUD27Y_Quote</v>
      </c>
      <c r="F40" s="34">
        <f>_xll.qlRateHelperRate($D40)</f>
        <v>-0.18880149999999998</v>
      </c>
      <c r="G40" s="34" t="str">
        <f>IF(ISERROR(_xll.qlSwapRateHelperSpread($D40)),IF(ISERROR(_xll.qlFuturesRateHelperConvexityAdjustment($D40)),"--",_xll.qlFuturesRateHelperConvexityAdjustment($D40)),_xll.qlSwapRateHelperSpread($D40))</f>
        <v>--</v>
      </c>
      <c r="H40" s="35">
        <f>_xll.qlRateHelperEarliestDate($D40)</f>
        <v>42150</v>
      </c>
      <c r="I40" s="35">
        <f>_xll.qlRateHelperLatestDate($D40)</f>
        <v>52013</v>
      </c>
      <c r="J40" s="45">
        <v>0.35814532435537855</v>
      </c>
    </row>
    <row r="41" spans="4:12" x14ac:dyDescent="0.2">
      <c r="D41" s="33" t="str">
        <v>obj_01639</v>
      </c>
      <c r="E41" s="33" t="str">
        <f>+_xll.qlRateHelperQuoteName(D41)</f>
        <v>USDAUD28Y_Quote</v>
      </c>
      <c r="F41" s="34">
        <f>_xll.qlRateHelperRate($D41)</f>
        <v>-0.19057499999999999</v>
      </c>
      <c r="G41" s="34" t="str">
        <f>IF(ISERROR(_xll.qlSwapRateHelperSpread($D41)),IF(ISERROR(_xll.qlFuturesRateHelperConvexityAdjustment($D41)),"--",_xll.qlFuturesRateHelperConvexityAdjustment($D41)),_xll.qlSwapRateHelperSpread($D41))</f>
        <v>--</v>
      </c>
      <c r="H41" s="35">
        <f>_xll.qlRateHelperEarliestDate($D41)</f>
        <v>42150</v>
      </c>
      <c r="I41" s="35">
        <f>_xll.qlRateHelperLatestDate($D41)</f>
        <v>52377</v>
      </c>
      <c r="J41" s="45">
        <v>0.34685758376009146</v>
      </c>
    </row>
    <row r="42" spans="4:12" x14ac:dyDescent="0.2">
      <c r="D42" s="33" t="str">
        <v>obj_01650</v>
      </c>
      <c r="E42" s="33" t="str">
        <f>+_xll.qlRateHelperQuoteName(D42)</f>
        <v>USDAUD29Y_Quote</v>
      </c>
      <c r="F42" s="34">
        <f>_xll.qlRateHelperRate($D42)</f>
        <v>-0.26375850000000001</v>
      </c>
      <c r="G42" s="34" t="str">
        <f>IF(ISERROR(_xll.qlSwapRateHelperSpread($D42)),IF(ISERROR(_xll.qlFuturesRateHelperConvexityAdjustment($D42)),"--",_xll.qlFuturesRateHelperConvexityAdjustment($D42)),_xll.qlSwapRateHelperSpread($D42))</f>
        <v>--</v>
      </c>
      <c r="H42" s="35">
        <f>_xll.qlRateHelperEarliestDate($D42)</f>
        <v>42150</v>
      </c>
      <c r="I42" s="35">
        <f>_xll.qlRateHelperLatestDate($D42)</f>
        <v>52743</v>
      </c>
      <c r="J42" s="45">
        <v>0.29567319438411654</v>
      </c>
    </row>
    <row r="43" spans="4:12" x14ac:dyDescent="0.2">
      <c r="D43" s="33" t="str">
        <v>obj_01649</v>
      </c>
      <c r="E43" s="33" t="str">
        <f>+_xll.qlRateHelperQuoteName(D43)</f>
        <v>USDAUD30Y_Quote</v>
      </c>
      <c r="F43" s="34">
        <f>_xll.qlRateHelperRate($D43)</f>
        <v>-0.188724</v>
      </c>
      <c r="G43" s="34" t="str">
        <f>IF(ISERROR(_xll.qlSwapRateHelperSpread($D43)),IF(ISERROR(_xll.qlFuturesRateHelperConvexityAdjustment($D43)),"--",_xll.qlFuturesRateHelperConvexityAdjustment($D43)),_xll.qlSwapRateHelperSpread($D43))</f>
        <v>--</v>
      </c>
      <c r="H43" s="35">
        <f>_xll.qlRateHelperEarliestDate($D43)</f>
        <v>42150</v>
      </c>
      <c r="I43" s="35">
        <f>_xll.qlRateHelperLatestDate($D43)</f>
        <v>53108</v>
      </c>
      <c r="J43" s="45">
        <v>0.32821005643406798</v>
      </c>
    </row>
    <row r="44" spans="4:12" x14ac:dyDescent="0.2">
      <c r="D44" s="33" t="e">
        <v>#N/A</v>
      </c>
      <c r="E44" s="33" t="e">
        <f>+_xll.qlRateHelperQuoteName(D44)</f>
        <v>#VALUE!</v>
      </c>
      <c r="F44" s="34" t="e">
        <f>_xll.qlRateHelperRate($D44)</f>
        <v>#VALUE!</v>
      </c>
      <c r="G44" s="34" t="str">
        <f>IF(ISERROR(_xll.qlSwapRateHelperSpread($D44)),IF(ISERROR(_xll.qlFuturesRateHelperConvexityAdjustment($D44)),"--",_xll.qlFuturesRateHelperConvexityAdjustment($D44)),_xll.qlSwapRateHelperSpread($D44))</f>
        <v>--</v>
      </c>
      <c r="H44" s="35" t="e">
        <f>_xll.qlRateHelperEarliestDate($D44)</f>
        <v>#VALUE!</v>
      </c>
      <c r="I44" s="35" t="e">
        <f>_xll.qlRateHelperLatestDate($D44)</f>
        <v>#VALUE!</v>
      </c>
      <c r="J44" s="45" t="e">
        <v>#N/A</v>
      </c>
    </row>
    <row r="45" spans="4:12" x14ac:dyDescent="0.2">
      <c r="D45" s="33" t="e">
        <v>#N/A</v>
      </c>
      <c r="E45" s="33" t="e">
        <f>+_xll.qlRateHelperQuoteName(D45)</f>
        <v>#VALUE!</v>
      </c>
      <c r="F45" s="34" t="e">
        <f>_xll.qlRateHelperRate($D45)</f>
        <v>#VALUE!</v>
      </c>
      <c r="G45" s="34" t="str">
        <f>IF(ISERROR(_xll.qlSwapRateHelperSpread($D45)),IF(ISERROR(_xll.qlFuturesRateHelperConvexityAdjustment($D45)),"--",_xll.qlFuturesRateHelperConvexityAdjustment($D45)),_xll.qlSwapRateHelperSpread($D45))</f>
        <v>--</v>
      </c>
      <c r="H45" s="35" t="e">
        <f>_xll.qlRateHelperEarliestDate($D45)</f>
        <v>#VALUE!</v>
      </c>
      <c r="I45" s="35" t="e">
        <f>_xll.qlRateHelperLatestDate($D45)</f>
        <v>#VALUE!</v>
      </c>
      <c r="J45" s="45" t="e">
        <v>#N/A</v>
      </c>
    </row>
    <row r="46" spans="4:12" x14ac:dyDescent="0.2">
      <c r="D46" s="33" t="e">
        <v>#N/A</v>
      </c>
      <c r="E46" s="33" t="e">
        <f>+_xll.qlRateHelperQuoteName(D46)</f>
        <v>#VALUE!</v>
      </c>
      <c r="F46" s="34" t="e">
        <f>_xll.qlRateHelperRate($D46)</f>
        <v>#VALUE!</v>
      </c>
      <c r="G46" s="34" t="str">
        <f>IF(ISERROR(_xll.qlSwapRateHelperSpread($D46)),IF(ISERROR(_xll.qlFuturesRateHelperConvexityAdjustment($D46)),"--",_xll.qlFuturesRateHelperConvexityAdjustment($D46)),_xll.qlSwapRateHelperSpread($D46))</f>
        <v>--</v>
      </c>
      <c r="H46" s="35" t="e">
        <f>_xll.qlRateHelperEarliestDate($D46)</f>
        <v>#VALUE!</v>
      </c>
      <c r="I46" s="35" t="e">
        <f>_xll.qlRateHelperLatestDate($D46)</f>
        <v>#VALUE!</v>
      </c>
      <c r="J46" s="45" t="e">
        <v>#N/A</v>
      </c>
    </row>
    <row r="47" spans="4:12" x14ac:dyDescent="0.2">
      <c r="D47" s="33" t="e">
        <v>#N/A</v>
      </c>
      <c r="E47" s="33" t="e">
        <f>+_xll.qlRateHelperQuoteName(D47)</f>
        <v>#VALUE!</v>
      </c>
      <c r="F47" s="34" t="e">
        <f>_xll.qlRateHelperRate($D47)</f>
        <v>#VALUE!</v>
      </c>
      <c r="G47" s="34" t="str">
        <f>IF(ISERROR(_xll.qlSwapRateHelperSpread($D47)),IF(ISERROR(_xll.qlFuturesRateHelperConvexityAdjustment($D47)),"--",_xll.qlFuturesRateHelperConvexityAdjustment($D47)),_xll.qlSwapRateHelperSpread($D47))</f>
        <v>--</v>
      </c>
      <c r="H47" s="35" t="e">
        <f>_xll.qlRateHelperEarliestDate($D47)</f>
        <v>#VALUE!</v>
      </c>
      <c r="I47" s="35" t="e">
        <f>_xll.qlRateHelperLatestDate($D47)</f>
        <v>#VALUE!</v>
      </c>
      <c r="J47" s="45" t="e">
        <v>#N/A</v>
      </c>
    </row>
    <row r="48" spans="4:12" x14ac:dyDescent="0.2">
      <c r="D48" s="33" t="e">
        <v>#N/A</v>
      </c>
      <c r="E48" s="33" t="e">
        <f>+_xll.qlRateHelperQuoteName(D48)</f>
        <v>#VALUE!</v>
      </c>
      <c r="F48" s="34" t="e">
        <f>_xll.qlRateHelperRate($D48)</f>
        <v>#VALUE!</v>
      </c>
      <c r="G48" s="34" t="str">
        <f>IF(ISERROR(_xll.qlSwapRateHelperSpread($D48)),IF(ISERROR(_xll.qlFuturesRateHelperConvexityAdjustment($D48)),"--",_xll.qlFuturesRateHelperConvexityAdjustment($D48)),_xll.qlSwapRateHelperSpread($D48))</f>
        <v>--</v>
      </c>
      <c r="H48" s="35" t="e">
        <f>_xll.qlRateHelperEarliestDate($D48)</f>
        <v>#VALUE!</v>
      </c>
      <c r="I48" s="35" t="e">
        <f>_xll.qlRateHelperLatestDate($D48)</f>
        <v>#VALUE!</v>
      </c>
      <c r="J48" s="45" t="e">
        <v>#N/A</v>
      </c>
    </row>
    <row r="49" spans="4:10" x14ac:dyDescent="0.2">
      <c r="D49" s="33" t="e">
        <v>#N/A</v>
      </c>
      <c r="E49" s="33" t="e">
        <f>+_xll.qlRateHelperQuoteName(D49)</f>
        <v>#VALUE!</v>
      </c>
      <c r="F49" s="34" t="e">
        <f>_xll.qlRateHelperRate($D49)</f>
        <v>#VALUE!</v>
      </c>
      <c r="G49" s="34" t="str">
        <f>IF(ISERROR(_xll.qlSwapRateHelperSpread($D49)),IF(ISERROR(_xll.qlFuturesRateHelperConvexityAdjustment($D49)),"--",_xll.qlFuturesRateHelperConvexityAdjustment($D49)),_xll.qlSwapRateHelperSpread($D49))</f>
        <v>--</v>
      </c>
      <c r="H49" s="35" t="e">
        <f>_xll.qlRateHelperEarliestDate($D49)</f>
        <v>#VALUE!</v>
      </c>
      <c r="I49" s="35" t="e">
        <f>_xll.qlRateHelperLatestDate($D49)</f>
        <v>#VALUE!</v>
      </c>
      <c r="J49" s="45" t="e">
        <v>#N/A</v>
      </c>
    </row>
    <row r="50" spans="4:10" x14ac:dyDescent="0.2">
      <c r="D50" s="33" t="e">
        <v>#N/A</v>
      </c>
      <c r="E50" s="33" t="e">
        <f>+_xll.qlRateHelperQuoteName(D50)</f>
        <v>#VALUE!</v>
      </c>
      <c r="F50" s="34" t="e">
        <f>_xll.qlRateHelperRate($D50)</f>
        <v>#VALUE!</v>
      </c>
      <c r="G50" s="34" t="str">
        <f>IF(ISERROR(_xll.qlSwapRateHelperSpread($D50)),IF(ISERROR(_xll.qlFuturesRateHelperConvexityAdjustment($D50)),"--",_xll.qlFuturesRateHelperConvexityAdjustment($D50)),_xll.qlSwapRateHelperSpread($D50))</f>
        <v>--</v>
      </c>
      <c r="H50" s="35" t="e">
        <f>_xll.qlRateHelperEarliestDate($D50)</f>
        <v>#VALUE!</v>
      </c>
      <c r="I50" s="35" t="e">
        <f>_xll.qlRateHelperLatestDate($D50)</f>
        <v>#VALUE!</v>
      </c>
      <c r="J50" s="45" t="e">
        <v>#N/A</v>
      </c>
    </row>
    <row r="51" spans="4:10" x14ac:dyDescent="0.2">
      <c r="D51" s="33" t="e">
        <v>#N/A</v>
      </c>
      <c r="E51" s="33" t="e">
        <f>+_xll.qlRateHelperQuoteName(D51)</f>
        <v>#VALUE!</v>
      </c>
      <c r="F51" s="34" t="e">
        <f>_xll.qlRateHelperRate($D51)</f>
        <v>#VALUE!</v>
      </c>
      <c r="G51" s="34" t="str">
        <f>IF(ISERROR(_xll.qlSwapRateHelperSpread($D51)),IF(ISERROR(_xll.qlFuturesRateHelperConvexityAdjustment($D51)),"--",_xll.qlFuturesRateHelperConvexityAdjustment($D51)),_xll.qlSwapRateHelperSpread($D51))</f>
        <v>--</v>
      </c>
      <c r="H51" s="35" t="e">
        <f>_xll.qlRateHelperEarliestDate($D51)</f>
        <v>#VALUE!</v>
      </c>
      <c r="I51" s="35" t="e">
        <f>_xll.qlRateHelperLatestDate($D51)</f>
        <v>#VALUE!</v>
      </c>
      <c r="J51" s="45" t="e">
        <v>#N/A</v>
      </c>
    </row>
    <row r="52" spans="4:10" x14ac:dyDescent="0.2">
      <c r="D52" s="33" t="e">
        <v>#N/A</v>
      </c>
      <c r="E52" s="33" t="e">
        <f>+_xll.qlRateHelperQuoteName(D52)</f>
        <v>#VALUE!</v>
      </c>
      <c r="F52" s="34" t="e">
        <f>_xll.qlRateHelperRate($D52)</f>
        <v>#VALUE!</v>
      </c>
      <c r="G52" s="34" t="str">
        <f>IF(ISERROR(_xll.qlSwapRateHelperSpread($D52)),IF(ISERROR(_xll.qlFuturesRateHelperConvexityAdjustment($D52)),"--",_xll.qlFuturesRateHelperConvexityAdjustment($D52)),_xll.qlSwapRateHelperSpread($D52))</f>
        <v>--</v>
      </c>
      <c r="H52" s="35" t="e">
        <f>_xll.qlRateHelperEarliestDate($D52)</f>
        <v>#VALUE!</v>
      </c>
      <c r="I52" s="35" t="e">
        <f>_xll.qlRateHelperLatestDate($D52)</f>
        <v>#VALUE!</v>
      </c>
      <c r="J52" s="45" t="e">
        <v>#N/A</v>
      </c>
    </row>
    <row r="53" spans="4:10" x14ac:dyDescent="0.2">
      <c r="D53" s="33" t="e">
        <v>#N/A</v>
      </c>
      <c r="E53" s="33" t="e">
        <f>+_xll.qlRateHelperQuoteName(D53)</f>
        <v>#VALUE!</v>
      </c>
      <c r="F53" s="34" t="e">
        <f>_xll.qlRateHelperRate($D53)</f>
        <v>#VALUE!</v>
      </c>
      <c r="G53" s="34" t="str">
        <f>IF(ISERROR(_xll.qlSwapRateHelperSpread($D53)),IF(ISERROR(_xll.qlFuturesRateHelperConvexityAdjustment($D53)),"--",_xll.qlFuturesRateHelperConvexityAdjustment($D53)),_xll.qlSwapRateHelperSpread($D53))</f>
        <v>--</v>
      </c>
      <c r="H53" s="35" t="e">
        <f>_xll.qlRateHelperEarliestDate($D53)</f>
        <v>#VALUE!</v>
      </c>
      <c r="I53" s="35" t="e">
        <f>_xll.qlRateHelperLatestDate($D53)</f>
        <v>#VALUE!</v>
      </c>
      <c r="J53" s="45" t="e">
        <v>#N/A</v>
      </c>
    </row>
    <row r="54" spans="4:10" x14ac:dyDescent="0.2">
      <c r="D54" s="33" t="e">
        <v>#N/A</v>
      </c>
      <c r="E54" s="33" t="e">
        <f>+_xll.qlRateHelperQuoteName(D54)</f>
        <v>#VALUE!</v>
      </c>
      <c r="F54" s="34" t="e">
        <f>_xll.qlRateHelperRate($D54)</f>
        <v>#VALUE!</v>
      </c>
      <c r="G54" s="34" t="str">
        <f>IF(ISERROR(_xll.qlSwapRateHelperSpread($D54)),IF(ISERROR(_xll.qlFuturesRateHelperConvexityAdjustment($D54)),"--",_xll.qlFuturesRateHelperConvexityAdjustment($D54)),_xll.qlSwapRateHelperSpread($D54))</f>
        <v>--</v>
      </c>
      <c r="H54" s="35" t="e">
        <f>_xll.qlRateHelperEarliestDate($D54)</f>
        <v>#VALUE!</v>
      </c>
      <c r="I54" s="35" t="e">
        <f>_xll.qlRateHelperLatestDate($D54)</f>
        <v>#VALUE!</v>
      </c>
      <c r="J54" s="45" t="e">
        <v>#N/A</v>
      </c>
    </row>
    <row r="55" spans="4:10" x14ac:dyDescent="0.2">
      <c r="D55" s="33" t="e">
        <v>#N/A</v>
      </c>
      <c r="E55" s="33" t="e">
        <f>+_xll.qlRateHelperQuoteName(D55)</f>
        <v>#VALUE!</v>
      </c>
      <c r="F55" s="34" t="e">
        <f>_xll.qlRateHelperRate($D55)</f>
        <v>#VALUE!</v>
      </c>
      <c r="G55" s="34" t="str">
        <f>IF(ISERROR(_xll.qlSwapRateHelperSpread($D55)),IF(ISERROR(_xll.qlFuturesRateHelperConvexityAdjustment($D55)),"--",_xll.qlFuturesRateHelperConvexityAdjustment($D55)),_xll.qlSwapRateHelperSpread($D55))</f>
        <v>--</v>
      </c>
      <c r="H55" s="35" t="e">
        <f>_xll.qlRateHelperEarliestDate($D55)</f>
        <v>#VALUE!</v>
      </c>
      <c r="I55" s="35" t="e">
        <f>_xll.qlRateHelperLatestDate($D55)</f>
        <v>#VALUE!</v>
      </c>
      <c r="J55" s="45" t="e">
        <v>#N/A</v>
      </c>
    </row>
    <row r="56" spans="4:10" x14ac:dyDescent="0.2">
      <c r="D56" s="33" t="e">
        <v>#N/A</v>
      </c>
      <c r="E56" s="33" t="e">
        <f>+_xll.qlRateHelperQuoteName(D56)</f>
        <v>#VALUE!</v>
      </c>
      <c r="F56" s="34" t="e">
        <f>_xll.qlRateHelperRate($D56)</f>
        <v>#VALUE!</v>
      </c>
      <c r="G56" s="34" t="str">
        <f>IF(ISERROR(_xll.qlSwapRateHelperSpread($D56)),IF(ISERROR(_xll.qlFuturesRateHelperConvexityAdjustment($D56)),"--",_xll.qlFuturesRateHelperConvexityAdjustment($D56)),_xll.qlSwapRateHelperSpread($D56))</f>
        <v>--</v>
      </c>
      <c r="H56" s="35" t="e">
        <f>_xll.qlRateHelperEarliestDate($D56)</f>
        <v>#VALUE!</v>
      </c>
      <c r="I56" s="35" t="e">
        <f>_xll.qlRateHelperLatestDate($D56)</f>
        <v>#VALUE!</v>
      </c>
      <c r="J56" s="45" t="e">
        <v>#N/A</v>
      </c>
    </row>
    <row r="57" spans="4:10" x14ac:dyDescent="0.2">
      <c r="D57" s="33" t="e">
        <v>#N/A</v>
      </c>
      <c r="E57" s="33" t="e">
        <f>+_xll.qlRateHelperQuoteName(D57)</f>
        <v>#VALUE!</v>
      </c>
      <c r="F57" s="34" t="e">
        <f>_xll.qlRateHelperRate($D57)</f>
        <v>#VALUE!</v>
      </c>
      <c r="G57" s="34" t="str">
        <f>IF(ISERROR(_xll.qlSwapRateHelperSpread($D57)),IF(ISERROR(_xll.qlFuturesRateHelperConvexityAdjustment($D57)),"--",_xll.qlFuturesRateHelperConvexityAdjustment($D57)),_xll.qlSwapRateHelperSpread($D57))</f>
        <v>--</v>
      </c>
      <c r="H57" s="35" t="e">
        <f>_xll.qlRateHelperEarliestDate($D57)</f>
        <v>#VALUE!</v>
      </c>
      <c r="I57" s="35" t="e">
        <f>_xll.qlRateHelperLatestDate($D57)</f>
        <v>#VALUE!</v>
      </c>
      <c r="J57" s="45" t="e">
        <v>#N/A</v>
      </c>
    </row>
    <row r="58" spans="4:10" x14ac:dyDescent="0.2">
      <c r="D58" s="33" t="e">
        <v>#N/A</v>
      </c>
      <c r="E58" s="33" t="e">
        <f>+_xll.qlRateHelperQuoteName(D58)</f>
        <v>#VALUE!</v>
      </c>
      <c r="F58" s="34" t="e">
        <f>_xll.qlRateHelperRate($D58)</f>
        <v>#VALUE!</v>
      </c>
      <c r="G58" s="34" t="str">
        <f>IF(ISERROR(_xll.qlSwapRateHelperSpread($D58)),IF(ISERROR(_xll.qlFuturesRateHelperConvexityAdjustment($D58)),"--",_xll.qlFuturesRateHelperConvexityAdjustment($D58)),_xll.qlSwapRateHelperSpread($D58))</f>
        <v>--</v>
      </c>
      <c r="H58" s="35" t="e">
        <f>_xll.qlRateHelperEarliestDate($D58)</f>
        <v>#VALUE!</v>
      </c>
      <c r="I58" s="35" t="e">
        <f>_xll.qlRateHelperLatestDate($D58)</f>
        <v>#VALUE!</v>
      </c>
      <c r="J58" s="45" t="e">
        <v>#N/A</v>
      </c>
    </row>
    <row r="59" spans="4:10" x14ac:dyDescent="0.2">
      <c r="D59" s="33" t="e">
        <v>#N/A</v>
      </c>
      <c r="E59" s="33" t="e">
        <f>+_xll.qlRateHelperQuoteName(D59)</f>
        <v>#VALUE!</v>
      </c>
      <c r="F59" s="34" t="e">
        <f>_xll.qlRateHelperRate($D59)</f>
        <v>#VALUE!</v>
      </c>
      <c r="G59" s="34" t="str">
        <f>IF(ISERROR(_xll.qlSwapRateHelperSpread($D59)),IF(ISERROR(_xll.qlFuturesRateHelperConvexityAdjustment($D59)),"--",_xll.qlFuturesRateHelperConvexityAdjustment($D59)),_xll.qlSwapRateHelperSpread($D59))</f>
        <v>--</v>
      </c>
      <c r="H59" s="35" t="e">
        <f>_xll.qlRateHelperEarliestDate($D59)</f>
        <v>#VALUE!</v>
      </c>
      <c r="I59" s="35" t="e">
        <f>_xll.qlRateHelperLatestDate($D59)</f>
        <v>#VALUE!</v>
      </c>
      <c r="J59" s="45" t="e">
        <v>#N/A</v>
      </c>
    </row>
    <row r="60" spans="4:10" x14ac:dyDescent="0.2">
      <c r="D60" s="33" t="e">
        <v>#N/A</v>
      </c>
      <c r="E60" s="33" t="e">
        <f>+_xll.qlRateHelperQuoteName(D60)</f>
        <v>#VALUE!</v>
      </c>
      <c r="F60" s="34" t="e">
        <f>_xll.qlRateHelperRate($D60)</f>
        <v>#VALUE!</v>
      </c>
      <c r="G60" s="34" t="str">
        <f>IF(ISERROR(_xll.qlSwapRateHelperSpread($D60)),IF(ISERROR(_xll.qlFuturesRateHelperConvexityAdjustment($D60)),"--",_xll.qlFuturesRateHelperConvexityAdjustment($D60)),_xll.qlSwapRateHelperSpread($D60))</f>
        <v>--</v>
      </c>
      <c r="H60" s="35" t="e">
        <f>_xll.qlRateHelperEarliestDate($D60)</f>
        <v>#VALUE!</v>
      </c>
      <c r="I60" s="35" t="e">
        <f>_xll.qlRateHelperLatestDate($D60)</f>
        <v>#VALUE!</v>
      </c>
      <c r="J60" s="45" t="e">
        <v>#N/A</v>
      </c>
    </row>
    <row r="61" spans="4:10" x14ac:dyDescent="0.2">
      <c r="D61" s="33" t="e">
        <v>#N/A</v>
      </c>
      <c r="E61" s="33" t="e">
        <f>+_xll.qlRateHelperQuoteName(D61)</f>
        <v>#VALUE!</v>
      </c>
      <c r="F61" s="34" t="e">
        <f>_xll.qlRateHelperRate($D61)</f>
        <v>#VALUE!</v>
      </c>
      <c r="G61" s="34" t="str">
        <f>IF(ISERROR(_xll.qlSwapRateHelperSpread($D61)),IF(ISERROR(_xll.qlFuturesRateHelperConvexityAdjustment($D61)),"--",_xll.qlFuturesRateHelperConvexityAdjustment($D61)),_xll.qlSwapRateHelperSpread($D61))</f>
        <v>--</v>
      </c>
      <c r="H61" s="35" t="e">
        <f>_xll.qlRateHelperEarliestDate($D61)</f>
        <v>#VALUE!</v>
      </c>
      <c r="I61" s="35" t="e">
        <f>_xll.qlRateHelperLatestDate($D61)</f>
        <v>#VALUE!</v>
      </c>
      <c r="J61" s="45" t="e">
        <v>#N/A</v>
      </c>
    </row>
    <row r="62" spans="4:10" x14ac:dyDescent="0.2">
      <c r="D62" s="33" t="e">
        <v>#N/A</v>
      </c>
      <c r="E62" s="33" t="e">
        <f>+_xll.qlRateHelperQuoteName(D62)</f>
        <v>#VALUE!</v>
      </c>
      <c r="F62" s="34" t="e">
        <f>_xll.qlRateHelperRate($D62)</f>
        <v>#VALUE!</v>
      </c>
      <c r="G62" s="34" t="str">
        <f>IF(ISERROR(_xll.qlSwapRateHelperSpread($D62)),IF(ISERROR(_xll.qlFuturesRateHelperConvexityAdjustment($D62)),"--",_xll.qlFuturesRateHelperConvexityAdjustment($D62)),_xll.qlSwapRateHelperSpread($D62))</f>
        <v>--</v>
      </c>
      <c r="H62" s="35" t="e">
        <f>_xll.qlRateHelperEarliestDate($D62)</f>
        <v>#VALUE!</v>
      </c>
      <c r="I62" s="35" t="e">
        <f>_xll.qlRateHelperLatestDate($D62)</f>
        <v>#VALUE!</v>
      </c>
      <c r="J62" s="45" t="e">
        <v>#N/A</v>
      </c>
    </row>
    <row r="63" spans="4:10" x14ac:dyDescent="0.2">
      <c r="D63" s="33" t="e">
        <v>#N/A</v>
      </c>
      <c r="E63" s="33" t="e">
        <f>+_xll.qlRateHelperQuoteName(D63)</f>
        <v>#VALUE!</v>
      </c>
      <c r="F63" s="34" t="e">
        <f>_xll.qlRateHelperRate($D63)</f>
        <v>#VALUE!</v>
      </c>
      <c r="G63" s="34" t="str">
        <f>IF(ISERROR(_xll.qlSwapRateHelperSpread($D63)),IF(ISERROR(_xll.qlFuturesRateHelperConvexityAdjustment($D63)),"--",_xll.qlFuturesRateHelperConvexityAdjustment($D63)),_xll.qlSwapRateHelperSpread($D63))</f>
        <v>--</v>
      </c>
      <c r="H63" s="35" t="e">
        <f>_xll.qlRateHelperEarliestDate($D63)</f>
        <v>#VALUE!</v>
      </c>
      <c r="I63" s="35" t="e">
        <f>_xll.qlRateHelperLatestDate($D63)</f>
        <v>#VALUE!</v>
      </c>
      <c r="J63" s="45" t="e">
        <v>#N/A</v>
      </c>
    </row>
    <row r="64" spans="4:10" x14ac:dyDescent="0.2">
      <c r="D64" s="33" t="e">
        <v>#N/A</v>
      </c>
      <c r="E64" s="33" t="e">
        <f>+_xll.qlRateHelperQuoteName(D64)</f>
        <v>#VALUE!</v>
      </c>
      <c r="F64" s="34" t="e">
        <f>_xll.qlRateHelperRate($D64)</f>
        <v>#VALUE!</v>
      </c>
      <c r="G64" s="34" t="str">
        <f>IF(ISERROR(_xll.qlSwapRateHelperSpread($D64)),IF(ISERROR(_xll.qlFuturesRateHelperConvexityAdjustment($D64)),"--",_xll.qlFuturesRateHelperConvexityAdjustment($D64)),_xll.qlSwapRateHelperSpread($D64))</f>
        <v>--</v>
      </c>
      <c r="H64" s="35" t="e">
        <f>_xll.qlRateHelperEarliestDate($D64)</f>
        <v>#VALUE!</v>
      </c>
      <c r="I64" s="35" t="e">
        <f>_xll.qlRateHelperLatestDate($D64)</f>
        <v>#VALUE!</v>
      </c>
      <c r="J64" s="45" t="e">
        <v>#N/A</v>
      </c>
    </row>
    <row r="65" spans="4:10" x14ac:dyDescent="0.2">
      <c r="D65" s="33" t="e">
        <v>#N/A</v>
      </c>
      <c r="E65" s="33" t="e">
        <f>+_xll.qlRateHelperQuoteName(D65)</f>
        <v>#VALUE!</v>
      </c>
      <c r="F65" s="34" t="e">
        <f>_xll.qlRateHelperRate($D65)</f>
        <v>#VALUE!</v>
      </c>
      <c r="G65" s="34" t="str">
        <f>IF(ISERROR(_xll.qlSwapRateHelperSpread($D65)),IF(ISERROR(_xll.qlFuturesRateHelperConvexityAdjustment($D65)),"--",_xll.qlFuturesRateHelperConvexityAdjustment($D65)),_xll.qlSwapRateHelperSpread($D65))</f>
        <v>--</v>
      </c>
      <c r="H65" s="35" t="e">
        <f>_xll.qlRateHelperEarliestDate($D65)</f>
        <v>#VALUE!</v>
      </c>
      <c r="I65" s="35" t="e">
        <f>_xll.qlRateHelperLatestDate($D65)</f>
        <v>#VALUE!</v>
      </c>
      <c r="J65" s="45" t="e">
        <v>#N/A</v>
      </c>
    </row>
    <row r="66" spans="4:10" x14ac:dyDescent="0.2">
      <c r="D66" s="33" t="e">
        <v>#N/A</v>
      </c>
      <c r="E66" s="33" t="e">
        <f>+_xll.qlRateHelperQuoteName(D66)</f>
        <v>#VALUE!</v>
      </c>
      <c r="F66" s="34" t="e">
        <f>_xll.qlRateHelperRate($D66)</f>
        <v>#VALUE!</v>
      </c>
      <c r="G66" s="34" t="str">
        <f>IF(ISERROR(_xll.qlSwapRateHelperSpread($D66)),IF(ISERROR(_xll.qlFuturesRateHelperConvexityAdjustment($D66)),"--",_xll.qlFuturesRateHelperConvexityAdjustment($D66)),_xll.qlSwapRateHelperSpread($D66))</f>
        <v>--</v>
      </c>
      <c r="H66" s="35" t="e">
        <f>_xll.qlRateHelperEarliestDate($D66)</f>
        <v>#VALUE!</v>
      </c>
      <c r="I66" s="35" t="e">
        <f>_xll.qlRateHelperLatestDate($D66)</f>
        <v>#VALUE!</v>
      </c>
      <c r="J66" s="45" t="e">
        <v>#N/A</v>
      </c>
    </row>
    <row r="67" spans="4:10" x14ac:dyDescent="0.2">
      <c r="D67" s="33" t="e">
        <v>#N/A</v>
      </c>
      <c r="E67" s="33" t="e">
        <f>+_xll.qlRateHelperQuoteName(D67)</f>
        <v>#VALUE!</v>
      </c>
      <c r="F67" s="34" t="e">
        <f>_xll.qlRateHelperRate($D67)</f>
        <v>#VALUE!</v>
      </c>
      <c r="G67" s="34" t="str">
        <f>IF(ISERROR(_xll.qlSwapRateHelperSpread($D67)),IF(ISERROR(_xll.qlFuturesRateHelperConvexityAdjustment($D67)),"--",_xll.qlFuturesRateHelperConvexityAdjustment($D67)),_xll.qlSwapRateHelperSpread($D67))</f>
        <v>--</v>
      </c>
      <c r="H67" s="35" t="e">
        <f>_xll.qlRateHelperEarliestDate($D67)</f>
        <v>#VALUE!</v>
      </c>
      <c r="I67" s="35" t="e">
        <f>_xll.qlRateHelperLatestDate($D67)</f>
        <v>#VALUE!</v>
      </c>
      <c r="J67" s="45" t="e">
        <v>#N/A</v>
      </c>
    </row>
    <row r="68" spans="4:10" x14ac:dyDescent="0.2">
      <c r="D68" s="33" t="e">
        <v>#N/A</v>
      </c>
      <c r="E68" s="33" t="e">
        <f>+_xll.qlRateHelperQuoteName(D68)</f>
        <v>#VALUE!</v>
      </c>
      <c r="F68" s="34" t="e">
        <f>_xll.qlRateHelperRate($D68)</f>
        <v>#VALUE!</v>
      </c>
      <c r="G68" s="34" t="str">
        <f>IF(ISERROR(_xll.qlSwapRateHelperSpread($D68)),IF(ISERROR(_xll.qlFuturesRateHelperConvexityAdjustment($D68)),"--",_xll.qlFuturesRateHelperConvexityAdjustment($D68)),_xll.qlSwapRateHelperSpread($D68))</f>
        <v>--</v>
      </c>
      <c r="H68" s="35" t="e">
        <f>_xll.qlRateHelperEarliestDate($D68)</f>
        <v>#VALUE!</v>
      </c>
      <c r="I68" s="35" t="e">
        <f>_xll.qlRateHelperLatestDate($D68)</f>
        <v>#VALUE!</v>
      </c>
      <c r="J68" s="45" t="e">
        <v>#N/A</v>
      </c>
    </row>
    <row r="69" spans="4:10" x14ac:dyDescent="0.2">
      <c r="D69" s="33" t="e">
        <v>#N/A</v>
      </c>
      <c r="E69" s="33" t="e">
        <f>+_xll.qlRateHelperQuoteName(D69)</f>
        <v>#VALUE!</v>
      </c>
      <c r="F69" s="34" t="e">
        <f>_xll.qlRateHelperRate($D69)</f>
        <v>#VALUE!</v>
      </c>
      <c r="G69" s="34" t="str">
        <f>IF(ISERROR(_xll.qlSwapRateHelperSpread($D69)),IF(ISERROR(_xll.qlFuturesRateHelperConvexityAdjustment($D69)),"--",_xll.qlFuturesRateHelperConvexityAdjustment($D69)),_xll.qlSwapRateHelperSpread($D69))</f>
        <v>--</v>
      </c>
      <c r="H69" s="35" t="e">
        <f>_xll.qlRateHelperEarliestDate($D69)</f>
        <v>#VALUE!</v>
      </c>
      <c r="I69" s="35" t="e">
        <f>_xll.qlRateHelperLatestDate($D69)</f>
        <v>#VALUE!</v>
      </c>
      <c r="J69" s="45" t="e">
        <v>#N/A</v>
      </c>
    </row>
    <row r="70" spans="4:10" x14ac:dyDescent="0.2">
      <c r="D70" s="33" t="e">
        <v>#N/A</v>
      </c>
      <c r="E70" s="33" t="e">
        <f>+_xll.qlRateHelperQuoteName(D70)</f>
        <v>#VALUE!</v>
      </c>
      <c r="F70" s="34" t="e">
        <f>_xll.qlRateHelperRate($D70)</f>
        <v>#VALUE!</v>
      </c>
      <c r="G70" s="34" t="str">
        <f>IF(ISERROR(_xll.qlSwapRateHelperSpread($D70)),IF(ISERROR(_xll.qlFuturesRateHelperConvexityAdjustment($D70)),"--",_xll.qlFuturesRateHelperConvexityAdjustment($D70)),_xll.qlSwapRateHelperSpread($D70))</f>
        <v>--</v>
      </c>
      <c r="H70" s="35" t="e">
        <f>_xll.qlRateHelperEarliestDate($D70)</f>
        <v>#VALUE!</v>
      </c>
      <c r="I70" s="35" t="e">
        <f>_xll.qlRateHelperLatestDate($D70)</f>
        <v>#VALUE!</v>
      </c>
      <c r="J70" s="45" t="e">
        <v>#N/A</v>
      </c>
    </row>
    <row r="71" spans="4:10" x14ac:dyDescent="0.2">
      <c r="D71" s="33" t="e">
        <v>#N/A</v>
      </c>
      <c r="E71" s="33" t="e">
        <f>+_xll.qlRateHelperQuoteName(D71)</f>
        <v>#VALUE!</v>
      </c>
      <c r="F71" s="34" t="e">
        <f>_xll.qlRateHelperRate($D71)</f>
        <v>#VALUE!</v>
      </c>
      <c r="G71" s="34" t="str">
        <f>IF(ISERROR(_xll.qlSwapRateHelperSpread($D71)),IF(ISERROR(_xll.qlFuturesRateHelperConvexityAdjustment($D71)),"--",_xll.qlFuturesRateHelperConvexityAdjustment($D71)),_xll.qlSwapRateHelperSpread($D71))</f>
        <v>--</v>
      </c>
      <c r="H71" s="35" t="e">
        <f>_xll.qlRateHelperEarliestDate($D71)</f>
        <v>#VALUE!</v>
      </c>
      <c r="I71" s="35" t="e">
        <f>_xll.qlRateHelperLatestDate($D71)</f>
        <v>#VALUE!</v>
      </c>
      <c r="J71" s="45" t="e">
        <v>#N/A</v>
      </c>
    </row>
    <row r="72" spans="4:10" x14ac:dyDescent="0.2">
      <c r="D72" s="33" t="e">
        <v>#N/A</v>
      </c>
      <c r="E72" s="33" t="e">
        <f>+_xll.qlRateHelperQuoteName(D72)</f>
        <v>#VALUE!</v>
      </c>
      <c r="F72" s="34" t="e">
        <f>_xll.qlRateHelperRate($D72)</f>
        <v>#VALUE!</v>
      </c>
      <c r="G72" s="34" t="str">
        <f>IF(ISERROR(_xll.qlSwapRateHelperSpread($D72)),IF(ISERROR(_xll.qlFuturesRateHelperConvexityAdjustment($D72)),"--",_xll.qlFuturesRateHelperConvexityAdjustment($D72)),_xll.qlSwapRateHelperSpread($D72))</f>
        <v>--</v>
      </c>
      <c r="H72" s="35" t="e">
        <f>_xll.qlRateHelperEarliestDate($D72)</f>
        <v>#VALUE!</v>
      </c>
      <c r="I72" s="35" t="e">
        <f>_xll.qlRateHelperLatestDate($D72)</f>
        <v>#VALUE!</v>
      </c>
      <c r="J72" s="45" t="e">
        <v>#N/A</v>
      </c>
    </row>
    <row r="73" spans="4:10" x14ac:dyDescent="0.2">
      <c r="D73" s="33" t="e">
        <v>#N/A</v>
      </c>
      <c r="E73" s="33" t="e">
        <f>+_xll.qlRateHelperQuoteName(D73)</f>
        <v>#VALUE!</v>
      </c>
      <c r="F73" s="34" t="e">
        <f>_xll.qlRateHelperRate($D73)</f>
        <v>#VALUE!</v>
      </c>
      <c r="G73" s="34" t="str">
        <f>IF(ISERROR(_xll.qlSwapRateHelperSpread($D73)),IF(ISERROR(_xll.qlFuturesRateHelperConvexityAdjustment($D73)),"--",_xll.qlFuturesRateHelperConvexityAdjustment($D73)),_xll.qlSwapRateHelperSpread($D73))</f>
        <v>--</v>
      </c>
      <c r="H73" s="35" t="e">
        <f>_xll.qlRateHelperEarliestDate($D73)</f>
        <v>#VALUE!</v>
      </c>
      <c r="I73" s="35" t="e">
        <f>_xll.qlRateHelperLatestDate($D73)</f>
        <v>#VALUE!</v>
      </c>
      <c r="J73" s="45" t="e">
        <v>#N/A</v>
      </c>
    </row>
    <row r="74" spans="4:10" x14ac:dyDescent="0.2">
      <c r="D74" s="33" t="e">
        <v>#N/A</v>
      </c>
      <c r="E74" s="33" t="e">
        <f>+_xll.qlRateHelperQuoteName(D74)</f>
        <v>#VALUE!</v>
      </c>
      <c r="F74" s="34" t="e">
        <f>_xll.qlRateHelperRate($D74)</f>
        <v>#VALUE!</v>
      </c>
      <c r="G74" s="34" t="str">
        <f>IF(ISERROR(_xll.qlSwapRateHelperSpread($D74)),IF(ISERROR(_xll.qlFuturesRateHelperConvexityAdjustment($D74)),"--",_xll.qlFuturesRateHelperConvexityAdjustment($D74)),_xll.qlSwapRateHelperSpread($D74))</f>
        <v>--</v>
      </c>
      <c r="H74" s="35" t="e">
        <f>_xll.qlRateHelperEarliestDate($D74)</f>
        <v>#VALUE!</v>
      </c>
      <c r="I74" s="35" t="e">
        <f>_xll.qlRateHelperLatestDate($D74)</f>
        <v>#VALUE!</v>
      </c>
      <c r="J74" s="45" t="e">
        <v>#N/A</v>
      </c>
    </row>
    <row r="75" spans="4:10" x14ac:dyDescent="0.2">
      <c r="D75" s="33" t="e">
        <v>#N/A</v>
      </c>
      <c r="E75" s="33" t="e">
        <f>+_xll.qlRateHelperQuoteName(D75)</f>
        <v>#VALUE!</v>
      </c>
      <c r="F75" s="34" t="e">
        <f>_xll.qlRateHelperRate($D75)</f>
        <v>#VALUE!</v>
      </c>
      <c r="G75" s="34" t="str">
        <f>IF(ISERROR(_xll.qlSwapRateHelperSpread($D75)),IF(ISERROR(_xll.qlFuturesRateHelperConvexityAdjustment($D75)),"--",_xll.qlFuturesRateHelperConvexityAdjustment($D75)),_xll.qlSwapRateHelperSpread($D75))</f>
        <v>--</v>
      </c>
      <c r="H75" s="35" t="e">
        <f>_xll.qlRateHelperEarliestDate($D75)</f>
        <v>#VALUE!</v>
      </c>
      <c r="I75" s="35" t="e">
        <f>_xll.qlRateHelperLatestDate($D75)</f>
        <v>#VALUE!</v>
      </c>
      <c r="J75" s="45" t="e">
        <v>#N/A</v>
      </c>
    </row>
    <row r="76" spans="4:10" x14ac:dyDescent="0.2">
      <c r="D76" s="33" t="e">
        <v>#N/A</v>
      </c>
      <c r="E76" s="33" t="e">
        <f>+_xll.qlRateHelperQuoteName(D76)</f>
        <v>#VALUE!</v>
      </c>
      <c r="F76" s="34" t="e">
        <f>_xll.qlRateHelperRate($D76)</f>
        <v>#VALUE!</v>
      </c>
      <c r="G76" s="34" t="str">
        <f>IF(ISERROR(_xll.qlSwapRateHelperSpread($D76)),IF(ISERROR(_xll.qlFuturesRateHelperConvexityAdjustment($D76)),"--",_xll.qlFuturesRateHelperConvexityAdjustment($D76)),_xll.qlSwapRateHelperSpread($D76))</f>
        <v>--</v>
      </c>
      <c r="H76" s="35" t="e">
        <f>_xll.qlRateHelperEarliestDate($D76)</f>
        <v>#VALUE!</v>
      </c>
      <c r="I76" s="35" t="e">
        <f>_xll.qlRateHelperLatestDate($D76)</f>
        <v>#VALUE!</v>
      </c>
      <c r="J76" s="45" t="e">
        <v>#N/A</v>
      </c>
    </row>
    <row r="77" spans="4:10" x14ac:dyDescent="0.2">
      <c r="D77" s="33" t="e">
        <v>#N/A</v>
      </c>
      <c r="E77" s="33" t="e">
        <f>+_xll.qlRateHelperQuoteName(D77)</f>
        <v>#VALUE!</v>
      </c>
      <c r="F77" s="34" t="e">
        <f>_xll.qlRateHelperRate($D77)</f>
        <v>#VALUE!</v>
      </c>
      <c r="G77" s="34" t="str">
        <f>IF(ISERROR(_xll.qlSwapRateHelperSpread($D77)),IF(ISERROR(_xll.qlFuturesRateHelperConvexityAdjustment($D77)),"--",_xll.qlFuturesRateHelperConvexityAdjustment($D77)),_xll.qlSwapRateHelperSpread($D77))</f>
        <v>--</v>
      </c>
      <c r="H77" s="35" t="e">
        <f>_xll.qlRateHelperEarliestDate($D77)</f>
        <v>#VALUE!</v>
      </c>
      <c r="I77" s="35" t="e">
        <f>_xll.qlRateHelperLatestDate($D77)</f>
        <v>#VALUE!</v>
      </c>
      <c r="J77" s="45" t="e">
        <v>#N/A</v>
      </c>
    </row>
    <row r="78" spans="4:10" x14ac:dyDescent="0.2">
      <c r="D78" s="33" t="e">
        <v>#N/A</v>
      </c>
      <c r="E78" s="33" t="e">
        <f>+_xll.qlRateHelperQuoteName(D78)</f>
        <v>#VALUE!</v>
      </c>
      <c r="F78" s="34" t="e">
        <f>_xll.qlRateHelperRate($D78)</f>
        <v>#VALUE!</v>
      </c>
      <c r="G78" s="34" t="str">
        <f>IF(ISERROR(_xll.qlSwapRateHelperSpread($D78)),IF(ISERROR(_xll.qlFuturesRateHelperConvexityAdjustment($D78)),"--",_xll.qlFuturesRateHelperConvexityAdjustment($D78)),_xll.qlSwapRateHelperSpread($D78))</f>
        <v>--</v>
      </c>
      <c r="H78" s="35" t="e">
        <f>_xll.qlRateHelperEarliestDate($D78)</f>
        <v>#VALUE!</v>
      </c>
      <c r="I78" s="35" t="e">
        <f>_xll.qlRateHelperLatestDate($D78)</f>
        <v>#VALUE!</v>
      </c>
      <c r="J78" s="45" t="e">
        <v>#N/A</v>
      </c>
    </row>
    <row r="79" spans="4:10" x14ac:dyDescent="0.2">
      <c r="D79" s="33" t="e">
        <v>#N/A</v>
      </c>
      <c r="E79" s="33" t="e">
        <f>+_xll.qlRateHelperQuoteName(D79)</f>
        <v>#VALUE!</v>
      </c>
      <c r="F79" s="34" t="e">
        <f>_xll.qlRateHelperRate($D79)</f>
        <v>#VALUE!</v>
      </c>
      <c r="G79" s="34" t="str">
        <f>IF(ISERROR(_xll.qlSwapRateHelperSpread($D79)),IF(ISERROR(_xll.qlFuturesRateHelperConvexityAdjustment($D79)),"--",_xll.qlFuturesRateHelperConvexityAdjustment($D79)),_xll.qlSwapRateHelperSpread($D79))</f>
        <v>--</v>
      </c>
      <c r="H79" s="35" t="e">
        <f>_xll.qlRateHelperEarliestDate($D79)</f>
        <v>#VALUE!</v>
      </c>
      <c r="I79" s="35" t="e">
        <f>_xll.qlRateHelperLatestDate($D79)</f>
        <v>#VALUE!</v>
      </c>
      <c r="J79" s="45" t="e">
        <v>#N/A</v>
      </c>
    </row>
    <row r="80" spans="4:10" x14ac:dyDescent="0.2">
      <c r="D80" s="33" t="e">
        <v>#N/A</v>
      </c>
      <c r="E80" s="33" t="e">
        <f>+_xll.qlRateHelperQuoteName(D80)</f>
        <v>#VALUE!</v>
      </c>
      <c r="F80" s="34" t="e">
        <f>_xll.qlRateHelperRate($D80)</f>
        <v>#VALUE!</v>
      </c>
      <c r="G80" s="34" t="str">
        <f>IF(ISERROR(_xll.qlSwapRateHelperSpread($D80)),IF(ISERROR(_xll.qlFuturesRateHelperConvexityAdjustment($D80)),"--",_xll.qlFuturesRateHelperConvexityAdjustment($D80)),_xll.qlSwapRateHelperSpread($D80))</f>
        <v>--</v>
      </c>
      <c r="H80" s="35" t="e">
        <f>_xll.qlRateHelperEarliestDate($D80)</f>
        <v>#VALUE!</v>
      </c>
      <c r="I80" s="35" t="e">
        <f>_xll.qlRateHelperLatestDate($D80)</f>
        <v>#VALUE!</v>
      </c>
      <c r="J80" s="45" t="e">
        <v>#N/A</v>
      </c>
    </row>
    <row r="81" spans="4:10" x14ac:dyDescent="0.2">
      <c r="D81" s="33" t="e">
        <v>#N/A</v>
      </c>
      <c r="E81" s="33" t="e">
        <f>+_xll.qlRateHelperQuoteName(D81)</f>
        <v>#VALUE!</v>
      </c>
      <c r="F81" s="34" t="e">
        <f>_xll.qlRateHelperRate($D81)</f>
        <v>#VALUE!</v>
      </c>
      <c r="G81" s="34" t="str">
        <f>IF(ISERROR(_xll.qlSwapRateHelperSpread($D81)),IF(ISERROR(_xll.qlFuturesRateHelperConvexityAdjustment($D81)),"--",_xll.qlFuturesRateHelperConvexityAdjustment($D81)),_xll.qlSwapRateHelperSpread($D81))</f>
        <v>--</v>
      </c>
      <c r="H81" s="35" t="e">
        <f>_xll.qlRateHelperEarliestDate($D81)</f>
        <v>#VALUE!</v>
      </c>
      <c r="I81" s="35" t="e">
        <f>_xll.qlRateHelperLatestDate($D81)</f>
        <v>#VALUE!</v>
      </c>
      <c r="J81" s="45" t="e">
        <v>#N/A</v>
      </c>
    </row>
    <row r="82" spans="4:10" x14ac:dyDescent="0.2">
      <c r="D82" s="33" t="e">
        <v>#N/A</v>
      </c>
      <c r="E82" s="33" t="e">
        <f>+_xll.qlRateHelperQuoteName(D82)</f>
        <v>#VALUE!</v>
      </c>
      <c r="F82" s="34" t="e">
        <f>_xll.qlRateHelperRate($D82)</f>
        <v>#VALUE!</v>
      </c>
      <c r="G82" s="34" t="str">
        <f>IF(ISERROR(_xll.qlSwapRateHelperSpread($D82)),IF(ISERROR(_xll.qlFuturesRateHelperConvexityAdjustment($D82)),"--",_xll.qlFuturesRateHelperConvexityAdjustment($D82)),_xll.qlSwapRateHelperSpread($D82))</f>
        <v>--</v>
      </c>
      <c r="H82" s="35" t="e">
        <f>_xll.qlRateHelperEarliestDate($D82)</f>
        <v>#VALUE!</v>
      </c>
      <c r="I82" s="35" t="e">
        <f>_xll.qlRateHelperLatestDate($D82)</f>
        <v>#VALUE!</v>
      </c>
      <c r="J82" s="45" t="e">
        <v>#N/A</v>
      </c>
    </row>
    <row r="83" spans="4:10" x14ac:dyDescent="0.2">
      <c r="D83" s="33" t="e">
        <v>#N/A</v>
      </c>
      <c r="E83" s="33" t="e">
        <f>+_xll.qlRateHelperQuoteName(D83)</f>
        <v>#VALUE!</v>
      </c>
      <c r="F83" s="34" t="e">
        <f>_xll.qlRateHelperRate($D83)</f>
        <v>#VALUE!</v>
      </c>
      <c r="G83" s="34" t="str">
        <f>IF(ISERROR(_xll.qlSwapRateHelperSpread($D83)),IF(ISERROR(_xll.qlFuturesRateHelperConvexityAdjustment($D83)),"--",_xll.qlFuturesRateHelperConvexityAdjustment($D83)),_xll.qlSwapRateHelperSpread($D83))</f>
        <v>--</v>
      </c>
      <c r="H83" s="35" t="e">
        <f>_xll.qlRateHelperEarliestDate($D83)</f>
        <v>#VALUE!</v>
      </c>
      <c r="I83" s="35" t="e">
        <f>_xll.qlRateHelperLatestDate($D83)</f>
        <v>#VALUE!</v>
      </c>
      <c r="J83" s="45" t="e">
        <v>#N/A</v>
      </c>
    </row>
    <row r="84" spans="4:10" x14ac:dyDescent="0.2">
      <c r="D84" s="33" t="e">
        <v>#N/A</v>
      </c>
      <c r="E84" s="33" t="e">
        <f>+_xll.qlRateHelperQuoteName(D84)</f>
        <v>#VALUE!</v>
      </c>
      <c r="F84" s="34" t="e">
        <f>_xll.qlRateHelperRate($D84)</f>
        <v>#VALUE!</v>
      </c>
      <c r="G84" s="34" t="str">
        <f>IF(ISERROR(_xll.qlSwapRateHelperSpread($D84)),IF(ISERROR(_xll.qlFuturesRateHelperConvexityAdjustment($D84)),"--",_xll.qlFuturesRateHelperConvexityAdjustment($D84)),_xll.qlSwapRateHelperSpread($D84))</f>
        <v>--</v>
      </c>
      <c r="H84" s="35" t="e">
        <f>_xll.qlRateHelperEarliestDate($D84)</f>
        <v>#VALUE!</v>
      </c>
      <c r="I84" s="35" t="e">
        <f>_xll.qlRateHelperLatestDate($D84)</f>
        <v>#VALUE!</v>
      </c>
      <c r="J84" s="45" t="e">
        <v>#N/A</v>
      </c>
    </row>
    <row r="85" spans="4:10" x14ac:dyDescent="0.2">
      <c r="D85" s="33" t="e">
        <v>#N/A</v>
      </c>
      <c r="E85" s="33" t="e">
        <f>+_xll.qlRateHelperQuoteName(D85)</f>
        <v>#VALUE!</v>
      </c>
      <c r="F85" s="34" t="e">
        <f>_xll.qlRateHelperRate($D85)</f>
        <v>#VALUE!</v>
      </c>
      <c r="G85" s="34" t="str">
        <f>IF(ISERROR(_xll.qlSwapRateHelperSpread($D85)),IF(ISERROR(_xll.qlFuturesRateHelperConvexityAdjustment($D85)),"--",_xll.qlFuturesRateHelperConvexityAdjustment($D85)),_xll.qlSwapRateHelperSpread($D85))</f>
        <v>--</v>
      </c>
      <c r="H85" s="35" t="e">
        <f>_xll.qlRateHelperEarliestDate($D85)</f>
        <v>#VALUE!</v>
      </c>
      <c r="I85" s="35" t="e">
        <f>_xll.qlRateHelperLatestDate($D85)</f>
        <v>#VALUE!</v>
      </c>
      <c r="J85" s="45" t="e">
        <v>#N/A</v>
      </c>
    </row>
    <row r="86" spans="4:10" x14ac:dyDescent="0.2">
      <c r="D86" s="33" t="e">
        <v>#N/A</v>
      </c>
      <c r="E86" s="33" t="e">
        <f>+_xll.qlRateHelperQuoteName(D86)</f>
        <v>#VALUE!</v>
      </c>
      <c r="F86" s="34" t="e">
        <f>_xll.qlRateHelperRate($D86)</f>
        <v>#VALUE!</v>
      </c>
      <c r="G86" s="34" t="str">
        <f>IF(ISERROR(_xll.qlSwapRateHelperSpread($D86)),IF(ISERROR(_xll.qlFuturesRateHelperConvexityAdjustment($D86)),"--",_xll.qlFuturesRateHelperConvexityAdjustment($D86)),_xll.qlSwapRateHelperSpread($D86))</f>
        <v>--</v>
      </c>
      <c r="H86" s="35" t="e">
        <f>_xll.qlRateHelperEarliestDate($D86)</f>
        <v>#VALUE!</v>
      </c>
      <c r="I86" s="35" t="e">
        <f>_xll.qlRateHelperLatestDate($D86)</f>
        <v>#VALUE!</v>
      </c>
      <c r="J86" s="45" t="e">
        <v>#N/A</v>
      </c>
    </row>
    <row r="87" spans="4:10" x14ac:dyDescent="0.2">
      <c r="D87" s="33" t="e">
        <v>#N/A</v>
      </c>
      <c r="E87" s="33" t="e">
        <f>+_xll.qlRateHelperQuoteName(D87)</f>
        <v>#VALUE!</v>
      </c>
      <c r="F87" s="34" t="e">
        <f>_xll.qlRateHelperRate($D87)</f>
        <v>#VALUE!</v>
      </c>
      <c r="G87" s="34" t="str">
        <f>IF(ISERROR(_xll.qlSwapRateHelperSpread($D87)),IF(ISERROR(_xll.qlFuturesRateHelperConvexityAdjustment($D87)),"--",_xll.qlFuturesRateHelperConvexityAdjustment($D87)),_xll.qlSwapRateHelperSpread($D87))</f>
        <v>--</v>
      </c>
      <c r="H87" s="35" t="e">
        <f>_xll.qlRateHelperEarliestDate($D87)</f>
        <v>#VALUE!</v>
      </c>
      <c r="I87" s="35" t="e">
        <f>_xll.qlRateHelperLatestDate($D87)</f>
        <v>#VALUE!</v>
      </c>
      <c r="J87" s="45" t="e">
        <v>#N/A</v>
      </c>
    </row>
    <row r="88" spans="4:10" x14ac:dyDescent="0.2">
      <c r="D88" s="33" t="e">
        <v>#N/A</v>
      </c>
      <c r="E88" s="33" t="e">
        <f>+_xll.qlRateHelperQuoteName(D88)</f>
        <v>#VALUE!</v>
      </c>
      <c r="F88" s="34" t="e">
        <f>_xll.qlRateHelperRate($D88)</f>
        <v>#VALUE!</v>
      </c>
      <c r="G88" s="34" t="str">
        <f>IF(ISERROR(_xll.qlSwapRateHelperSpread($D88)),IF(ISERROR(_xll.qlFuturesRateHelperConvexityAdjustment($D88)),"--",_xll.qlFuturesRateHelperConvexityAdjustment($D88)),_xll.qlSwapRateHelperSpread($D88))</f>
        <v>--</v>
      </c>
      <c r="H88" s="35" t="e">
        <f>_xll.qlRateHelperEarliestDate($D88)</f>
        <v>#VALUE!</v>
      </c>
      <c r="I88" s="35" t="e">
        <f>_xll.qlRateHelperLatestDate($D88)</f>
        <v>#VALUE!</v>
      </c>
      <c r="J88" s="45" t="e">
        <v>#N/A</v>
      </c>
    </row>
    <row r="89" spans="4:10" x14ac:dyDescent="0.2">
      <c r="D89" s="33" t="e">
        <v>#N/A</v>
      </c>
      <c r="E89" s="33" t="e">
        <f>+_xll.qlRateHelperQuoteName(D89)</f>
        <v>#VALUE!</v>
      </c>
      <c r="F89" s="34" t="e">
        <f>_xll.qlRateHelperRate($D89)</f>
        <v>#VALUE!</v>
      </c>
      <c r="G89" s="34" t="str">
        <f>IF(ISERROR(_xll.qlSwapRateHelperSpread($D89)),IF(ISERROR(_xll.qlFuturesRateHelperConvexityAdjustment($D89)),"--",_xll.qlFuturesRateHelperConvexityAdjustment($D89)),_xll.qlSwapRateHelperSpread($D89))</f>
        <v>--</v>
      </c>
      <c r="H89" s="35" t="e">
        <f>_xll.qlRateHelperEarliestDate($D89)</f>
        <v>#VALUE!</v>
      </c>
      <c r="I89" s="35" t="e">
        <f>_xll.qlRateHelperLatestDate($D89)</f>
        <v>#VALUE!</v>
      </c>
      <c r="J89" s="45" t="e">
        <v>#N/A</v>
      </c>
    </row>
    <row r="90" spans="4:10" x14ac:dyDescent="0.2">
      <c r="D90" s="33" t="e">
        <v>#N/A</v>
      </c>
      <c r="E90" s="33" t="e">
        <f>+_xll.qlRateHelperQuoteName(D90)</f>
        <v>#VALUE!</v>
      </c>
      <c r="F90" s="34" t="e">
        <f>_xll.qlRateHelperRate($D90)</f>
        <v>#VALUE!</v>
      </c>
      <c r="G90" s="34" t="str">
        <f>IF(ISERROR(_xll.qlSwapRateHelperSpread($D90)),IF(ISERROR(_xll.qlFuturesRateHelperConvexityAdjustment($D90)),"--",_xll.qlFuturesRateHelperConvexityAdjustment($D90)),_xll.qlSwapRateHelperSpread($D90))</f>
        <v>--</v>
      </c>
      <c r="H90" s="35" t="e">
        <f>_xll.qlRateHelperEarliestDate($D90)</f>
        <v>#VALUE!</v>
      </c>
      <c r="I90" s="35" t="e">
        <f>_xll.qlRateHelperLatestDate($D90)</f>
        <v>#VALUE!</v>
      </c>
      <c r="J90" s="45" t="e">
        <v>#N/A</v>
      </c>
    </row>
    <row r="91" spans="4:10" x14ac:dyDescent="0.2">
      <c r="D91" s="33" t="e">
        <v>#N/A</v>
      </c>
      <c r="E91" s="33" t="e">
        <f>+_xll.qlRateHelperQuoteName(D91)</f>
        <v>#VALUE!</v>
      </c>
      <c r="F91" s="34" t="e">
        <f>_xll.qlRateHelperRate($D91)</f>
        <v>#VALUE!</v>
      </c>
      <c r="G91" s="34" t="str">
        <f>IF(ISERROR(_xll.qlSwapRateHelperSpread($D91)),IF(ISERROR(_xll.qlFuturesRateHelperConvexityAdjustment($D91)),"--",_xll.qlFuturesRateHelperConvexityAdjustment($D91)),_xll.qlSwapRateHelperSpread($D91))</f>
        <v>--</v>
      </c>
      <c r="H91" s="35" t="e">
        <f>_xll.qlRateHelperEarliestDate($D91)</f>
        <v>#VALUE!</v>
      </c>
      <c r="I91" s="35" t="e">
        <f>_xll.qlRateHelperLatestDate($D91)</f>
        <v>#VALUE!</v>
      </c>
      <c r="J91" s="45" t="e">
        <v>#N/A</v>
      </c>
    </row>
    <row r="92" spans="4:10" x14ac:dyDescent="0.2">
      <c r="D92" s="33" t="e">
        <v>#N/A</v>
      </c>
      <c r="E92" s="33" t="e">
        <f>+_xll.qlRateHelperQuoteName(D92)</f>
        <v>#VALUE!</v>
      </c>
      <c r="F92" s="34" t="e">
        <f>_xll.qlRateHelperRate($D92)</f>
        <v>#VALUE!</v>
      </c>
      <c r="G92" s="34" t="str">
        <f>IF(ISERROR(_xll.qlSwapRateHelperSpread($D92)),IF(ISERROR(_xll.qlFuturesRateHelperConvexityAdjustment($D92)),"--",_xll.qlFuturesRateHelperConvexityAdjustment($D92)),_xll.qlSwapRateHelperSpread($D92))</f>
        <v>--</v>
      </c>
      <c r="H92" s="35" t="e">
        <f>_xll.qlRateHelperEarliestDate($D92)</f>
        <v>#VALUE!</v>
      </c>
      <c r="I92" s="35" t="e">
        <f>_xll.qlRateHelperLatestDate($D92)</f>
        <v>#VALUE!</v>
      </c>
      <c r="J92" s="45" t="e">
        <v>#N/A</v>
      </c>
    </row>
    <row r="93" spans="4:10" x14ac:dyDescent="0.2">
      <c r="D93" s="33" t="e">
        <v>#N/A</v>
      </c>
      <c r="E93" s="33" t="e">
        <f>+_xll.qlRateHelperQuoteName(D93)</f>
        <v>#VALUE!</v>
      </c>
      <c r="F93" s="34" t="e">
        <f>_xll.qlRateHelperRate($D93)</f>
        <v>#VALUE!</v>
      </c>
      <c r="G93" s="34" t="str">
        <f>IF(ISERROR(_xll.qlSwapRateHelperSpread($D93)),IF(ISERROR(_xll.qlFuturesRateHelperConvexityAdjustment($D93)),"--",_xll.qlFuturesRateHelperConvexityAdjustment($D93)),_xll.qlSwapRateHelperSpread($D93))</f>
        <v>--</v>
      </c>
      <c r="H93" s="35" t="e">
        <f>_xll.qlRateHelperEarliestDate($D93)</f>
        <v>#VALUE!</v>
      </c>
      <c r="I93" s="35" t="e">
        <f>_xll.qlRateHelperLatestDate($D93)</f>
        <v>#VALUE!</v>
      </c>
      <c r="J93" s="45" t="e">
        <v>#N/A</v>
      </c>
    </row>
    <row r="94" spans="4:10" x14ac:dyDescent="0.2">
      <c r="D94" s="33" t="e">
        <v>#N/A</v>
      </c>
      <c r="E94" s="33" t="e">
        <f>+_xll.qlRateHelperQuoteName(D94)</f>
        <v>#VALUE!</v>
      </c>
      <c r="F94" s="34" t="e">
        <f>_xll.qlRateHelperRate($D94)</f>
        <v>#VALUE!</v>
      </c>
      <c r="G94" s="34" t="str">
        <f>IF(ISERROR(_xll.qlSwapRateHelperSpread($D94)),IF(ISERROR(_xll.qlFuturesRateHelperConvexityAdjustment($D94)),"--",_xll.qlFuturesRateHelperConvexityAdjustment($D94)),_xll.qlSwapRateHelperSpread($D94))</f>
        <v>--</v>
      </c>
      <c r="H94" s="35" t="e">
        <f>_xll.qlRateHelperEarliestDate($D94)</f>
        <v>#VALUE!</v>
      </c>
      <c r="I94" s="35" t="e">
        <f>_xll.qlRateHelperLatestDate($D94)</f>
        <v>#VALUE!</v>
      </c>
      <c r="J94" s="45" t="e">
        <v>#N/A</v>
      </c>
    </row>
    <row r="95" spans="4:10" x14ac:dyDescent="0.2">
      <c r="D95" s="33" t="e">
        <v>#N/A</v>
      </c>
      <c r="E95" s="33" t="e">
        <f>+_xll.qlRateHelperQuoteName(D95)</f>
        <v>#VALUE!</v>
      </c>
      <c r="F95" s="34" t="e">
        <f>_xll.qlRateHelperRate($D95)</f>
        <v>#VALUE!</v>
      </c>
      <c r="G95" s="34" t="str">
        <f>IF(ISERROR(_xll.qlSwapRateHelperSpread($D95)),IF(ISERROR(_xll.qlFuturesRateHelperConvexityAdjustment($D95)),"--",_xll.qlFuturesRateHelperConvexityAdjustment($D95)),_xll.qlSwapRateHelperSpread($D95))</f>
        <v>--</v>
      </c>
      <c r="H95" s="35" t="e">
        <f>_xll.qlRateHelperEarliestDate($D95)</f>
        <v>#VALUE!</v>
      </c>
      <c r="I95" s="35" t="e">
        <f>_xll.qlRateHelperLatestDate($D95)</f>
        <v>#VALUE!</v>
      </c>
      <c r="J95" s="45" t="e">
        <v>#N/A</v>
      </c>
    </row>
    <row r="96" spans="4:10" x14ac:dyDescent="0.2">
      <c r="D96" s="33" t="e">
        <v>#N/A</v>
      </c>
      <c r="E96" s="33" t="e">
        <f>+_xll.qlRateHelperQuoteName(D96)</f>
        <v>#VALUE!</v>
      </c>
      <c r="F96" s="34" t="e">
        <f>_xll.qlRateHelperRate($D96)</f>
        <v>#VALUE!</v>
      </c>
      <c r="G96" s="34" t="str">
        <f>IF(ISERROR(_xll.qlSwapRateHelperSpread($D96)),IF(ISERROR(_xll.qlFuturesRateHelperConvexityAdjustment($D96)),"--",_xll.qlFuturesRateHelperConvexityAdjustment($D96)),_xll.qlSwapRateHelperSpread($D96))</f>
        <v>--</v>
      </c>
      <c r="H96" s="35" t="e">
        <f>_xll.qlRateHelperEarliestDate($D96)</f>
        <v>#VALUE!</v>
      </c>
      <c r="I96" s="35" t="e">
        <f>_xll.qlRateHelperLatestDate($D96)</f>
        <v>#VALUE!</v>
      </c>
      <c r="J96" s="45" t="e">
        <v>#N/A</v>
      </c>
    </row>
    <row r="97" spans="4:10" x14ac:dyDescent="0.2">
      <c r="D97" s="33" t="e">
        <v>#N/A</v>
      </c>
      <c r="E97" s="33" t="e">
        <f>+_xll.qlRateHelperQuoteName(D97)</f>
        <v>#VALUE!</v>
      </c>
      <c r="F97" s="34" t="e">
        <f>_xll.qlRateHelperRate($D97)</f>
        <v>#VALUE!</v>
      </c>
      <c r="G97" s="34" t="str">
        <f>IF(ISERROR(_xll.qlSwapRateHelperSpread($D97)),IF(ISERROR(_xll.qlFuturesRateHelperConvexityAdjustment($D97)),"--",_xll.qlFuturesRateHelperConvexityAdjustment($D97)),_xll.qlSwapRateHelperSpread($D97))</f>
        <v>--</v>
      </c>
      <c r="H97" s="35" t="e">
        <f>_xll.qlRateHelperEarliestDate($D97)</f>
        <v>#VALUE!</v>
      </c>
      <c r="I97" s="35" t="e">
        <f>_xll.qlRateHelperLatestDate($D97)</f>
        <v>#VALUE!</v>
      </c>
      <c r="J97" s="45" t="e">
        <v>#N/A</v>
      </c>
    </row>
    <row r="98" spans="4:10" x14ac:dyDescent="0.2">
      <c r="D98" s="33" t="e">
        <v>#N/A</v>
      </c>
      <c r="E98" s="33" t="e">
        <f>+_xll.qlRateHelperQuoteName(D98)</f>
        <v>#VALUE!</v>
      </c>
      <c r="F98" s="34" t="e">
        <f>_xll.qlRateHelperRate($D98)</f>
        <v>#VALUE!</v>
      </c>
      <c r="G98" s="34" t="str">
        <f>IF(ISERROR(_xll.qlSwapRateHelperSpread($D98)),IF(ISERROR(_xll.qlFuturesRateHelperConvexityAdjustment($D98)),"--",_xll.qlFuturesRateHelperConvexityAdjustment($D98)),_xll.qlSwapRateHelperSpread($D98))</f>
        <v>--</v>
      </c>
      <c r="H98" s="35" t="e">
        <f>_xll.qlRateHelperEarliestDate($D98)</f>
        <v>#VALUE!</v>
      </c>
      <c r="I98" s="35" t="e">
        <f>_xll.qlRateHelperLatestDate($D98)</f>
        <v>#VALUE!</v>
      </c>
      <c r="J98" s="45" t="e">
        <v>#N/A</v>
      </c>
    </row>
    <row r="99" spans="4:10" x14ac:dyDescent="0.2">
      <c r="D99" s="33" t="e">
        <v>#N/A</v>
      </c>
      <c r="E99" s="33" t="e">
        <f>+_xll.qlRateHelperQuoteName(D99)</f>
        <v>#VALUE!</v>
      </c>
      <c r="F99" s="34" t="e">
        <f>_xll.qlRateHelperRate($D99)</f>
        <v>#VALUE!</v>
      </c>
      <c r="G99" s="34" t="str">
        <f>IF(ISERROR(_xll.qlSwapRateHelperSpread($D99)),IF(ISERROR(_xll.qlFuturesRateHelperConvexityAdjustment($D99)),"--",_xll.qlFuturesRateHelperConvexityAdjustment($D99)),_xll.qlSwapRateHelperSpread($D99))</f>
        <v>--</v>
      </c>
      <c r="H99" s="35" t="e">
        <f>_xll.qlRateHelperEarliestDate($D99)</f>
        <v>#VALUE!</v>
      </c>
      <c r="I99" s="35" t="e">
        <f>_xll.qlRateHelperLatestDate($D99)</f>
        <v>#VALUE!</v>
      </c>
      <c r="J99" s="45" t="e">
        <v>#N/A</v>
      </c>
    </row>
    <row r="100" spans="4:10" x14ac:dyDescent="0.2">
      <c r="D100" s="33" t="e">
        <v>#N/A</v>
      </c>
      <c r="E100" s="33" t="e">
        <f>+_xll.qlRateHelperQuoteName(D100)</f>
        <v>#VALUE!</v>
      </c>
      <c r="F100" s="34" t="e">
        <f>_xll.qlRateHelperRate($D100)</f>
        <v>#VALUE!</v>
      </c>
      <c r="G100" s="34" t="str">
        <f>IF(ISERROR(_xll.qlSwapRateHelperSpread($D100)),IF(ISERROR(_xll.qlFuturesRateHelperConvexityAdjustment($D100)),"--",_xll.qlFuturesRateHelperConvexityAdjustment($D100)),_xll.qlSwapRateHelperSpread($D100))</f>
        <v>--</v>
      </c>
      <c r="H100" s="35" t="e">
        <f>_xll.qlRateHelperEarliestDate($D100)</f>
        <v>#VALUE!</v>
      </c>
      <c r="I100" s="35" t="e">
        <f>_xll.qlRateHelperLatestDate($D100)</f>
        <v>#VALUE!</v>
      </c>
      <c r="J100" s="45" t="e">
        <v>#N/A</v>
      </c>
    </row>
    <row r="101" spans="4:10" x14ac:dyDescent="0.2">
      <c r="D101" s="33" t="e">
        <v>#N/A</v>
      </c>
      <c r="E101" s="33" t="e">
        <f>+_xll.qlRateHelperQuoteName(D101)</f>
        <v>#VALUE!</v>
      </c>
      <c r="F101" s="34" t="e">
        <f>_xll.qlRateHelperRate($D101)</f>
        <v>#VALUE!</v>
      </c>
      <c r="G101" s="34" t="str">
        <f>IF(ISERROR(_xll.qlSwapRateHelperSpread($D101)),IF(ISERROR(_xll.qlFuturesRateHelperConvexityAdjustment($D101)),"--",_xll.qlFuturesRateHelperConvexityAdjustment($D101)),_xll.qlSwapRateHelperSpread($D101))</f>
        <v>--</v>
      </c>
      <c r="H101" s="35" t="e">
        <f>_xll.qlRateHelperEarliestDate($D101)</f>
        <v>#VALUE!</v>
      </c>
      <c r="I101" s="35" t="e">
        <f>_xll.qlRateHelperLatestDate($D101)</f>
        <v>#VALUE!</v>
      </c>
      <c r="J101" s="45" t="e">
        <v>#N/A</v>
      </c>
    </row>
    <row r="102" spans="4:10" x14ac:dyDescent="0.2">
      <c r="D102" s="33" t="e">
        <v>#N/A</v>
      </c>
      <c r="E102" s="33" t="e">
        <f>+_xll.qlRateHelperQuoteName(D102)</f>
        <v>#VALUE!</v>
      </c>
      <c r="F102" s="34" t="e">
        <f>_xll.qlRateHelperRate($D102)</f>
        <v>#VALUE!</v>
      </c>
      <c r="G102" s="34" t="str">
        <f>IF(ISERROR(_xll.qlSwapRateHelperSpread($D102)),IF(ISERROR(_xll.qlFuturesRateHelperConvexityAdjustment($D102)),"--",_xll.qlFuturesRateHelperConvexityAdjustment($D102)),_xll.qlSwapRateHelperSpread($D102))</f>
        <v>--</v>
      </c>
      <c r="H102" s="35" t="e">
        <f>_xll.qlRateHelperEarliestDate($D102)</f>
        <v>#VALUE!</v>
      </c>
      <c r="I102" s="35" t="e">
        <f>_xll.qlRateHelperLatestDate($D102)</f>
        <v>#VALUE!</v>
      </c>
      <c r="J102" s="45" t="e">
        <v>#N/A</v>
      </c>
    </row>
    <row r="103" spans="4:10" x14ac:dyDescent="0.2">
      <c r="D103" s="33" t="e">
        <v>#N/A</v>
      </c>
      <c r="E103" s="33" t="e">
        <f>+_xll.qlRateHelperQuoteName(D103)</f>
        <v>#VALUE!</v>
      </c>
      <c r="F103" s="34" t="e">
        <f>_xll.qlRateHelperRate($D103)</f>
        <v>#VALUE!</v>
      </c>
      <c r="G103" s="34" t="str">
        <f>IF(ISERROR(_xll.qlSwapRateHelperSpread($D103)),IF(ISERROR(_xll.qlFuturesRateHelperConvexityAdjustment($D103)),"--",_xll.qlFuturesRateHelperConvexityAdjustment($D103)),_xll.qlSwapRateHelperSpread($D103))</f>
        <v>--</v>
      </c>
      <c r="H103" s="35" t="e">
        <f>_xll.qlRateHelperEarliestDate($D103)</f>
        <v>#VALUE!</v>
      </c>
      <c r="I103" s="35" t="e">
        <f>_xll.qlRateHelperLatestDate($D103)</f>
        <v>#VALUE!</v>
      </c>
      <c r="J103" s="45" t="e">
        <v>#N/A</v>
      </c>
    </row>
    <row r="104" spans="4:10" x14ac:dyDescent="0.2">
      <c r="D104" s="33" t="e">
        <v>#N/A</v>
      </c>
      <c r="E104" s="33" t="e">
        <f>+_xll.qlRateHelperQuoteName(D104)</f>
        <v>#VALUE!</v>
      </c>
      <c r="F104" s="34" t="e">
        <f>_xll.qlRateHelperRate($D104)</f>
        <v>#VALUE!</v>
      </c>
      <c r="G104" s="34" t="str">
        <f>IF(ISERROR(_xll.qlSwapRateHelperSpread($D104)),IF(ISERROR(_xll.qlFuturesRateHelperConvexityAdjustment($D104)),"--",_xll.qlFuturesRateHelperConvexityAdjustment($D104)),_xll.qlSwapRateHelperSpread($D104))</f>
        <v>--</v>
      </c>
      <c r="H104" s="35" t="e">
        <f>_xll.qlRateHelperEarliestDate($D104)</f>
        <v>#VALUE!</v>
      </c>
      <c r="I104" s="35" t="e">
        <f>_xll.qlRateHelperLatestDate($D104)</f>
        <v>#VALUE!</v>
      </c>
      <c r="J104" s="45" t="e">
        <v>#N/A</v>
      </c>
    </row>
    <row r="105" spans="4:10" x14ac:dyDescent="0.2">
      <c r="D105" s="33" t="e">
        <v>#N/A</v>
      </c>
      <c r="E105" s="33" t="e">
        <f>+_xll.qlRateHelperQuoteName(D105)</f>
        <v>#VALUE!</v>
      </c>
      <c r="F105" s="34" t="e">
        <f>_xll.qlRateHelperRate($D105)</f>
        <v>#VALUE!</v>
      </c>
      <c r="G105" s="34" t="str">
        <f>IF(ISERROR(_xll.qlSwapRateHelperSpread($D105)),IF(ISERROR(_xll.qlFuturesRateHelperConvexityAdjustment($D105)),"--",_xll.qlFuturesRateHelperConvexityAdjustment($D105)),_xll.qlSwapRateHelperSpread($D105))</f>
        <v>--</v>
      </c>
      <c r="H105" s="35" t="e">
        <f>_xll.qlRateHelperEarliestDate($D105)</f>
        <v>#VALUE!</v>
      </c>
      <c r="I105" s="35" t="e">
        <f>_xll.qlRateHelperLatestDate($D105)</f>
        <v>#VALUE!</v>
      </c>
      <c r="J105" s="45" t="e">
        <v>#N/A</v>
      </c>
    </row>
    <row r="106" spans="4:10" x14ac:dyDescent="0.2">
      <c r="D106" s="33" t="e">
        <v>#N/A</v>
      </c>
      <c r="E106" s="33" t="e">
        <f>+_xll.qlRateHelperQuoteName(D106)</f>
        <v>#VALUE!</v>
      </c>
      <c r="F106" s="34" t="e">
        <f>_xll.qlRateHelperRate($D106)</f>
        <v>#VALUE!</v>
      </c>
      <c r="G106" s="34" t="str">
        <f>IF(ISERROR(_xll.qlSwapRateHelperSpread($D106)),IF(ISERROR(_xll.qlFuturesRateHelperConvexityAdjustment($D106)),"--",_xll.qlFuturesRateHelperConvexityAdjustment($D106)),_xll.qlSwapRateHelperSpread($D106))</f>
        <v>--</v>
      </c>
      <c r="H106" s="35" t="e">
        <f>_xll.qlRateHelperEarliestDate($D106)</f>
        <v>#VALUE!</v>
      </c>
      <c r="I106" s="35" t="e">
        <f>_xll.qlRateHelperLatestDate($D106)</f>
        <v>#VALUE!</v>
      </c>
      <c r="J106" s="45" t="e">
        <v>#N/A</v>
      </c>
    </row>
    <row r="107" spans="4:10" x14ac:dyDescent="0.2">
      <c r="D107" s="33" t="e">
        <v>#N/A</v>
      </c>
      <c r="E107" s="33" t="e">
        <f>+_xll.qlRateHelperQuoteName(D107)</f>
        <v>#VALUE!</v>
      </c>
      <c r="F107" s="34" t="e">
        <f>_xll.qlRateHelperRate($D107)</f>
        <v>#VALUE!</v>
      </c>
      <c r="G107" s="34" t="str">
        <f>IF(ISERROR(_xll.qlSwapRateHelperSpread($D107)),IF(ISERROR(_xll.qlFuturesRateHelperConvexityAdjustment($D107)),"--",_xll.qlFuturesRateHelperConvexityAdjustment($D107)),_xll.qlSwapRateHelperSpread($D107))</f>
        <v>--</v>
      </c>
      <c r="H107" s="35" t="e">
        <f>_xll.qlRateHelperEarliestDate($D107)</f>
        <v>#VALUE!</v>
      </c>
      <c r="I107" s="35" t="e">
        <f>_xll.qlRateHelperLatestDate($D107)</f>
        <v>#VALUE!</v>
      </c>
      <c r="J107" s="45" t="e">
        <v>#N/A</v>
      </c>
    </row>
    <row r="108" spans="4:10" x14ac:dyDescent="0.2">
      <c r="D108" s="33" t="e">
        <v>#N/A</v>
      </c>
      <c r="E108" s="33" t="e">
        <f>+_xll.qlRateHelperQuoteName(D108)</f>
        <v>#VALUE!</v>
      </c>
      <c r="F108" s="34" t="e">
        <f>_xll.qlRateHelperRate($D108)</f>
        <v>#VALUE!</v>
      </c>
      <c r="G108" s="34" t="str">
        <f>IF(ISERROR(_xll.qlSwapRateHelperSpread($D108)),IF(ISERROR(_xll.qlFuturesRateHelperConvexityAdjustment($D108)),"--",_xll.qlFuturesRateHelperConvexityAdjustment($D108)),_xll.qlSwapRateHelperSpread($D108))</f>
        <v>--</v>
      </c>
      <c r="H108" s="35" t="e">
        <f>_xll.qlRateHelperEarliestDate($D108)</f>
        <v>#VALUE!</v>
      </c>
      <c r="I108" s="35" t="e">
        <f>_xll.qlRateHelperLatestDate($D108)</f>
        <v>#VALUE!</v>
      </c>
      <c r="J108" s="45" t="e">
        <v>#N/A</v>
      </c>
    </row>
    <row r="109" spans="4:10" x14ac:dyDescent="0.2">
      <c r="D109" s="33" t="e">
        <v>#N/A</v>
      </c>
      <c r="E109" s="33" t="e">
        <f>+_xll.qlRateHelperQuoteName(D109)</f>
        <v>#VALUE!</v>
      </c>
      <c r="F109" s="34" t="e">
        <f>_xll.qlRateHelperRate($D109)</f>
        <v>#VALUE!</v>
      </c>
      <c r="G109" s="34" t="str">
        <f>IF(ISERROR(_xll.qlSwapRateHelperSpread($D109)),IF(ISERROR(_xll.qlFuturesRateHelperConvexityAdjustment($D109)),"--",_xll.qlFuturesRateHelperConvexityAdjustment($D109)),_xll.qlSwapRateHelperSpread($D109))</f>
        <v>--</v>
      </c>
      <c r="H109" s="35" t="e">
        <f>_xll.qlRateHelperEarliestDate($D109)</f>
        <v>#VALUE!</v>
      </c>
      <c r="I109" s="35" t="e">
        <f>_xll.qlRateHelperLatestDate($D109)</f>
        <v>#VALUE!</v>
      </c>
      <c r="J109" s="45" t="e">
        <v>#N/A</v>
      </c>
    </row>
    <row r="110" spans="4:10" x14ac:dyDescent="0.2">
      <c r="D110" s="33" t="e">
        <v>#N/A</v>
      </c>
      <c r="E110" s="33" t="e">
        <f>+_xll.qlRateHelperQuoteName(D110)</f>
        <v>#VALUE!</v>
      </c>
      <c r="F110" s="34" t="e">
        <f>_xll.qlRateHelperRate($D110)</f>
        <v>#VALUE!</v>
      </c>
      <c r="G110" s="34" t="str">
        <f>IF(ISERROR(_xll.qlSwapRateHelperSpread($D110)),IF(ISERROR(_xll.qlFuturesRateHelperConvexityAdjustment($D110)),"--",_xll.qlFuturesRateHelperConvexityAdjustment($D110)),_xll.qlSwapRateHelperSpread($D110))</f>
        <v>--</v>
      </c>
      <c r="H110" s="35" t="e">
        <f>_xll.qlRateHelperEarliestDate($D110)</f>
        <v>#VALUE!</v>
      </c>
      <c r="I110" s="35" t="e">
        <f>_xll.qlRateHelperLatestDate($D110)</f>
        <v>#VALUE!</v>
      </c>
      <c r="J110" s="45" t="e">
        <v>#N/A</v>
      </c>
    </row>
    <row r="111" spans="4:10" x14ac:dyDescent="0.2">
      <c r="D111" s="33" t="e">
        <v>#N/A</v>
      </c>
      <c r="E111" s="33" t="e">
        <f>+_xll.qlRateHelperQuoteName(D111)</f>
        <v>#VALUE!</v>
      </c>
      <c r="F111" s="34" t="e">
        <f>_xll.qlRateHelperRate($D111)</f>
        <v>#VALUE!</v>
      </c>
      <c r="G111" s="34" t="str">
        <f>IF(ISERROR(_xll.qlSwapRateHelperSpread($D111)),IF(ISERROR(_xll.qlFuturesRateHelperConvexityAdjustment($D111)),"--",_xll.qlFuturesRateHelperConvexityAdjustment($D111)),_xll.qlSwapRateHelperSpread($D111))</f>
        <v>--</v>
      </c>
      <c r="H111" s="35" t="e">
        <f>_xll.qlRateHelperEarliestDate($D111)</f>
        <v>#VALUE!</v>
      </c>
      <c r="I111" s="35" t="e">
        <f>_xll.qlRateHelperLatestDate($D111)</f>
        <v>#VALUE!</v>
      </c>
      <c r="J111" s="45" t="e">
        <v>#N/A</v>
      </c>
    </row>
    <row r="112" spans="4:10" x14ac:dyDescent="0.2">
      <c r="D112" s="33" t="e">
        <v>#N/A</v>
      </c>
      <c r="E112" s="33" t="e">
        <f>+_xll.qlRateHelperQuoteName(D112)</f>
        <v>#VALUE!</v>
      </c>
      <c r="F112" s="34" t="e">
        <f>_xll.qlRateHelperRate($D112)</f>
        <v>#VALUE!</v>
      </c>
      <c r="G112" s="34" t="str">
        <f>IF(ISERROR(_xll.qlSwapRateHelperSpread($D112)),IF(ISERROR(_xll.qlFuturesRateHelperConvexityAdjustment($D112)),"--",_xll.qlFuturesRateHelperConvexityAdjustment($D112)),_xll.qlSwapRateHelperSpread($D112))</f>
        <v>--</v>
      </c>
      <c r="H112" s="35" t="e">
        <f>_xll.qlRateHelperEarliestDate($D112)</f>
        <v>#VALUE!</v>
      </c>
      <c r="I112" s="35" t="e">
        <f>_xll.qlRateHelperLatestDate($D112)</f>
        <v>#VALUE!</v>
      </c>
      <c r="J112" s="45" t="e">
        <v>#N/A</v>
      </c>
    </row>
    <row r="113" spans="4:10" x14ac:dyDescent="0.2">
      <c r="D113" s="33" t="e">
        <v>#N/A</v>
      </c>
      <c r="E113" s="33" t="e">
        <f>+_xll.qlRateHelperQuoteName(D113)</f>
        <v>#VALUE!</v>
      </c>
      <c r="F113" s="34" t="e">
        <f>_xll.qlRateHelperRate($D113)</f>
        <v>#VALUE!</v>
      </c>
      <c r="G113" s="34" t="str">
        <f>IF(ISERROR(_xll.qlSwapRateHelperSpread($D113)),IF(ISERROR(_xll.qlFuturesRateHelperConvexityAdjustment($D113)),"--",_xll.qlFuturesRateHelperConvexityAdjustment($D113)),_xll.qlSwapRateHelperSpread($D113))</f>
        <v>--</v>
      </c>
      <c r="H113" s="35" t="e">
        <f>_xll.qlRateHelperEarliestDate($D113)</f>
        <v>#VALUE!</v>
      </c>
      <c r="I113" s="35" t="e">
        <f>_xll.qlRateHelperLatestDate($D113)</f>
        <v>#VALUE!</v>
      </c>
      <c r="J113" s="45" t="e">
        <v>#N/A</v>
      </c>
    </row>
    <row r="114" spans="4:10" x14ac:dyDescent="0.2">
      <c r="D114" s="33" t="e">
        <v>#N/A</v>
      </c>
      <c r="E114" s="33" t="e">
        <f>+_xll.qlRateHelperQuoteName(D114)</f>
        <v>#VALUE!</v>
      </c>
      <c r="F114" s="34" t="e">
        <f>_xll.qlRateHelperRate($D114)</f>
        <v>#VALUE!</v>
      </c>
      <c r="G114" s="34" t="str">
        <f>IF(ISERROR(_xll.qlSwapRateHelperSpread($D114)),IF(ISERROR(_xll.qlFuturesRateHelperConvexityAdjustment($D114)),"--",_xll.qlFuturesRateHelperConvexityAdjustment($D114)),_xll.qlSwapRateHelperSpread($D114))</f>
        <v>--</v>
      </c>
      <c r="H114" s="35" t="e">
        <f>_xll.qlRateHelperEarliestDate($D114)</f>
        <v>#VALUE!</v>
      </c>
      <c r="I114" s="35" t="e">
        <f>_xll.qlRateHelperLatestDate($D114)</f>
        <v>#VALUE!</v>
      </c>
      <c r="J114" s="45" t="e">
        <v>#N/A</v>
      </c>
    </row>
    <row r="115" spans="4:10" x14ac:dyDescent="0.2">
      <c r="D115" s="33" t="e">
        <v>#N/A</v>
      </c>
      <c r="E115" s="33" t="e">
        <f>+_xll.qlRateHelperQuoteName(D115)</f>
        <v>#VALUE!</v>
      </c>
      <c r="F115" s="34" t="e">
        <f>_xll.qlRateHelperRate($D115)</f>
        <v>#VALUE!</v>
      </c>
      <c r="G115" s="34" t="str">
        <f>IF(ISERROR(_xll.qlSwapRateHelperSpread($D115)),IF(ISERROR(_xll.qlFuturesRateHelperConvexityAdjustment($D115)),"--",_xll.qlFuturesRateHelperConvexityAdjustment($D115)),_xll.qlSwapRateHelperSpread($D115))</f>
        <v>--</v>
      </c>
      <c r="H115" s="35" t="e">
        <f>_xll.qlRateHelperEarliestDate($D115)</f>
        <v>#VALUE!</v>
      </c>
      <c r="I115" s="35" t="e">
        <f>_xll.qlRateHelperLatestDate($D115)</f>
        <v>#VALUE!</v>
      </c>
      <c r="J115" s="45" t="e">
        <v>#N/A</v>
      </c>
    </row>
    <row r="116" spans="4:10" x14ac:dyDescent="0.2">
      <c r="D116" s="33" t="e">
        <v>#N/A</v>
      </c>
      <c r="E116" s="33" t="e">
        <f>+_xll.qlRateHelperQuoteName(D116)</f>
        <v>#VALUE!</v>
      </c>
      <c r="F116" s="34" t="e">
        <f>_xll.qlRateHelperRate($D116)</f>
        <v>#VALUE!</v>
      </c>
      <c r="G116" s="34" t="str">
        <f>IF(ISERROR(_xll.qlSwapRateHelperSpread($D116)),IF(ISERROR(_xll.qlFuturesRateHelperConvexityAdjustment($D116)),"--",_xll.qlFuturesRateHelperConvexityAdjustment($D116)),_xll.qlSwapRateHelperSpread($D116))</f>
        <v>--</v>
      </c>
      <c r="H116" s="35" t="e">
        <f>_xll.qlRateHelperEarliestDate($D116)</f>
        <v>#VALUE!</v>
      </c>
      <c r="I116" s="35" t="e">
        <f>_xll.qlRateHelperLatestDate($D116)</f>
        <v>#VALUE!</v>
      </c>
      <c r="J116" s="45" t="e">
        <v>#N/A</v>
      </c>
    </row>
    <row r="117" spans="4:10" x14ac:dyDescent="0.2">
      <c r="D117" s="33" t="e">
        <v>#N/A</v>
      </c>
      <c r="E117" s="33" t="e">
        <f>+_xll.qlRateHelperQuoteName(D117)</f>
        <v>#VALUE!</v>
      </c>
      <c r="F117" s="34" t="e">
        <f>_xll.qlRateHelperRate($D117)</f>
        <v>#VALUE!</v>
      </c>
      <c r="G117" s="34" t="str">
        <f>IF(ISERROR(_xll.qlSwapRateHelperSpread($D117)),IF(ISERROR(_xll.qlFuturesRateHelperConvexityAdjustment($D117)),"--",_xll.qlFuturesRateHelperConvexityAdjustment($D117)),_xll.qlSwapRateHelperSpread($D117))</f>
        <v>--</v>
      </c>
      <c r="H117" s="35" t="e">
        <f>_xll.qlRateHelperEarliestDate($D117)</f>
        <v>#VALUE!</v>
      </c>
      <c r="I117" s="35" t="e">
        <f>_xll.qlRateHelperLatestDate($D117)</f>
        <v>#VALUE!</v>
      </c>
      <c r="J117" s="45" t="e">
        <v>#N/A</v>
      </c>
    </row>
    <row r="118" spans="4:10" x14ac:dyDescent="0.2">
      <c r="D118" s="33" t="e">
        <v>#N/A</v>
      </c>
      <c r="E118" s="33" t="e">
        <f>+_xll.qlRateHelperQuoteName(D118)</f>
        <v>#VALUE!</v>
      </c>
      <c r="F118" s="34" t="e">
        <f>_xll.qlRateHelperRate($D118)</f>
        <v>#VALUE!</v>
      </c>
      <c r="G118" s="34" t="str">
        <f>IF(ISERROR(_xll.qlSwapRateHelperSpread($D118)),IF(ISERROR(_xll.qlFuturesRateHelperConvexityAdjustment($D118)),"--",_xll.qlFuturesRateHelperConvexityAdjustment($D118)),_xll.qlSwapRateHelperSpread($D118))</f>
        <v>--</v>
      </c>
      <c r="H118" s="35" t="e">
        <f>_xll.qlRateHelperEarliestDate($D118)</f>
        <v>#VALUE!</v>
      </c>
      <c r="I118" s="35" t="e">
        <f>_xll.qlRateHelperLatestDate($D118)</f>
        <v>#VALUE!</v>
      </c>
      <c r="J118" s="45" t="e">
        <v>#N/A</v>
      </c>
    </row>
    <row r="119" spans="4:10" x14ac:dyDescent="0.2">
      <c r="D119" s="33" t="e">
        <v>#N/A</v>
      </c>
      <c r="E119" s="33" t="e">
        <f>+_xll.qlRateHelperQuoteName(D119)</f>
        <v>#VALUE!</v>
      </c>
      <c r="F119" s="34" t="e">
        <f>_xll.qlRateHelperRate($D119)</f>
        <v>#VALUE!</v>
      </c>
      <c r="G119" s="34" t="str">
        <f>IF(ISERROR(_xll.qlSwapRateHelperSpread($D119)),IF(ISERROR(_xll.qlFuturesRateHelperConvexityAdjustment($D119)),"--",_xll.qlFuturesRateHelperConvexityAdjustment($D119)),_xll.qlSwapRateHelperSpread($D119))</f>
        <v>--</v>
      </c>
      <c r="H119" s="35" t="e">
        <f>_xll.qlRateHelperEarliestDate($D119)</f>
        <v>#VALUE!</v>
      </c>
      <c r="I119" s="35" t="e">
        <f>_xll.qlRateHelperLatestDate($D119)</f>
        <v>#VALUE!</v>
      </c>
      <c r="J119" s="45" t="e">
        <v>#N/A</v>
      </c>
    </row>
    <row r="120" spans="4:10" x14ac:dyDescent="0.2">
      <c r="D120" s="33" t="e">
        <v>#N/A</v>
      </c>
      <c r="E120" s="33" t="e">
        <f>+_xll.qlRateHelperQuoteName(D120)</f>
        <v>#VALUE!</v>
      </c>
      <c r="F120" s="34" t="e">
        <f>_xll.qlRateHelperRate($D120)</f>
        <v>#VALUE!</v>
      </c>
      <c r="G120" s="34" t="str">
        <f>IF(ISERROR(_xll.qlSwapRateHelperSpread($D120)),IF(ISERROR(_xll.qlFuturesRateHelperConvexityAdjustment($D120)),"--",_xll.qlFuturesRateHelperConvexityAdjustment($D120)),_xll.qlSwapRateHelperSpread($D120))</f>
        <v>--</v>
      </c>
      <c r="H120" s="35" t="e">
        <f>_xll.qlRateHelperEarliestDate($D120)</f>
        <v>#VALUE!</v>
      </c>
      <c r="I120" s="35" t="e">
        <f>_xll.qlRateHelperLatestDate($D120)</f>
        <v>#VALUE!</v>
      </c>
      <c r="J120" s="45" t="e">
        <v>#N/A</v>
      </c>
    </row>
    <row r="121" spans="4:10" x14ac:dyDescent="0.2">
      <c r="D121" s="33" t="e">
        <v>#N/A</v>
      </c>
      <c r="E121" s="33" t="e">
        <f>+_xll.qlRateHelperQuoteName(D121)</f>
        <v>#VALUE!</v>
      </c>
      <c r="F121" s="34" t="e">
        <f>_xll.qlRateHelperRate($D121)</f>
        <v>#VALUE!</v>
      </c>
      <c r="G121" s="34" t="str">
        <f>IF(ISERROR(_xll.qlSwapRateHelperSpread($D121)),IF(ISERROR(_xll.qlFuturesRateHelperConvexityAdjustment($D121)),"--",_xll.qlFuturesRateHelperConvexityAdjustment($D121)),_xll.qlSwapRateHelperSpread($D121))</f>
        <v>--</v>
      </c>
      <c r="H121" s="35" t="e">
        <f>_xll.qlRateHelperEarliestDate($D121)</f>
        <v>#VALUE!</v>
      </c>
      <c r="I121" s="35" t="e">
        <f>_xll.qlRateHelperLatestDate($D121)</f>
        <v>#VALUE!</v>
      </c>
      <c r="J121" s="45" t="e">
        <v>#N/A</v>
      </c>
    </row>
    <row r="122" spans="4:10" x14ac:dyDescent="0.2">
      <c r="D122" s="33" t="e">
        <v>#N/A</v>
      </c>
      <c r="E122" s="33" t="e">
        <f>+_xll.qlRateHelperQuoteName(D122)</f>
        <v>#VALUE!</v>
      </c>
      <c r="F122" s="34" t="e">
        <f>_xll.qlRateHelperRate($D122)</f>
        <v>#VALUE!</v>
      </c>
      <c r="G122" s="34" t="str">
        <f>IF(ISERROR(_xll.qlSwapRateHelperSpread($D122)),IF(ISERROR(_xll.qlFuturesRateHelperConvexityAdjustment($D122)),"--",_xll.qlFuturesRateHelperConvexityAdjustment($D122)),_xll.qlSwapRateHelperSpread($D122))</f>
        <v>--</v>
      </c>
      <c r="H122" s="35" t="e">
        <f>_xll.qlRateHelperEarliestDate($D122)</f>
        <v>#VALUE!</v>
      </c>
      <c r="I122" s="35" t="e">
        <f>_xll.qlRateHelperLatestDate($D122)</f>
        <v>#VALUE!</v>
      </c>
      <c r="J122" s="45" t="e">
        <v>#N/A</v>
      </c>
    </row>
    <row r="123" spans="4:10" x14ac:dyDescent="0.2">
      <c r="D123" s="33" t="e">
        <v>#N/A</v>
      </c>
      <c r="E123" s="33" t="e">
        <f>+_xll.qlRateHelperQuoteName(D123)</f>
        <v>#VALUE!</v>
      </c>
      <c r="F123" s="34" t="e">
        <f>_xll.qlRateHelperRate($D123)</f>
        <v>#VALUE!</v>
      </c>
      <c r="G123" s="34" t="str">
        <f>IF(ISERROR(_xll.qlSwapRateHelperSpread($D123)),IF(ISERROR(_xll.qlFuturesRateHelperConvexityAdjustment($D123)),"--",_xll.qlFuturesRateHelperConvexityAdjustment($D123)),_xll.qlSwapRateHelperSpread($D123))</f>
        <v>--</v>
      </c>
      <c r="H123" s="35" t="e">
        <f>_xll.qlRateHelperEarliestDate($D123)</f>
        <v>#VALUE!</v>
      </c>
      <c r="I123" s="35" t="e">
        <f>_xll.qlRateHelperLatestDate($D123)</f>
        <v>#VALUE!</v>
      </c>
      <c r="J123" s="45" t="e">
        <v>#N/A</v>
      </c>
    </row>
    <row r="124" spans="4:10" x14ac:dyDescent="0.2">
      <c r="D124" s="33" t="e">
        <v>#N/A</v>
      </c>
      <c r="E124" s="33" t="e">
        <f>+_xll.qlRateHelperQuoteName(D124)</f>
        <v>#VALUE!</v>
      </c>
      <c r="F124" s="34" t="e">
        <f>_xll.qlRateHelperRate($D124)</f>
        <v>#VALUE!</v>
      </c>
      <c r="G124" s="34" t="str">
        <f>IF(ISERROR(_xll.qlSwapRateHelperSpread($D124)),IF(ISERROR(_xll.qlFuturesRateHelperConvexityAdjustment($D124)),"--",_xll.qlFuturesRateHelperConvexityAdjustment($D124)),_xll.qlSwapRateHelperSpread($D124))</f>
        <v>--</v>
      </c>
      <c r="H124" s="35" t="e">
        <f>_xll.qlRateHelperEarliestDate($D124)</f>
        <v>#VALUE!</v>
      </c>
      <c r="I124" s="35" t="e">
        <f>_xll.qlRateHelperLatestDate($D124)</f>
        <v>#VALUE!</v>
      </c>
      <c r="J124" s="45" t="e">
        <v>#N/A</v>
      </c>
    </row>
    <row r="125" spans="4:10" x14ac:dyDescent="0.2">
      <c r="D125" s="33" t="e">
        <v>#N/A</v>
      </c>
      <c r="E125" s="33" t="e">
        <f>+_xll.qlRateHelperQuoteName(D125)</f>
        <v>#VALUE!</v>
      </c>
      <c r="F125" s="34" t="e">
        <f>_xll.qlRateHelperRate($D125)</f>
        <v>#VALUE!</v>
      </c>
      <c r="G125" s="34" t="str">
        <f>IF(ISERROR(_xll.qlSwapRateHelperSpread($D125)),IF(ISERROR(_xll.qlFuturesRateHelperConvexityAdjustment($D125)),"--",_xll.qlFuturesRateHelperConvexityAdjustment($D125)),_xll.qlSwapRateHelperSpread($D125))</f>
        <v>--</v>
      </c>
      <c r="H125" s="35" t="e">
        <f>_xll.qlRateHelperEarliestDate($D125)</f>
        <v>#VALUE!</v>
      </c>
      <c r="I125" s="35" t="e">
        <f>_xll.qlRateHelperLatestDate($D125)</f>
        <v>#VALUE!</v>
      </c>
      <c r="J125" s="45" t="e">
        <v>#N/A</v>
      </c>
    </row>
    <row r="126" spans="4:10" x14ac:dyDescent="0.2">
      <c r="D126" s="36" t="e">
        <v>#N/A</v>
      </c>
      <c r="E126" s="36" t="e">
        <f>+_xll.qlRateHelperQuoteName(D126)</f>
        <v>#VALUE!</v>
      </c>
      <c r="F126" s="37" t="e">
        <f>_xll.qlRateHelperRate($D126)</f>
        <v>#VALUE!</v>
      </c>
      <c r="G126" s="37" t="str">
        <f>IF(ISERROR(_xll.qlSwapRateHelperSpread($D126)),IF(ISERROR(_xll.qlFuturesRateHelperConvexityAdjustment($D126)),"--",_xll.qlFuturesRateHelperConvexityAdjustment($D126)),_xll.qlSwapRateHelperSpread($D126))</f>
        <v>--</v>
      </c>
      <c r="H126" s="38" t="e">
        <f>_xll.qlRateHelperEarliestDate($D126)</f>
        <v>#VALUE!</v>
      </c>
      <c r="I126" s="38" t="e">
        <f>_xll.qlRateHelperLatestDate($D126)</f>
        <v>#VALUE!</v>
      </c>
      <c r="J126" s="46" t="e">
        <v>#N/A</v>
      </c>
    </row>
  </sheetData>
  <mergeCells count="1">
    <mergeCell ref="A1:B1"/>
  </mergeCells>
  <dataValidations count="5">
    <dataValidation type="list" allowBlank="1" showInputMessage="1" showErrorMessage="1" sqref="B5">
      <formula1>"AllDepos,DeposBeforeFirstFuturesStartDate,DeposBeforeFirstFuturesStartDatePlusOne,DeposBeforeFirstFuturesExpiryDate"</formula1>
    </dataValidation>
    <dataValidation type="list" allowBlank="1" showInputMessage="1" showErrorMessage="1" sqref="M8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M10">
      <formula1>"Discount,ZeroYield,ForwardRate"</formula1>
    </dataValidation>
    <dataValidation type="list" allowBlank="1" showInputMessage="1" showErrorMessage="1" sqref="M11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M1">
      <formula1>"EUR,USD,GBP,JPY,CHF,AUD,CNY,CNH,HKD,RMB,SEK,PLN,HUF,CZK"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/>
  <dimension ref="A1:N126"/>
  <sheetViews>
    <sheetView showGridLines="0" topLeftCell="E1" workbookViewId="0">
      <selection activeCell="G1" sqref="G1"/>
    </sheetView>
  </sheetViews>
  <sheetFormatPr defaultRowHeight="11.25" outlineLevelCol="1" x14ac:dyDescent="0.2"/>
  <cols>
    <col min="1" max="1" width="24.42578125" style="39" hidden="1" customWidth="1" outlineLevel="1"/>
    <col min="2" max="2" width="9" style="39" hidden="1" customWidth="1" outlineLevel="1"/>
    <col min="3" max="3" width="2.7109375" style="39" hidden="1" customWidth="1" outlineLevel="1"/>
    <col min="4" max="4" width="13.140625" style="69" hidden="1" customWidth="1" outlineLevel="1"/>
    <col min="5" max="5" width="17.7109375" style="69" customWidth="1" collapsed="1"/>
    <col min="6" max="9" width="17.7109375" style="69" customWidth="1"/>
    <col min="10" max="10" width="17.7109375" style="39" customWidth="1"/>
    <col min="11" max="11" width="2.7109375" style="39" customWidth="1"/>
    <col min="12" max="12" width="18.28515625" style="39" bestFit="1" customWidth="1"/>
    <col min="13" max="13" width="50.7109375" style="39" customWidth="1"/>
    <col min="14" max="14" width="2.7109375" style="39" customWidth="1"/>
    <col min="15" max="15" width="30.7109375" style="39" bestFit="1" customWidth="1"/>
    <col min="16" max="16" width="47.28515625" style="39" bestFit="1" customWidth="1"/>
    <col min="17" max="17" width="17.28515625" style="39" bestFit="1" customWidth="1"/>
    <col min="18" max="16384" width="9.140625" style="39"/>
  </cols>
  <sheetData>
    <row r="1" spans="1:14" ht="22.5" x14ac:dyDescent="0.2">
      <c r="A1" s="122" t="s">
        <v>44</v>
      </c>
      <c r="B1" s="123"/>
      <c r="D1" s="21" t="s">
        <v>43</v>
      </c>
      <c r="E1" s="21" t="s">
        <v>68</v>
      </c>
      <c r="F1" s="21" t="s">
        <v>42</v>
      </c>
      <c r="G1" s="93"/>
      <c r="H1" s="21" t="s">
        <v>31</v>
      </c>
      <c r="I1" s="21" t="s">
        <v>30</v>
      </c>
      <c r="J1" s="44">
        <f t="array" ref="J1:J126">_xll.qlPiecewiseYieldCurveData(YieldCurve,)</f>
        <v>1</v>
      </c>
      <c r="L1" s="71" t="s">
        <v>57</v>
      </c>
      <c r="M1" s="72" t="s">
        <v>126</v>
      </c>
      <c r="N1" s="39" t="s">
        <v>109</v>
      </c>
    </row>
    <row r="2" spans="1:14" x14ac:dyDescent="0.2">
      <c r="A2" s="40" t="s">
        <v>41</v>
      </c>
      <c r="B2" s="27">
        <v>0</v>
      </c>
      <c r="D2" s="30" t="str">
        <f t="array" ref="D2:D126">_xll.qlRateHelperSelection(_xll.ohFilter(HKDRateHelpers,HKDRateHelpersIncluded),_xll.ohFilter(HKDRateHelpersPriority,HKDRateHelpersIncluded),nIMMFutures,nSerialFutures,FrontFuturesRollingDays,DepoInclusionCriteria,_xll.ohFilter(HKDMinDistance,HKDRateHelpersIncluded),HKDTrigger)</f>
        <v>obj_01572</v>
      </c>
      <c r="E2" s="30" t="str">
        <f>+_xll.qlRateHelperQuoteName(D2)</f>
        <v>HKDONDP_Quote</v>
      </c>
      <c r="F2" s="31">
        <f>_xll.qlRateHelperRate($D2)</f>
        <v>1.8000000000000002E-3</v>
      </c>
      <c r="G2" s="31" t="str">
        <f>IF(ISERROR(_xll.qlSwapRateHelperSpread($D2)),IF(ISERROR(_xll.qlFuturesRateHelperConvexityAdjustment($D2)),"--",_xll.qlFuturesRateHelperConvexityAdjustment($D2)),_xll.qlSwapRateHelperSpread($D2))</f>
        <v>--</v>
      </c>
      <c r="H2" s="32">
        <f>_xll.qlRateHelperEarliestDate($D2)</f>
        <v>42145</v>
      </c>
      <c r="I2" s="32">
        <f>_xll.qlRateHelperLatestDate($D2)</f>
        <v>42146</v>
      </c>
      <c r="J2" s="45">
        <v>0.99999500002499997</v>
      </c>
      <c r="L2" s="54" t="s">
        <v>114</v>
      </c>
      <c r="M2" s="59" t="str">
        <f>_xll.qlPiecewiseYieldCurve(M3,NDays,Calendar,_xll.ohPack('HKD Selected'!D2:D126),DayCounter,,,Accuracy,TraitsID,InterpolatorID,Permanent,,ObjectOverwrite)</f>
        <v>_HKDBASISUSDBASISEURON#0007</v>
      </c>
      <c r="N2" s="43" t="s">
        <v>109</v>
      </c>
    </row>
    <row r="3" spans="1:14" x14ac:dyDescent="0.2">
      <c r="A3" s="41" t="s">
        <v>40</v>
      </c>
      <c r="B3" s="28">
        <v>0</v>
      </c>
      <c r="D3" s="33" t="str">
        <v>obj_0156d</v>
      </c>
      <c r="E3" s="33" t="str">
        <f>+_xll.qlRateHelperQuoteName(D3)</f>
        <v>HKDTNDP_Quote</v>
      </c>
      <c r="F3" s="34">
        <f>_xll.qlRateHelperRate($D3)</f>
        <v>7.5000000000000002E-4</v>
      </c>
      <c r="G3" s="34" t="str">
        <f>IF(ISERROR(_xll.qlSwapRateHelperSpread($D3)),IF(ISERROR(_xll.qlFuturesRateHelperConvexityAdjustment($D3)),"--",_xll.qlFuturesRateHelperConvexityAdjustment($D3)),_xll.qlSwapRateHelperSpread($D3))</f>
        <v>--</v>
      </c>
      <c r="H3" s="35">
        <f>_xll.qlRateHelperEarliestDate($D3)</f>
        <v>42146</v>
      </c>
      <c r="I3" s="35">
        <f>_xll.qlRateHelperLatestDate($D3)</f>
        <v>42150</v>
      </c>
      <c r="J3" s="45">
        <v>0.99998666680277659</v>
      </c>
      <c r="L3" s="50" t="s">
        <v>133</v>
      </c>
      <c r="M3" s="89" t="str">
        <f>"_"&amp;Currency&amp;"BASIS"&amp;HKDCollateralCurrency&amp;HKDCollateralType</f>
        <v>_HKDBASISUSDBASISEURON</v>
      </c>
      <c r="N3" s="43" t="s">
        <v>109</v>
      </c>
    </row>
    <row r="4" spans="1:14" x14ac:dyDescent="0.2">
      <c r="A4" s="41" t="s">
        <v>39</v>
      </c>
      <c r="B4" s="28">
        <v>0</v>
      </c>
      <c r="D4" s="33" t="str">
        <v>obj_01563</v>
      </c>
      <c r="E4" s="33" t="str">
        <f>+_xll.qlRateHelperQuoteName(D4)</f>
        <v>HKDSNDP_Quote</v>
      </c>
      <c r="F4" s="34">
        <f>_xll.qlRateHelperRate($D4)</f>
        <v>2.5999999999999999E-3</v>
      </c>
      <c r="G4" s="34" t="str">
        <f>IF(ISERROR(_xll.qlSwapRateHelperSpread($D4)),IF(ISERROR(_xll.qlFuturesRateHelperConvexityAdjustment($D4)),"--",_xll.qlFuturesRateHelperConvexityAdjustment($D4)),_xll.qlSwapRateHelperSpread($D4))</f>
        <v>--</v>
      </c>
      <c r="H4" s="35">
        <f>_xll.qlRateHelperEarliestDate($D4)</f>
        <v>42150</v>
      </c>
      <c r="I4" s="35">
        <f>_xll.qlRateHelperLatestDate($D4)</f>
        <v>42151</v>
      </c>
      <c r="J4" s="45">
        <v>0.99997944472900901</v>
      </c>
      <c r="L4" s="50" t="s">
        <v>110</v>
      </c>
      <c r="M4" s="67" t="str">
        <f>_xll.ohRangeRetrieveError(YieldCurve)</f>
        <v/>
      </c>
      <c r="N4" s="43" t="s">
        <v>109</v>
      </c>
    </row>
    <row r="5" spans="1:14" x14ac:dyDescent="0.2">
      <c r="A5" s="42" t="s">
        <v>38</v>
      </c>
      <c r="B5" s="29" t="s">
        <v>37</v>
      </c>
      <c r="D5" s="33" t="str">
        <v>obj_0158d</v>
      </c>
      <c r="E5" s="33" t="str">
        <f>+_xll.qlRateHelperQuoteName(D5)</f>
        <v>USDHKDSW_Quote</v>
      </c>
      <c r="F5" s="34">
        <f>_xll.qlRateHelperRate($D5)</f>
        <v>1.4999999999999999E-4</v>
      </c>
      <c r="G5" s="34" t="str">
        <f>IF(ISERROR(_xll.qlSwapRateHelperSpread($D5)),IF(ISERROR(_xll.qlFuturesRateHelperConvexityAdjustment($D5)),"--",_xll.qlFuturesRateHelperConvexityAdjustment($D5)),_xll.qlSwapRateHelperSpread($D5))</f>
        <v>--</v>
      </c>
      <c r="H5" s="35">
        <f>_xll.qlRateHelperEarliestDate($D5)</f>
        <v>42150</v>
      </c>
      <c r="I5" s="35">
        <f>_xll.qlRateHelperLatestDate($D5)</f>
        <v>42157</v>
      </c>
      <c r="J5" s="45">
        <v>0.99990366289353838</v>
      </c>
      <c r="L5" s="51" t="s">
        <v>111</v>
      </c>
      <c r="M5" s="68" t="str">
        <f>_xll.ohRangeRetrieveError('HKD Selected'!J1)</f>
        <v/>
      </c>
      <c r="N5" s="43" t="s">
        <v>109</v>
      </c>
    </row>
    <row r="6" spans="1:14" x14ac:dyDescent="0.2">
      <c r="D6" s="33" t="str">
        <v>obj_01586</v>
      </c>
      <c r="E6" s="33" t="str">
        <f>+_xll.qlRateHelperQuoteName(D6)</f>
        <v>USDHKD2W_Quote</v>
      </c>
      <c r="F6" s="34">
        <f>_xll.qlRateHelperRate($D6)</f>
        <v>2.5000000000000001E-4</v>
      </c>
      <c r="G6" s="34" t="str">
        <f>IF(ISERROR(_xll.qlSwapRateHelperSpread($D6)),IF(ISERROR(_xll.qlFuturesRateHelperConvexityAdjustment($D6)),"--",_xll.qlFuturesRateHelperConvexityAdjustment($D6)),_xll.qlSwapRateHelperSpread($D6))</f>
        <v>--</v>
      </c>
      <c r="H6" s="35">
        <f>_xll.qlRateHelperEarliestDate($D6)</f>
        <v>42150</v>
      </c>
      <c r="I6" s="35">
        <f>_xll.qlRateHelperLatestDate($D6)</f>
        <v>42164</v>
      </c>
      <c r="J6" s="45">
        <v>0.99982312533996132</v>
      </c>
      <c r="L6" s="50" t="s">
        <v>51</v>
      </c>
      <c r="M6" s="60">
        <v>0</v>
      </c>
      <c r="N6" s="43" t="s">
        <v>109</v>
      </c>
    </row>
    <row r="7" spans="1:14" x14ac:dyDescent="0.2">
      <c r="D7" s="33" t="str">
        <v>obj_0159e</v>
      </c>
      <c r="E7" s="33" t="str">
        <f>+_xll.qlRateHelperQuoteName(D7)</f>
        <v>USDHKD1M_Quote</v>
      </c>
      <c r="F7" s="34">
        <f>_xll.qlRateHelperRate($D7)</f>
        <v>4.4999999999999999E-4</v>
      </c>
      <c r="G7" s="34" t="str">
        <f>IF(ISERROR(_xll.qlSwapRateHelperSpread($D7)),IF(ISERROR(_xll.qlFuturesRateHelperConvexityAdjustment($D7)),"--",_xll.qlFuturesRateHelperConvexityAdjustment($D7)),_xll.qlSwapRateHelperSpread($D7))</f>
        <v>--</v>
      </c>
      <c r="H7" s="35">
        <f>_xll.qlRateHelperEarliestDate($D7)</f>
        <v>42150</v>
      </c>
      <c r="I7" s="35">
        <f>_xll.qlRateHelperLatestDate($D7)</f>
        <v>42181</v>
      </c>
      <c r="J7" s="45">
        <v>0.99963199356140509</v>
      </c>
      <c r="L7" s="50" t="s">
        <v>50</v>
      </c>
      <c r="M7" s="70" t="str">
        <f>'HKD RateHelpers'!JoinCalendar</f>
        <v>JoinHolidays(UnitedStates::Settlement,HongKong::HKEx)</v>
      </c>
      <c r="N7" s="43" t="s">
        <v>109</v>
      </c>
    </row>
    <row r="8" spans="1:14" x14ac:dyDescent="0.2">
      <c r="D8" s="33" t="str">
        <v>obj_0159b</v>
      </c>
      <c r="E8" s="33" t="str">
        <f>+_xll.qlRateHelperQuoteName(D8)</f>
        <v>USDHKD2M_Quote</v>
      </c>
      <c r="F8" s="34">
        <f>_xll.qlRateHelperRate($D8)</f>
        <v>5.9999999999999995E-4</v>
      </c>
      <c r="G8" s="34" t="str">
        <f>IF(ISERROR(_xll.qlSwapRateHelperSpread($D8)),IF(ISERROR(_xll.qlFuturesRateHelperConvexityAdjustment($D8)),"--",_xll.qlFuturesRateHelperConvexityAdjustment($D8)),_xll.qlSwapRateHelperSpread($D8))</f>
        <v>--</v>
      </c>
      <c r="H8" s="35">
        <f>_xll.qlRateHelperEarliestDate($D8)</f>
        <v>42150</v>
      </c>
      <c r="I8" s="35">
        <f>_xll.qlRateHelperLatestDate($D8)</f>
        <v>42212</v>
      </c>
      <c r="J8" s="45">
        <v>0.99930261947564125</v>
      </c>
      <c r="L8" s="50" t="s">
        <v>49</v>
      </c>
      <c r="M8" s="53"/>
      <c r="N8" s="43" t="s">
        <v>109</v>
      </c>
    </row>
    <row r="9" spans="1:14" x14ac:dyDescent="0.2">
      <c r="D9" s="33" t="str">
        <v>obj_01585</v>
      </c>
      <c r="E9" s="33" t="str">
        <f>+_xll.qlRateHelperQuoteName(D9)</f>
        <v>USDHKD3M_Quote</v>
      </c>
      <c r="F9" s="34">
        <f>_xll.qlRateHelperRate($D9)</f>
        <v>5.9999999999999995E-4</v>
      </c>
      <c r="G9" s="34" t="str">
        <f>IF(ISERROR(_xll.qlSwapRateHelperSpread($D9)),IF(ISERROR(_xll.qlFuturesRateHelperConvexityAdjustment($D9)),"--",_xll.qlFuturesRateHelperConvexityAdjustment($D9)),_xll.qlSwapRateHelperSpread($D9))</f>
        <v>--</v>
      </c>
      <c r="H9" s="35">
        <f>_xll.qlRateHelperEarliestDate($D9)</f>
        <v>42150</v>
      </c>
      <c r="I9" s="35">
        <f>_xll.qlRateHelperLatestDate($D9)</f>
        <v>42242</v>
      </c>
      <c r="J9" s="45">
        <v>0.99897839930461207</v>
      </c>
      <c r="L9" s="50" t="s">
        <v>48</v>
      </c>
      <c r="M9" s="61"/>
      <c r="N9" s="43" t="s">
        <v>109</v>
      </c>
    </row>
    <row r="10" spans="1:14" x14ac:dyDescent="0.2">
      <c r="D10" s="33" t="str">
        <v>obj_015a2</v>
      </c>
      <c r="E10" s="33" t="str">
        <f>+_xll.qlRateHelperQuoteName(D10)</f>
        <v>USDHKD4M_Quote</v>
      </c>
      <c r="F10" s="34">
        <f>_xll.qlRateHelperRate($D10)</f>
        <v>5.9999999999999995E-4</v>
      </c>
      <c r="G10" s="34" t="str">
        <f>IF(ISERROR(_xll.qlSwapRateHelperSpread($D10)),IF(ISERROR(_xll.qlFuturesRateHelperConvexityAdjustment($D10)),"--",_xll.qlFuturesRateHelperConvexityAdjustment($D10)),_xll.qlSwapRateHelperSpread($D10))</f>
        <v>--</v>
      </c>
      <c r="H10" s="35">
        <f>_xll.qlRateHelperEarliestDate($D10)</f>
        <v>42150</v>
      </c>
      <c r="I10" s="35">
        <f>_xll.qlRateHelperLatestDate($D10)</f>
        <v>42276</v>
      </c>
      <c r="J10" s="45">
        <v>0.9985937967681543</v>
      </c>
      <c r="L10" s="50" t="s">
        <v>47</v>
      </c>
      <c r="M10" s="62" t="s">
        <v>46</v>
      </c>
      <c r="N10" s="43" t="s">
        <v>109</v>
      </c>
    </row>
    <row r="11" spans="1:14" x14ac:dyDescent="0.2">
      <c r="D11" s="33" t="str">
        <v>obj_015ab</v>
      </c>
      <c r="E11" s="33" t="str">
        <f>+_xll.qlRateHelperQuoteName(D11)</f>
        <v>USDHKD5M_Quote</v>
      </c>
      <c r="F11" s="34">
        <f>_xll.qlRateHelperRate($D11)</f>
        <v>5.9999999999999995E-4</v>
      </c>
      <c r="G11" s="34" t="str">
        <f>IF(ISERROR(_xll.qlSwapRateHelperSpread($D11)),IF(ISERROR(_xll.qlFuturesRateHelperConvexityAdjustment($D11)),"--",_xll.qlFuturesRateHelperConvexityAdjustment($D11)),_xll.qlSwapRateHelperSpread($D11))</f>
        <v>--</v>
      </c>
      <c r="H11" s="35">
        <f>_xll.qlRateHelperEarliestDate($D11)</f>
        <v>42150</v>
      </c>
      <c r="I11" s="35">
        <f>_xll.qlRateHelperLatestDate($D11)</f>
        <v>42303</v>
      </c>
      <c r="J11" s="45">
        <v>0.99823072466096285</v>
      </c>
      <c r="L11" s="51" t="s">
        <v>45</v>
      </c>
      <c r="M11" s="63" t="s">
        <v>63</v>
      </c>
      <c r="N11" s="43" t="s">
        <v>109</v>
      </c>
    </row>
    <row r="12" spans="1:14" x14ac:dyDescent="0.2">
      <c r="D12" s="33" t="str">
        <v>obj_015a6</v>
      </c>
      <c r="E12" s="33" t="str">
        <f>+_xll.qlRateHelperQuoteName(D12)</f>
        <v>USDHKD6M_Quote</v>
      </c>
      <c r="F12" s="34">
        <f>_xll.qlRateHelperRate($D12)</f>
        <v>5.5000000000000003E-4</v>
      </c>
      <c r="G12" s="34" t="str">
        <f>IF(ISERROR(_xll.qlSwapRateHelperSpread($D12)),IF(ISERROR(_xll.qlFuturesRateHelperConvexityAdjustment($D12)),"--",_xll.qlFuturesRateHelperConvexityAdjustment($D12)),_xll.qlSwapRateHelperSpread($D12))</f>
        <v>--</v>
      </c>
      <c r="H12" s="35">
        <f>_xll.qlRateHelperEarliestDate($D12)</f>
        <v>42150</v>
      </c>
      <c r="I12" s="35">
        <f>_xll.qlRateHelperLatestDate($D12)</f>
        <v>42335</v>
      </c>
      <c r="J12" s="45">
        <v>0.99777518558948275</v>
      </c>
      <c r="L12" s="64" t="s">
        <v>139</v>
      </c>
      <c r="M12" s="62" t="b">
        <f>_xll.qlRelinkableHandleLinkTo('General Settings'!H16,YieldCurve)</f>
        <v>1</v>
      </c>
    </row>
    <row r="13" spans="1:14" x14ac:dyDescent="0.2">
      <c r="D13" s="33" t="str">
        <v>obj_0159f</v>
      </c>
      <c r="E13" s="33" t="str">
        <f>+_xll.qlRateHelperQuoteName(D13)</f>
        <v>USDHKD9M_Quote</v>
      </c>
      <c r="F13" s="34">
        <f>_xll.qlRateHelperRate($D13)</f>
        <v>4.0000000000000002E-4</v>
      </c>
      <c r="G13" s="34" t="str">
        <f>IF(ISERROR(_xll.qlSwapRateHelperSpread($D13)),IF(ISERROR(_xll.qlFuturesRateHelperConvexityAdjustment($D13)),"--",_xll.qlFuturesRateHelperConvexityAdjustment($D13)),_xll.qlSwapRateHelperSpread($D13))</f>
        <v>--</v>
      </c>
      <c r="H13" s="35">
        <f>_xll.qlRateHelperEarliestDate($D13)</f>
        <v>42150</v>
      </c>
      <c r="I13" s="35">
        <f>_xll.qlRateHelperLatestDate($D13)</f>
        <v>42426</v>
      </c>
      <c r="J13" s="45">
        <v>0.99610377958496554</v>
      </c>
      <c r="L13" s="64" t="s">
        <v>113</v>
      </c>
      <c r="M13" s="62" t="b">
        <v>0</v>
      </c>
    </row>
    <row r="14" spans="1:14" x14ac:dyDescent="0.2">
      <c r="D14" s="33" t="str">
        <v>obj_015b7</v>
      </c>
      <c r="E14" s="33" t="str">
        <f>+_xll.qlRateHelperQuoteName(D14)</f>
        <v>USDHKD1Y_Quote</v>
      </c>
      <c r="F14" s="34">
        <f>_xll.qlRateHelperRate($D14)</f>
        <v>2.5000000000000001E-4</v>
      </c>
      <c r="G14" s="34" t="str">
        <f>IF(ISERROR(_xll.qlSwapRateHelperSpread($D14)),IF(ISERROR(_xll.qlFuturesRateHelperConvexityAdjustment($D14)),"--",_xll.qlFuturesRateHelperConvexityAdjustment($D14)),_xll.qlSwapRateHelperSpread($D14))</f>
        <v>--</v>
      </c>
      <c r="H14" s="35">
        <f>_xll.qlRateHelperEarliestDate($D14)</f>
        <v>42150</v>
      </c>
      <c r="I14" s="35">
        <f>_xll.qlRateHelperLatestDate($D14)</f>
        <v>42516</v>
      </c>
      <c r="J14" s="45">
        <v>0.99397318609272545</v>
      </c>
      <c r="L14" s="65" t="s">
        <v>66</v>
      </c>
      <c r="M14" s="13" t="b">
        <f>_xll.qlExtrapolatorEnableExtrapolation(YieldCurve,M13)</f>
        <v>1</v>
      </c>
    </row>
    <row r="15" spans="1:14" x14ac:dyDescent="0.2">
      <c r="D15" s="33" t="str">
        <v>obj_0157e</v>
      </c>
      <c r="E15" s="33" t="str">
        <f>+_xll.qlRateHelperQuoteName(D15)</f>
        <v>USDHKD15M_Quote</v>
      </c>
      <c r="F15" s="34">
        <f>_xll.qlRateHelperRate($D15)</f>
        <v>-5.0000000000000001E-4</v>
      </c>
      <c r="G15" s="34" t="str">
        <f>IF(ISERROR(_xll.qlSwapRateHelperSpread($D15)),IF(ISERROR(_xll.qlFuturesRateHelperConvexityAdjustment($D15)),"--",_xll.qlFuturesRateHelperConvexityAdjustment($D15)),_xll.qlSwapRateHelperSpread($D15))</f>
        <v>--</v>
      </c>
      <c r="H15" s="35">
        <f>_xll.qlRateHelperEarliestDate($D15)</f>
        <v>42150</v>
      </c>
      <c r="I15" s="35">
        <f>_xll.qlRateHelperLatestDate($D15)</f>
        <v>42608</v>
      </c>
      <c r="J15" s="45">
        <v>0.99137539344396142</v>
      </c>
      <c r="N15" s="43" t="s">
        <v>109</v>
      </c>
    </row>
    <row r="16" spans="1:14" x14ac:dyDescent="0.2">
      <c r="D16" s="33" t="str">
        <v>obj_015af</v>
      </c>
      <c r="E16" s="33" t="str">
        <f>+_xll.qlRateHelperQuoteName(D16)</f>
        <v>USDHKD18M_Quote</v>
      </c>
      <c r="F16" s="34">
        <f>_xll.qlRateHelperRate($D16)</f>
        <v>-1.5E-3</v>
      </c>
      <c r="G16" s="34" t="str">
        <f>IF(ISERROR(_xll.qlSwapRateHelperSpread($D16)),IF(ISERROR(_xll.qlFuturesRateHelperConvexityAdjustment($D16)),"--",_xll.qlFuturesRateHelperConvexityAdjustment($D16)),_xll.qlSwapRateHelperSpread($D16))</f>
        <v>--</v>
      </c>
      <c r="H16" s="35">
        <f>_xll.qlRateHelperEarliestDate($D16)</f>
        <v>42150</v>
      </c>
      <c r="I16" s="35">
        <f>_xll.qlRateHelperLatestDate($D16)</f>
        <v>42702</v>
      </c>
      <c r="J16" s="45">
        <v>0.98823815286494243</v>
      </c>
      <c r="N16" s="43"/>
    </row>
    <row r="17" spans="4:14" x14ac:dyDescent="0.2">
      <c r="D17" s="33" t="str">
        <v>obj_0159a</v>
      </c>
      <c r="E17" s="33" t="str">
        <f>+_xll.qlRateHelperQuoteName(D17)</f>
        <v>USDHKD2Y_Quote</v>
      </c>
      <c r="F17" s="34">
        <f>_xll.qlRateHelperRate($D17)</f>
        <v>-3.0000000000000001E-3</v>
      </c>
      <c r="G17" s="34" t="str">
        <f>IF(ISERROR(_xll.qlSwapRateHelperSpread($D17)),IF(ISERROR(_xll.qlFuturesRateHelperConvexityAdjustment($D17)),"--",_xll.qlFuturesRateHelperConvexityAdjustment($D17)),_xll.qlSwapRateHelperSpread($D17))</f>
        <v>--</v>
      </c>
      <c r="H17" s="35">
        <f>_xll.qlRateHelperEarliestDate($D17)</f>
        <v>42150</v>
      </c>
      <c r="I17" s="35">
        <f>_xll.qlRateHelperLatestDate($D17)</f>
        <v>42881</v>
      </c>
      <c r="J17" s="45">
        <v>0.98085970289717861</v>
      </c>
      <c r="N17" s="43"/>
    </row>
    <row r="18" spans="4:14" x14ac:dyDescent="0.2">
      <c r="D18" s="33" t="str">
        <v>obj_0157a</v>
      </c>
      <c r="E18" s="33" t="str">
        <f>+_xll.qlRateHelperQuoteName(D18)</f>
        <v>USDHKD3Y_Quote</v>
      </c>
      <c r="F18" s="34">
        <f>_xll.qlRateHelperRate($D18)</f>
        <v>-8.5000000000000006E-3</v>
      </c>
      <c r="G18" s="34" t="str">
        <f>IF(ISERROR(_xll.qlSwapRateHelperSpread($D18)),IF(ISERROR(_xll.qlFuturesRateHelperConvexityAdjustment($D18)),"--",_xll.qlFuturesRateHelperConvexityAdjustment($D18)),_xll.qlSwapRateHelperSpread($D18))</f>
        <v>--</v>
      </c>
      <c r="H18" s="35">
        <f>_xll.qlRateHelperEarliestDate($D18)</f>
        <v>42150</v>
      </c>
      <c r="I18" s="35">
        <f>_xll.qlRateHelperLatestDate($D18)</f>
        <v>43249</v>
      </c>
      <c r="J18" s="45">
        <v>0.96189735832215806</v>
      </c>
      <c r="N18" s="43"/>
    </row>
    <row r="19" spans="4:14" x14ac:dyDescent="0.2">
      <c r="D19" s="33" t="str">
        <v>obj_015b0</v>
      </c>
      <c r="E19" s="33" t="str">
        <f>+_xll.qlRateHelperQuoteName(D19)</f>
        <v>USDHKD4Y_Quote</v>
      </c>
      <c r="F19" s="34">
        <f>_xll.qlRateHelperRate($D19)</f>
        <v>-2.1499999999999998E-2</v>
      </c>
      <c r="G19" s="34" t="str">
        <f>IF(ISERROR(_xll.qlSwapRateHelperSpread($D19)),IF(ISERROR(_xll.qlFuturesRateHelperConvexityAdjustment($D19)),"--",_xll.qlFuturesRateHelperConvexityAdjustment($D19)),_xll.qlSwapRateHelperSpread($D19))</f>
        <v>--</v>
      </c>
      <c r="H19" s="35">
        <f>_xll.qlRateHelperEarliestDate($D19)</f>
        <v>42150</v>
      </c>
      <c r="I19" s="35">
        <f>_xll.qlRateHelperLatestDate($D19)</f>
        <v>43613</v>
      </c>
      <c r="J19" s="45">
        <v>0.94033953552359129</v>
      </c>
      <c r="N19" s="43"/>
    </row>
    <row r="20" spans="4:14" x14ac:dyDescent="0.2">
      <c r="D20" s="33" t="str">
        <v>obj_015c0</v>
      </c>
      <c r="E20" s="33" t="str">
        <f>+_xll.qlRateHelperQuoteName(D20)</f>
        <v>USDHKD5Y_Quote</v>
      </c>
      <c r="F20" s="34">
        <f>_xll.qlRateHelperRate($D20)</f>
        <v>-3.4000000000000002E-2</v>
      </c>
      <c r="G20" s="34" t="str">
        <f>IF(ISERROR(_xll.qlSwapRateHelperSpread($D20)),IF(ISERROR(_xll.qlFuturesRateHelperConvexityAdjustment($D20)),"--",_xll.qlFuturesRateHelperConvexityAdjustment($D20)),_xll.qlSwapRateHelperSpread($D20))</f>
        <v>--</v>
      </c>
      <c r="H20" s="35">
        <f>_xll.qlRateHelperEarliestDate($D20)</f>
        <v>42150</v>
      </c>
      <c r="I20" s="35">
        <f>_xll.qlRateHelperLatestDate($D20)</f>
        <v>43977</v>
      </c>
      <c r="J20" s="45">
        <v>0.91690706917370102</v>
      </c>
      <c r="N20" s="43"/>
    </row>
    <row r="21" spans="4:14" x14ac:dyDescent="0.2">
      <c r="D21" s="33" t="str">
        <v>obj_015c5</v>
      </c>
      <c r="E21" s="33" t="str">
        <f>+_xll.qlRateHelperQuoteName(D21)</f>
        <v>USDHKD7Y_Quote</v>
      </c>
      <c r="F21" s="34">
        <f>_xll.qlRateHelperRate($D21)</f>
        <v>-7.4999999999999997E-2</v>
      </c>
      <c r="G21" s="34" t="str">
        <f>IF(ISERROR(_xll.qlSwapRateHelperSpread($D21)),IF(ISERROR(_xll.qlFuturesRateHelperConvexityAdjustment($D21)),"--",_xll.qlFuturesRateHelperConvexityAdjustment($D21)),_xll.qlSwapRateHelperSpread($D21))</f>
        <v>--</v>
      </c>
      <c r="H21" s="35">
        <f>_xll.qlRateHelperEarliestDate($D21)</f>
        <v>42150</v>
      </c>
      <c r="I21" s="35">
        <f>_xll.qlRateHelperLatestDate($D21)</f>
        <v>44707</v>
      </c>
      <c r="J21" s="45">
        <v>0.86852475700987575</v>
      </c>
      <c r="N21" s="43"/>
    </row>
    <row r="22" spans="4:14" x14ac:dyDescent="0.2">
      <c r="D22" s="33" t="str">
        <v>obj_01582</v>
      </c>
      <c r="E22" s="33" t="str">
        <f>+_xll.qlRateHelperQuoteName(D22)</f>
        <v>USDHKD10Y_Quote</v>
      </c>
      <c r="F22" s="34">
        <f>_xll.qlRateHelperRate($D22)</f>
        <v>-0.125</v>
      </c>
      <c r="G22" s="34" t="str">
        <f>IF(ISERROR(_xll.qlSwapRateHelperSpread($D22)),IF(ISERROR(_xll.qlFuturesRateHelperConvexityAdjustment($D22)),"--",_xll.qlFuturesRateHelperConvexityAdjustment($D22)),_xll.qlSwapRateHelperSpread($D22))</f>
        <v>--</v>
      </c>
      <c r="H22" s="35">
        <f>_xll.qlRateHelperEarliestDate($D22)</f>
        <v>42150</v>
      </c>
      <c r="I22" s="35">
        <f>_xll.qlRateHelperLatestDate($D22)</f>
        <v>45804</v>
      </c>
      <c r="J22" s="45">
        <v>0.79609420807945541</v>
      </c>
      <c r="N22" s="43"/>
    </row>
    <row r="23" spans="4:14" x14ac:dyDescent="0.2">
      <c r="D23" s="33" t="e">
        <v>#N/A</v>
      </c>
      <c r="E23" s="33" t="e">
        <f>+_xll.qlRateHelperQuoteName(D23)</f>
        <v>#VALUE!</v>
      </c>
      <c r="F23" s="34" t="e">
        <f>_xll.qlRateHelperRate($D23)</f>
        <v>#VALUE!</v>
      </c>
      <c r="G23" s="34" t="str">
        <f>IF(ISERROR(_xll.qlSwapRateHelperSpread($D23)),IF(ISERROR(_xll.qlFuturesRateHelperConvexityAdjustment($D23)),"--",_xll.qlFuturesRateHelperConvexityAdjustment($D23)),_xll.qlSwapRateHelperSpread($D23))</f>
        <v>--</v>
      </c>
      <c r="H23" s="35" t="e">
        <f>_xll.qlRateHelperEarliestDate($D23)</f>
        <v>#VALUE!</v>
      </c>
      <c r="I23" s="35" t="e">
        <f>_xll.qlRateHelperLatestDate($D23)</f>
        <v>#VALUE!</v>
      </c>
      <c r="J23" s="45" t="e">
        <v>#N/A</v>
      </c>
      <c r="N23" s="43"/>
    </row>
    <row r="24" spans="4:14" x14ac:dyDescent="0.2">
      <c r="D24" s="33" t="e">
        <v>#N/A</v>
      </c>
      <c r="E24" s="33" t="e">
        <f>+_xll.qlRateHelperQuoteName(D24)</f>
        <v>#VALUE!</v>
      </c>
      <c r="F24" s="34" t="e">
        <f>_xll.qlRateHelperRate($D24)</f>
        <v>#VALUE!</v>
      </c>
      <c r="G24" s="34" t="str">
        <f>IF(ISERROR(_xll.qlSwapRateHelperSpread($D24)),IF(ISERROR(_xll.qlFuturesRateHelperConvexityAdjustment($D24)),"--",_xll.qlFuturesRateHelperConvexityAdjustment($D24)),_xll.qlSwapRateHelperSpread($D24))</f>
        <v>--</v>
      </c>
      <c r="H24" s="35" t="e">
        <f>_xll.qlRateHelperEarliestDate($D24)</f>
        <v>#VALUE!</v>
      </c>
      <c r="I24" s="35" t="e">
        <f>_xll.qlRateHelperLatestDate($D24)</f>
        <v>#VALUE!</v>
      </c>
      <c r="J24" s="45" t="e">
        <v>#N/A</v>
      </c>
      <c r="N24" s="43"/>
    </row>
    <row r="25" spans="4:14" x14ac:dyDescent="0.2">
      <c r="D25" s="33" t="e">
        <v>#N/A</v>
      </c>
      <c r="E25" s="33" t="e">
        <f>+_xll.qlRateHelperQuoteName(D25)</f>
        <v>#VALUE!</v>
      </c>
      <c r="F25" s="34" t="e">
        <f>_xll.qlRateHelperRate($D25)</f>
        <v>#VALUE!</v>
      </c>
      <c r="G25" s="34" t="str">
        <f>IF(ISERROR(_xll.qlSwapRateHelperSpread($D25)),IF(ISERROR(_xll.qlFuturesRateHelperConvexityAdjustment($D25)),"--",_xll.qlFuturesRateHelperConvexityAdjustment($D25)),_xll.qlSwapRateHelperSpread($D25))</f>
        <v>--</v>
      </c>
      <c r="H25" s="35" t="e">
        <f>_xll.qlRateHelperEarliestDate($D25)</f>
        <v>#VALUE!</v>
      </c>
      <c r="I25" s="35" t="e">
        <f>_xll.qlRateHelperLatestDate($D25)</f>
        <v>#VALUE!</v>
      </c>
      <c r="J25" s="45" t="e">
        <v>#N/A</v>
      </c>
      <c r="N25" s="43"/>
    </row>
    <row r="26" spans="4:14" x14ac:dyDescent="0.2">
      <c r="D26" s="33" t="e">
        <v>#N/A</v>
      </c>
      <c r="E26" s="33" t="e">
        <f>+_xll.qlRateHelperQuoteName(D26)</f>
        <v>#VALUE!</v>
      </c>
      <c r="F26" s="34" t="e">
        <f>_xll.qlRateHelperRate($D26)</f>
        <v>#VALUE!</v>
      </c>
      <c r="G26" s="34" t="str">
        <f>IF(ISERROR(_xll.qlSwapRateHelperSpread($D26)),IF(ISERROR(_xll.qlFuturesRateHelperConvexityAdjustment($D26)),"--",_xll.qlFuturesRateHelperConvexityAdjustment($D26)),_xll.qlSwapRateHelperSpread($D26))</f>
        <v>--</v>
      </c>
      <c r="H26" s="35" t="e">
        <f>_xll.qlRateHelperEarliestDate($D26)</f>
        <v>#VALUE!</v>
      </c>
      <c r="I26" s="35" t="e">
        <f>_xll.qlRateHelperLatestDate($D26)</f>
        <v>#VALUE!</v>
      </c>
      <c r="J26" s="45" t="e">
        <v>#N/A</v>
      </c>
      <c r="N26" s="43"/>
    </row>
    <row r="27" spans="4:14" x14ac:dyDescent="0.2">
      <c r="D27" s="33" t="e">
        <v>#N/A</v>
      </c>
      <c r="E27" s="33" t="e">
        <f>+_xll.qlRateHelperQuoteName(D27)</f>
        <v>#VALUE!</v>
      </c>
      <c r="F27" s="34" t="e">
        <f>_xll.qlRateHelperRate($D27)</f>
        <v>#VALUE!</v>
      </c>
      <c r="G27" s="34" t="str">
        <f>IF(ISERROR(_xll.qlSwapRateHelperSpread($D27)),IF(ISERROR(_xll.qlFuturesRateHelperConvexityAdjustment($D27)),"--",_xll.qlFuturesRateHelperConvexityAdjustment($D27)),_xll.qlSwapRateHelperSpread($D27))</f>
        <v>--</v>
      </c>
      <c r="H27" s="35" t="e">
        <f>_xll.qlRateHelperEarliestDate($D27)</f>
        <v>#VALUE!</v>
      </c>
      <c r="I27" s="35" t="e">
        <f>_xll.qlRateHelperLatestDate($D27)</f>
        <v>#VALUE!</v>
      </c>
      <c r="J27" s="45" t="e">
        <v>#N/A</v>
      </c>
      <c r="N27" s="43"/>
    </row>
    <row r="28" spans="4:14" x14ac:dyDescent="0.2">
      <c r="D28" s="33" t="e">
        <v>#N/A</v>
      </c>
      <c r="E28" s="33" t="e">
        <f>+_xll.qlRateHelperQuoteName(D28)</f>
        <v>#VALUE!</v>
      </c>
      <c r="F28" s="34" t="e">
        <f>_xll.qlRateHelperRate($D28)</f>
        <v>#VALUE!</v>
      </c>
      <c r="G28" s="34" t="str">
        <f>IF(ISERROR(_xll.qlSwapRateHelperSpread($D28)),IF(ISERROR(_xll.qlFuturesRateHelperConvexityAdjustment($D28)),"--",_xll.qlFuturesRateHelperConvexityAdjustment($D28)),_xll.qlSwapRateHelperSpread($D28))</f>
        <v>--</v>
      </c>
      <c r="H28" s="35" t="e">
        <f>_xll.qlRateHelperEarliestDate($D28)</f>
        <v>#VALUE!</v>
      </c>
      <c r="I28" s="35" t="e">
        <f>_xll.qlRateHelperLatestDate($D28)</f>
        <v>#VALUE!</v>
      </c>
      <c r="J28" s="45" t="e">
        <v>#N/A</v>
      </c>
      <c r="L28" s="43"/>
      <c r="N28" s="43"/>
    </row>
    <row r="29" spans="4:14" x14ac:dyDescent="0.2">
      <c r="D29" s="33" t="e">
        <v>#N/A</v>
      </c>
      <c r="E29" s="33" t="e">
        <f>+_xll.qlRateHelperQuoteName(D29)</f>
        <v>#VALUE!</v>
      </c>
      <c r="F29" s="34" t="e">
        <f>_xll.qlRateHelperRate($D29)</f>
        <v>#VALUE!</v>
      </c>
      <c r="G29" s="34" t="str">
        <f>IF(ISERROR(_xll.qlSwapRateHelperSpread($D29)),IF(ISERROR(_xll.qlFuturesRateHelperConvexityAdjustment($D29)),"--",_xll.qlFuturesRateHelperConvexityAdjustment($D29)),_xll.qlSwapRateHelperSpread($D29))</f>
        <v>--</v>
      </c>
      <c r="H29" s="35" t="e">
        <f>_xll.qlRateHelperEarliestDate($D29)</f>
        <v>#VALUE!</v>
      </c>
      <c r="I29" s="35" t="e">
        <f>_xll.qlRateHelperLatestDate($D29)</f>
        <v>#VALUE!</v>
      </c>
      <c r="J29" s="45" t="e">
        <v>#N/A</v>
      </c>
      <c r="L29" s="43"/>
      <c r="N29" s="43"/>
    </row>
    <row r="30" spans="4:14" x14ac:dyDescent="0.2">
      <c r="D30" s="33" t="e">
        <v>#N/A</v>
      </c>
      <c r="E30" s="33" t="e">
        <f>+_xll.qlRateHelperQuoteName(D30)</f>
        <v>#VALUE!</v>
      </c>
      <c r="F30" s="34" t="e">
        <f>_xll.qlRateHelperRate($D30)</f>
        <v>#VALUE!</v>
      </c>
      <c r="G30" s="34" t="str">
        <f>IF(ISERROR(_xll.qlSwapRateHelperSpread($D30)),IF(ISERROR(_xll.qlFuturesRateHelperConvexityAdjustment($D30)),"--",_xll.qlFuturesRateHelperConvexityAdjustment($D30)),_xll.qlSwapRateHelperSpread($D30))</f>
        <v>--</v>
      </c>
      <c r="H30" s="35" t="e">
        <f>_xll.qlRateHelperEarliestDate($D30)</f>
        <v>#VALUE!</v>
      </c>
      <c r="I30" s="35" t="e">
        <f>_xll.qlRateHelperLatestDate($D30)</f>
        <v>#VALUE!</v>
      </c>
      <c r="J30" s="45" t="e">
        <v>#N/A</v>
      </c>
      <c r="L30" s="43"/>
      <c r="N30" s="43"/>
    </row>
    <row r="31" spans="4:14" x14ac:dyDescent="0.2">
      <c r="D31" s="33" t="e">
        <v>#N/A</v>
      </c>
      <c r="E31" s="33" t="e">
        <f>+_xll.qlRateHelperQuoteName(D31)</f>
        <v>#VALUE!</v>
      </c>
      <c r="F31" s="34" t="e">
        <f>_xll.qlRateHelperRate($D31)</f>
        <v>#VALUE!</v>
      </c>
      <c r="G31" s="34" t="str">
        <f>IF(ISERROR(_xll.qlSwapRateHelperSpread($D31)),IF(ISERROR(_xll.qlFuturesRateHelperConvexityAdjustment($D31)),"--",_xll.qlFuturesRateHelperConvexityAdjustment($D31)),_xll.qlSwapRateHelperSpread($D31))</f>
        <v>--</v>
      </c>
      <c r="H31" s="35" t="e">
        <f>_xll.qlRateHelperEarliestDate($D31)</f>
        <v>#VALUE!</v>
      </c>
      <c r="I31" s="35" t="e">
        <f>_xll.qlRateHelperLatestDate($D31)</f>
        <v>#VALUE!</v>
      </c>
      <c r="J31" s="45" t="e">
        <v>#N/A</v>
      </c>
      <c r="L31" s="43"/>
      <c r="N31" s="43"/>
    </row>
    <row r="32" spans="4:14" x14ac:dyDescent="0.2">
      <c r="D32" s="33" t="e">
        <v>#N/A</v>
      </c>
      <c r="E32" s="33" t="e">
        <f>+_xll.qlRateHelperQuoteName(D32)</f>
        <v>#VALUE!</v>
      </c>
      <c r="F32" s="34" t="e">
        <f>_xll.qlRateHelperRate($D32)</f>
        <v>#VALUE!</v>
      </c>
      <c r="G32" s="34" t="str">
        <f>IF(ISERROR(_xll.qlSwapRateHelperSpread($D32)),IF(ISERROR(_xll.qlFuturesRateHelperConvexityAdjustment($D32)),"--",_xll.qlFuturesRateHelperConvexityAdjustment($D32)),_xll.qlSwapRateHelperSpread($D32))</f>
        <v>--</v>
      </c>
      <c r="H32" s="35" t="e">
        <f>_xll.qlRateHelperEarliestDate($D32)</f>
        <v>#VALUE!</v>
      </c>
      <c r="I32" s="35" t="e">
        <f>_xll.qlRateHelperLatestDate($D32)</f>
        <v>#VALUE!</v>
      </c>
      <c r="J32" s="45" t="e">
        <v>#N/A</v>
      </c>
      <c r="L32" s="43"/>
      <c r="N32" s="43"/>
    </row>
    <row r="33" spans="4:12" x14ac:dyDescent="0.2">
      <c r="D33" s="33" t="e">
        <v>#N/A</v>
      </c>
      <c r="E33" s="33" t="e">
        <f>+_xll.qlRateHelperQuoteName(D33)</f>
        <v>#VALUE!</v>
      </c>
      <c r="F33" s="34" t="e">
        <f>_xll.qlRateHelperRate($D33)</f>
        <v>#VALUE!</v>
      </c>
      <c r="G33" s="34" t="str">
        <f>IF(ISERROR(_xll.qlSwapRateHelperSpread($D33)),IF(ISERROR(_xll.qlFuturesRateHelperConvexityAdjustment($D33)),"--",_xll.qlFuturesRateHelperConvexityAdjustment($D33)),_xll.qlSwapRateHelperSpread($D33))</f>
        <v>--</v>
      </c>
      <c r="H33" s="35" t="e">
        <f>_xll.qlRateHelperEarliestDate($D33)</f>
        <v>#VALUE!</v>
      </c>
      <c r="I33" s="35" t="e">
        <f>_xll.qlRateHelperLatestDate($D33)</f>
        <v>#VALUE!</v>
      </c>
      <c r="J33" s="45" t="e">
        <v>#N/A</v>
      </c>
      <c r="L33" s="43"/>
    </row>
    <row r="34" spans="4:12" x14ac:dyDescent="0.2">
      <c r="D34" s="33" t="e">
        <v>#N/A</v>
      </c>
      <c r="E34" s="33" t="e">
        <f>+_xll.qlRateHelperQuoteName(D34)</f>
        <v>#VALUE!</v>
      </c>
      <c r="F34" s="34" t="e">
        <f>_xll.qlRateHelperRate($D34)</f>
        <v>#VALUE!</v>
      </c>
      <c r="G34" s="34" t="str">
        <f>IF(ISERROR(_xll.qlSwapRateHelperSpread($D34)),IF(ISERROR(_xll.qlFuturesRateHelperConvexityAdjustment($D34)),"--",_xll.qlFuturesRateHelperConvexityAdjustment($D34)),_xll.qlSwapRateHelperSpread($D34))</f>
        <v>--</v>
      </c>
      <c r="H34" s="35" t="e">
        <f>_xll.qlRateHelperEarliestDate($D34)</f>
        <v>#VALUE!</v>
      </c>
      <c r="I34" s="35" t="e">
        <f>_xll.qlRateHelperLatestDate($D34)</f>
        <v>#VALUE!</v>
      </c>
      <c r="J34" s="45" t="e">
        <v>#N/A</v>
      </c>
    </row>
    <row r="35" spans="4:12" x14ac:dyDescent="0.2">
      <c r="D35" s="33" t="e">
        <v>#N/A</v>
      </c>
      <c r="E35" s="33" t="e">
        <f>+_xll.qlRateHelperQuoteName(D35)</f>
        <v>#VALUE!</v>
      </c>
      <c r="F35" s="34" t="e">
        <f>_xll.qlRateHelperRate($D35)</f>
        <v>#VALUE!</v>
      </c>
      <c r="G35" s="34" t="str">
        <f>IF(ISERROR(_xll.qlSwapRateHelperSpread($D35)),IF(ISERROR(_xll.qlFuturesRateHelperConvexityAdjustment($D35)),"--",_xll.qlFuturesRateHelperConvexityAdjustment($D35)),_xll.qlSwapRateHelperSpread($D35))</f>
        <v>--</v>
      </c>
      <c r="H35" s="35" t="e">
        <f>_xll.qlRateHelperEarliestDate($D35)</f>
        <v>#VALUE!</v>
      </c>
      <c r="I35" s="35" t="e">
        <f>_xll.qlRateHelperLatestDate($D35)</f>
        <v>#VALUE!</v>
      </c>
      <c r="J35" s="45" t="e">
        <v>#N/A</v>
      </c>
    </row>
    <row r="36" spans="4:12" x14ac:dyDescent="0.2">
      <c r="D36" s="33" t="e">
        <v>#N/A</v>
      </c>
      <c r="E36" s="33" t="e">
        <f>+_xll.qlRateHelperQuoteName(D36)</f>
        <v>#VALUE!</v>
      </c>
      <c r="F36" s="34" t="e">
        <f>_xll.qlRateHelperRate($D36)</f>
        <v>#VALUE!</v>
      </c>
      <c r="G36" s="34" t="str">
        <f>IF(ISERROR(_xll.qlSwapRateHelperSpread($D36)),IF(ISERROR(_xll.qlFuturesRateHelperConvexityAdjustment($D36)),"--",_xll.qlFuturesRateHelperConvexityAdjustment($D36)),_xll.qlSwapRateHelperSpread($D36))</f>
        <v>--</v>
      </c>
      <c r="H36" s="35" t="e">
        <f>_xll.qlRateHelperEarliestDate($D36)</f>
        <v>#VALUE!</v>
      </c>
      <c r="I36" s="35" t="e">
        <f>_xll.qlRateHelperLatestDate($D36)</f>
        <v>#VALUE!</v>
      </c>
      <c r="J36" s="45" t="e">
        <v>#N/A</v>
      </c>
    </row>
    <row r="37" spans="4:12" x14ac:dyDescent="0.2">
      <c r="D37" s="33" t="e">
        <v>#N/A</v>
      </c>
      <c r="E37" s="33" t="e">
        <f>+_xll.qlRateHelperQuoteName(D37)</f>
        <v>#VALUE!</v>
      </c>
      <c r="F37" s="34" t="e">
        <f>_xll.qlRateHelperRate($D37)</f>
        <v>#VALUE!</v>
      </c>
      <c r="G37" s="34" t="str">
        <f>IF(ISERROR(_xll.qlSwapRateHelperSpread($D37)),IF(ISERROR(_xll.qlFuturesRateHelperConvexityAdjustment($D37)),"--",_xll.qlFuturesRateHelperConvexityAdjustment($D37)),_xll.qlSwapRateHelperSpread($D37))</f>
        <v>--</v>
      </c>
      <c r="H37" s="35" t="e">
        <f>_xll.qlRateHelperEarliestDate($D37)</f>
        <v>#VALUE!</v>
      </c>
      <c r="I37" s="35" t="e">
        <f>_xll.qlRateHelperLatestDate($D37)</f>
        <v>#VALUE!</v>
      </c>
      <c r="J37" s="45" t="e">
        <v>#N/A</v>
      </c>
    </row>
    <row r="38" spans="4:12" x14ac:dyDescent="0.2">
      <c r="D38" s="33" t="e">
        <v>#N/A</v>
      </c>
      <c r="E38" s="33" t="e">
        <f>+_xll.qlRateHelperQuoteName(D38)</f>
        <v>#VALUE!</v>
      </c>
      <c r="F38" s="34" t="e">
        <f>_xll.qlRateHelperRate($D38)</f>
        <v>#VALUE!</v>
      </c>
      <c r="G38" s="34" t="str">
        <f>IF(ISERROR(_xll.qlSwapRateHelperSpread($D38)),IF(ISERROR(_xll.qlFuturesRateHelperConvexityAdjustment($D38)),"--",_xll.qlFuturesRateHelperConvexityAdjustment($D38)),_xll.qlSwapRateHelperSpread($D38))</f>
        <v>--</v>
      </c>
      <c r="H38" s="35" t="e">
        <f>_xll.qlRateHelperEarliestDate($D38)</f>
        <v>#VALUE!</v>
      </c>
      <c r="I38" s="35" t="e">
        <f>_xll.qlRateHelperLatestDate($D38)</f>
        <v>#VALUE!</v>
      </c>
      <c r="J38" s="45" t="e">
        <v>#N/A</v>
      </c>
    </row>
    <row r="39" spans="4:12" x14ac:dyDescent="0.2">
      <c r="D39" s="33" t="e">
        <v>#N/A</v>
      </c>
      <c r="E39" s="33" t="e">
        <f>+_xll.qlRateHelperQuoteName(D39)</f>
        <v>#VALUE!</v>
      </c>
      <c r="F39" s="34" t="e">
        <f>_xll.qlRateHelperRate($D39)</f>
        <v>#VALUE!</v>
      </c>
      <c r="G39" s="34" t="str">
        <f>IF(ISERROR(_xll.qlSwapRateHelperSpread($D39)),IF(ISERROR(_xll.qlFuturesRateHelperConvexityAdjustment($D39)),"--",_xll.qlFuturesRateHelperConvexityAdjustment($D39)),_xll.qlSwapRateHelperSpread($D39))</f>
        <v>--</v>
      </c>
      <c r="H39" s="35" t="e">
        <f>_xll.qlRateHelperEarliestDate($D39)</f>
        <v>#VALUE!</v>
      </c>
      <c r="I39" s="35" t="e">
        <f>_xll.qlRateHelperLatestDate($D39)</f>
        <v>#VALUE!</v>
      </c>
      <c r="J39" s="45" t="e">
        <v>#N/A</v>
      </c>
    </row>
    <row r="40" spans="4:12" x14ac:dyDescent="0.2">
      <c r="D40" s="33" t="e">
        <v>#N/A</v>
      </c>
      <c r="E40" s="33" t="e">
        <f>+_xll.qlRateHelperQuoteName(D40)</f>
        <v>#VALUE!</v>
      </c>
      <c r="F40" s="34" t="e">
        <f>_xll.qlRateHelperRate($D40)</f>
        <v>#VALUE!</v>
      </c>
      <c r="G40" s="34" t="str">
        <f>IF(ISERROR(_xll.qlSwapRateHelperSpread($D40)),IF(ISERROR(_xll.qlFuturesRateHelperConvexityAdjustment($D40)),"--",_xll.qlFuturesRateHelperConvexityAdjustment($D40)),_xll.qlSwapRateHelperSpread($D40))</f>
        <v>--</v>
      </c>
      <c r="H40" s="35" t="e">
        <f>_xll.qlRateHelperEarliestDate($D40)</f>
        <v>#VALUE!</v>
      </c>
      <c r="I40" s="35" t="e">
        <f>_xll.qlRateHelperLatestDate($D40)</f>
        <v>#VALUE!</v>
      </c>
      <c r="J40" s="45" t="e">
        <v>#N/A</v>
      </c>
    </row>
    <row r="41" spans="4:12" x14ac:dyDescent="0.2">
      <c r="D41" s="33" t="e">
        <v>#N/A</v>
      </c>
      <c r="E41" s="33" t="e">
        <f>+_xll.qlRateHelperQuoteName(D41)</f>
        <v>#VALUE!</v>
      </c>
      <c r="F41" s="34" t="e">
        <f>_xll.qlRateHelperRate($D41)</f>
        <v>#VALUE!</v>
      </c>
      <c r="G41" s="34" t="str">
        <f>IF(ISERROR(_xll.qlSwapRateHelperSpread($D41)),IF(ISERROR(_xll.qlFuturesRateHelperConvexityAdjustment($D41)),"--",_xll.qlFuturesRateHelperConvexityAdjustment($D41)),_xll.qlSwapRateHelperSpread($D41))</f>
        <v>--</v>
      </c>
      <c r="H41" s="35" t="e">
        <f>_xll.qlRateHelperEarliestDate($D41)</f>
        <v>#VALUE!</v>
      </c>
      <c r="I41" s="35" t="e">
        <f>_xll.qlRateHelperLatestDate($D41)</f>
        <v>#VALUE!</v>
      </c>
      <c r="J41" s="45" t="e">
        <v>#N/A</v>
      </c>
    </row>
    <row r="42" spans="4:12" x14ac:dyDescent="0.2">
      <c r="D42" s="33" t="e">
        <v>#N/A</v>
      </c>
      <c r="E42" s="33" t="e">
        <f>+_xll.qlRateHelperQuoteName(D42)</f>
        <v>#VALUE!</v>
      </c>
      <c r="F42" s="34" t="e">
        <f>_xll.qlRateHelperRate($D42)</f>
        <v>#VALUE!</v>
      </c>
      <c r="G42" s="34" t="str">
        <f>IF(ISERROR(_xll.qlSwapRateHelperSpread($D42)),IF(ISERROR(_xll.qlFuturesRateHelperConvexityAdjustment($D42)),"--",_xll.qlFuturesRateHelperConvexityAdjustment($D42)),_xll.qlSwapRateHelperSpread($D42))</f>
        <v>--</v>
      </c>
      <c r="H42" s="35" t="e">
        <f>_xll.qlRateHelperEarliestDate($D42)</f>
        <v>#VALUE!</v>
      </c>
      <c r="I42" s="35" t="e">
        <f>_xll.qlRateHelperLatestDate($D42)</f>
        <v>#VALUE!</v>
      </c>
      <c r="J42" s="45" t="e">
        <v>#N/A</v>
      </c>
    </row>
    <row r="43" spans="4:12" x14ac:dyDescent="0.2">
      <c r="D43" s="33" t="e">
        <v>#N/A</v>
      </c>
      <c r="E43" s="33" t="e">
        <f>+_xll.qlRateHelperQuoteName(D43)</f>
        <v>#VALUE!</v>
      </c>
      <c r="F43" s="34" t="e">
        <f>_xll.qlRateHelperRate($D43)</f>
        <v>#VALUE!</v>
      </c>
      <c r="G43" s="34" t="str">
        <f>IF(ISERROR(_xll.qlSwapRateHelperSpread($D43)),IF(ISERROR(_xll.qlFuturesRateHelperConvexityAdjustment($D43)),"--",_xll.qlFuturesRateHelperConvexityAdjustment($D43)),_xll.qlSwapRateHelperSpread($D43))</f>
        <v>--</v>
      </c>
      <c r="H43" s="35" t="e">
        <f>_xll.qlRateHelperEarliestDate($D43)</f>
        <v>#VALUE!</v>
      </c>
      <c r="I43" s="35" t="e">
        <f>_xll.qlRateHelperLatestDate($D43)</f>
        <v>#VALUE!</v>
      </c>
      <c r="J43" s="45" t="e">
        <v>#N/A</v>
      </c>
    </row>
    <row r="44" spans="4:12" x14ac:dyDescent="0.2">
      <c r="D44" s="33" t="e">
        <v>#N/A</v>
      </c>
      <c r="E44" s="33" t="e">
        <f>+_xll.qlRateHelperQuoteName(D44)</f>
        <v>#VALUE!</v>
      </c>
      <c r="F44" s="34" t="e">
        <f>_xll.qlRateHelperRate($D44)</f>
        <v>#VALUE!</v>
      </c>
      <c r="G44" s="34" t="str">
        <f>IF(ISERROR(_xll.qlSwapRateHelperSpread($D44)),IF(ISERROR(_xll.qlFuturesRateHelperConvexityAdjustment($D44)),"--",_xll.qlFuturesRateHelperConvexityAdjustment($D44)),_xll.qlSwapRateHelperSpread($D44))</f>
        <v>--</v>
      </c>
      <c r="H44" s="35" t="e">
        <f>_xll.qlRateHelperEarliestDate($D44)</f>
        <v>#VALUE!</v>
      </c>
      <c r="I44" s="35" t="e">
        <f>_xll.qlRateHelperLatestDate($D44)</f>
        <v>#VALUE!</v>
      </c>
      <c r="J44" s="45" t="e">
        <v>#N/A</v>
      </c>
    </row>
    <row r="45" spans="4:12" x14ac:dyDescent="0.2">
      <c r="D45" s="33" t="e">
        <v>#N/A</v>
      </c>
      <c r="E45" s="33" t="e">
        <f>+_xll.qlRateHelperQuoteName(D45)</f>
        <v>#VALUE!</v>
      </c>
      <c r="F45" s="34" t="e">
        <f>_xll.qlRateHelperRate($D45)</f>
        <v>#VALUE!</v>
      </c>
      <c r="G45" s="34" t="str">
        <f>IF(ISERROR(_xll.qlSwapRateHelperSpread($D45)),IF(ISERROR(_xll.qlFuturesRateHelperConvexityAdjustment($D45)),"--",_xll.qlFuturesRateHelperConvexityAdjustment($D45)),_xll.qlSwapRateHelperSpread($D45))</f>
        <v>--</v>
      </c>
      <c r="H45" s="35" t="e">
        <f>_xll.qlRateHelperEarliestDate($D45)</f>
        <v>#VALUE!</v>
      </c>
      <c r="I45" s="35" t="e">
        <f>_xll.qlRateHelperLatestDate($D45)</f>
        <v>#VALUE!</v>
      </c>
      <c r="J45" s="45" t="e">
        <v>#N/A</v>
      </c>
    </row>
    <row r="46" spans="4:12" x14ac:dyDescent="0.2">
      <c r="D46" s="33" t="e">
        <v>#N/A</v>
      </c>
      <c r="E46" s="33" t="e">
        <f>+_xll.qlRateHelperQuoteName(D46)</f>
        <v>#VALUE!</v>
      </c>
      <c r="F46" s="34" t="e">
        <f>_xll.qlRateHelperRate($D46)</f>
        <v>#VALUE!</v>
      </c>
      <c r="G46" s="34" t="str">
        <f>IF(ISERROR(_xll.qlSwapRateHelperSpread($D46)),IF(ISERROR(_xll.qlFuturesRateHelperConvexityAdjustment($D46)),"--",_xll.qlFuturesRateHelperConvexityAdjustment($D46)),_xll.qlSwapRateHelperSpread($D46))</f>
        <v>--</v>
      </c>
      <c r="H46" s="35" t="e">
        <f>_xll.qlRateHelperEarliestDate($D46)</f>
        <v>#VALUE!</v>
      </c>
      <c r="I46" s="35" t="e">
        <f>_xll.qlRateHelperLatestDate($D46)</f>
        <v>#VALUE!</v>
      </c>
      <c r="J46" s="45" t="e">
        <v>#N/A</v>
      </c>
    </row>
    <row r="47" spans="4:12" x14ac:dyDescent="0.2">
      <c r="D47" s="33" t="e">
        <v>#N/A</v>
      </c>
      <c r="E47" s="33" t="e">
        <f>+_xll.qlRateHelperQuoteName(D47)</f>
        <v>#VALUE!</v>
      </c>
      <c r="F47" s="34" t="e">
        <f>_xll.qlRateHelperRate($D47)</f>
        <v>#VALUE!</v>
      </c>
      <c r="G47" s="34" t="str">
        <f>IF(ISERROR(_xll.qlSwapRateHelperSpread($D47)),IF(ISERROR(_xll.qlFuturesRateHelperConvexityAdjustment($D47)),"--",_xll.qlFuturesRateHelperConvexityAdjustment($D47)),_xll.qlSwapRateHelperSpread($D47))</f>
        <v>--</v>
      </c>
      <c r="H47" s="35" t="e">
        <f>_xll.qlRateHelperEarliestDate($D47)</f>
        <v>#VALUE!</v>
      </c>
      <c r="I47" s="35" t="e">
        <f>_xll.qlRateHelperLatestDate($D47)</f>
        <v>#VALUE!</v>
      </c>
      <c r="J47" s="45" t="e">
        <v>#N/A</v>
      </c>
    </row>
    <row r="48" spans="4:12" x14ac:dyDescent="0.2">
      <c r="D48" s="33" t="e">
        <v>#N/A</v>
      </c>
      <c r="E48" s="33" t="e">
        <f>+_xll.qlRateHelperQuoteName(D48)</f>
        <v>#VALUE!</v>
      </c>
      <c r="F48" s="34" t="e">
        <f>_xll.qlRateHelperRate($D48)</f>
        <v>#VALUE!</v>
      </c>
      <c r="G48" s="34" t="str">
        <f>IF(ISERROR(_xll.qlSwapRateHelperSpread($D48)),IF(ISERROR(_xll.qlFuturesRateHelperConvexityAdjustment($D48)),"--",_xll.qlFuturesRateHelperConvexityAdjustment($D48)),_xll.qlSwapRateHelperSpread($D48))</f>
        <v>--</v>
      </c>
      <c r="H48" s="35" t="e">
        <f>_xll.qlRateHelperEarliestDate($D48)</f>
        <v>#VALUE!</v>
      </c>
      <c r="I48" s="35" t="e">
        <f>_xll.qlRateHelperLatestDate($D48)</f>
        <v>#VALUE!</v>
      </c>
      <c r="J48" s="45" t="e">
        <v>#N/A</v>
      </c>
    </row>
    <row r="49" spans="4:10" x14ac:dyDescent="0.2">
      <c r="D49" s="33" t="e">
        <v>#N/A</v>
      </c>
      <c r="E49" s="33" t="e">
        <f>+_xll.qlRateHelperQuoteName(D49)</f>
        <v>#VALUE!</v>
      </c>
      <c r="F49" s="34" t="e">
        <f>_xll.qlRateHelperRate($D49)</f>
        <v>#VALUE!</v>
      </c>
      <c r="G49" s="34" t="str">
        <f>IF(ISERROR(_xll.qlSwapRateHelperSpread($D49)),IF(ISERROR(_xll.qlFuturesRateHelperConvexityAdjustment($D49)),"--",_xll.qlFuturesRateHelperConvexityAdjustment($D49)),_xll.qlSwapRateHelperSpread($D49))</f>
        <v>--</v>
      </c>
      <c r="H49" s="35" t="e">
        <f>_xll.qlRateHelperEarliestDate($D49)</f>
        <v>#VALUE!</v>
      </c>
      <c r="I49" s="35" t="e">
        <f>_xll.qlRateHelperLatestDate($D49)</f>
        <v>#VALUE!</v>
      </c>
      <c r="J49" s="45" t="e">
        <v>#N/A</v>
      </c>
    </row>
    <row r="50" spans="4:10" x14ac:dyDescent="0.2">
      <c r="D50" s="33" t="e">
        <v>#N/A</v>
      </c>
      <c r="E50" s="33" t="e">
        <f>+_xll.qlRateHelperQuoteName(D50)</f>
        <v>#VALUE!</v>
      </c>
      <c r="F50" s="34" t="e">
        <f>_xll.qlRateHelperRate($D50)</f>
        <v>#VALUE!</v>
      </c>
      <c r="G50" s="34" t="str">
        <f>IF(ISERROR(_xll.qlSwapRateHelperSpread($D50)),IF(ISERROR(_xll.qlFuturesRateHelperConvexityAdjustment($D50)),"--",_xll.qlFuturesRateHelperConvexityAdjustment($D50)),_xll.qlSwapRateHelperSpread($D50))</f>
        <v>--</v>
      </c>
      <c r="H50" s="35" t="e">
        <f>_xll.qlRateHelperEarliestDate($D50)</f>
        <v>#VALUE!</v>
      </c>
      <c r="I50" s="35" t="e">
        <f>_xll.qlRateHelperLatestDate($D50)</f>
        <v>#VALUE!</v>
      </c>
      <c r="J50" s="45" t="e">
        <v>#N/A</v>
      </c>
    </row>
    <row r="51" spans="4:10" x14ac:dyDescent="0.2">
      <c r="D51" s="33" t="e">
        <v>#N/A</v>
      </c>
      <c r="E51" s="33" t="e">
        <f>+_xll.qlRateHelperQuoteName(D51)</f>
        <v>#VALUE!</v>
      </c>
      <c r="F51" s="34" t="e">
        <f>_xll.qlRateHelperRate($D51)</f>
        <v>#VALUE!</v>
      </c>
      <c r="G51" s="34" t="str">
        <f>IF(ISERROR(_xll.qlSwapRateHelperSpread($D51)),IF(ISERROR(_xll.qlFuturesRateHelperConvexityAdjustment($D51)),"--",_xll.qlFuturesRateHelperConvexityAdjustment($D51)),_xll.qlSwapRateHelperSpread($D51))</f>
        <v>--</v>
      </c>
      <c r="H51" s="35" t="e">
        <f>_xll.qlRateHelperEarliestDate($D51)</f>
        <v>#VALUE!</v>
      </c>
      <c r="I51" s="35" t="e">
        <f>_xll.qlRateHelperLatestDate($D51)</f>
        <v>#VALUE!</v>
      </c>
      <c r="J51" s="45" t="e">
        <v>#N/A</v>
      </c>
    </row>
    <row r="52" spans="4:10" x14ac:dyDescent="0.2">
      <c r="D52" s="33" t="e">
        <v>#N/A</v>
      </c>
      <c r="E52" s="33" t="e">
        <f>+_xll.qlRateHelperQuoteName(D52)</f>
        <v>#VALUE!</v>
      </c>
      <c r="F52" s="34" t="e">
        <f>_xll.qlRateHelperRate($D52)</f>
        <v>#VALUE!</v>
      </c>
      <c r="G52" s="34" t="str">
        <f>IF(ISERROR(_xll.qlSwapRateHelperSpread($D52)),IF(ISERROR(_xll.qlFuturesRateHelperConvexityAdjustment($D52)),"--",_xll.qlFuturesRateHelperConvexityAdjustment($D52)),_xll.qlSwapRateHelperSpread($D52))</f>
        <v>--</v>
      </c>
      <c r="H52" s="35" t="e">
        <f>_xll.qlRateHelperEarliestDate($D52)</f>
        <v>#VALUE!</v>
      </c>
      <c r="I52" s="35" t="e">
        <f>_xll.qlRateHelperLatestDate($D52)</f>
        <v>#VALUE!</v>
      </c>
      <c r="J52" s="45" t="e">
        <v>#N/A</v>
      </c>
    </row>
    <row r="53" spans="4:10" x14ac:dyDescent="0.2">
      <c r="D53" s="33" t="e">
        <v>#N/A</v>
      </c>
      <c r="E53" s="33" t="e">
        <f>+_xll.qlRateHelperQuoteName(D53)</f>
        <v>#VALUE!</v>
      </c>
      <c r="F53" s="34" t="e">
        <f>_xll.qlRateHelperRate($D53)</f>
        <v>#VALUE!</v>
      </c>
      <c r="G53" s="34" t="str">
        <f>IF(ISERROR(_xll.qlSwapRateHelperSpread($D53)),IF(ISERROR(_xll.qlFuturesRateHelperConvexityAdjustment($D53)),"--",_xll.qlFuturesRateHelperConvexityAdjustment($D53)),_xll.qlSwapRateHelperSpread($D53))</f>
        <v>--</v>
      </c>
      <c r="H53" s="35" t="e">
        <f>_xll.qlRateHelperEarliestDate($D53)</f>
        <v>#VALUE!</v>
      </c>
      <c r="I53" s="35" t="e">
        <f>_xll.qlRateHelperLatestDate($D53)</f>
        <v>#VALUE!</v>
      </c>
      <c r="J53" s="45" t="e">
        <v>#N/A</v>
      </c>
    </row>
    <row r="54" spans="4:10" x14ac:dyDescent="0.2">
      <c r="D54" s="33" t="e">
        <v>#N/A</v>
      </c>
      <c r="E54" s="33" t="e">
        <f>+_xll.qlRateHelperQuoteName(D54)</f>
        <v>#VALUE!</v>
      </c>
      <c r="F54" s="34" t="e">
        <f>_xll.qlRateHelperRate($D54)</f>
        <v>#VALUE!</v>
      </c>
      <c r="G54" s="34" t="str">
        <f>IF(ISERROR(_xll.qlSwapRateHelperSpread($D54)),IF(ISERROR(_xll.qlFuturesRateHelperConvexityAdjustment($D54)),"--",_xll.qlFuturesRateHelperConvexityAdjustment($D54)),_xll.qlSwapRateHelperSpread($D54))</f>
        <v>--</v>
      </c>
      <c r="H54" s="35" t="e">
        <f>_xll.qlRateHelperEarliestDate($D54)</f>
        <v>#VALUE!</v>
      </c>
      <c r="I54" s="35" t="e">
        <f>_xll.qlRateHelperLatestDate($D54)</f>
        <v>#VALUE!</v>
      </c>
      <c r="J54" s="45" t="e">
        <v>#N/A</v>
      </c>
    </row>
    <row r="55" spans="4:10" x14ac:dyDescent="0.2">
      <c r="D55" s="33" t="e">
        <v>#N/A</v>
      </c>
      <c r="E55" s="33" t="e">
        <f>+_xll.qlRateHelperQuoteName(D55)</f>
        <v>#VALUE!</v>
      </c>
      <c r="F55" s="34" t="e">
        <f>_xll.qlRateHelperRate($D55)</f>
        <v>#VALUE!</v>
      </c>
      <c r="G55" s="34" t="str">
        <f>IF(ISERROR(_xll.qlSwapRateHelperSpread($D55)),IF(ISERROR(_xll.qlFuturesRateHelperConvexityAdjustment($D55)),"--",_xll.qlFuturesRateHelperConvexityAdjustment($D55)),_xll.qlSwapRateHelperSpread($D55))</f>
        <v>--</v>
      </c>
      <c r="H55" s="35" t="e">
        <f>_xll.qlRateHelperEarliestDate($D55)</f>
        <v>#VALUE!</v>
      </c>
      <c r="I55" s="35" t="e">
        <f>_xll.qlRateHelperLatestDate($D55)</f>
        <v>#VALUE!</v>
      </c>
      <c r="J55" s="45" t="e">
        <v>#N/A</v>
      </c>
    </row>
    <row r="56" spans="4:10" x14ac:dyDescent="0.2">
      <c r="D56" s="33" t="e">
        <v>#N/A</v>
      </c>
      <c r="E56" s="33" t="e">
        <f>+_xll.qlRateHelperQuoteName(D56)</f>
        <v>#VALUE!</v>
      </c>
      <c r="F56" s="34" t="e">
        <f>_xll.qlRateHelperRate($D56)</f>
        <v>#VALUE!</v>
      </c>
      <c r="G56" s="34" t="str">
        <f>IF(ISERROR(_xll.qlSwapRateHelperSpread($D56)),IF(ISERROR(_xll.qlFuturesRateHelperConvexityAdjustment($D56)),"--",_xll.qlFuturesRateHelperConvexityAdjustment($D56)),_xll.qlSwapRateHelperSpread($D56))</f>
        <v>--</v>
      </c>
      <c r="H56" s="35" t="e">
        <f>_xll.qlRateHelperEarliestDate($D56)</f>
        <v>#VALUE!</v>
      </c>
      <c r="I56" s="35" t="e">
        <f>_xll.qlRateHelperLatestDate($D56)</f>
        <v>#VALUE!</v>
      </c>
      <c r="J56" s="45" t="e">
        <v>#N/A</v>
      </c>
    </row>
    <row r="57" spans="4:10" x14ac:dyDescent="0.2">
      <c r="D57" s="33" t="e">
        <v>#N/A</v>
      </c>
      <c r="E57" s="33" t="e">
        <f>+_xll.qlRateHelperQuoteName(D57)</f>
        <v>#VALUE!</v>
      </c>
      <c r="F57" s="34" t="e">
        <f>_xll.qlRateHelperRate($D57)</f>
        <v>#VALUE!</v>
      </c>
      <c r="G57" s="34" t="str">
        <f>IF(ISERROR(_xll.qlSwapRateHelperSpread($D57)),IF(ISERROR(_xll.qlFuturesRateHelperConvexityAdjustment($D57)),"--",_xll.qlFuturesRateHelperConvexityAdjustment($D57)),_xll.qlSwapRateHelperSpread($D57))</f>
        <v>--</v>
      </c>
      <c r="H57" s="35" t="e">
        <f>_xll.qlRateHelperEarliestDate($D57)</f>
        <v>#VALUE!</v>
      </c>
      <c r="I57" s="35" t="e">
        <f>_xll.qlRateHelperLatestDate($D57)</f>
        <v>#VALUE!</v>
      </c>
      <c r="J57" s="45" t="e">
        <v>#N/A</v>
      </c>
    </row>
    <row r="58" spans="4:10" x14ac:dyDescent="0.2">
      <c r="D58" s="33" t="e">
        <v>#N/A</v>
      </c>
      <c r="E58" s="33" t="e">
        <f>+_xll.qlRateHelperQuoteName(D58)</f>
        <v>#VALUE!</v>
      </c>
      <c r="F58" s="34" t="e">
        <f>_xll.qlRateHelperRate($D58)</f>
        <v>#VALUE!</v>
      </c>
      <c r="G58" s="34" t="str">
        <f>IF(ISERROR(_xll.qlSwapRateHelperSpread($D58)),IF(ISERROR(_xll.qlFuturesRateHelperConvexityAdjustment($D58)),"--",_xll.qlFuturesRateHelperConvexityAdjustment($D58)),_xll.qlSwapRateHelperSpread($D58))</f>
        <v>--</v>
      </c>
      <c r="H58" s="35" t="e">
        <f>_xll.qlRateHelperEarliestDate($D58)</f>
        <v>#VALUE!</v>
      </c>
      <c r="I58" s="35" t="e">
        <f>_xll.qlRateHelperLatestDate($D58)</f>
        <v>#VALUE!</v>
      </c>
      <c r="J58" s="45" t="e">
        <v>#N/A</v>
      </c>
    </row>
    <row r="59" spans="4:10" x14ac:dyDescent="0.2">
      <c r="D59" s="33" t="e">
        <v>#N/A</v>
      </c>
      <c r="E59" s="33" t="e">
        <f>+_xll.qlRateHelperQuoteName(D59)</f>
        <v>#VALUE!</v>
      </c>
      <c r="F59" s="34" t="e">
        <f>_xll.qlRateHelperRate($D59)</f>
        <v>#VALUE!</v>
      </c>
      <c r="G59" s="34" t="str">
        <f>IF(ISERROR(_xll.qlSwapRateHelperSpread($D59)),IF(ISERROR(_xll.qlFuturesRateHelperConvexityAdjustment($D59)),"--",_xll.qlFuturesRateHelperConvexityAdjustment($D59)),_xll.qlSwapRateHelperSpread($D59))</f>
        <v>--</v>
      </c>
      <c r="H59" s="35" t="e">
        <f>_xll.qlRateHelperEarliestDate($D59)</f>
        <v>#VALUE!</v>
      </c>
      <c r="I59" s="35" t="e">
        <f>_xll.qlRateHelperLatestDate($D59)</f>
        <v>#VALUE!</v>
      </c>
      <c r="J59" s="45" t="e">
        <v>#N/A</v>
      </c>
    </row>
    <row r="60" spans="4:10" x14ac:dyDescent="0.2">
      <c r="D60" s="33" t="e">
        <v>#N/A</v>
      </c>
      <c r="E60" s="33" t="e">
        <f>+_xll.qlRateHelperQuoteName(D60)</f>
        <v>#VALUE!</v>
      </c>
      <c r="F60" s="34" t="e">
        <f>_xll.qlRateHelperRate($D60)</f>
        <v>#VALUE!</v>
      </c>
      <c r="G60" s="34" t="str">
        <f>IF(ISERROR(_xll.qlSwapRateHelperSpread($D60)),IF(ISERROR(_xll.qlFuturesRateHelperConvexityAdjustment($D60)),"--",_xll.qlFuturesRateHelperConvexityAdjustment($D60)),_xll.qlSwapRateHelperSpread($D60))</f>
        <v>--</v>
      </c>
      <c r="H60" s="35" t="e">
        <f>_xll.qlRateHelperEarliestDate($D60)</f>
        <v>#VALUE!</v>
      </c>
      <c r="I60" s="35" t="e">
        <f>_xll.qlRateHelperLatestDate($D60)</f>
        <v>#VALUE!</v>
      </c>
      <c r="J60" s="45" t="e">
        <v>#N/A</v>
      </c>
    </row>
    <row r="61" spans="4:10" x14ac:dyDescent="0.2">
      <c r="D61" s="33" t="e">
        <v>#N/A</v>
      </c>
      <c r="E61" s="33" t="e">
        <f>+_xll.qlRateHelperQuoteName(D61)</f>
        <v>#VALUE!</v>
      </c>
      <c r="F61" s="34" t="e">
        <f>_xll.qlRateHelperRate($D61)</f>
        <v>#VALUE!</v>
      </c>
      <c r="G61" s="34" t="str">
        <f>IF(ISERROR(_xll.qlSwapRateHelperSpread($D61)),IF(ISERROR(_xll.qlFuturesRateHelperConvexityAdjustment($D61)),"--",_xll.qlFuturesRateHelperConvexityAdjustment($D61)),_xll.qlSwapRateHelperSpread($D61))</f>
        <v>--</v>
      </c>
      <c r="H61" s="35" t="e">
        <f>_xll.qlRateHelperEarliestDate($D61)</f>
        <v>#VALUE!</v>
      </c>
      <c r="I61" s="35" t="e">
        <f>_xll.qlRateHelperLatestDate($D61)</f>
        <v>#VALUE!</v>
      </c>
      <c r="J61" s="45" t="e">
        <v>#N/A</v>
      </c>
    </row>
    <row r="62" spans="4:10" x14ac:dyDescent="0.2">
      <c r="D62" s="33" t="e">
        <v>#N/A</v>
      </c>
      <c r="E62" s="33" t="e">
        <f>+_xll.qlRateHelperQuoteName(D62)</f>
        <v>#VALUE!</v>
      </c>
      <c r="F62" s="34" t="e">
        <f>_xll.qlRateHelperRate($D62)</f>
        <v>#VALUE!</v>
      </c>
      <c r="G62" s="34" t="str">
        <f>IF(ISERROR(_xll.qlSwapRateHelperSpread($D62)),IF(ISERROR(_xll.qlFuturesRateHelperConvexityAdjustment($D62)),"--",_xll.qlFuturesRateHelperConvexityAdjustment($D62)),_xll.qlSwapRateHelperSpread($D62))</f>
        <v>--</v>
      </c>
      <c r="H62" s="35" t="e">
        <f>_xll.qlRateHelperEarliestDate($D62)</f>
        <v>#VALUE!</v>
      </c>
      <c r="I62" s="35" t="e">
        <f>_xll.qlRateHelperLatestDate($D62)</f>
        <v>#VALUE!</v>
      </c>
      <c r="J62" s="45" t="e">
        <v>#N/A</v>
      </c>
    </row>
    <row r="63" spans="4:10" x14ac:dyDescent="0.2">
      <c r="D63" s="33" t="e">
        <v>#N/A</v>
      </c>
      <c r="E63" s="33" t="e">
        <f>+_xll.qlRateHelperQuoteName(D63)</f>
        <v>#VALUE!</v>
      </c>
      <c r="F63" s="34" t="e">
        <f>_xll.qlRateHelperRate($D63)</f>
        <v>#VALUE!</v>
      </c>
      <c r="G63" s="34" t="str">
        <f>IF(ISERROR(_xll.qlSwapRateHelperSpread($D63)),IF(ISERROR(_xll.qlFuturesRateHelperConvexityAdjustment($D63)),"--",_xll.qlFuturesRateHelperConvexityAdjustment($D63)),_xll.qlSwapRateHelperSpread($D63))</f>
        <v>--</v>
      </c>
      <c r="H63" s="35" t="e">
        <f>_xll.qlRateHelperEarliestDate($D63)</f>
        <v>#VALUE!</v>
      </c>
      <c r="I63" s="35" t="e">
        <f>_xll.qlRateHelperLatestDate($D63)</f>
        <v>#VALUE!</v>
      </c>
      <c r="J63" s="45" t="e">
        <v>#N/A</v>
      </c>
    </row>
    <row r="64" spans="4:10" x14ac:dyDescent="0.2">
      <c r="D64" s="33" t="e">
        <v>#N/A</v>
      </c>
      <c r="E64" s="33" t="e">
        <f>+_xll.qlRateHelperQuoteName(D64)</f>
        <v>#VALUE!</v>
      </c>
      <c r="F64" s="34" t="e">
        <f>_xll.qlRateHelperRate($D64)</f>
        <v>#VALUE!</v>
      </c>
      <c r="G64" s="34" t="str">
        <f>IF(ISERROR(_xll.qlSwapRateHelperSpread($D64)),IF(ISERROR(_xll.qlFuturesRateHelperConvexityAdjustment($D64)),"--",_xll.qlFuturesRateHelperConvexityAdjustment($D64)),_xll.qlSwapRateHelperSpread($D64))</f>
        <v>--</v>
      </c>
      <c r="H64" s="35" t="e">
        <f>_xll.qlRateHelperEarliestDate($D64)</f>
        <v>#VALUE!</v>
      </c>
      <c r="I64" s="35" t="e">
        <f>_xll.qlRateHelperLatestDate($D64)</f>
        <v>#VALUE!</v>
      </c>
      <c r="J64" s="45" t="e">
        <v>#N/A</v>
      </c>
    </row>
    <row r="65" spans="4:10" x14ac:dyDescent="0.2">
      <c r="D65" s="33" t="e">
        <v>#N/A</v>
      </c>
      <c r="E65" s="33" t="e">
        <f>+_xll.qlRateHelperQuoteName(D65)</f>
        <v>#VALUE!</v>
      </c>
      <c r="F65" s="34" t="e">
        <f>_xll.qlRateHelperRate($D65)</f>
        <v>#VALUE!</v>
      </c>
      <c r="G65" s="34" t="str">
        <f>IF(ISERROR(_xll.qlSwapRateHelperSpread($D65)),IF(ISERROR(_xll.qlFuturesRateHelperConvexityAdjustment($D65)),"--",_xll.qlFuturesRateHelperConvexityAdjustment($D65)),_xll.qlSwapRateHelperSpread($D65))</f>
        <v>--</v>
      </c>
      <c r="H65" s="35" t="e">
        <f>_xll.qlRateHelperEarliestDate($D65)</f>
        <v>#VALUE!</v>
      </c>
      <c r="I65" s="35" t="e">
        <f>_xll.qlRateHelperLatestDate($D65)</f>
        <v>#VALUE!</v>
      </c>
      <c r="J65" s="45" t="e">
        <v>#N/A</v>
      </c>
    </row>
    <row r="66" spans="4:10" x14ac:dyDescent="0.2">
      <c r="D66" s="33" t="e">
        <v>#N/A</v>
      </c>
      <c r="E66" s="33" t="e">
        <f>+_xll.qlRateHelperQuoteName(D66)</f>
        <v>#VALUE!</v>
      </c>
      <c r="F66" s="34" t="e">
        <f>_xll.qlRateHelperRate($D66)</f>
        <v>#VALUE!</v>
      </c>
      <c r="G66" s="34" t="str">
        <f>IF(ISERROR(_xll.qlSwapRateHelperSpread($D66)),IF(ISERROR(_xll.qlFuturesRateHelperConvexityAdjustment($D66)),"--",_xll.qlFuturesRateHelperConvexityAdjustment($D66)),_xll.qlSwapRateHelperSpread($D66))</f>
        <v>--</v>
      </c>
      <c r="H66" s="35" t="e">
        <f>_xll.qlRateHelperEarliestDate($D66)</f>
        <v>#VALUE!</v>
      </c>
      <c r="I66" s="35" t="e">
        <f>_xll.qlRateHelperLatestDate($D66)</f>
        <v>#VALUE!</v>
      </c>
      <c r="J66" s="45" t="e">
        <v>#N/A</v>
      </c>
    </row>
    <row r="67" spans="4:10" x14ac:dyDescent="0.2">
      <c r="D67" s="33" t="e">
        <v>#N/A</v>
      </c>
      <c r="E67" s="33" t="e">
        <f>+_xll.qlRateHelperQuoteName(D67)</f>
        <v>#VALUE!</v>
      </c>
      <c r="F67" s="34" t="e">
        <f>_xll.qlRateHelperRate($D67)</f>
        <v>#VALUE!</v>
      </c>
      <c r="G67" s="34" t="str">
        <f>IF(ISERROR(_xll.qlSwapRateHelperSpread($D67)),IF(ISERROR(_xll.qlFuturesRateHelperConvexityAdjustment($D67)),"--",_xll.qlFuturesRateHelperConvexityAdjustment($D67)),_xll.qlSwapRateHelperSpread($D67))</f>
        <v>--</v>
      </c>
      <c r="H67" s="35" t="e">
        <f>_xll.qlRateHelperEarliestDate($D67)</f>
        <v>#VALUE!</v>
      </c>
      <c r="I67" s="35" t="e">
        <f>_xll.qlRateHelperLatestDate($D67)</f>
        <v>#VALUE!</v>
      </c>
      <c r="J67" s="45" t="e">
        <v>#N/A</v>
      </c>
    </row>
    <row r="68" spans="4:10" x14ac:dyDescent="0.2">
      <c r="D68" s="33" t="e">
        <v>#N/A</v>
      </c>
      <c r="E68" s="33" t="e">
        <f>+_xll.qlRateHelperQuoteName(D68)</f>
        <v>#VALUE!</v>
      </c>
      <c r="F68" s="34" t="e">
        <f>_xll.qlRateHelperRate($D68)</f>
        <v>#VALUE!</v>
      </c>
      <c r="G68" s="34" t="str">
        <f>IF(ISERROR(_xll.qlSwapRateHelperSpread($D68)),IF(ISERROR(_xll.qlFuturesRateHelperConvexityAdjustment($D68)),"--",_xll.qlFuturesRateHelperConvexityAdjustment($D68)),_xll.qlSwapRateHelperSpread($D68))</f>
        <v>--</v>
      </c>
      <c r="H68" s="35" t="e">
        <f>_xll.qlRateHelperEarliestDate($D68)</f>
        <v>#VALUE!</v>
      </c>
      <c r="I68" s="35" t="e">
        <f>_xll.qlRateHelperLatestDate($D68)</f>
        <v>#VALUE!</v>
      </c>
      <c r="J68" s="45" t="e">
        <v>#N/A</v>
      </c>
    </row>
    <row r="69" spans="4:10" x14ac:dyDescent="0.2">
      <c r="D69" s="33" t="e">
        <v>#N/A</v>
      </c>
      <c r="E69" s="33" t="e">
        <f>+_xll.qlRateHelperQuoteName(D69)</f>
        <v>#VALUE!</v>
      </c>
      <c r="F69" s="34" t="e">
        <f>_xll.qlRateHelperRate($D69)</f>
        <v>#VALUE!</v>
      </c>
      <c r="G69" s="34" t="str">
        <f>IF(ISERROR(_xll.qlSwapRateHelperSpread($D69)),IF(ISERROR(_xll.qlFuturesRateHelperConvexityAdjustment($D69)),"--",_xll.qlFuturesRateHelperConvexityAdjustment($D69)),_xll.qlSwapRateHelperSpread($D69))</f>
        <v>--</v>
      </c>
      <c r="H69" s="35" t="e">
        <f>_xll.qlRateHelperEarliestDate($D69)</f>
        <v>#VALUE!</v>
      </c>
      <c r="I69" s="35" t="e">
        <f>_xll.qlRateHelperLatestDate($D69)</f>
        <v>#VALUE!</v>
      </c>
      <c r="J69" s="45" t="e">
        <v>#N/A</v>
      </c>
    </row>
    <row r="70" spans="4:10" x14ac:dyDescent="0.2">
      <c r="D70" s="33" t="e">
        <v>#N/A</v>
      </c>
      <c r="E70" s="33" t="e">
        <f>+_xll.qlRateHelperQuoteName(D70)</f>
        <v>#VALUE!</v>
      </c>
      <c r="F70" s="34" t="e">
        <f>_xll.qlRateHelperRate($D70)</f>
        <v>#VALUE!</v>
      </c>
      <c r="G70" s="34" t="str">
        <f>IF(ISERROR(_xll.qlSwapRateHelperSpread($D70)),IF(ISERROR(_xll.qlFuturesRateHelperConvexityAdjustment($D70)),"--",_xll.qlFuturesRateHelperConvexityAdjustment($D70)),_xll.qlSwapRateHelperSpread($D70))</f>
        <v>--</v>
      </c>
      <c r="H70" s="35" t="e">
        <f>_xll.qlRateHelperEarliestDate($D70)</f>
        <v>#VALUE!</v>
      </c>
      <c r="I70" s="35" t="e">
        <f>_xll.qlRateHelperLatestDate($D70)</f>
        <v>#VALUE!</v>
      </c>
      <c r="J70" s="45" t="e">
        <v>#N/A</v>
      </c>
    </row>
    <row r="71" spans="4:10" x14ac:dyDescent="0.2">
      <c r="D71" s="33" t="e">
        <v>#N/A</v>
      </c>
      <c r="E71" s="33" t="e">
        <f>+_xll.qlRateHelperQuoteName(D71)</f>
        <v>#VALUE!</v>
      </c>
      <c r="F71" s="34" t="e">
        <f>_xll.qlRateHelperRate($D71)</f>
        <v>#VALUE!</v>
      </c>
      <c r="G71" s="34" t="str">
        <f>IF(ISERROR(_xll.qlSwapRateHelperSpread($D71)),IF(ISERROR(_xll.qlFuturesRateHelperConvexityAdjustment($D71)),"--",_xll.qlFuturesRateHelperConvexityAdjustment($D71)),_xll.qlSwapRateHelperSpread($D71))</f>
        <v>--</v>
      </c>
      <c r="H71" s="35" t="e">
        <f>_xll.qlRateHelperEarliestDate($D71)</f>
        <v>#VALUE!</v>
      </c>
      <c r="I71" s="35" t="e">
        <f>_xll.qlRateHelperLatestDate($D71)</f>
        <v>#VALUE!</v>
      </c>
      <c r="J71" s="45" t="e">
        <v>#N/A</v>
      </c>
    </row>
    <row r="72" spans="4:10" x14ac:dyDescent="0.2">
      <c r="D72" s="33" t="e">
        <v>#N/A</v>
      </c>
      <c r="E72" s="33" t="e">
        <f>+_xll.qlRateHelperQuoteName(D72)</f>
        <v>#VALUE!</v>
      </c>
      <c r="F72" s="34" t="e">
        <f>_xll.qlRateHelperRate($D72)</f>
        <v>#VALUE!</v>
      </c>
      <c r="G72" s="34" t="str">
        <f>IF(ISERROR(_xll.qlSwapRateHelperSpread($D72)),IF(ISERROR(_xll.qlFuturesRateHelperConvexityAdjustment($D72)),"--",_xll.qlFuturesRateHelperConvexityAdjustment($D72)),_xll.qlSwapRateHelperSpread($D72))</f>
        <v>--</v>
      </c>
      <c r="H72" s="35" t="e">
        <f>_xll.qlRateHelperEarliestDate($D72)</f>
        <v>#VALUE!</v>
      </c>
      <c r="I72" s="35" t="e">
        <f>_xll.qlRateHelperLatestDate($D72)</f>
        <v>#VALUE!</v>
      </c>
      <c r="J72" s="45" t="e">
        <v>#N/A</v>
      </c>
    </row>
    <row r="73" spans="4:10" x14ac:dyDescent="0.2">
      <c r="D73" s="33" t="e">
        <v>#N/A</v>
      </c>
      <c r="E73" s="33" t="e">
        <f>+_xll.qlRateHelperQuoteName(D73)</f>
        <v>#VALUE!</v>
      </c>
      <c r="F73" s="34" t="e">
        <f>_xll.qlRateHelperRate($D73)</f>
        <v>#VALUE!</v>
      </c>
      <c r="G73" s="34" t="str">
        <f>IF(ISERROR(_xll.qlSwapRateHelperSpread($D73)),IF(ISERROR(_xll.qlFuturesRateHelperConvexityAdjustment($D73)),"--",_xll.qlFuturesRateHelperConvexityAdjustment($D73)),_xll.qlSwapRateHelperSpread($D73))</f>
        <v>--</v>
      </c>
      <c r="H73" s="35" t="e">
        <f>_xll.qlRateHelperEarliestDate($D73)</f>
        <v>#VALUE!</v>
      </c>
      <c r="I73" s="35" t="e">
        <f>_xll.qlRateHelperLatestDate($D73)</f>
        <v>#VALUE!</v>
      </c>
      <c r="J73" s="45" t="e">
        <v>#N/A</v>
      </c>
    </row>
    <row r="74" spans="4:10" x14ac:dyDescent="0.2">
      <c r="D74" s="33" t="e">
        <v>#N/A</v>
      </c>
      <c r="E74" s="33" t="e">
        <f>+_xll.qlRateHelperQuoteName(D74)</f>
        <v>#VALUE!</v>
      </c>
      <c r="F74" s="34" t="e">
        <f>_xll.qlRateHelperRate($D74)</f>
        <v>#VALUE!</v>
      </c>
      <c r="G74" s="34" t="str">
        <f>IF(ISERROR(_xll.qlSwapRateHelperSpread($D74)),IF(ISERROR(_xll.qlFuturesRateHelperConvexityAdjustment($D74)),"--",_xll.qlFuturesRateHelperConvexityAdjustment($D74)),_xll.qlSwapRateHelperSpread($D74))</f>
        <v>--</v>
      </c>
      <c r="H74" s="35" t="e">
        <f>_xll.qlRateHelperEarliestDate($D74)</f>
        <v>#VALUE!</v>
      </c>
      <c r="I74" s="35" t="e">
        <f>_xll.qlRateHelperLatestDate($D74)</f>
        <v>#VALUE!</v>
      </c>
      <c r="J74" s="45" t="e">
        <v>#N/A</v>
      </c>
    </row>
    <row r="75" spans="4:10" x14ac:dyDescent="0.2">
      <c r="D75" s="33" t="e">
        <v>#N/A</v>
      </c>
      <c r="E75" s="33" t="e">
        <f>+_xll.qlRateHelperQuoteName(D75)</f>
        <v>#VALUE!</v>
      </c>
      <c r="F75" s="34" t="e">
        <f>_xll.qlRateHelperRate($D75)</f>
        <v>#VALUE!</v>
      </c>
      <c r="G75" s="34" t="str">
        <f>IF(ISERROR(_xll.qlSwapRateHelperSpread($D75)),IF(ISERROR(_xll.qlFuturesRateHelperConvexityAdjustment($D75)),"--",_xll.qlFuturesRateHelperConvexityAdjustment($D75)),_xll.qlSwapRateHelperSpread($D75))</f>
        <v>--</v>
      </c>
      <c r="H75" s="35" t="e">
        <f>_xll.qlRateHelperEarliestDate($D75)</f>
        <v>#VALUE!</v>
      </c>
      <c r="I75" s="35" t="e">
        <f>_xll.qlRateHelperLatestDate($D75)</f>
        <v>#VALUE!</v>
      </c>
      <c r="J75" s="45" t="e">
        <v>#N/A</v>
      </c>
    </row>
    <row r="76" spans="4:10" x14ac:dyDescent="0.2">
      <c r="D76" s="33" t="e">
        <v>#N/A</v>
      </c>
      <c r="E76" s="33" t="e">
        <f>+_xll.qlRateHelperQuoteName(D76)</f>
        <v>#VALUE!</v>
      </c>
      <c r="F76" s="34" t="e">
        <f>_xll.qlRateHelperRate($D76)</f>
        <v>#VALUE!</v>
      </c>
      <c r="G76" s="34" t="str">
        <f>IF(ISERROR(_xll.qlSwapRateHelperSpread($D76)),IF(ISERROR(_xll.qlFuturesRateHelperConvexityAdjustment($D76)),"--",_xll.qlFuturesRateHelperConvexityAdjustment($D76)),_xll.qlSwapRateHelperSpread($D76))</f>
        <v>--</v>
      </c>
      <c r="H76" s="35" t="e">
        <f>_xll.qlRateHelperEarliestDate($D76)</f>
        <v>#VALUE!</v>
      </c>
      <c r="I76" s="35" t="e">
        <f>_xll.qlRateHelperLatestDate($D76)</f>
        <v>#VALUE!</v>
      </c>
      <c r="J76" s="45" t="e">
        <v>#N/A</v>
      </c>
    </row>
    <row r="77" spans="4:10" x14ac:dyDescent="0.2">
      <c r="D77" s="33" t="e">
        <v>#N/A</v>
      </c>
      <c r="E77" s="33" t="e">
        <f>+_xll.qlRateHelperQuoteName(D77)</f>
        <v>#VALUE!</v>
      </c>
      <c r="F77" s="34" t="e">
        <f>_xll.qlRateHelperRate($D77)</f>
        <v>#VALUE!</v>
      </c>
      <c r="G77" s="34" t="str">
        <f>IF(ISERROR(_xll.qlSwapRateHelperSpread($D77)),IF(ISERROR(_xll.qlFuturesRateHelperConvexityAdjustment($D77)),"--",_xll.qlFuturesRateHelperConvexityAdjustment($D77)),_xll.qlSwapRateHelperSpread($D77))</f>
        <v>--</v>
      </c>
      <c r="H77" s="35" t="e">
        <f>_xll.qlRateHelperEarliestDate($D77)</f>
        <v>#VALUE!</v>
      </c>
      <c r="I77" s="35" t="e">
        <f>_xll.qlRateHelperLatestDate($D77)</f>
        <v>#VALUE!</v>
      </c>
      <c r="J77" s="45" t="e">
        <v>#N/A</v>
      </c>
    </row>
    <row r="78" spans="4:10" x14ac:dyDescent="0.2">
      <c r="D78" s="33" t="e">
        <v>#N/A</v>
      </c>
      <c r="E78" s="33" t="e">
        <f>+_xll.qlRateHelperQuoteName(D78)</f>
        <v>#VALUE!</v>
      </c>
      <c r="F78" s="34" t="e">
        <f>_xll.qlRateHelperRate($D78)</f>
        <v>#VALUE!</v>
      </c>
      <c r="G78" s="34" t="str">
        <f>IF(ISERROR(_xll.qlSwapRateHelperSpread($D78)),IF(ISERROR(_xll.qlFuturesRateHelperConvexityAdjustment($D78)),"--",_xll.qlFuturesRateHelperConvexityAdjustment($D78)),_xll.qlSwapRateHelperSpread($D78))</f>
        <v>--</v>
      </c>
      <c r="H78" s="35" t="e">
        <f>_xll.qlRateHelperEarliestDate($D78)</f>
        <v>#VALUE!</v>
      </c>
      <c r="I78" s="35" t="e">
        <f>_xll.qlRateHelperLatestDate($D78)</f>
        <v>#VALUE!</v>
      </c>
      <c r="J78" s="45" t="e">
        <v>#N/A</v>
      </c>
    </row>
    <row r="79" spans="4:10" x14ac:dyDescent="0.2">
      <c r="D79" s="33" t="e">
        <v>#N/A</v>
      </c>
      <c r="E79" s="33" t="e">
        <f>+_xll.qlRateHelperQuoteName(D79)</f>
        <v>#VALUE!</v>
      </c>
      <c r="F79" s="34" t="e">
        <f>_xll.qlRateHelperRate($D79)</f>
        <v>#VALUE!</v>
      </c>
      <c r="G79" s="34" t="str">
        <f>IF(ISERROR(_xll.qlSwapRateHelperSpread($D79)),IF(ISERROR(_xll.qlFuturesRateHelperConvexityAdjustment($D79)),"--",_xll.qlFuturesRateHelperConvexityAdjustment($D79)),_xll.qlSwapRateHelperSpread($D79))</f>
        <v>--</v>
      </c>
      <c r="H79" s="35" t="e">
        <f>_xll.qlRateHelperEarliestDate($D79)</f>
        <v>#VALUE!</v>
      </c>
      <c r="I79" s="35" t="e">
        <f>_xll.qlRateHelperLatestDate($D79)</f>
        <v>#VALUE!</v>
      </c>
      <c r="J79" s="45" t="e">
        <v>#N/A</v>
      </c>
    </row>
    <row r="80" spans="4:10" x14ac:dyDescent="0.2">
      <c r="D80" s="33" t="e">
        <v>#N/A</v>
      </c>
      <c r="E80" s="33" t="e">
        <f>+_xll.qlRateHelperQuoteName(D80)</f>
        <v>#VALUE!</v>
      </c>
      <c r="F80" s="34" t="e">
        <f>_xll.qlRateHelperRate($D80)</f>
        <v>#VALUE!</v>
      </c>
      <c r="G80" s="34" t="str">
        <f>IF(ISERROR(_xll.qlSwapRateHelperSpread($D80)),IF(ISERROR(_xll.qlFuturesRateHelperConvexityAdjustment($D80)),"--",_xll.qlFuturesRateHelperConvexityAdjustment($D80)),_xll.qlSwapRateHelperSpread($D80))</f>
        <v>--</v>
      </c>
      <c r="H80" s="35" t="e">
        <f>_xll.qlRateHelperEarliestDate($D80)</f>
        <v>#VALUE!</v>
      </c>
      <c r="I80" s="35" t="e">
        <f>_xll.qlRateHelperLatestDate($D80)</f>
        <v>#VALUE!</v>
      </c>
      <c r="J80" s="45" t="e">
        <v>#N/A</v>
      </c>
    </row>
    <row r="81" spans="4:10" x14ac:dyDescent="0.2">
      <c r="D81" s="33" t="e">
        <v>#N/A</v>
      </c>
      <c r="E81" s="33" t="e">
        <f>+_xll.qlRateHelperQuoteName(D81)</f>
        <v>#VALUE!</v>
      </c>
      <c r="F81" s="34" t="e">
        <f>_xll.qlRateHelperRate($D81)</f>
        <v>#VALUE!</v>
      </c>
      <c r="G81" s="34" t="str">
        <f>IF(ISERROR(_xll.qlSwapRateHelperSpread($D81)),IF(ISERROR(_xll.qlFuturesRateHelperConvexityAdjustment($D81)),"--",_xll.qlFuturesRateHelperConvexityAdjustment($D81)),_xll.qlSwapRateHelperSpread($D81))</f>
        <v>--</v>
      </c>
      <c r="H81" s="35" t="e">
        <f>_xll.qlRateHelperEarliestDate($D81)</f>
        <v>#VALUE!</v>
      </c>
      <c r="I81" s="35" t="e">
        <f>_xll.qlRateHelperLatestDate($D81)</f>
        <v>#VALUE!</v>
      </c>
      <c r="J81" s="45" t="e">
        <v>#N/A</v>
      </c>
    </row>
    <row r="82" spans="4:10" x14ac:dyDescent="0.2">
      <c r="D82" s="33" t="e">
        <v>#N/A</v>
      </c>
      <c r="E82" s="33" t="e">
        <f>+_xll.qlRateHelperQuoteName(D82)</f>
        <v>#VALUE!</v>
      </c>
      <c r="F82" s="34" t="e">
        <f>_xll.qlRateHelperRate($D82)</f>
        <v>#VALUE!</v>
      </c>
      <c r="G82" s="34" t="str">
        <f>IF(ISERROR(_xll.qlSwapRateHelperSpread($D82)),IF(ISERROR(_xll.qlFuturesRateHelperConvexityAdjustment($D82)),"--",_xll.qlFuturesRateHelperConvexityAdjustment($D82)),_xll.qlSwapRateHelperSpread($D82))</f>
        <v>--</v>
      </c>
      <c r="H82" s="35" t="e">
        <f>_xll.qlRateHelperEarliestDate($D82)</f>
        <v>#VALUE!</v>
      </c>
      <c r="I82" s="35" t="e">
        <f>_xll.qlRateHelperLatestDate($D82)</f>
        <v>#VALUE!</v>
      </c>
      <c r="J82" s="45" t="e">
        <v>#N/A</v>
      </c>
    </row>
    <row r="83" spans="4:10" x14ac:dyDescent="0.2">
      <c r="D83" s="33" t="e">
        <v>#N/A</v>
      </c>
      <c r="E83" s="33" t="e">
        <f>+_xll.qlRateHelperQuoteName(D83)</f>
        <v>#VALUE!</v>
      </c>
      <c r="F83" s="34" t="e">
        <f>_xll.qlRateHelperRate($D83)</f>
        <v>#VALUE!</v>
      </c>
      <c r="G83" s="34" t="str">
        <f>IF(ISERROR(_xll.qlSwapRateHelperSpread($D83)),IF(ISERROR(_xll.qlFuturesRateHelperConvexityAdjustment($D83)),"--",_xll.qlFuturesRateHelperConvexityAdjustment($D83)),_xll.qlSwapRateHelperSpread($D83))</f>
        <v>--</v>
      </c>
      <c r="H83" s="35" t="e">
        <f>_xll.qlRateHelperEarliestDate($D83)</f>
        <v>#VALUE!</v>
      </c>
      <c r="I83" s="35" t="e">
        <f>_xll.qlRateHelperLatestDate($D83)</f>
        <v>#VALUE!</v>
      </c>
      <c r="J83" s="45" t="e">
        <v>#N/A</v>
      </c>
    </row>
    <row r="84" spans="4:10" x14ac:dyDescent="0.2">
      <c r="D84" s="33" t="e">
        <v>#N/A</v>
      </c>
      <c r="E84" s="33" t="e">
        <f>+_xll.qlRateHelperQuoteName(D84)</f>
        <v>#VALUE!</v>
      </c>
      <c r="F84" s="34" t="e">
        <f>_xll.qlRateHelperRate($D84)</f>
        <v>#VALUE!</v>
      </c>
      <c r="G84" s="34" t="str">
        <f>IF(ISERROR(_xll.qlSwapRateHelperSpread($D84)),IF(ISERROR(_xll.qlFuturesRateHelperConvexityAdjustment($D84)),"--",_xll.qlFuturesRateHelperConvexityAdjustment($D84)),_xll.qlSwapRateHelperSpread($D84))</f>
        <v>--</v>
      </c>
      <c r="H84" s="35" t="e">
        <f>_xll.qlRateHelperEarliestDate($D84)</f>
        <v>#VALUE!</v>
      </c>
      <c r="I84" s="35" t="e">
        <f>_xll.qlRateHelperLatestDate($D84)</f>
        <v>#VALUE!</v>
      </c>
      <c r="J84" s="45" t="e">
        <v>#N/A</v>
      </c>
    </row>
    <row r="85" spans="4:10" x14ac:dyDescent="0.2">
      <c r="D85" s="33" t="e">
        <v>#N/A</v>
      </c>
      <c r="E85" s="33" t="e">
        <f>+_xll.qlRateHelperQuoteName(D85)</f>
        <v>#VALUE!</v>
      </c>
      <c r="F85" s="34" t="e">
        <f>_xll.qlRateHelperRate($D85)</f>
        <v>#VALUE!</v>
      </c>
      <c r="G85" s="34" t="str">
        <f>IF(ISERROR(_xll.qlSwapRateHelperSpread($D85)),IF(ISERROR(_xll.qlFuturesRateHelperConvexityAdjustment($D85)),"--",_xll.qlFuturesRateHelperConvexityAdjustment($D85)),_xll.qlSwapRateHelperSpread($D85))</f>
        <v>--</v>
      </c>
      <c r="H85" s="35" t="e">
        <f>_xll.qlRateHelperEarliestDate($D85)</f>
        <v>#VALUE!</v>
      </c>
      <c r="I85" s="35" t="e">
        <f>_xll.qlRateHelperLatestDate($D85)</f>
        <v>#VALUE!</v>
      </c>
      <c r="J85" s="45" t="e">
        <v>#N/A</v>
      </c>
    </row>
    <row r="86" spans="4:10" x14ac:dyDescent="0.2">
      <c r="D86" s="33" t="e">
        <v>#N/A</v>
      </c>
      <c r="E86" s="33" t="e">
        <f>+_xll.qlRateHelperQuoteName(D86)</f>
        <v>#VALUE!</v>
      </c>
      <c r="F86" s="34" t="e">
        <f>_xll.qlRateHelperRate($D86)</f>
        <v>#VALUE!</v>
      </c>
      <c r="G86" s="34" t="str">
        <f>IF(ISERROR(_xll.qlSwapRateHelperSpread($D86)),IF(ISERROR(_xll.qlFuturesRateHelperConvexityAdjustment($D86)),"--",_xll.qlFuturesRateHelperConvexityAdjustment($D86)),_xll.qlSwapRateHelperSpread($D86))</f>
        <v>--</v>
      </c>
      <c r="H86" s="35" t="e">
        <f>_xll.qlRateHelperEarliestDate($D86)</f>
        <v>#VALUE!</v>
      </c>
      <c r="I86" s="35" t="e">
        <f>_xll.qlRateHelperLatestDate($D86)</f>
        <v>#VALUE!</v>
      </c>
      <c r="J86" s="45" t="e">
        <v>#N/A</v>
      </c>
    </row>
    <row r="87" spans="4:10" x14ac:dyDescent="0.2">
      <c r="D87" s="33" t="e">
        <v>#N/A</v>
      </c>
      <c r="E87" s="33" t="e">
        <f>+_xll.qlRateHelperQuoteName(D87)</f>
        <v>#VALUE!</v>
      </c>
      <c r="F87" s="34" t="e">
        <f>_xll.qlRateHelperRate($D87)</f>
        <v>#VALUE!</v>
      </c>
      <c r="G87" s="34" t="str">
        <f>IF(ISERROR(_xll.qlSwapRateHelperSpread($D87)),IF(ISERROR(_xll.qlFuturesRateHelperConvexityAdjustment($D87)),"--",_xll.qlFuturesRateHelperConvexityAdjustment($D87)),_xll.qlSwapRateHelperSpread($D87))</f>
        <v>--</v>
      </c>
      <c r="H87" s="35" t="e">
        <f>_xll.qlRateHelperEarliestDate($D87)</f>
        <v>#VALUE!</v>
      </c>
      <c r="I87" s="35" t="e">
        <f>_xll.qlRateHelperLatestDate($D87)</f>
        <v>#VALUE!</v>
      </c>
      <c r="J87" s="45" t="e">
        <v>#N/A</v>
      </c>
    </row>
    <row r="88" spans="4:10" x14ac:dyDescent="0.2">
      <c r="D88" s="33" t="e">
        <v>#N/A</v>
      </c>
      <c r="E88" s="33" t="e">
        <f>+_xll.qlRateHelperQuoteName(D88)</f>
        <v>#VALUE!</v>
      </c>
      <c r="F88" s="34" t="e">
        <f>_xll.qlRateHelperRate($D88)</f>
        <v>#VALUE!</v>
      </c>
      <c r="G88" s="34" t="str">
        <f>IF(ISERROR(_xll.qlSwapRateHelperSpread($D88)),IF(ISERROR(_xll.qlFuturesRateHelperConvexityAdjustment($D88)),"--",_xll.qlFuturesRateHelperConvexityAdjustment($D88)),_xll.qlSwapRateHelperSpread($D88))</f>
        <v>--</v>
      </c>
      <c r="H88" s="35" t="e">
        <f>_xll.qlRateHelperEarliestDate($D88)</f>
        <v>#VALUE!</v>
      </c>
      <c r="I88" s="35" t="e">
        <f>_xll.qlRateHelperLatestDate($D88)</f>
        <v>#VALUE!</v>
      </c>
      <c r="J88" s="45" t="e">
        <v>#N/A</v>
      </c>
    </row>
    <row r="89" spans="4:10" x14ac:dyDescent="0.2">
      <c r="D89" s="33" t="e">
        <v>#N/A</v>
      </c>
      <c r="E89" s="33" t="e">
        <f>+_xll.qlRateHelperQuoteName(D89)</f>
        <v>#VALUE!</v>
      </c>
      <c r="F89" s="34" t="e">
        <f>_xll.qlRateHelperRate($D89)</f>
        <v>#VALUE!</v>
      </c>
      <c r="G89" s="34" t="str">
        <f>IF(ISERROR(_xll.qlSwapRateHelperSpread($D89)),IF(ISERROR(_xll.qlFuturesRateHelperConvexityAdjustment($D89)),"--",_xll.qlFuturesRateHelperConvexityAdjustment($D89)),_xll.qlSwapRateHelperSpread($D89))</f>
        <v>--</v>
      </c>
      <c r="H89" s="35" t="e">
        <f>_xll.qlRateHelperEarliestDate($D89)</f>
        <v>#VALUE!</v>
      </c>
      <c r="I89" s="35" t="e">
        <f>_xll.qlRateHelperLatestDate($D89)</f>
        <v>#VALUE!</v>
      </c>
      <c r="J89" s="45" t="e">
        <v>#N/A</v>
      </c>
    </row>
    <row r="90" spans="4:10" x14ac:dyDescent="0.2">
      <c r="D90" s="33" t="e">
        <v>#N/A</v>
      </c>
      <c r="E90" s="33" t="e">
        <f>+_xll.qlRateHelperQuoteName(D90)</f>
        <v>#VALUE!</v>
      </c>
      <c r="F90" s="34" t="e">
        <f>_xll.qlRateHelperRate($D90)</f>
        <v>#VALUE!</v>
      </c>
      <c r="G90" s="34" t="str">
        <f>IF(ISERROR(_xll.qlSwapRateHelperSpread($D90)),IF(ISERROR(_xll.qlFuturesRateHelperConvexityAdjustment($D90)),"--",_xll.qlFuturesRateHelperConvexityAdjustment($D90)),_xll.qlSwapRateHelperSpread($D90))</f>
        <v>--</v>
      </c>
      <c r="H90" s="35" t="e">
        <f>_xll.qlRateHelperEarliestDate($D90)</f>
        <v>#VALUE!</v>
      </c>
      <c r="I90" s="35" t="e">
        <f>_xll.qlRateHelperLatestDate($D90)</f>
        <v>#VALUE!</v>
      </c>
      <c r="J90" s="45" t="e">
        <v>#N/A</v>
      </c>
    </row>
    <row r="91" spans="4:10" x14ac:dyDescent="0.2">
      <c r="D91" s="33" t="e">
        <v>#N/A</v>
      </c>
      <c r="E91" s="33" t="e">
        <f>+_xll.qlRateHelperQuoteName(D91)</f>
        <v>#VALUE!</v>
      </c>
      <c r="F91" s="34" t="e">
        <f>_xll.qlRateHelperRate($D91)</f>
        <v>#VALUE!</v>
      </c>
      <c r="G91" s="34" t="str">
        <f>IF(ISERROR(_xll.qlSwapRateHelperSpread($D91)),IF(ISERROR(_xll.qlFuturesRateHelperConvexityAdjustment($D91)),"--",_xll.qlFuturesRateHelperConvexityAdjustment($D91)),_xll.qlSwapRateHelperSpread($D91))</f>
        <v>--</v>
      </c>
      <c r="H91" s="35" t="e">
        <f>_xll.qlRateHelperEarliestDate($D91)</f>
        <v>#VALUE!</v>
      </c>
      <c r="I91" s="35" t="e">
        <f>_xll.qlRateHelperLatestDate($D91)</f>
        <v>#VALUE!</v>
      </c>
      <c r="J91" s="45" t="e">
        <v>#N/A</v>
      </c>
    </row>
    <row r="92" spans="4:10" x14ac:dyDescent="0.2">
      <c r="D92" s="33" t="e">
        <v>#N/A</v>
      </c>
      <c r="E92" s="33" t="e">
        <f>+_xll.qlRateHelperQuoteName(D92)</f>
        <v>#VALUE!</v>
      </c>
      <c r="F92" s="34" t="e">
        <f>_xll.qlRateHelperRate($D92)</f>
        <v>#VALUE!</v>
      </c>
      <c r="G92" s="34" t="str">
        <f>IF(ISERROR(_xll.qlSwapRateHelperSpread($D92)),IF(ISERROR(_xll.qlFuturesRateHelperConvexityAdjustment($D92)),"--",_xll.qlFuturesRateHelperConvexityAdjustment($D92)),_xll.qlSwapRateHelperSpread($D92))</f>
        <v>--</v>
      </c>
      <c r="H92" s="35" t="e">
        <f>_xll.qlRateHelperEarliestDate($D92)</f>
        <v>#VALUE!</v>
      </c>
      <c r="I92" s="35" t="e">
        <f>_xll.qlRateHelperLatestDate($D92)</f>
        <v>#VALUE!</v>
      </c>
      <c r="J92" s="45" t="e">
        <v>#N/A</v>
      </c>
    </row>
    <row r="93" spans="4:10" x14ac:dyDescent="0.2">
      <c r="D93" s="33" t="e">
        <v>#N/A</v>
      </c>
      <c r="E93" s="33" t="e">
        <f>+_xll.qlRateHelperQuoteName(D93)</f>
        <v>#VALUE!</v>
      </c>
      <c r="F93" s="34" t="e">
        <f>_xll.qlRateHelperRate($D93)</f>
        <v>#VALUE!</v>
      </c>
      <c r="G93" s="34" t="str">
        <f>IF(ISERROR(_xll.qlSwapRateHelperSpread($D93)),IF(ISERROR(_xll.qlFuturesRateHelperConvexityAdjustment($D93)),"--",_xll.qlFuturesRateHelperConvexityAdjustment($D93)),_xll.qlSwapRateHelperSpread($D93))</f>
        <v>--</v>
      </c>
      <c r="H93" s="35" t="e">
        <f>_xll.qlRateHelperEarliestDate($D93)</f>
        <v>#VALUE!</v>
      </c>
      <c r="I93" s="35" t="e">
        <f>_xll.qlRateHelperLatestDate($D93)</f>
        <v>#VALUE!</v>
      </c>
      <c r="J93" s="45" t="e">
        <v>#N/A</v>
      </c>
    </row>
    <row r="94" spans="4:10" x14ac:dyDescent="0.2">
      <c r="D94" s="33" t="e">
        <v>#N/A</v>
      </c>
      <c r="E94" s="33" t="e">
        <f>+_xll.qlRateHelperQuoteName(D94)</f>
        <v>#VALUE!</v>
      </c>
      <c r="F94" s="34" t="e">
        <f>_xll.qlRateHelperRate($D94)</f>
        <v>#VALUE!</v>
      </c>
      <c r="G94" s="34" t="str">
        <f>IF(ISERROR(_xll.qlSwapRateHelperSpread($D94)),IF(ISERROR(_xll.qlFuturesRateHelperConvexityAdjustment($D94)),"--",_xll.qlFuturesRateHelperConvexityAdjustment($D94)),_xll.qlSwapRateHelperSpread($D94))</f>
        <v>--</v>
      </c>
      <c r="H94" s="35" t="e">
        <f>_xll.qlRateHelperEarliestDate($D94)</f>
        <v>#VALUE!</v>
      </c>
      <c r="I94" s="35" t="e">
        <f>_xll.qlRateHelperLatestDate($D94)</f>
        <v>#VALUE!</v>
      </c>
      <c r="J94" s="45" t="e">
        <v>#N/A</v>
      </c>
    </row>
    <row r="95" spans="4:10" x14ac:dyDescent="0.2">
      <c r="D95" s="33" t="e">
        <v>#N/A</v>
      </c>
      <c r="E95" s="33" t="e">
        <f>+_xll.qlRateHelperQuoteName(D95)</f>
        <v>#VALUE!</v>
      </c>
      <c r="F95" s="34" t="e">
        <f>_xll.qlRateHelperRate($D95)</f>
        <v>#VALUE!</v>
      </c>
      <c r="G95" s="34" t="str">
        <f>IF(ISERROR(_xll.qlSwapRateHelperSpread($D95)),IF(ISERROR(_xll.qlFuturesRateHelperConvexityAdjustment($D95)),"--",_xll.qlFuturesRateHelperConvexityAdjustment($D95)),_xll.qlSwapRateHelperSpread($D95))</f>
        <v>--</v>
      </c>
      <c r="H95" s="35" t="e">
        <f>_xll.qlRateHelperEarliestDate($D95)</f>
        <v>#VALUE!</v>
      </c>
      <c r="I95" s="35" t="e">
        <f>_xll.qlRateHelperLatestDate($D95)</f>
        <v>#VALUE!</v>
      </c>
      <c r="J95" s="45" t="e">
        <v>#N/A</v>
      </c>
    </row>
    <row r="96" spans="4:10" x14ac:dyDescent="0.2">
      <c r="D96" s="33" t="e">
        <v>#N/A</v>
      </c>
      <c r="E96" s="33" t="e">
        <f>+_xll.qlRateHelperQuoteName(D96)</f>
        <v>#VALUE!</v>
      </c>
      <c r="F96" s="34" t="e">
        <f>_xll.qlRateHelperRate($D96)</f>
        <v>#VALUE!</v>
      </c>
      <c r="G96" s="34" t="str">
        <f>IF(ISERROR(_xll.qlSwapRateHelperSpread($D96)),IF(ISERROR(_xll.qlFuturesRateHelperConvexityAdjustment($D96)),"--",_xll.qlFuturesRateHelperConvexityAdjustment($D96)),_xll.qlSwapRateHelperSpread($D96))</f>
        <v>--</v>
      </c>
      <c r="H96" s="35" t="e">
        <f>_xll.qlRateHelperEarliestDate($D96)</f>
        <v>#VALUE!</v>
      </c>
      <c r="I96" s="35" t="e">
        <f>_xll.qlRateHelperLatestDate($D96)</f>
        <v>#VALUE!</v>
      </c>
      <c r="J96" s="45" t="e">
        <v>#N/A</v>
      </c>
    </row>
    <row r="97" spans="4:10" x14ac:dyDescent="0.2">
      <c r="D97" s="33" t="e">
        <v>#N/A</v>
      </c>
      <c r="E97" s="33" t="e">
        <f>+_xll.qlRateHelperQuoteName(D97)</f>
        <v>#VALUE!</v>
      </c>
      <c r="F97" s="34" t="e">
        <f>_xll.qlRateHelperRate($D97)</f>
        <v>#VALUE!</v>
      </c>
      <c r="G97" s="34" t="str">
        <f>IF(ISERROR(_xll.qlSwapRateHelperSpread($D97)),IF(ISERROR(_xll.qlFuturesRateHelperConvexityAdjustment($D97)),"--",_xll.qlFuturesRateHelperConvexityAdjustment($D97)),_xll.qlSwapRateHelperSpread($D97))</f>
        <v>--</v>
      </c>
      <c r="H97" s="35" t="e">
        <f>_xll.qlRateHelperEarliestDate($D97)</f>
        <v>#VALUE!</v>
      </c>
      <c r="I97" s="35" t="e">
        <f>_xll.qlRateHelperLatestDate($D97)</f>
        <v>#VALUE!</v>
      </c>
      <c r="J97" s="45" t="e">
        <v>#N/A</v>
      </c>
    </row>
    <row r="98" spans="4:10" x14ac:dyDescent="0.2">
      <c r="D98" s="33" t="e">
        <v>#N/A</v>
      </c>
      <c r="E98" s="33" t="e">
        <f>+_xll.qlRateHelperQuoteName(D98)</f>
        <v>#VALUE!</v>
      </c>
      <c r="F98" s="34" t="e">
        <f>_xll.qlRateHelperRate($D98)</f>
        <v>#VALUE!</v>
      </c>
      <c r="G98" s="34" t="str">
        <f>IF(ISERROR(_xll.qlSwapRateHelperSpread($D98)),IF(ISERROR(_xll.qlFuturesRateHelperConvexityAdjustment($D98)),"--",_xll.qlFuturesRateHelperConvexityAdjustment($D98)),_xll.qlSwapRateHelperSpread($D98))</f>
        <v>--</v>
      </c>
      <c r="H98" s="35" t="e">
        <f>_xll.qlRateHelperEarliestDate($D98)</f>
        <v>#VALUE!</v>
      </c>
      <c r="I98" s="35" t="e">
        <f>_xll.qlRateHelperLatestDate($D98)</f>
        <v>#VALUE!</v>
      </c>
      <c r="J98" s="45" t="e">
        <v>#N/A</v>
      </c>
    </row>
    <row r="99" spans="4:10" x14ac:dyDescent="0.2">
      <c r="D99" s="33" t="e">
        <v>#N/A</v>
      </c>
      <c r="E99" s="33" t="e">
        <f>+_xll.qlRateHelperQuoteName(D99)</f>
        <v>#VALUE!</v>
      </c>
      <c r="F99" s="34" t="e">
        <f>_xll.qlRateHelperRate($D99)</f>
        <v>#VALUE!</v>
      </c>
      <c r="G99" s="34" t="str">
        <f>IF(ISERROR(_xll.qlSwapRateHelperSpread($D99)),IF(ISERROR(_xll.qlFuturesRateHelperConvexityAdjustment($D99)),"--",_xll.qlFuturesRateHelperConvexityAdjustment($D99)),_xll.qlSwapRateHelperSpread($D99))</f>
        <v>--</v>
      </c>
      <c r="H99" s="35" t="e">
        <f>_xll.qlRateHelperEarliestDate($D99)</f>
        <v>#VALUE!</v>
      </c>
      <c r="I99" s="35" t="e">
        <f>_xll.qlRateHelperLatestDate($D99)</f>
        <v>#VALUE!</v>
      </c>
      <c r="J99" s="45" t="e">
        <v>#N/A</v>
      </c>
    </row>
    <row r="100" spans="4:10" x14ac:dyDescent="0.2">
      <c r="D100" s="33" t="e">
        <v>#N/A</v>
      </c>
      <c r="E100" s="33" t="e">
        <f>+_xll.qlRateHelperQuoteName(D100)</f>
        <v>#VALUE!</v>
      </c>
      <c r="F100" s="34" t="e">
        <f>_xll.qlRateHelperRate($D100)</f>
        <v>#VALUE!</v>
      </c>
      <c r="G100" s="34" t="str">
        <f>IF(ISERROR(_xll.qlSwapRateHelperSpread($D100)),IF(ISERROR(_xll.qlFuturesRateHelperConvexityAdjustment($D100)),"--",_xll.qlFuturesRateHelperConvexityAdjustment($D100)),_xll.qlSwapRateHelperSpread($D100))</f>
        <v>--</v>
      </c>
      <c r="H100" s="35" t="e">
        <f>_xll.qlRateHelperEarliestDate($D100)</f>
        <v>#VALUE!</v>
      </c>
      <c r="I100" s="35" t="e">
        <f>_xll.qlRateHelperLatestDate($D100)</f>
        <v>#VALUE!</v>
      </c>
      <c r="J100" s="45" t="e">
        <v>#N/A</v>
      </c>
    </row>
    <row r="101" spans="4:10" x14ac:dyDescent="0.2">
      <c r="D101" s="33" t="e">
        <v>#N/A</v>
      </c>
      <c r="E101" s="33" t="e">
        <f>+_xll.qlRateHelperQuoteName(D101)</f>
        <v>#VALUE!</v>
      </c>
      <c r="F101" s="34" t="e">
        <f>_xll.qlRateHelperRate($D101)</f>
        <v>#VALUE!</v>
      </c>
      <c r="G101" s="34" t="str">
        <f>IF(ISERROR(_xll.qlSwapRateHelperSpread($D101)),IF(ISERROR(_xll.qlFuturesRateHelperConvexityAdjustment($D101)),"--",_xll.qlFuturesRateHelperConvexityAdjustment($D101)),_xll.qlSwapRateHelperSpread($D101))</f>
        <v>--</v>
      </c>
      <c r="H101" s="35" t="e">
        <f>_xll.qlRateHelperEarliestDate($D101)</f>
        <v>#VALUE!</v>
      </c>
      <c r="I101" s="35" t="e">
        <f>_xll.qlRateHelperLatestDate($D101)</f>
        <v>#VALUE!</v>
      </c>
      <c r="J101" s="45" t="e">
        <v>#N/A</v>
      </c>
    </row>
    <row r="102" spans="4:10" x14ac:dyDescent="0.2">
      <c r="D102" s="33" t="e">
        <v>#N/A</v>
      </c>
      <c r="E102" s="33" t="e">
        <f>+_xll.qlRateHelperQuoteName(D102)</f>
        <v>#VALUE!</v>
      </c>
      <c r="F102" s="34" t="e">
        <f>_xll.qlRateHelperRate($D102)</f>
        <v>#VALUE!</v>
      </c>
      <c r="G102" s="34" t="str">
        <f>IF(ISERROR(_xll.qlSwapRateHelperSpread($D102)),IF(ISERROR(_xll.qlFuturesRateHelperConvexityAdjustment($D102)),"--",_xll.qlFuturesRateHelperConvexityAdjustment($D102)),_xll.qlSwapRateHelperSpread($D102))</f>
        <v>--</v>
      </c>
      <c r="H102" s="35" t="e">
        <f>_xll.qlRateHelperEarliestDate($D102)</f>
        <v>#VALUE!</v>
      </c>
      <c r="I102" s="35" t="e">
        <f>_xll.qlRateHelperLatestDate($D102)</f>
        <v>#VALUE!</v>
      </c>
      <c r="J102" s="45" t="e">
        <v>#N/A</v>
      </c>
    </row>
    <row r="103" spans="4:10" x14ac:dyDescent="0.2">
      <c r="D103" s="33" t="e">
        <v>#N/A</v>
      </c>
      <c r="E103" s="33" t="e">
        <f>+_xll.qlRateHelperQuoteName(D103)</f>
        <v>#VALUE!</v>
      </c>
      <c r="F103" s="34" t="e">
        <f>_xll.qlRateHelperRate($D103)</f>
        <v>#VALUE!</v>
      </c>
      <c r="G103" s="34" t="str">
        <f>IF(ISERROR(_xll.qlSwapRateHelperSpread($D103)),IF(ISERROR(_xll.qlFuturesRateHelperConvexityAdjustment($D103)),"--",_xll.qlFuturesRateHelperConvexityAdjustment($D103)),_xll.qlSwapRateHelperSpread($D103))</f>
        <v>--</v>
      </c>
      <c r="H103" s="35" t="e">
        <f>_xll.qlRateHelperEarliestDate($D103)</f>
        <v>#VALUE!</v>
      </c>
      <c r="I103" s="35" t="e">
        <f>_xll.qlRateHelperLatestDate($D103)</f>
        <v>#VALUE!</v>
      </c>
      <c r="J103" s="45" t="e">
        <v>#N/A</v>
      </c>
    </row>
    <row r="104" spans="4:10" x14ac:dyDescent="0.2">
      <c r="D104" s="33" t="e">
        <v>#N/A</v>
      </c>
      <c r="E104" s="33" t="e">
        <f>+_xll.qlRateHelperQuoteName(D104)</f>
        <v>#VALUE!</v>
      </c>
      <c r="F104" s="34" t="e">
        <f>_xll.qlRateHelperRate($D104)</f>
        <v>#VALUE!</v>
      </c>
      <c r="G104" s="34" t="str">
        <f>IF(ISERROR(_xll.qlSwapRateHelperSpread($D104)),IF(ISERROR(_xll.qlFuturesRateHelperConvexityAdjustment($D104)),"--",_xll.qlFuturesRateHelperConvexityAdjustment($D104)),_xll.qlSwapRateHelperSpread($D104))</f>
        <v>--</v>
      </c>
      <c r="H104" s="35" t="e">
        <f>_xll.qlRateHelperEarliestDate($D104)</f>
        <v>#VALUE!</v>
      </c>
      <c r="I104" s="35" t="e">
        <f>_xll.qlRateHelperLatestDate($D104)</f>
        <v>#VALUE!</v>
      </c>
      <c r="J104" s="45" t="e">
        <v>#N/A</v>
      </c>
    </row>
    <row r="105" spans="4:10" x14ac:dyDescent="0.2">
      <c r="D105" s="33" t="e">
        <v>#N/A</v>
      </c>
      <c r="E105" s="33" t="e">
        <f>+_xll.qlRateHelperQuoteName(D105)</f>
        <v>#VALUE!</v>
      </c>
      <c r="F105" s="34" t="e">
        <f>_xll.qlRateHelperRate($D105)</f>
        <v>#VALUE!</v>
      </c>
      <c r="G105" s="34" t="str">
        <f>IF(ISERROR(_xll.qlSwapRateHelperSpread($D105)),IF(ISERROR(_xll.qlFuturesRateHelperConvexityAdjustment($D105)),"--",_xll.qlFuturesRateHelperConvexityAdjustment($D105)),_xll.qlSwapRateHelperSpread($D105))</f>
        <v>--</v>
      </c>
      <c r="H105" s="35" t="e">
        <f>_xll.qlRateHelperEarliestDate($D105)</f>
        <v>#VALUE!</v>
      </c>
      <c r="I105" s="35" t="e">
        <f>_xll.qlRateHelperLatestDate($D105)</f>
        <v>#VALUE!</v>
      </c>
      <c r="J105" s="45" t="e">
        <v>#N/A</v>
      </c>
    </row>
    <row r="106" spans="4:10" x14ac:dyDescent="0.2">
      <c r="D106" s="33" t="e">
        <v>#N/A</v>
      </c>
      <c r="E106" s="33" t="e">
        <f>+_xll.qlRateHelperQuoteName(D106)</f>
        <v>#VALUE!</v>
      </c>
      <c r="F106" s="34" t="e">
        <f>_xll.qlRateHelperRate($D106)</f>
        <v>#VALUE!</v>
      </c>
      <c r="G106" s="34" t="str">
        <f>IF(ISERROR(_xll.qlSwapRateHelperSpread($D106)),IF(ISERROR(_xll.qlFuturesRateHelperConvexityAdjustment($D106)),"--",_xll.qlFuturesRateHelperConvexityAdjustment($D106)),_xll.qlSwapRateHelperSpread($D106))</f>
        <v>--</v>
      </c>
      <c r="H106" s="35" t="e">
        <f>_xll.qlRateHelperEarliestDate($D106)</f>
        <v>#VALUE!</v>
      </c>
      <c r="I106" s="35" t="e">
        <f>_xll.qlRateHelperLatestDate($D106)</f>
        <v>#VALUE!</v>
      </c>
      <c r="J106" s="45" t="e">
        <v>#N/A</v>
      </c>
    </row>
    <row r="107" spans="4:10" x14ac:dyDescent="0.2">
      <c r="D107" s="33" t="e">
        <v>#N/A</v>
      </c>
      <c r="E107" s="33" t="e">
        <f>+_xll.qlRateHelperQuoteName(D107)</f>
        <v>#VALUE!</v>
      </c>
      <c r="F107" s="34" t="e">
        <f>_xll.qlRateHelperRate($D107)</f>
        <v>#VALUE!</v>
      </c>
      <c r="G107" s="34" t="str">
        <f>IF(ISERROR(_xll.qlSwapRateHelperSpread($D107)),IF(ISERROR(_xll.qlFuturesRateHelperConvexityAdjustment($D107)),"--",_xll.qlFuturesRateHelperConvexityAdjustment($D107)),_xll.qlSwapRateHelperSpread($D107))</f>
        <v>--</v>
      </c>
      <c r="H107" s="35" t="e">
        <f>_xll.qlRateHelperEarliestDate($D107)</f>
        <v>#VALUE!</v>
      </c>
      <c r="I107" s="35" t="e">
        <f>_xll.qlRateHelperLatestDate($D107)</f>
        <v>#VALUE!</v>
      </c>
      <c r="J107" s="45" t="e">
        <v>#N/A</v>
      </c>
    </row>
    <row r="108" spans="4:10" x14ac:dyDescent="0.2">
      <c r="D108" s="33" t="e">
        <v>#N/A</v>
      </c>
      <c r="E108" s="33" t="e">
        <f>+_xll.qlRateHelperQuoteName(D108)</f>
        <v>#VALUE!</v>
      </c>
      <c r="F108" s="34" t="e">
        <f>_xll.qlRateHelperRate($D108)</f>
        <v>#VALUE!</v>
      </c>
      <c r="G108" s="34" t="str">
        <f>IF(ISERROR(_xll.qlSwapRateHelperSpread($D108)),IF(ISERROR(_xll.qlFuturesRateHelperConvexityAdjustment($D108)),"--",_xll.qlFuturesRateHelperConvexityAdjustment($D108)),_xll.qlSwapRateHelperSpread($D108))</f>
        <v>--</v>
      </c>
      <c r="H108" s="35" t="e">
        <f>_xll.qlRateHelperEarliestDate($D108)</f>
        <v>#VALUE!</v>
      </c>
      <c r="I108" s="35" t="e">
        <f>_xll.qlRateHelperLatestDate($D108)</f>
        <v>#VALUE!</v>
      </c>
      <c r="J108" s="45" t="e">
        <v>#N/A</v>
      </c>
    </row>
    <row r="109" spans="4:10" x14ac:dyDescent="0.2">
      <c r="D109" s="33" t="e">
        <v>#N/A</v>
      </c>
      <c r="E109" s="33" t="e">
        <f>+_xll.qlRateHelperQuoteName(D109)</f>
        <v>#VALUE!</v>
      </c>
      <c r="F109" s="34" t="e">
        <f>_xll.qlRateHelperRate($D109)</f>
        <v>#VALUE!</v>
      </c>
      <c r="G109" s="34" t="str">
        <f>IF(ISERROR(_xll.qlSwapRateHelperSpread($D109)),IF(ISERROR(_xll.qlFuturesRateHelperConvexityAdjustment($D109)),"--",_xll.qlFuturesRateHelperConvexityAdjustment($D109)),_xll.qlSwapRateHelperSpread($D109))</f>
        <v>--</v>
      </c>
      <c r="H109" s="35" t="e">
        <f>_xll.qlRateHelperEarliestDate($D109)</f>
        <v>#VALUE!</v>
      </c>
      <c r="I109" s="35" t="e">
        <f>_xll.qlRateHelperLatestDate($D109)</f>
        <v>#VALUE!</v>
      </c>
      <c r="J109" s="45" t="e">
        <v>#N/A</v>
      </c>
    </row>
    <row r="110" spans="4:10" x14ac:dyDescent="0.2">
      <c r="D110" s="33" t="e">
        <v>#N/A</v>
      </c>
      <c r="E110" s="33" t="e">
        <f>+_xll.qlRateHelperQuoteName(D110)</f>
        <v>#VALUE!</v>
      </c>
      <c r="F110" s="34" t="e">
        <f>_xll.qlRateHelperRate($D110)</f>
        <v>#VALUE!</v>
      </c>
      <c r="G110" s="34" t="str">
        <f>IF(ISERROR(_xll.qlSwapRateHelperSpread($D110)),IF(ISERROR(_xll.qlFuturesRateHelperConvexityAdjustment($D110)),"--",_xll.qlFuturesRateHelperConvexityAdjustment($D110)),_xll.qlSwapRateHelperSpread($D110))</f>
        <v>--</v>
      </c>
      <c r="H110" s="35" t="e">
        <f>_xll.qlRateHelperEarliestDate($D110)</f>
        <v>#VALUE!</v>
      </c>
      <c r="I110" s="35" t="e">
        <f>_xll.qlRateHelperLatestDate($D110)</f>
        <v>#VALUE!</v>
      </c>
      <c r="J110" s="45" t="e">
        <v>#N/A</v>
      </c>
    </row>
    <row r="111" spans="4:10" x14ac:dyDescent="0.2">
      <c r="D111" s="33" t="e">
        <v>#N/A</v>
      </c>
      <c r="E111" s="33" t="e">
        <f>+_xll.qlRateHelperQuoteName(D111)</f>
        <v>#VALUE!</v>
      </c>
      <c r="F111" s="34" t="e">
        <f>_xll.qlRateHelperRate($D111)</f>
        <v>#VALUE!</v>
      </c>
      <c r="G111" s="34" t="str">
        <f>IF(ISERROR(_xll.qlSwapRateHelperSpread($D111)),IF(ISERROR(_xll.qlFuturesRateHelperConvexityAdjustment($D111)),"--",_xll.qlFuturesRateHelperConvexityAdjustment($D111)),_xll.qlSwapRateHelperSpread($D111))</f>
        <v>--</v>
      </c>
      <c r="H111" s="35" t="e">
        <f>_xll.qlRateHelperEarliestDate($D111)</f>
        <v>#VALUE!</v>
      </c>
      <c r="I111" s="35" t="e">
        <f>_xll.qlRateHelperLatestDate($D111)</f>
        <v>#VALUE!</v>
      </c>
      <c r="J111" s="45" t="e">
        <v>#N/A</v>
      </c>
    </row>
    <row r="112" spans="4:10" x14ac:dyDescent="0.2">
      <c r="D112" s="33" t="e">
        <v>#N/A</v>
      </c>
      <c r="E112" s="33" t="e">
        <f>+_xll.qlRateHelperQuoteName(D112)</f>
        <v>#VALUE!</v>
      </c>
      <c r="F112" s="34" t="e">
        <f>_xll.qlRateHelperRate($D112)</f>
        <v>#VALUE!</v>
      </c>
      <c r="G112" s="34" t="str">
        <f>IF(ISERROR(_xll.qlSwapRateHelperSpread($D112)),IF(ISERROR(_xll.qlFuturesRateHelperConvexityAdjustment($D112)),"--",_xll.qlFuturesRateHelperConvexityAdjustment($D112)),_xll.qlSwapRateHelperSpread($D112))</f>
        <v>--</v>
      </c>
      <c r="H112" s="35" t="e">
        <f>_xll.qlRateHelperEarliestDate($D112)</f>
        <v>#VALUE!</v>
      </c>
      <c r="I112" s="35" t="e">
        <f>_xll.qlRateHelperLatestDate($D112)</f>
        <v>#VALUE!</v>
      </c>
      <c r="J112" s="45" t="e">
        <v>#N/A</v>
      </c>
    </row>
    <row r="113" spans="4:10" x14ac:dyDescent="0.2">
      <c r="D113" s="33" t="e">
        <v>#N/A</v>
      </c>
      <c r="E113" s="33" t="e">
        <f>+_xll.qlRateHelperQuoteName(D113)</f>
        <v>#VALUE!</v>
      </c>
      <c r="F113" s="34" t="e">
        <f>_xll.qlRateHelperRate($D113)</f>
        <v>#VALUE!</v>
      </c>
      <c r="G113" s="34" t="str">
        <f>IF(ISERROR(_xll.qlSwapRateHelperSpread($D113)),IF(ISERROR(_xll.qlFuturesRateHelperConvexityAdjustment($D113)),"--",_xll.qlFuturesRateHelperConvexityAdjustment($D113)),_xll.qlSwapRateHelperSpread($D113))</f>
        <v>--</v>
      </c>
      <c r="H113" s="35" t="e">
        <f>_xll.qlRateHelperEarliestDate($D113)</f>
        <v>#VALUE!</v>
      </c>
      <c r="I113" s="35" t="e">
        <f>_xll.qlRateHelperLatestDate($D113)</f>
        <v>#VALUE!</v>
      </c>
      <c r="J113" s="45" t="e">
        <v>#N/A</v>
      </c>
    </row>
    <row r="114" spans="4:10" x14ac:dyDescent="0.2">
      <c r="D114" s="33" t="e">
        <v>#N/A</v>
      </c>
      <c r="E114" s="33" t="e">
        <f>+_xll.qlRateHelperQuoteName(D114)</f>
        <v>#VALUE!</v>
      </c>
      <c r="F114" s="34" t="e">
        <f>_xll.qlRateHelperRate($D114)</f>
        <v>#VALUE!</v>
      </c>
      <c r="G114" s="34" t="str">
        <f>IF(ISERROR(_xll.qlSwapRateHelperSpread($D114)),IF(ISERROR(_xll.qlFuturesRateHelperConvexityAdjustment($D114)),"--",_xll.qlFuturesRateHelperConvexityAdjustment($D114)),_xll.qlSwapRateHelperSpread($D114))</f>
        <v>--</v>
      </c>
      <c r="H114" s="35" t="e">
        <f>_xll.qlRateHelperEarliestDate($D114)</f>
        <v>#VALUE!</v>
      </c>
      <c r="I114" s="35" t="e">
        <f>_xll.qlRateHelperLatestDate($D114)</f>
        <v>#VALUE!</v>
      </c>
      <c r="J114" s="45" t="e">
        <v>#N/A</v>
      </c>
    </row>
    <row r="115" spans="4:10" x14ac:dyDescent="0.2">
      <c r="D115" s="33" t="e">
        <v>#N/A</v>
      </c>
      <c r="E115" s="33" t="e">
        <f>+_xll.qlRateHelperQuoteName(D115)</f>
        <v>#VALUE!</v>
      </c>
      <c r="F115" s="34" t="e">
        <f>_xll.qlRateHelperRate($D115)</f>
        <v>#VALUE!</v>
      </c>
      <c r="G115" s="34" t="str">
        <f>IF(ISERROR(_xll.qlSwapRateHelperSpread($D115)),IF(ISERROR(_xll.qlFuturesRateHelperConvexityAdjustment($D115)),"--",_xll.qlFuturesRateHelperConvexityAdjustment($D115)),_xll.qlSwapRateHelperSpread($D115))</f>
        <v>--</v>
      </c>
      <c r="H115" s="35" t="e">
        <f>_xll.qlRateHelperEarliestDate($D115)</f>
        <v>#VALUE!</v>
      </c>
      <c r="I115" s="35" t="e">
        <f>_xll.qlRateHelperLatestDate($D115)</f>
        <v>#VALUE!</v>
      </c>
      <c r="J115" s="45" t="e">
        <v>#N/A</v>
      </c>
    </row>
    <row r="116" spans="4:10" x14ac:dyDescent="0.2">
      <c r="D116" s="33" t="e">
        <v>#N/A</v>
      </c>
      <c r="E116" s="33" t="e">
        <f>+_xll.qlRateHelperQuoteName(D116)</f>
        <v>#VALUE!</v>
      </c>
      <c r="F116" s="34" t="e">
        <f>_xll.qlRateHelperRate($D116)</f>
        <v>#VALUE!</v>
      </c>
      <c r="G116" s="34" t="str">
        <f>IF(ISERROR(_xll.qlSwapRateHelperSpread($D116)),IF(ISERROR(_xll.qlFuturesRateHelperConvexityAdjustment($D116)),"--",_xll.qlFuturesRateHelperConvexityAdjustment($D116)),_xll.qlSwapRateHelperSpread($D116))</f>
        <v>--</v>
      </c>
      <c r="H116" s="35" t="e">
        <f>_xll.qlRateHelperEarliestDate($D116)</f>
        <v>#VALUE!</v>
      </c>
      <c r="I116" s="35" t="e">
        <f>_xll.qlRateHelperLatestDate($D116)</f>
        <v>#VALUE!</v>
      </c>
      <c r="J116" s="45" t="e">
        <v>#N/A</v>
      </c>
    </row>
    <row r="117" spans="4:10" x14ac:dyDescent="0.2">
      <c r="D117" s="33" t="e">
        <v>#N/A</v>
      </c>
      <c r="E117" s="33" t="e">
        <f>+_xll.qlRateHelperQuoteName(D117)</f>
        <v>#VALUE!</v>
      </c>
      <c r="F117" s="34" t="e">
        <f>_xll.qlRateHelperRate($D117)</f>
        <v>#VALUE!</v>
      </c>
      <c r="G117" s="34" t="str">
        <f>IF(ISERROR(_xll.qlSwapRateHelperSpread($D117)),IF(ISERROR(_xll.qlFuturesRateHelperConvexityAdjustment($D117)),"--",_xll.qlFuturesRateHelperConvexityAdjustment($D117)),_xll.qlSwapRateHelperSpread($D117))</f>
        <v>--</v>
      </c>
      <c r="H117" s="35" t="e">
        <f>_xll.qlRateHelperEarliestDate($D117)</f>
        <v>#VALUE!</v>
      </c>
      <c r="I117" s="35" t="e">
        <f>_xll.qlRateHelperLatestDate($D117)</f>
        <v>#VALUE!</v>
      </c>
      <c r="J117" s="45" t="e">
        <v>#N/A</v>
      </c>
    </row>
    <row r="118" spans="4:10" x14ac:dyDescent="0.2">
      <c r="D118" s="33" t="e">
        <v>#N/A</v>
      </c>
      <c r="E118" s="33" t="e">
        <f>+_xll.qlRateHelperQuoteName(D118)</f>
        <v>#VALUE!</v>
      </c>
      <c r="F118" s="34" t="e">
        <f>_xll.qlRateHelperRate($D118)</f>
        <v>#VALUE!</v>
      </c>
      <c r="G118" s="34" t="str">
        <f>IF(ISERROR(_xll.qlSwapRateHelperSpread($D118)),IF(ISERROR(_xll.qlFuturesRateHelperConvexityAdjustment($D118)),"--",_xll.qlFuturesRateHelperConvexityAdjustment($D118)),_xll.qlSwapRateHelperSpread($D118))</f>
        <v>--</v>
      </c>
      <c r="H118" s="35" t="e">
        <f>_xll.qlRateHelperEarliestDate($D118)</f>
        <v>#VALUE!</v>
      </c>
      <c r="I118" s="35" t="e">
        <f>_xll.qlRateHelperLatestDate($D118)</f>
        <v>#VALUE!</v>
      </c>
      <c r="J118" s="45" t="e">
        <v>#N/A</v>
      </c>
    </row>
    <row r="119" spans="4:10" x14ac:dyDescent="0.2">
      <c r="D119" s="33" t="e">
        <v>#N/A</v>
      </c>
      <c r="E119" s="33" t="e">
        <f>+_xll.qlRateHelperQuoteName(D119)</f>
        <v>#VALUE!</v>
      </c>
      <c r="F119" s="34" t="e">
        <f>_xll.qlRateHelperRate($D119)</f>
        <v>#VALUE!</v>
      </c>
      <c r="G119" s="34" t="str">
        <f>IF(ISERROR(_xll.qlSwapRateHelperSpread($D119)),IF(ISERROR(_xll.qlFuturesRateHelperConvexityAdjustment($D119)),"--",_xll.qlFuturesRateHelperConvexityAdjustment($D119)),_xll.qlSwapRateHelperSpread($D119))</f>
        <v>--</v>
      </c>
      <c r="H119" s="35" t="e">
        <f>_xll.qlRateHelperEarliestDate($D119)</f>
        <v>#VALUE!</v>
      </c>
      <c r="I119" s="35" t="e">
        <f>_xll.qlRateHelperLatestDate($D119)</f>
        <v>#VALUE!</v>
      </c>
      <c r="J119" s="45" t="e">
        <v>#N/A</v>
      </c>
    </row>
    <row r="120" spans="4:10" x14ac:dyDescent="0.2">
      <c r="D120" s="33" t="e">
        <v>#N/A</v>
      </c>
      <c r="E120" s="33" t="e">
        <f>+_xll.qlRateHelperQuoteName(D120)</f>
        <v>#VALUE!</v>
      </c>
      <c r="F120" s="34" t="e">
        <f>_xll.qlRateHelperRate($D120)</f>
        <v>#VALUE!</v>
      </c>
      <c r="G120" s="34" t="str">
        <f>IF(ISERROR(_xll.qlSwapRateHelperSpread($D120)),IF(ISERROR(_xll.qlFuturesRateHelperConvexityAdjustment($D120)),"--",_xll.qlFuturesRateHelperConvexityAdjustment($D120)),_xll.qlSwapRateHelperSpread($D120))</f>
        <v>--</v>
      </c>
      <c r="H120" s="35" t="e">
        <f>_xll.qlRateHelperEarliestDate($D120)</f>
        <v>#VALUE!</v>
      </c>
      <c r="I120" s="35" t="e">
        <f>_xll.qlRateHelperLatestDate($D120)</f>
        <v>#VALUE!</v>
      </c>
      <c r="J120" s="45" t="e">
        <v>#N/A</v>
      </c>
    </row>
    <row r="121" spans="4:10" x14ac:dyDescent="0.2">
      <c r="D121" s="33" t="e">
        <v>#N/A</v>
      </c>
      <c r="E121" s="33" t="e">
        <f>+_xll.qlRateHelperQuoteName(D121)</f>
        <v>#VALUE!</v>
      </c>
      <c r="F121" s="34" t="e">
        <f>_xll.qlRateHelperRate($D121)</f>
        <v>#VALUE!</v>
      </c>
      <c r="G121" s="34" t="str">
        <f>IF(ISERROR(_xll.qlSwapRateHelperSpread($D121)),IF(ISERROR(_xll.qlFuturesRateHelperConvexityAdjustment($D121)),"--",_xll.qlFuturesRateHelperConvexityAdjustment($D121)),_xll.qlSwapRateHelperSpread($D121))</f>
        <v>--</v>
      </c>
      <c r="H121" s="35" t="e">
        <f>_xll.qlRateHelperEarliestDate($D121)</f>
        <v>#VALUE!</v>
      </c>
      <c r="I121" s="35" t="e">
        <f>_xll.qlRateHelperLatestDate($D121)</f>
        <v>#VALUE!</v>
      </c>
      <c r="J121" s="45" t="e">
        <v>#N/A</v>
      </c>
    </row>
    <row r="122" spans="4:10" x14ac:dyDescent="0.2">
      <c r="D122" s="33" t="e">
        <v>#N/A</v>
      </c>
      <c r="E122" s="33" t="e">
        <f>+_xll.qlRateHelperQuoteName(D122)</f>
        <v>#VALUE!</v>
      </c>
      <c r="F122" s="34" t="e">
        <f>_xll.qlRateHelperRate($D122)</f>
        <v>#VALUE!</v>
      </c>
      <c r="G122" s="34" t="str">
        <f>IF(ISERROR(_xll.qlSwapRateHelperSpread($D122)),IF(ISERROR(_xll.qlFuturesRateHelperConvexityAdjustment($D122)),"--",_xll.qlFuturesRateHelperConvexityAdjustment($D122)),_xll.qlSwapRateHelperSpread($D122))</f>
        <v>--</v>
      </c>
      <c r="H122" s="35" t="e">
        <f>_xll.qlRateHelperEarliestDate($D122)</f>
        <v>#VALUE!</v>
      </c>
      <c r="I122" s="35" t="e">
        <f>_xll.qlRateHelperLatestDate($D122)</f>
        <v>#VALUE!</v>
      </c>
      <c r="J122" s="45" t="e">
        <v>#N/A</v>
      </c>
    </row>
    <row r="123" spans="4:10" x14ac:dyDescent="0.2">
      <c r="D123" s="33" t="e">
        <v>#N/A</v>
      </c>
      <c r="E123" s="33" t="e">
        <f>+_xll.qlRateHelperQuoteName(D123)</f>
        <v>#VALUE!</v>
      </c>
      <c r="F123" s="34" t="e">
        <f>_xll.qlRateHelperRate($D123)</f>
        <v>#VALUE!</v>
      </c>
      <c r="G123" s="34" t="str">
        <f>IF(ISERROR(_xll.qlSwapRateHelperSpread($D123)),IF(ISERROR(_xll.qlFuturesRateHelperConvexityAdjustment($D123)),"--",_xll.qlFuturesRateHelperConvexityAdjustment($D123)),_xll.qlSwapRateHelperSpread($D123))</f>
        <v>--</v>
      </c>
      <c r="H123" s="35" t="e">
        <f>_xll.qlRateHelperEarliestDate($D123)</f>
        <v>#VALUE!</v>
      </c>
      <c r="I123" s="35" t="e">
        <f>_xll.qlRateHelperLatestDate($D123)</f>
        <v>#VALUE!</v>
      </c>
      <c r="J123" s="45" t="e">
        <v>#N/A</v>
      </c>
    </row>
    <row r="124" spans="4:10" x14ac:dyDescent="0.2">
      <c r="D124" s="33" t="e">
        <v>#N/A</v>
      </c>
      <c r="E124" s="33" t="e">
        <f>+_xll.qlRateHelperQuoteName(D124)</f>
        <v>#VALUE!</v>
      </c>
      <c r="F124" s="34" t="e">
        <f>_xll.qlRateHelperRate($D124)</f>
        <v>#VALUE!</v>
      </c>
      <c r="G124" s="34" t="str">
        <f>IF(ISERROR(_xll.qlSwapRateHelperSpread($D124)),IF(ISERROR(_xll.qlFuturesRateHelperConvexityAdjustment($D124)),"--",_xll.qlFuturesRateHelperConvexityAdjustment($D124)),_xll.qlSwapRateHelperSpread($D124))</f>
        <v>--</v>
      </c>
      <c r="H124" s="35" t="e">
        <f>_xll.qlRateHelperEarliestDate($D124)</f>
        <v>#VALUE!</v>
      </c>
      <c r="I124" s="35" t="e">
        <f>_xll.qlRateHelperLatestDate($D124)</f>
        <v>#VALUE!</v>
      </c>
      <c r="J124" s="45" t="e">
        <v>#N/A</v>
      </c>
    </row>
    <row r="125" spans="4:10" x14ac:dyDescent="0.2">
      <c r="D125" s="33" t="e">
        <v>#N/A</v>
      </c>
      <c r="E125" s="33" t="e">
        <f>+_xll.qlRateHelperQuoteName(D125)</f>
        <v>#VALUE!</v>
      </c>
      <c r="F125" s="34" t="e">
        <f>_xll.qlRateHelperRate($D125)</f>
        <v>#VALUE!</v>
      </c>
      <c r="G125" s="34" t="str">
        <f>IF(ISERROR(_xll.qlSwapRateHelperSpread($D125)),IF(ISERROR(_xll.qlFuturesRateHelperConvexityAdjustment($D125)),"--",_xll.qlFuturesRateHelperConvexityAdjustment($D125)),_xll.qlSwapRateHelperSpread($D125))</f>
        <v>--</v>
      </c>
      <c r="H125" s="35" t="e">
        <f>_xll.qlRateHelperEarliestDate($D125)</f>
        <v>#VALUE!</v>
      </c>
      <c r="I125" s="35" t="e">
        <f>_xll.qlRateHelperLatestDate($D125)</f>
        <v>#VALUE!</v>
      </c>
      <c r="J125" s="45" t="e">
        <v>#N/A</v>
      </c>
    </row>
    <row r="126" spans="4:10" x14ac:dyDescent="0.2">
      <c r="D126" s="36" t="e">
        <v>#N/A</v>
      </c>
      <c r="E126" s="36" t="e">
        <f>+_xll.qlRateHelperQuoteName(D126)</f>
        <v>#VALUE!</v>
      </c>
      <c r="F126" s="37" t="e">
        <f>_xll.qlRateHelperRate($D126)</f>
        <v>#VALUE!</v>
      </c>
      <c r="G126" s="37" t="str">
        <f>IF(ISERROR(_xll.qlSwapRateHelperSpread($D126)),IF(ISERROR(_xll.qlFuturesRateHelperConvexityAdjustment($D126)),"--",_xll.qlFuturesRateHelperConvexityAdjustment($D126)),_xll.qlSwapRateHelperSpread($D126))</f>
        <v>--</v>
      </c>
      <c r="H126" s="38" t="e">
        <f>_xll.qlRateHelperEarliestDate($D126)</f>
        <v>#VALUE!</v>
      </c>
      <c r="I126" s="38" t="e">
        <f>_xll.qlRateHelperLatestDate($D126)</f>
        <v>#VALUE!</v>
      </c>
      <c r="J126" s="46" t="e">
        <v>#N/A</v>
      </c>
    </row>
  </sheetData>
  <mergeCells count="1">
    <mergeCell ref="A1:B1"/>
  </mergeCells>
  <dataValidations count="5">
    <dataValidation type="list" allowBlank="1" showInputMessage="1" showErrorMessage="1" sqref="M1">
      <formula1>"EUR,USD,GBP,JPY,CHF,AUD,CNY,CNH,HKD,RMB,SEK,PLN,HUF,CZK"</formula1>
    </dataValidation>
    <dataValidation type="list" allowBlank="1" showInputMessage="1" showErrorMessage="1" sqref="M11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M10">
      <formula1>"Discount,ZeroYield,ForwardRate"</formula1>
    </dataValidation>
    <dataValidation type="list" allowBlank="1" showInputMessage="1" showErrorMessage="1" sqref="M8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B5">
      <formula1>"AllDepos,DeposBeforeFirstFuturesStartDate,DeposBeforeFirstFuturesStartDatePlusOne,DeposBeforeFirstFuturesExpiryDate"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/>
  <dimension ref="A1:N126"/>
  <sheetViews>
    <sheetView showGridLines="0" topLeftCell="E1" workbookViewId="0">
      <selection activeCell="G1" sqref="G1"/>
    </sheetView>
  </sheetViews>
  <sheetFormatPr defaultRowHeight="11.25" outlineLevelCol="1" x14ac:dyDescent="0.2"/>
  <cols>
    <col min="1" max="1" width="24.42578125" style="39" hidden="1" customWidth="1" outlineLevel="1"/>
    <col min="2" max="2" width="9" style="39" hidden="1" customWidth="1" outlineLevel="1"/>
    <col min="3" max="3" width="2.7109375" style="39" hidden="1" customWidth="1" outlineLevel="1"/>
    <col min="4" max="4" width="13.140625" style="69" hidden="1" customWidth="1" outlineLevel="1"/>
    <col min="5" max="5" width="17.7109375" style="69" customWidth="1" collapsed="1"/>
    <col min="6" max="9" width="17.7109375" style="69" customWidth="1"/>
    <col min="10" max="10" width="17.7109375" style="39" customWidth="1"/>
    <col min="11" max="11" width="2.7109375" style="39" customWidth="1"/>
    <col min="12" max="12" width="18.28515625" style="39" bestFit="1" customWidth="1"/>
    <col min="13" max="13" width="50.7109375" style="39" customWidth="1"/>
    <col min="14" max="14" width="2.7109375" style="39" customWidth="1"/>
    <col min="15" max="15" width="30.7109375" style="39" bestFit="1" customWidth="1"/>
    <col min="16" max="16" width="47.28515625" style="39" bestFit="1" customWidth="1"/>
    <col min="17" max="17" width="17.28515625" style="39" bestFit="1" customWidth="1"/>
    <col min="18" max="16384" width="9.140625" style="39"/>
  </cols>
  <sheetData>
    <row r="1" spans="1:14" ht="22.5" x14ac:dyDescent="0.2">
      <c r="A1" s="122" t="s">
        <v>44</v>
      </c>
      <c r="B1" s="123"/>
      <c r="D1" s="21" t="s">
        <v>43</v>
      </c>
      <c r="E1" s="21" t="s">
        <v>68</v>
      </c>
      <c r="F1" s="21" t="s">
        <v>42</v>
      </c>
      <c r="G1" s="93"/>
      <c r="H1" s="21" t="s">
        <v>31</v>
      </c>
      <c r="I1" s="21" t="s">
        <v>30</v>
      </c>
      <c r="J1" s="44">
        <f t="array" ref="J1:J126">_xll.qlPiecewiseYieldCurveData(YieldCurve,)</f>
        <v>1</v>
      </c>
      <c r="L1" s="71" t="s">
        <v>57</v>
      </c>
      <c r="M1" s="72" t="s">
        <v>124</v>
      </c>
      <c r="N1" s="39" t="s">
        <v>109</v>
      </c>
    </row>
    <row r="2" spans="1:14" x14ac:dyDescent="0.2">
      <c r="A2" s="40" t="s">
        <v>41</v>
      </c>
      <c r="B2" s="27">
        <v>0</v>
      </c>
      <c r="D2" s="30" t="str">
        <f t="array" ref="D2:D126">_xll.qlRateHelperSelection(_xll.ohFilter(SEKRateHelpers,SEKRateHelpersIncluded),_xll.ohFilter(SEKRateHelpersPriority,SEKRateHelpersIncluded),nIMMFutures,nSerialFutures,FrontFuturesRollingDays,DepoInclusionCriteria,_xll.ohFilter(SEKMinDistance,SEKRateHelpersIncluded),SEKTrigger)</f>
        <v>obj_01568</v>
      </c>
      <c r="E2" s="30" t="str">
        <f>+_xll.qlRateHelperQuoteName(D2)</f>
        <v>SEKONDP_Quote</v>
      </c>
      <c r="F2" s="31">
        <f>_xll.qlRateHelperRate($D2)</f>
        <v>-3.0000000000000005E-3</v>
      </c>
      <c r="G2" s="31" t="str">
        <f>IF(ISERROR(_xll.qlSwapRateHelperSpread($D2)),IF(ISERROR(_xll.qlFuturesRateHelperConvexityAdjustment($D2)),"--",_xll.qlFuturesRateHelperConvexityAdjustment($D2)),_xll.qlSwapRateHelperSpread($D2))</f>
        <v>--</v>
      </c>
      <c r="H2" s="32">
        <f>_xll.qlRateHelperEarliestDate($D2)</f>
        <v>42145</v>
      </c>
      <c r="I2" s="32">
        <f>_xll.qlRateHelperLatestDate($D2)</f>
        <v>42146</v>
      </c>
      <c r="J2" s="45">
        <v>1.0000083334027783</v>
      </c>
      <c r="L2" s="54" t="s">
        <v>114</v>
      </c>
      <c r="M2" s="59" t="str">
        <f>_xll.qlPiecewiseYieldCurve(M3,NDays,Calendar,_xll.ohPack('SEK Selected'!D2:D126),DayCounter,,,Accuracy,TraitsID,InterpolatorID,Permanent,,ObjectOverwrite)</f>
        <v>_SEKBASISUSDBASISEURON#0007</v>
      </c>
      <c r="N2" s="43" t="s">
        <v>109</v>
      </c>
    </row>
    <row r="3" spans="1:14" x14ac:dyDescent="0.2">
      <c r="A3" s="41" t="s">
        <v>40</v>
      </c>
      <c r="B3" s="28">
        <v>0</v>
      </c>
      <c r="D3" s="33" t="str">
        <v>obj_01562</v>
      </c>
      <c r="E3" s="33" t="str">
        <f>+_xll.qlRateHelperQuoteName(D3)</f>
        <v>SEKTNDP_Quote</v>
      </c>
      <c r="F3" s="34">
        <f>_xll.qlRateHelperRate($D3)</f>
        <v>-3.2500000000000003E-3</v>
      </c>
      <c r="G3" s="34" t="str">
        <f>IF(ISERROR(_xll.qlSwapRateHelperSpread($D3)),IF(ISERROR(_xll.qlFuturesRateHelperConvexityAdjustment($D3)),"--",_xll.qlFuturesRateHelperConvexityAdjustment($D3)),_xll.qlSwapRateHelperSpread($D3))</f>
        <v>--</v>
      </c>
      <c r="H3" s="35">
        <f>_xll.qlRateHelperEarliestDate($D3)</f>
        <v>42146</v>
      </c>
      <c r="I3" s="35">
        <f>_xll.qlRateHelperLatestDate($D3)</f>
        <v>42150</v>
      </c>
      <c r="J3" s="45">
        <v>1.000044446118973</v>
      </c>
      <c r="L3" s="50" t="s">
        <v>133</v>
      </c>
      <c r="M3" s="89" t="str">
        <f>"_"&amp;Currency&amp;"BASIS"&amp;SEKCollateralCurrency&amp;SEKCollateralType</f>
        <v>_SEKBASISUSDBASISEURON</v>
      </c>
      <c r="N3" s="43" t="s">
        <v>109</v>
      </c>
    </row>
    <row r="4" spans="1:14" x14ac:dyDescent="0.2">
      <c r="A4" s="41" t="s">
        <v>39</v>
      </c>
      <c r="B4" s="28">
        <v>0</v>
      </c>
      <c r="D4" s="33" t="str">
        <v>obj_01574</v>
      </c>
      <c r="E4" s="33" t="str">
        <f>+_xll.qlRateHelperQuoteName(D4)</f>
        <v>SEKSNDP_Quote</v>
      </c>
      <c r="F4" s="34">
        <f>_xll.qlRateHelperRate($D4)</f>
        <v>-3.0000000000000005E-3</v>
      </c>
      <c r="G4" s="34" t="str">
        <f>IF(ISERROR(_xll.qlSwapRateHelperSpread($D4)),IF(ISERROR(_xll.qlFuturesRateHelperConvexityAdjustment($D4)),"--",_xll.qlFuturesRateHelperConvexityAdjustment($D4)),_xll.qlSwapRateHelperSpread($D4))</f>
        <v>--</v>
      </c>
      <c r="H4" s="35">
        <f>_xll.qlRateHelperEarliestDate($D4)</f>
        <v>42150</v>
      </c>
      <c r="I4" s="35">
        <f>_xll.qlRateHelperLatestDate($D4)</f>
        <v>42151</v>
      </c>
      <c r="J4" s="45">
        <v>1.0000527798921388</v>
      </c>
      <c r="L4" s="50" t="s">
        <v>110</v>
      </c>
      <c r="M4" s="67" t="str">
        <f>_xll.ohRangeRetrieveError(YieldCurve)</f>
        <v/>
      </c>
      <c r="N4" s="43" t="s">
        <v>109</v>
      </c>
    </row>
    <row r="5" spans="1:14" x14ac:dyDescent="0.2">
      <c r="A5" s="42" t="s">
        <v>38</v>
      </c>
      <c r="B5" s="29" t="s">
        <v>37</v>
      </c>
      <c r="D5" s="33" t="str">
        <v>obj_0157d</v>
      </c>
      <c r="E5" s="33" t="str">
        <f>+_xll.qlRateHelperQuoteName(D5)</f>
        <v>USDSEKSW_Quote</v>
      </c>
      <c r="F5" s="34">
        <f>_xll.qlRateHelperRate($D5)</f>
        <v>-1.0105000000000001E-3</v>
      </c>
      <c r="G5" s="34" t="str">
        <f>IF(ISERROR(_xll.qlSwapRateHelperSpread($D5)),IF(ISERROR(_xll.qlFuturesRateHelperConvexityAdjustment($D5)),"--",_xll.qlFuturesRateHelperConvexityAdjustment($D5)),_xll.qlSwapRateHelperSpread($D5))</f>
        <v>--</v>
      </c>
      <c r="H5" s="35">
        <f>_xll.qlRateHelperEarliestDate($D5)</f>
        <v>42150</v>
      </c>
      <c r="I5" s="35">
        <f>_xll.qlRateHelperLatestDate($D5)</f>
        <v>42157</v>
      </c>
      <c r="J5" s="45">
        <v>1.0001023211205347</v>
      </c>
      <c r="L5" s="51" t="s">
        <v>111</v>
      </c>
      <c r="M5" s="68" t="str">
        <f>_xll.ohRangeRetrieveError('SEK Selected'!J1)</f>
        <v/>
      </c>
      <c r="N5" s="43" t="s">
        <v>109</v>
      </c>
    </row>
    <row r="6" spans="1:14" x14ac:dyDescent="0.2">
      <c r="D6" s="33" t="str">
        <v>obj_015c6</v>
      </c>
      <c r="E6" s="33" t="str">
        <f>+_xll.qlRateHelperQuoteName(D6)</f>
        <v>USDSEK2W_Quote</v>
      </c>
      <c r="F6" s="34">
        <f>_xll.qlRateHelperRate($D6)</f>
        <v>-2.0249999999999999E-3</v>
      </c>
      <c r="G6" s="34" t="str">
        <f>IF(ISERROR(_xll.qlSwapRateHelperSpread($D6)),IF(ISERROR(_xll.qlFuturesRateHelperConvexityAdjustment($D6)),"--",_xll.qlFuturesRateHelperConvexityAdjustment($D6)),_xll.qlSwapRateHelperSpread($D6))</f>
        <v>--</v>
      </c>
      <c r="H6" s="35">
        <f>_xll.qlRateHelperEarliestDate($D6)</f>
        <v>42150</v>
      </c>
      <c r="I6" s="35">
        <f>_xll.qlRateHelperLatestDate($D6)</f>
        <v>42164</v>
      </c>
      <c r="J6" s="45">
        <v>1.000156705665201</v>
      </c>
      <c r="L6" s="50" t="s">
        <v>51</v>
      </c>
      <c r="M6" s="60">
        <v>0</v>
      </c>
      <c r="N6" s="43" t="s">
        <v>109</v>
      </c>
    </row>
    <row r="7" spans="1:14" x14ac:dyDescent="0.2">
      <c r="D7" s="33" t="str">
        <v>obj_015ad</v>
      </c>
      <c r="E7" s="33" t="str">
        <f>+_xll.qlRateHelperQuoteName(D7)</f>
        <v>USDSEK3W_Quote</v>
      </c>
      <c r="F7" s="34">
        <f>_xll.qlRateHelperRate($D7)</f>
        <v>-3.0549999999999996E-3</v>
      </c>
      <c r="G7" s="34" t="str">
        <f>IF(ISERROR(_xll.qlSwapRateHelperSpread($D7)),IF(ISERROR(_xll.qlFuturesRateHelperConvexityAdjustment($D7)),"--",_xll.qlFuturesRateHelperConvexityAdjustment($D7)),_xll.qlSwapRateHelperSpread($D7))</f>
        <v>--</v>
      </c>
      <c r="H7" s="35">
        <f>_xll.qlRateHelperEarliestDate($D7)</f>
        <v>42150</v>
      </c>
      <c r="I7" s="35">
        <f>_xll.qlRateHelperLatestDate($D7)</f>
        <v>42171</v>
      </c>
      <c r="J7" s="45">
        <v>1.0002105225096132</v>
      </c>
      <c r="L7" s="50" t="s">
        <v>50</v>
      </c>
      <c r="M7" s="70" t="str">
        <f>'SEK RateHelpers'!JoinCalendar</f>
        <v>JoinHolidays(UnitedStates::Settlement,Sweden)</v>
      </c>
      <c r="N7" s="43" t="s">
        <v>109</v>
      </c>
    </row>
    <row r="8" spans="1:14" x14ac:dyDescent="0.2">
      <c r="D8" s="33" t="str">
        <v>obj_015b3</v>
      </c>
      <c r="E8" s="33" t="str">
        <f>+_xll.qlRateHelperQuoteName(D8)</f>
        <v>USDSEK1M_Quote</v>
      </c>
      <c r="F8" s="34">
        <f>_xll.qlRateHelperRate($D8)</f>
        <v>-4.6560000000000004E-3</v>
      </c>
      <c r="G8" s="34" t="str">
        <f>IF(ISERROR(_xll.qlSwapRateHelperSpread($D8)),IF(ISERROR(_xll.qlFuturesRateHelperConvexityAdjustment($D8)),"--",_xll.qlFuturesRateHelperConvexityAdjustment($D8)),_xll.qlSwapRateHelperSpread($D8))</f>
        <v>--</v>
      </c>
      <c r="H8" s="35">
        <f>_xll.qlRateHelperEarliestDate($D8)</f>
        <v>42150</v>
      </c>
      <c r="I8" s="35">
        <f>_xll.qlRateHelperLatestDate($D8)</f>
        <v>42181</v>
      </c>
      <c r="J8" s="45">
        <v>1.0003078891215857</v>
      </c>
      <c r="L8" s="50" t="s">
        <v>49</v>
      </c>
      <c r="M8" s="53"/>
      <c r="N8" s="43" t="s">
        <v>109</v>
      </c>
    </row>
    <row r="9" spans="1:14" x14ac:dyDescent="0.2">
      <c r="D9" s="33" t="str">
        <v>obj_015a7</v>
      </c>
      <c r="E9" s="33" t="str">
        <f>+_xll.qlRateHelperQuoteName(D9)</f>
        <v>USDSEK2M_Quote</v>
      </c>
      <c r="F9" s="34">
        <f>_xll.qlRateHelperRate($D9)</f>
        <v>-9.9500000000000005E-3</v>
      </c>
      <c r="G9" s="34" t="str">
        <f>IF(ISERROR(_xll.qlSwapRateHelperSpread($D9)),IF(ISERROR(_xll.qlFuturesRateHelperConvexityAdjustment($D9)),"--",_xll.qlFuturesRateHelperConvexityAdjustment($D9)),_xll.qlSwapRateHelperSpread($D9))</f>
        <v>--</v>
      </c>
      <c r="H9" s="35">
        <f>_xll.qlRateHelperEarliestDate($D9)</f>
        <v>42150</v>
      </c>
      <c r="I9" s="35">
        <f>_xll.qlRateHelperLatestDate($D9)</f>
        <v>42212</v>
      </c>
      <c r="J9" s="45">
        <v>1.000635068103416</v>
      </c>
      <c r="L9" s="50" t="s">
        <v>48</v>
      </c>
      <c r="M9" s="61"/>
      <c r="N9" s="43" t="s">
        <v>109</v>
      </c>
    </row>
    <row r="10" spans="1:14" x14ac:dyDescent="0.2">
      <c r="D10" s="33" t="str">
        <v>obj_015c4</v>
      </c>
      <c r="E10" s="33" t="str">
        <f>+_xll.qlRateHelperQuoteName(D10)</f>
        <v>USDSEK3M_Quote</v>
      </c>
      <c r="F10" s="34">
        <f>_xll.qlRateHelperRate($D10)</f>
        <v>-1.5651499999999999E-2</v>
      </c>
      <c r="G10" s="34" t="str">
        <f>IF(ISERROR(_xll.qlSwapRateHelperSpread($D10)),IF(ISERROR(_xll.qlFuturesRateHelperConvexityAdjustment($D10)),"--",_xll.qlFuturesRateHelperConvexityAdjustment($D10)),_xll.qlSwapRateHelperSpread($D10))</f>
        <v>--</v>
      </c>
      <c r="H10" s="35">
        <f>_xll.qlRateHelperEarliestDate($D10)</f>
        <v>42150</v>
      </c>
      <c r="I10" s="35">
        <f>_xll.qlRateHelperLatestDate($D10)</f>
        <v>42242</v>
      </c>
      <c r="J10" s="45">
        <v>1.0009975980888426</v>
      </c>
      <c r="L10" s="50" t="s">
        <v>47</v>
      </c>
      <c r="M10" s="62" t="s">
        <v>46</v>
      </c>
      <c r="N10" s="43" t="s">
        <v>109</v>
      </c>
    </row>
    <row r="11" spans="1:14" x14ac:dyDescent="0.2">
      <c r="D11" s="33" t="str">
        <v>obj_01591</v>
      </c>
      <c r="E11" s="33" t="str">
        <f>+_xll.qlRateHelperQuoteName(D11)</f>
        <v>USDSEK4M_Quote</v>
      </c>
      <c r="F11" s="34">
        <f>_xll.qlRateHelperRate($D11)</f>
        <v>-2.1895000000000001E-2</v>
      </c>
      <c r="G11" s="34" t="str">
        <f>IF(ISERROR(_xll.qlSwapRateHelperSpread($D11)),IF(ISERROR(_xll.qlFuturesRateHelperConvexityAdjustment($D11)),"--",_xll.qlFuturesRateHelperConvexityAdjustment($D11)),_xll.qlSwapRateHelperSpread($D11))</f>
        <v>--</v>
      </c>
      <c r="H11" s="35">
        <f>_xll.qlRateHelperEarliestDate($D11)</f>
        <v>42150</v>
      </c>
      <c r="I11" s="35">
        <f>_xll.qlRateHelperLatestDate($D11)</f>
        <v>42275</v>
      </c>
      <c r="J11" s="45">
        <v>1.001378019992732</v>
      </c>
      <c r="L11" s="51" t="s">
        <v>45</v>
      </c>
      <c r="M11" s="63" t="s">
        <v>63</v>
      </c>
      <c r="N11" s="43" t="s">
        <v>109</v>
      </c>
    </row>
    <row r="12" spans="1:14" x14ac:dyDescent="0.2">
      <c r="D12" s="33" t="str">
        <v>obj_01594</v>
      </c>
      <c r="E12" s="33" t="str">
        <f>+_xll.qlRateHelperQuoteName(D12)</f>
        <v>USDSEK5M_Quote</v>
      </c>
      <c r="F12" s="34">
        <f>_xll.qlRateHelperRate($D12)</f>
        <v>-2.7150000000000001E-2</v>
      </c>
      <c r="G12" s="34" t="str">
        <f>IF(ISERROR(_xll.qlSwapRateHelperSpread($D12)),IF(ISERROR(_xll.qlFuturesRateHelperConvexityAdjustment($D12)),"--",_xll.qlFuturesRateHelperConvexityAdjustment($D12)),_xll.qlSwapRateHelperSpread($D12))</f>
        <v>--</v>
      </c>
      <c r="H12" s="35">
        <f>_xll.qlRateHelperEarliestDate($D12)</f>
        <v>42150</v>
      </c>
      <c r="I12" s="35">
        <f>_xll.qlRateHelperLatestDate($D12)</f>
        <v>42303</v>
      </c>
      <c r="J12" s="45">
        <v>1.0016361241145166</v>
      </c>
      <c r="L12" s="64" t="s">
        <v>139</v>
      </c>
      <c r="M12" s="62" t="b">
        <f>_xll.qlRelinkableHandleLinkTo('General Settings'!H17,YieldCurve)</f>
        <v>1</v>
      </c>
    </row>
    <row r="13" spans="1:14" x14ac:dyDescent="0.2">
      <c r="D13" s="33" t="str">
        <v>obj_01577</v>
      </c>
      <c r="E13" s="33" t="str">
        <f>+_xll.qlRateHelperQuoteName(D13)</f>
        <v>USDSEK6M_Quote</v>
      </c>
      <c r="F13" s="34">
        <f>_xll.qlRateHelperRate($D13)</f>
        <v>-3.3625999999999996E-2</v>
      </c>
      <c r="G13" s="34" t="str">
        <f>IF(ISERROR(_xll.qlSwapRateHelperSpread($D13)),IF(ISERROR(_xll.qlFuturesRateHelperConvexityAdjustment($D13)),"--",_xll.qlFuturesRateHelperConvexityAdjustment($D13)),_xll.qlSwapRateHelperSpread($D13))</f>
        <v>--</v>
      </c>
      <c r="H13" s="35">
        <f>_xll.qlRateHelperEarliestDate($D13)</f>
        <v>42150</v>
      </c>
      <c r="I13" s="35">
        <f>_xll.qlRateHelperLatestDate($D13)</f>
        <v>42335</v>
      </c>
      <c r="J13" s="45">
        <v>1.0019554735530214</v>
      </c>
      <c r="L13" s="64" t="s">
        <v>113</v>
      </c>
      <c r="M13" s="62" t="b">
        <v>0</v>
      </c>
    </row>
    <row r="14" spans="1:14" x14ac:dyDescent="0.2">
      <c r="D14" s="33" t="str">
        <v>obj_015c8</v>
      </c>
      <c r="E14" s="33" t="str">
        <f>+_xll.qlRateHelperQuoteName(D14)</f>
        <v>USDSEK7M_Quote</v>
      </c>
      <c r="F14" s="34">
        <f>_xll.qlRateHelperRate($D14)</f>
        <v>-3.9800000000000002E-2</v>
      </c>
      <c r="G14" s="34" t="str">
        <f>IF(ISERROR(_xll.qlSwapRateHelperSpread($D14)),IF(ISERROR(_xll.qlFuturesRateHelperConvexityAdjustment($D14)),"--",_xll.qlFuturesRateHelperConvexityAdjustment($D14)),_xll.qlSwapRateHelperSpread($D14))</f>
        <v>--</v>
      </c>
      <c r="H14" s="35">
        <f>_xll.qlRateHelperEarliestDate($D14)</f>
        <v>42150</v>
      </c>
      <c r="I14" s="35">
        <f>_xll.qlRateHelperLatestDate($D14)</f>
        <v>42366</v>
      </c>
      <c r="J14" s="45">
        <v>1.0021756680822624</v>
      </c>
      <c r="L14" s="65" t="s">
        <v>66</v>
      </c>
      <c r="M14" s="13" t="b">
        <f>_xll.qlExtrapolatorEnableExtrapolation(YieldCurve,M13)</f>
        <v>1</v>
      </c>
    </row>
    <row r="15" spans="1:14" x14ac:dyDescent="0.2">
      <c r="D15" s="33" t="str">
        <v>obj_0157f</v>
      </c>
      <c r="E15" s="33" t="str">
        <f>+_xll.qlRateHelperQuoteName(D15)</f>
        <v>USDSEK8M_Quote</v>
      </c>
      <c r="F15" s="34">
        <f>_xll.qlRateHelperRate($D15)</f>
        <v>-4.6899999999999997E-2</v>
      </c>
      <c r="G15" s="34" t="str">
        <f>IF(ISERROR(_xll.qlSwapRateHelperSpread($D15)),IF(ISERROR(_xll.qlFuturesRateHelperConvexityAdjustment($D15)),"--",_xll.qlFuturesRateHelperConvexityAdjustment($D15)),_xll.qlSwapRateHelperSpread($D15))</f>
        <v>--</v>
      </c>
      <c r="H15" s="35">
        <f>_xll.qlRateHelperEarliestDate($D15)</f>
        <v>42150</v>
      </c>
      <c r="I15" s="35">
        <f>_xll.qlRateHelperLatestDate($D15)</f>
        <v>42395</v>
      </c>
      <c r="J15" s="45">
        <v>1.0025049466963862</v>
      </c>
      <c r="N15" s="43" t="s">
        <v>109</v>
      </c>
    </row>
    <row r="16" spans="1:14" x14ac:dyDescent="0.2">
      <c r="D16" s="33" t="str">
        <v>obj_015b1</v>
      </c>
      <c r="E16" s="33" t="str">
        <f>+_xll.qlRateHelperQuoteName(D16)</f>
        <v>USDSEK9M_Quote</v>
      </c>
      <c r="F16" s="34">
        <f>_xll.qlRateHelperRate($D16)</f>
        <v>-5.3800000000000001E-2</v>
      </c>
      <c r="G16" s="34" t="str">
        <f>IF(ISERROR(_xll.qlSwapRateHelperSpread($D16)),IF(ISERROR(_xll.qlFuturesRateHelperConvexityAdjustment($D16)),"--",_xll.qlFuturesRateHelperConvexityAdjustment($D16)),_xll.qlSwapRateHelperSpread($D16))</f>
        <v>--</v>
      </c>
      <c r="H16" s="35">
        <f>_xll.qlRateHelperEarliestDate($D16)</f>
        <v>42150</v>
      </c>
      <c r="I16" s="35">
        <f>_xll.qlRateHelperLatestDate($D16)</f>
        <v>42426</v>
      </c>
      <c r="J16" s="45">
        <v>1.0027003172734763</v>
      </c>
      <c r="N16" s="43"/>
    </row>
    <row r="17" spans="4:14" x14ac:dyDescent="0.2">
      <c r="D17" s="33" t="str">
        <v>obj_015b5</v>
      </c>
      <c r="E17" s="33" t="str">
        <f>+_xll.qlRateHelperQuoteName(D17)</f>
        <v>USDSEK10M_Quote</v>
      </c>
      <c r="F17" s="34">
        <f>_xll.qlRateHelperRate($D17)</f>
        <v>-6.1699999999999998E-2</v>
      </c>
      <c r="G17" s="34" t="str">
        <f>IF(ISERROR(_xll.qlSwapRateHelperSpread($D17)),IF(ISERROR(_xll.qlFuturesRateHelperConvexityAdjustment($D17)),"--",_xll.qlFuturesRateHelperConvexityAdjustment($D17)),_xll.qlSwapRateHelperSpread($D17))</f>
        <v>--</v>
      </c>
      <c r="H17" s="35">
        <f>_xll.qlRateHelperEarliestDate($D17)</f>
        <v>42150</v>
      </c>
      <c r="I17" s="35">
        <f>_xll.qlRateHelperLatestDate($D17)</f>
        <v>42458</v>
      </c>
      <c r="J17" s="45">
        <v>1.0029652382949825</v>
      </c>
      <c r="N17" s="43"/>
    </row>
    <row r="18" spans="4:14" x14ac:dyDescent="0.2">
      <c r="D18" s="33" t="str">
        <v>obj_015a5</v>
      </c>
      <c r="E18" s="33" t="str">
        <f>+_xll.qlRateHelperQuoteName(D18)</f>
        <v>USDSEK11M_Quote</v>
      </c>
      <c r="F18" s="34">
        <f>_xll.qlRateHelperRate($D18)</f>
        <v>-6.9000000000000006E-2</v>
      </c>
      <c r="G18" s="34" t="str">
        <f>IF(ISERROR(_xll.qlSwapRateHelperSpread($D18)),IF(ISERROR(_xll.qlFuturesRateHelperConvexityAdjustment($D18)),"--",_xll.qlFuturesRateHelperConvexityAdjustment($D18)),_xll.qlSwapRateHelperSpread($D18))</f>
        <v>--</v>
      </c>
      <c r="H18" s="35">
        <f>_xll.qlRateHelperEarliestDate($D18)</f>
        <v>42150</v>
      </c>
      <c r="I18" s="35">
        <f>_xll.qlRateHelperLatestDate($D18)</f>
        <v>42486</v>
      </c>
      <c r="J18" s="45">
        <v>1.0031713457665228</v>
      </c>
      <c r="N18" s="43"/>
    </row>
    <row r="19" spans="4:14" x14ac:dyDescent="0.2">
      <c r="D19" s="33" t="str">
        <v>obj_01598</v>
      </c>
      <c r="E19" s="33" t="str">
        <f>+_xll.qlRateHelperQuoteName(D19)</f>
        <v>USDSEK1Y_Quote</v>
      </c>
      <c r="F19" s="34">
        <f>_xll.qlRateHelperRate($D19)</f>
        <v>-7.6050000000000006E-2</v>
      </c>
      <c r="G19" s="34" t="str">
        <f>IF(ISERROR(_xll.qlSwapRateHelperSpread($D19)),IF(ISERROR(_xll.qlFuturesRateHelperConvexityAdjustment($D19)),"--",_xll.qlFuturesRateHelperConvexityAdjustment($D19)),_xll.qlSwapRateHelperSpread($D19))</f>
        <v>--</v>
      </c>
      <c r="H19" s="35">
        <f>_xll.qlRateHelperEarliestDate($D19)</f>
        <v>42150</v>
      </c>
      <c r="I19" s="35">
        <f>_xll.qlRateHelperLatestDate($D19)</f>
        <v>42516</v>
      </c>
      <c r="J19" s="45">
        <v>1.0032382435302325</v>
      </c>
      <c r="N19" s="43"/>
    </row>
    <row r="20" spans="4:14" x14ac:dyDescent="0.2">
      <c r="D20" s="33" t="str">
        <v>obj_01578</v>
      </c>
      <c r="E20" s="33" t="str">
        <f>+_xll.qlRateHelperQuoteName(D20)</f>
        <v>USDSEK15M_Quote</v>
      </c>
      <c r="F20" s="34">
        <f>_xll.qlRateHelperRate($D20)</f>
        <v>-0.10186100000000001</v>
      </c>
      <c r="G20" s="34" t="str">
        <f>IF(ISERROR(_xll.qlSwapRateHelperSpread($D20)),IF(ISERROR(_xll.qlFuturesRateHelperConvexityAdjustment($D20)),"--",_xll.qlFuturesRateHelperConvexityAdjustment($D20)),_xll.qlSwapRateHelperSpread($D20))</f>
        <v>--</v>
      </c>
      <c r="H20" s="35">
        <f>_xll.qlRateHelperEarliestDate($D20)</f>
        <v>42150</v>
      </c>
      <c r="I20" s="35">
        <f>_xll.qlRateHelperLatestDate($D20)</f>
        <v>42608</v>
      </c>
      <c r="J20" s="45">
        <v>1.0036636679234865</v>
      </c>
      <c r="N20" s="43"/>
    </row>
    <row r="21" spans="4:14" x14ac:dyDescent="0.2">
      <c r="D21" s="33" t="str">
        <v>obj_01596</v>
      </c>
      <c r="E21" s="33" t="str">
        <f>+_xll.qlRateHelperQuoteName(D21)</f>
        <v>USDSEK18M_Quote</v>
      </c>
      <c r="F21" s="34">
        <f>_xll.qlRateHelperRate($D21)</f>
        <v>-0.13235</v>
      </c>
      <c r="G21" s="34" t="str">
        <f>IF(ISERROR(_xll.qlSwapRateHelperSpread($D21)),IF(ISERROR(_xll.qlFuturesRateHelperConvexityAdjustment($D21)),"--",_xll.qlFuturesRateHelperConvexityAdjustment($D21)),_xll.qlSwapRateHelperSpread($D21))</f>
        <v>--</v>
      </c>
      <c r="H21" s="35">
        <f>_xll.qlRateHelperEarliestDate($D21)</f>
        <v>42150</v>
      </c>
      <c r="I21" s="35">
        <f>_xll.qlRateHelperLatestDate($D21)</f>
        <v>42702</v>
      </c>
      <c r="J21" s="45">
        <v>1.0040858124273819</v>
      </c>
      <c r="N21" s="43"/>
    </row>
    <row r="22" spans="4:14" x14ac:dyDescent="0.2">
      <c r="D22" s="33" t="str">
        <v>obj_015a4</v>
      </c>
      <c r="E22" s="33" t="str">
        <f>+_xll.qlRateHelperQuoteName(D22)</f>
        <v>USDSEK2Y_Quote</v>
      </c>
      <c r="F22" s="34">
        <f>_xll.qlRateHelperRate($D22)</f>
        <v>-0.18825</v>
      </c>
      <c r="G22" s="34" t="str">
        <f>IF(ISERROR(_xll.qlSwapRateHelperSpread($D22)),IF(ISERROR(_xll.qlFuturesRateHelperConvexityAdjustment($D22)),"--",_xll.qlFuturesRateHelperConvexityAdjustment($D22)),_xll.qlSwapRateHelperSpread($D22))</f>
        <v>--</v>
      </c>
      <c r="H22" s="35">
        <f>_xll.qlRateHelperEarliestDate($D22)</f>
        <v>42150</v>
      </c>
      <c r="I22" s="35">
        <f>_xll.qlRateHelperLatestDate($D22)</f>
        <v>42881</v>
      </c>
      <c r="J22" s="45">
        <v>1.0032497968255609</v>
      </c>
      <c r="N22" s="43"/>
    </row>
    <row r="23" spans="4:14" x14ac:dyDescent="0.2">
      <c r="D23" s="33" t="str">
        <v>obj_015ba</v>
      </c>
      <c r="E23" s="33" t="str">
        <f>+_xll.qlRateHelperQuoteName(D23)</f>
        <v>USDSEK3Y_Quote</v>
      </c>
      <c r="F23" s="34">
        <f>_xll.qlRateHelperRate($D23)</f>
        <v>-0.29873</v>
      </c>
      <c r="G23" s="34" t="str">
        <f>IF(ISERROR(_xll.qlSwapRateHelperSpread($D23)),IF(ISERROR(_xll.qlFuturesRateHelperConvexityAdjustment($D23)),"--",_xll.qlFuturesRateHelperConvexityAdjustment($D23)),_xll.qlSwapRateHelperSpread($D23))</f>
        <v>--</v>
      </c>
      <c r="H23" s="35">
        <f>_xll.qlRateHelperEarliestDate($D23)</f>
        <v>42150</v>
      </c>
      <c r="I23" s="35">
        <f>_xll.qlRateHelperLatestDate($D23)</f>
        <v>43249</v>
      </c>
      <c r="J23" s="45">
        <v>0.99670597658746585</v>
      </c>
      <c r="N23" s="43"/>
    </row>
    <row r="24" spans="4:14" x14ac:dyDescent="0.2">
      <c r="D24" s="33" t="str">
        <v>obj_01579</v>
      </c>
      <c r="E24" s="33" t="str">
        <f>+_xll.qlRateHelperQuoteName(D24)</f>
        <v>USDSEK4Y_Quote</v>
      </c>
      <c r="F24" s="34">
        <f>_xll.qlRateHelperRate($D24)</f>
        <v>-0.39853</v>
      </c>
      <c r="G24" s="34" t="str">
        <f>IF(ISERROR(_xll.qlSwapRateHelperSpread($D24)),IF(ISERROR(_xll.qlFuturesRateHelperConvexityAdjustment($D24)),"--",_xll.qlFuturesRateHelperConvexityAdjustment($D24)),_xll.qlSwapRateHelperSpread($D24))</f>
        <v>--</v>
      </c>
      <c r="H24" s="35">
        <f>_xll.qlRateHelperEarliestDate($D24)</f>
        <v>42150</v>
      </c>
      <c r="I24" s="35">
        <f>_xll.qlRateHelperLatestDate($D24)</f>
        <v>43613</v>
      </c>
      <c r="J24" s="45">
        <v>0.98499513394922622</v>
      </c>
      <c r="N24" s="43"/>
    </row>
    <row r="25" spans="4:14" x14ac:dyDescent="0.2">
      <c r="D25" s="33" t="str">
        <v>obj_0158f</v>
      </c>
      <c r="E25" s="33" t="str">
        <f>+_xll.qlRateHelperQuoteName(D25)</f>
        <v>USDSEK5Y_Quote</v>
      </c>
      <c r="F25" s="34">
        <f>_xll.qlRateHelperRate($D25)</f>
        <v>-0.47656999999999999</v>
      </c>
      <c r="G25" s="34" t="str">
        <f>IF(ISERROR(_xll.qlSwapRateHelperSpread($D25)),IF(ISERROR(_xll.qlFuturesRateHelperConvexityAdjustment($D25)),"--",_xll.qlFuturesRateHelperConvexityAdjustment($D25)),_xll.qlSwapRateHelperSpread($D25))</f>
        <v>--</v>
      </c>
      <c r="H25" s="35">
        <f>_xll.qlRateHelperEarliestDate($D25)</f>
        <v>42150</v>
      </c>
      <c r="I25" s="35">
        <f>_xll.qlRateHelperLatestDate($D25)</f>
        <v>43977</v>
      </c>
      <c r="J25" s="45">
        <v>0.96844377776115742</v>
      </c>
      <c r="N25" s="43"/>
    </row>
    <row r="26" spans="4:14" x14ac:dyDescent="0.2">
      <c r="D26" s="33" t="str">
        <v>obj_0159d</v>
      </c>
      <c r="E26" s="33" t="str">
        <f>+_xll.qlRateHelperQuoteName(D26)</f>
        <v>USDSEK6Y_Quote</v>
      </c>
      <c r="F26" s="34">
        <f>_xll.qlRateHelperRate($D26)</f>
        <v>-0.54085499999999997</v>
      </c>
      <c r="G26" s="34" t="str">
        <f>IF(ISERROR(_xll.qlSwapRateHelperSpread($D26)),IF(ISERROR(_xll.qlFuturesRateHelperConvexityAdjustment($D26)),"--",_xll.qlFuturesRateHelperConvexityAdjustment($D26)),_xll.qlSwapRateHelperSpread($D26))</f>
        <v>--</v>
      </c>
      <c r="H26" s="35">
        <f>_xll.qlRateHelperEarliestDate($D26)</f>
        <v>42150</v>
      </c>
      <c r="I26" s="35">
        <f>_xll.qlRateHelperLatestDate($D26)</f>
        <v>44342</v>
      </c>
      <c r="J26" s="45">
        <v>0.94837435425888472</v>
      </c>
      <c r="N26" s="43"/>
    </row>
    <row r="27" spans="4:14" x14ac:dyDescent="0.2">
      <c r="D27" s="33" t="str">
        <v>obj_01590</v>
      </c>
      <c r="E27" s="33" t="str">
        <f>+_xll.qlRateHelperQuoteName(D27)</f>
        <v>USDSEK7Y_Quote</v>
      </c>
      <c r="F27" s="34">
        <f>_xll.qlRateHelperRate($D27)</f>
        <v>-0.59052000000000004</v>
      </c>
      <c r="G27" s="34" t="str">
        <f>IF(ISERROR(_xll.qlSwapRateHelperSpread($D27)),IF(ISERROR(_xll.qlFuturesRateHelperConvexityAdjustment($D27)),"--",_xll.qlFuturesRateHelperConvexityAdjustment($D27)),_xll.qlSwapRateHelperSpread($D27))</f>
        <v>--</v>
      </c>
      <c r="H27" s="35">
        <f>_xll.qlRateHelperEarliestDate($D27)</f>
        <v>42150</v>
      </c>
      <c r="I27" s="35">
        <f>_xll.qlRateHelperLatestDate($D27)</f>
        <v>44708</v>
      </c>
      <c r="J27" s="45">
        <v>0.92585204974205093</v>
      </c>
      <c r="N27" s="43"/>
    </row>
    <row r="28" spans="4:14" x14ac:dyDescent="0.2">
      <c r="D28" s="33" t="str">
        <v>obj_0157c</v>
      </c>
      <c r="E28" s="33" t="str">
        <f>+_xll.qlRateHelperQuoteName(D28)</f>
        <v>USDSEK8Y_Quote</v>
      </c>
      <c r="F28" s="34">
        <f>_xll.qlRateHelperRate($D28)</f>
        <v>-0.62885000000000002</v>
      </c>
      <c r="G28" s="34" t="str">
        <f>IF(ISERROR(_xll.qlSwapRateHelperSpread($D28)),IF(ISERROR(_xll.qlFuturesRateHelperConvexityAdjustment($D28)),"--",_xll.qlFuturesRateHelperConvexityAdjustment($D28)),_xll.qlSwapRateHelperSpread($D28))</f>
        <v>--</v>
      </c>
      <c r="H28" s="35">
        <f>_xll.qlRateHelperEarliestDate($D28)</f>
        <v>42150</v>
      </c>
      <c r="I28" s="35">
        <f>_xll.qlRateHelperLatestDate($D28)</f>
        <v>45072</v>
      </c>
      <c r="J28" s="45">
        <v>0.90223630797948029</v>
      </c>
      <c r="L28" s="43"/>
      <c r="N28" s="43"/>
    </row>
    <row r="29" spans="4:14" x14ac:dyDescent="0.2">
      <c r="D29" s="33" t="str">
        <v>obj_0159c</v>
      </c>
      <c r="E29" s="33" t="str">
        <f>+_xll.qlRateHelperQuoteName(D29)</f>
        <v>USDSEK9Y_Quote</v>
      </c>
      <c r="F29" s="34">
        <f>_xll.qlRateHelperRate($D29)</f>
        <v>-0.66266000000000003</v>
      </c>
      <c r="G29" s="34" t="str">
        <f>IF(ISERROR(_xll.qlSwapRateHelperSpread($D29)),IF(ISERROR(_xll.qlFuturesRateHelperConvexityAdjustment($D29)),"--",_xll.qlFuturesRateHelperConvexityAdjustment($D29)),_xll.qlSwapRateHelperSpread($D29))</f>
        <v>--</v>
      </c>
      <c r="H29" s="35">
        <f>_xll.qlRateHelperEarliestDate($D29)</f>
        <v>42150</v>
      </c>
      <c r="I29" s="35">
        <f>_xll.qlRateHelperLatestDate($D29)</f>
        <v>45440</v>
      </c>
      <c r="J29" s="45">
        <v>0.8782553838873729</v>
      </c>
      <c r="L29" s="43"/>
      <c r="N29" s="43"/>
    </row>
    <row r="30" spans="4:14" x14ac:dyDescent="0.2">
      <c r="D30" s="33" t="str">
        <v>obj_01589</v>
      </c>
      <c r="E30" s="33" t="str">
        <f>+_xll.qlRateHelperQuoteName(D30)</f>
        <v>USDSEK10Y_Quote</v>
      </c>
      <c r="F30" s="34">
        <f>_xll.qlRateHelperRate($D30)</f>
        <v>-0.69557000000000002</v>
      </c>
      <c r="G30" s="34" t="str">
        <f>IF(ISERROR(_xll.qlSwapRateHelperSpread($D30)),IF(ISERROR(_xll.qlFuturesRateHelperConvexityAdjustment($D30)),"--",_xll.qlFuturesRateHelperConvexityAdjustment($D30)),_xll.qlSwapRateHelperSpread($D30))</f>
        <v>--</v>
      </c>
      <c r="H30" s="35">
        <f>_xll.qlRateHelperEarliestDate($D30)</f>
        <v>42150</v>
      </c>
      <c r="I30" s="35">
        <f>_xll.qlRateHelperLatestDate($D30)</f>
        <v>45804</v>
      </c>
      <c r="J30" s="45">
        <v>0.85481020038029409</v>
      </c>
      <c r="L30" s="43"/>
      <c r="N30" s="43"/>
    </row>
    <row r="31" spans="4:14" x14ac:dyDescent="0.2">
      <c r="D31" s="33" t="str">
        <v>obj_015a3</v>
      </c>
      <c r="E31" s="33" t="str">
        <f>+_xll.qlRateHelperQuoteName(D31)</f>
        <v>USDSEK12Y_Quote</v>
      </c>
      <c r="F31" s="34">
        <f>_xll.qlRateHelperRate($D31)</f>
        <v>-0.747</v>
      </c>
      <c r="G31" s="34" t="str">
        <f>IF(ISERROR(_xll.qlSwapRateHelperSpread($D31)),IF(ISERROR(_xll.qlFuturesRateHelperConvexityAdjustment($D31)),"--",_xll.qlFuturesRateHelperConvexityAdjustment($D31)),_xll.qlSwapRateHelperSpread($D31))</f>
        <v>--</v>
      </c>
      <c r="H31" s="35">
        <f>_xll.qlRateHelperEarliestDate($D31)</f>
        <v>42150</v>
      </c>
      <c r="I31" s="35">
        <f>_xll.qlRateHelperLatestDate($D31)</f>
        <v>46533</v>
      </c>
      <c r="J31" s="45">
        <v>0.8080602253932867</v>
      </c>
      <c r="L31" s="43"/>
      <c r="N31" s="43"/>
    </row>
    <row r="32" spans="4:14" x14ac:dyDescent="0.2">
      <c r="D32" s="33" t="str">
        <v>obj_0158e</v>
      </c>
      <c r="E32" s="33" t="str">
        <f>+_xll.qlRateHelperQuoteName(D32)</f>
        <v>USDSEK15Y_Quote</v>
      </c>
      <c r="F32" s="34">
        <f>_xll.qlRateHelperRate($D32)</f>
        <v>-0.83899999999999997</v>
      </c>
      <c r="G32" s="34" t="str">
        <f>IF(ISERROR(_xll.qlSwapRateHelperSpread($D32)),IF(ISERROR(_xll.qlFuturesRateHelperConvexityAdjustment($D32)),"--",_xll.qlFuturesRateHelperConvexityAdjustment($D32)),_xll.qlSwapRateHelperSpread($D32))</f>
        <v>--</v>
      </c>
      <c r="H32" s="35">
        <f>_xll.qlRateHelperEarliestDate($D32)</f>
        <v>42150</v>
      </c>
      <c r="I32" s="35">
        <f>_xll.qlRateHelperLatestDate($D32)</f>
        <v>47631</v>
      </c>
      <c r="J32" s="45">
        <v>0.74570331259868272</v>
      </c>
      <c r="L32" s="43"/>
      <c r="N32" s="43"/>
    </row>
    <row r="33" spans="4:12" x14ac:dyDescent="0.2">
      <c r="D33" s="33" t="str">
        <v>obj_015a8</v>
      </c>
      <c r="E33" s="33" t="str">
        <f>+_xll.qlRateHelperQuoteName(D33)</f>
        <v>USDSEK20Y_Quote</v>
      </c>
      <c r="F33" s="34">
        <f>_xll.qlRateHelperRate($D33)</f>
        <v>-0.97499999999999998</v>
      </c>
      <c r="G33" s="34" t="str">
        <f>IF(ISERROR(_xll.qlSwapRateHelperSpread($D33)),IF(ISERROR(_xll.qlFuturesRateHelperConvexityAdjustment($D33)),"--",_xll.qlFuturesRateHelperConvexityAdjustment($D33)),_xll.qlSwapRateHelperSpread($D33))</f>
        <v>--</v>
      </c>
      <c r="H33" s="35">
        <f>_xll.qlRateHelperEarliestDate($D33)</f>
        <v>42150</v>
      </c>
      <c r="I33" s="35">
        <f>_xll.qlRateHelperLatestDate($D33)</f>
        <v>49458</v>
      </c>
      <c r="J33" s="45">
        <v>0.65466594911096954</v>
      </c>
      <c r="L33" s="43"/>
    </row>
    <row r="34" spans="4:12" x14ac:dyDescent="0.2">
      <c r="D34" s="33" t="e">
        <v>#N/A</v>
      </c>
      <c r="E34" s="33" t="e">
        <f>+_xll.qlRateHelperQuoteName(D34)</f>
        <v>#VALUE!</v>
      </c>
      <c r="F34" s="34" t="e">
        <f>_xll.qlRateHelperRate($D34)</f>
        <v>#VALUE!</v>
      </c>
      <c r="G34" s="34" t="str">
        <f>IF(ISERROR(_xll.qlSwapRateHelperSpread($D34)),IF(ISERROR(_xll.qlFuturesRateHelperConvexityAdjustment($D34)),"--",_xll.qlFuturesRateHelperConvexityAdjustment($D34)),_xll.qlSwapRateHelperSpread($D34))</f>
        <v>--</v>
      </c>
      <c r="H34" s="35" t="e">
        <f>_xll.qlRateHelperEarliestDate($D34)</f>
        <v>#VALUE!</v>
      </c>
      <c r="I34" s="35" t="e">
        <f>_xll.qlRateHelperLatestDate($D34)</f>
        <v>#VALUE!</v>
      </c>
      <c r="J34" s="45" t="e">
        <v>#N/A</v>
      </c>
    </row>
    <row r="35" spans="4:12" x14ac:dyDescent="0.2">
      <c r="D35" s="33" t="e">
        <v>#N/A</v>
      </c>
      <c r="E35" s="33" t="e">
        <f>+_xll.qlRateHelperQuoteName(D35)</f>
        <v>#VALUE!</v>
      </c>
      <c r="F35" s="34" t="e">
        <f>_xll.qlRateHelperRate($D35)</f>
        <v>#VALUE!</v>
      </c>
      <c r="G35" s="34" t="str">
        <f>IF(ISERROR(_xll.qlSwapRateHelperSpread($D35)),IF(ISERROR(_xll.qlFuturesRateHelperConvexityAdjustment($D35)),"--",_xll.qlFuturesRateHelperConvexityAdjustment($D35)),_xll.qlSwapRateHelperSpread($D35))</f>
        <v>--</v>
      </c>
      <c r="H35" s="35" t="e">
        <f>_xll.qlRateHelperEarliestDate($D35)</f>
        <v>#VALUE!</v>
      </c>
      <c r="I35" s="35" t="e">
        <f>_xll.qlRateHelperLatestDate($D35)</f>
        <v>#VALUE!</v>
      </c>
      <c r="J35" s="45" t="e">
        <v>#N/A</v>
      </c>
    </row>
    <row r="36" spans="4:12" x14ac:dyDescent="0.2">
      <c r="D36" s="33" t="e">
        <v>#N/A</v>
      </c>
      <c r="E36" s="33" t="e">
        <f>+_xll.qlRateHelperQuoteName(D36)</f>
        <v>#VALUE!</v>
      </c>
      <c r="F36" s="34" t="e">
        <f>_xll.qlRateHelperRate($D36)</f>
        <v>#VALUE!</v>
      </c>
      <c r="G36" s="34" t="str">
        <f>IF(ISERROR(_xll.qlSwapRateHelperSpread($D36)),IF(ISERROR(_xll.qlFuturesRateHelperConvexityAdjustment($D36)),"--",_xll.qlFuturesRateHelperConvexityAdjustment($D36)),_xll.qlSwapRateHelperSpread($D36))</f>
        <v>--</v>
      </c>
      <c r="H36" s="35" t="e">
        <f>_xll.qlRateHelperEarliestDate($D36)</f>
        <v>#VALUE!</v>
      </c>
      <c r="I36" s="35" t="e">
        <f>_xll.qlRateHelperLatestDate($D36)</f>
        <v>#VALUE!</v>
      </c>
      <c r="J36" s="45" t="e">
        <v>#N/A</v>
      </c>
    </row>
    <row r="37" spans="4:12" x14ac:dyDescent="0.2">
      <c r="D37" s="33" t="e">
        <v>#N/A</v>
      </c>
      <c r="E37" s="33" t="e">
        <f>+_xll.qlRateHelperQuoteName(D37)</f>
        <v>#VALUE!</v>
      </c>
      <c r="F37" s="34" t="e">
        <f>_xll.qlRateHelperRate($D37)</f>
        <v>#VALUE!</v>
      </c>
      <c r="G37" s="34" t="str">
        <f>IF(ISERROR(_xll.qlSwapRateHelperSpread($D37)),IF(ISERROR(_xll.qlFuturesRateHelperConvexityAdjustment($D37)),"--",_xll.qlFuturesRateHelperConvexityAdjustment($D37)),_xll.qlSwapRateHelperSpread($D37))</f>
        <v>--</v>
      </c>
      <c r="H37" s="35" t="e">
        <f>_xll.qlRateHelperEarliestDate($D37)</f>
        <v>#VALUE!</v>
      </c>
      <c r="I37" s="35" t="e">
        <f>_xll.qlRateHelperLatestDate($D37)</f>
        <v>#VALUE!</v>
      </c>
      <c r="J37" s="45" t="e">
        <v>#N/A</v>
      </c>
    </row>
    <row r="38" spans="4:12" x14ac:dyDescent="0.2">
      <c r="D38" s="33" t="e">
        <v>#N/A</v>
      </c>
      <c r="E38" s="33" t="e">
        <f>+_xll.qlRateHelperQuoteName(D38)</f>
        <v>#VALUE!</v>
      </c>
      <c r="F38" s="34" t="e">
        <f>_xll.qlRateHelperRate($D38)</f>
        <v>#VALUE!</v>
      </c>
      <c r="G38" s="34" t="str">
        <f>IF(ISERROR(_xll.qlSwapRateHelperSpread($D38)),IF(ISERROR(_xll.qlFuturesRateHelperConvexityAdjustment($D38)),"--",_xll.qlFuturesRateHelperConvexityAdjustment($D38)),_xll.qlSwapRateHelperSpread($D38))</f>
        <v>--</v>
      </c>
      <c r="H38" s="35" t="e">
        <f>_xll.qlRateHelperEarliestDate($D38)</f>
        <v>#VALUE!</v>
      </c>
      <c r="I38" s="35" t="e">
        <f>_xll.qlRateHelperLatestDate($D38)</f>
        <v>#VALUE!</v>
      </c>
      <c r="J38" s="45" t="e">
        <v>#N/A</v>
      </c>
    </row>
    <row r="39" spans="4:12" x14ac:dyDescent="0.2">
      <c r="D39" s="33" t="e">
        <v>#N/A</v>
      </c>
      <c r="E39" s="33" t="e">
        <f>+_xll.qlRateHelperQuoteName(D39)</f>
        <v>#VALUE!</v>
      </c>
      <c r="F39" s="34" t="e">
        <f>_xll.qlRateHelperRate($D39)</f>
        <v>#VALUE!</v>
      </c>
      <c r="G39" s="34" t="str">
        <f>IF(ISERROR(_xll.qlSwapRateHelperSpread($D39)),IF(ISERROR(_xll.qlFuturesRateHelperConvexityAdjustment($D39)),"--",_xll.qlFuturesRateHelperConvexityAdjustment($D39)),_xll.qlSwapRateHelperSpread($D39))</f>
        <v>--</v>
      </c>
      <c r="H39" s="35" t="e">
        <f>_xll.qlRateHelperEarliestDate($D39)</f>
        <v>#VALUE!</v>
      </c>
      <c r="I39" s="35" t="e">
        <f>_xll.qlRateHelperLatestDate($D39)</f>
        <v>#VALUE!</v>
      </c>
      <c r="J39" s="45" t="e">
        <v>#N/A</v>
      </c>
    </row>
    <row r="40" spans="4:12" x14ac:dyDescent="0.2">
      <c r="D40" s="33" t="e">
        <v>#N/A</v>
      </c>
      <c r="E40" s="33" t="e">
        <f>+_xll.qlRateHelperQuoteName(D40)</f>
        <v>#VALUE!</v>
      </c>
      <c r="F40" s="34" t="e">
        <f>_xll.qlRateHelperRate($D40)</f>
        <v>#VALUE!</v>
      </c>
      <c r="G40" s="34" t="str">
        <f>IF(ISERROR(_xll.qlSwapRateHelperSpread($D40)),IF(ISERROR(_xll.qlFuturesRateHelperConvexityAdjustment($D40)),"--",_xll.qlFuturesRateHelperConvexityAdjustment($D40)),_xll.qlSwapRateHelperSpread($D40))</f>
        <v>--</v>
      </c>
      <c r="H40" s="35" t="e">
        <f>_xll.qlRateHelperEarliestDate($D40)</f>
        <v>#VALUE!</v>
      </c>
      <c r="I40" s="35" t="e">
        <f>_xll.qlRateHelperLatestDate($D40)</f>
        <v>#VALUE!</v>
      </c>
      <c r="J40" s="45" t="e">
        <v>#N/A</v>
      </c>
    </row>
    <row r="41" spans="4:12" x14ac:dyDescent="0.2">
      <c r="D41" s="33" t="e">
        <v>#N/A</v>
      </c>
      <c r="E41" s="33" t="e">
        <f>+_xll.qlRateHelperQuoteName(D41)</f>
        <v>#VALUE!</v>
      </c>
      <c r="F41" s="34" t="e">
        <f>_xll.qlRateHelperRate($D41)</f>
        <v>#VALUE!</v>
      </c>
      <c r="G41" s="34" t="str">
        <f>IF(ISERROR(_xll.qlSwapRateHelperSpread($D41)),IF(ISERROR(_xll.qlFuturesRateHelperConvexityAdjustment($D41)),"--",_xll.qlFuturesRateHelperConvexityAdjustment($D41)),_xll.qlSwapRateHelperSpread($D41))</f>
        <v>--</v>
      </c>
      <c r="H41" s="35" t="e">
        <f>_xll.qlRateHelperEarliestDate($D41)</f>
        <v>#VALUE!</v>
      </c>
      <c r="I41" s="35" t="e">
        <f>_xll.qlRateHelperLatestDate($D41)</f>
        <v>#VALUE!</v>
      </c>
      <c r="J41" s="45" t="e">
        <v>#N/A</v>
      </c>
    </row>
    <row r="42" spans="4:12" x14ac:dyDescent="0.2">
      <c r="D42" s="33" t="e">
        <v>#N/A</v>
      </c>
      <c r="E42" s="33" t="e">
        <f>+_xll.qlRateHelperQuoteName(D42)</f>
        <v>#VALUE!</v>
      </c>
      <c r="F42" s="34" t="e">
        <f>_xll.qlRateHelperRate($D42)</f>
        <v>#VALUE!</v>
      </c>
      <c r="G42" s="34" t="str">
        <f>IF(ISERROR(_xll.qlSwapRateHelperSpread($D42)),IF(ISERROR(_xll.qlFuturesRateHelperConvexityAdjustment($D42)),"--",_xll.qlFuturesRateHelperConvexityAdjustment($D42)),_xll.qlSwapRateHelperSpread($D42))</f>
        <v>--</v>
      </c>
      <c r="H42" s="35" t="e">
        <f>_xll.qlRateHelperEarliestDate($D42)</f>
        <v>#VALUE!</v>
      </c>
      <c r="I42" s="35" t="e">
        <f>_xll.qlRateHelperLatestDate($D42)</f>
        <v>#VALUE!</v>
      </c>
      <c r="J42" s="45" t="e">
        <v>#N/A</v>
      </c>
    </row>
    <row r="43" spans="4:12" x14ac:dyDescent="0.2">
      <c r="D43" s="33" t="e">
        <v>#N/A</v>
      </c>
      <c r="E43" s="33" t="e">
        <f>+_xll.qlRateHelperQuoteName(D43)</f>
        <v>#VALUE!</v>
      </c>
      <c r="F43" s="34" t="e">
        <f>_xll.qlRateHelperRate($D43)</f>
        <v>#VALUE!</v>
      </c>
      <c r="G43" s="34" t="str">
        <f>IF(ISERROR(_xll.qlSwapRateHelperSpread($D43)),IF(ISERROR(_xll.qlFuturesRateHelperConvexityAdjustment($D43)),"--",_xll.qlFuturesRateHelperConvexityAdjustment($D43)),_xll.qlSwapRateHelperSpread($D43))</f>
        <v>--</v>
      </c>
      <c r="H43" s="35" t="e">
        <f>_xll.qlRateHelperEarliestDate($D43)</f>
        <v>#VALUE!</v>
      </c>
      <c r="I43" s="35" t="e">
        <f>_xll.qlRateHelperLatestDate($D43)</f>
        <v>#VALUE!</v>
      </c>
      <c r="J43" s="45" t="e">
        <v>#N/A</v>
      </c>
    </row>
    <row r="44" spans="4:12" x14ac:dyDescent="0.2">
      <c r="D44" s="33" t="e">
        <v>#N/A</v>
      </c>
      <c r="E44" s="33" t="e">
        <f>+_xll.qlRateHelperQuoteName(D44)</f>
        <v>#VALUE!</v>
      </c>
      <c r="F44" s="34" t="e">
        <f>_xll.qlRateHelperRate($D44)</f>
        <v>#VALUE!</v>
      </c>
      <c r="G44" s="34" t="str">
        <f>IF(ISERROR(_xll.qlSwapRateHelperSpread($D44)),IF(ISERROR(_xll.qlFuturesRateHelperConvexityAdjustment($D44)),"--",_xll.qlFuturesRateHelperConvexityAdjustment($D44)),_xll.qlSwapRateHelperSpread($D44))</f>
        <v>--</v>
      </c>
      <c r="H44" s="35" t="e">
        <f>_xll.qlRateHelperEarliestDate($D44)</f>
        <v>#VALUE!</v>
      </c>
      <c r="I44" s="35" t="e">
        <f>_xll.qlRateHelperLatestDate($D44)</f>
        <v>#VALUE!</v>
      </c>
      <c r="J44" s="45" t="e">
        <v>#N/A</v>
      </c>
    </row>
    <row r="45" spans="4:12" x14ac:dyDescent="0.2">
      <c r="D45" s="33" t="e">
        <v>#N/A</v>
      </c>
      <c r="E45" s="33" t="e">
        <f>+_xll.qlRateHelperQuoteName(D45)</f>
        <v>#VALUE!</v>
      </c>
      <c r="F45" s="34" t="e">
        <f>_xll.qlRateHelperRate($D45)</f>
        <v>#VALUE!</v>
      </c>
      <c r="G45" s="34" t="str">
        <f>IF(ISERROR(_xll.qlSwapRateHelperSpread($D45)),IF(ISERROR(_xll.qlFuturesRateHelperConvexityAdjustment($D45)),"--",_xll.qlFuturesRateHelperConvexityAdjustment($D45)),_xll.qlSwapRateHelperSpread($D45))</f>
        <v>--</v>
      </c>
      <c r="H45" s="35" t="e">
        <f>_xll.qlRateHelperEarliestDate($D45)</f>
        <v>#VALUE!</v>
      </c>
      <c r="I45" s="35" t="e">
        <f>_xll.qlRateHelperLatestDate($D45)</f>
        <v>#VALUE!</v>
      </c>
      <c r="J45" s="45" t="e">
        <v>#N/A</v>
      </c>
    </row>
    <row r="46" spans="4:12" x14ac:dyDescent="0.2">
      <c r="D46" s="33" t="e">
        <v>#N/A</v>
      </c>
      <c r="E46" s="33" t="e">
        <f>+_xll.qlRateHelperQuoteName(D46)</f>
        <v>#VALUE!</v>
      </c>
      <c r="F46" s="34" t="e">
        <f>_xll.qlRateHelperRate($D46)</f>
        <v>#VALUE!</v>
      </c>
      <c r="G46" s="34" t="str">
        <f>IF(ISERROR(_xll.qlSwapRateHelperSpread($D46)),IF(ISERROR(_xll.qlFuturesRateHelperConvexityAdjustment($D46)),"--",_xll.qlFuturesRateHelperConvexityAdjustment($D46)),_xll.qlSwapRateHelperSpread($D46))</f>
        <v>--</v>
      </c>
      <c r="H46" s="35" t="e">
        <f>_xll.qlRateHelperEarliestDate($D46)</f>
        <v>#VALUE!</v>
      </c>
      <c r="I46" s="35" t="e">
        <f>_xll.qlRateHelperLatestDate($D46)</f>
        <v>#VALUE!</v>
      </c>
      <c r="J46" s="45" t="e">
        <v>#N/A</v>
      </c>
    </row>
    <row r="47" spans="4:12" x14ac:dyDescent="0.2">
      <c r="D47" s="33" t="e">
        <v>#N/A</v>
      </c>
      <c r="E47" s="33" t="e">
        <f>+_xll.qlRateHelperQuoteName(D47)</f>
        <v>#VALUE!</v>
      </c>
      <c r="F47" s="34" t="e">
        <f>_xll.qlRateHelperRate($D47)</f>
        <v>#VALUE!</v>
      </c>
      <c r="G47" s="34" t="str">
        <f>IF(ISERROR(_xll.qlSwapRateHelperSpread($D47)),IF(ISERROR(_xll.qlFuturesRateHelperConvexityAdjustment($D47)),"--",_xll.qlFuturesRateHelperConvexityAdjustment($D47)),_xll.qlSwapRateHelperSpread($D47))</f>
        <v>--</v>
      </c>
      <c r="H47" s="35" t="e">
        <f>_xll.qlRateHelperEarliestDate($D47)</f>
        <v>#VALUE!</v>
      </c>
      <c r="I47" s="35" t="e">
        <f>_xll.qlRateHelperLatestDate($D47)</f>
        <v>#VALUE!</v>
      </c>
      <c r="J47" s="45" t="e">
        <v>#N/A</v>
      </c>
    </row>
    <row r="48" spans="4:12" x14ac:dyDescent="0.2">
      <c r="D48" s="33" t="e">
        <v>#N/A</v>
      </c>
      <c r="E48" s="33" t="e">
        <f>+_xll.qlRateHelperQuoteName(D48)</f>
        <v>#VALUE!</v>
      </c>
      <c r="F48" s="34" t="e">
        <f>_xll.qlRateHelperRate($D48)</f>
        <v>#VALUE!</v>
      </c>
      <c r="G48" s="34" t="str">
        <f>IF(ISERROR(_xll.qlSwapRateHelperSpread($D48)),IF(ISERROR(_xll.qlFuturesRateHelperConvexityAdjustment($D48)),"--",_xll.qlFuturesRateHelperConvexityAdjustment($D48)),_xll.qlSwapRateHelperSpread($D48))</f>
        <v>--</v>
      </c>
      <c r="H48" s="35" t="e">
        <f>_xll.qlRateHelperEarliestDate($D48)</f>
        <v>#VALUE!</v>
      </c>
      <c r="I48" s="35" t="e">
        <f>_xll.qlRateHelperLatestDate($D48)</f>
        <v>#VALUE!</v>
      </c>
      <c r="J48" s="45" t="e">
        <v>#N/A</v>
      </c>
    </row>
    <row r="49" spans="4:10" x14ac:dyDescent="0.2">
      <c r="D49" s="33" t="e">
        <v>#N/A</v>
      </c>
      <c r="E49" s="33" t="e">
        <f>+_xll.qlRateHelperQuoteName(D49)</f>
        <v>#VALUE!</v>
      </c>
      <c r="F49" s="34" t="e">
        <f>_xll.qlRateHelperRate($D49)</f>
        <v>#VALUE!</v>
      </c>
      <c r="G49" s="34" t="str">
        <f>IF(ISERROR(_xll.qlSwapRateHelperSpread($D49)),IF(ISERROR(_xll.qlFuturesRateHelperConvexityAdjustment($D49)),"--",_xll.qlFuturesRateHelperConvexityAdjustment($D49)),_xll.qlSwapRateHelperSpread($D49))</f>
        <v>--</v>
      </c>
      <c r="H49" s="35" t="e">
        <f>_xll.qlRateHelperEarliestDate($D49)</f>
        <v>#VALUE!</v>
      </c>
      <c r="I49" s="35" t="e">
        <f>_xll.qlRateHelperLatestDate($D49)</f>
        <v>#VALUE!</v>
      </c>
      <c r="J49" s="45" t="e">
        <v>#N/A</v>
      </c>
    </row>
    <row r="50" spans="4:10" x14ac:dyDescent="0.2">
      <c r="D50" s="33" t="e">
        <v>#N/A</v>
      </c>
      <c r="E50" s="33" t="e">
        <f>+_xll.qlRateHelperQuoteName(D50)</f>
        <v>#VALUE!</v>
      </c>
      <c r="F50" s="34" t="e">
        <f>_xll.qlRateHelperRate($D50)</f>
        <v>#VALUE!</v>
      </c>
      <c r="G50" s="34" t="str">
        <f>IF(ISERROR(_xll.qlSwapRateHelperSpread($D50)),IF(ISERROR(_xll.qlFuturesRateHelperConvexityAdjustment($D50)),"--",_xll.qlFuturesRateHelperConvexityAdjustment($D50)),_xll.qlSwapRateHelperSpread($D50))</f>
        <v>--</v>
      </c>
      <c r="H50" s="35" t="e">
        <f>_xll.qlRateHelperEarliestDate($D50)</f>
        <v>#VALUE!</v>
      </c>
      <c r="I50" s="35" t="e">
        <f>_xll.qlRateHelperLatestDate($D50)</f>
        <v>#VALUE!</v>
      </c>
      <c r="J50" s="45" t="e">
        <v>#N/A</v>
      </c>
    </row>
    <row r="51" spans="4:10" x14ac:dyDescent="0.2">
      <c r="D51" s="33" t="e">
        <v>#N/A</v>
      </c>
      <c r="E51" s="33" t="e">
        <f>+_xll.qlRateHelperQuoteName(D51)</f>
        <v>#VALUE!</v>
      </c>
      <c r="F51" s="34" t="e">
        <f>_xll.qlRateHelperRate($D51)</f>
        <v>#VALUE!</v>
      </c>
      <c r="G51" s="34" t="str">
        <f>IF(ISERROR(_xll.qlSwapRateHelperSpread($D51)),IF(ISERROR(_xll.qlFuturesRateHelperConvexityAdjustment($D51)),"--",_xll.qlFuturesRateHelperConvexityAdjustment($D51)),_xll.qlSwapRateHelperSpread($D51))</f>
        <v>--</v>
      </c>
      <c r="H51" s="35" t="e">
        <f>_xll.qlRateHelperEarliestDate($D51)</f>
        <v>#VALUE!</v>
      </c>
      <c r="I51" s="35" t="e">
        <f>_xll.qlRateHelperLatestDate($D51)</f>
        <v>#VALUE!</v>
      </c>
      <c r="J51" s="45" t="e">
        <v>#N/A</v>
      </c>
    </row>
    <row r="52" spans="4:10" x14ac:dyDescent="0.2">
      <c r="D52" s="33" t="e">
        <v>#N/A</v>
      </c>
      <c r="E52" s="33" t="e">
        <f>+_xll.qlRateHelperQuoteName(D52)</f>
        <v>#VALUE!</v>
      </c>
      <c r="F52" s="34" t="e">
        <f>_xll.qlRateHelperRate($D52)</f>
        <v>#VALUE!</v>
      </c>
      <c r="G52" s="34" t="str">
        <f>IF(ISERROR(_xll.qlSwapRateHelperSpread($D52)),IF(ISERROR(_xll.qlFuturesRateHelperConvexityAdjustment($D52)),"--",_xll.qlFuturesRateHelperConvexityAdjustment($D52)),_xll.qlSwapRateHelperSpread($D52))</f>
        <v>--</v>
      </c>
      <c r="H52" s="35" t="e">
        <f>_xll.qlRateHelperEarliestDate($D52)</f>
        <v>#VALUE!</v>
      </c>
      <c r="I52" s="35" t="e">
        <f>_xll.qlRateHelperLatestDate($D52)</f>
        <v>#VALUE!</v>
      </c>
      <c r="J52" s="45" t="e">
        <v>#N/A</v>
      </c>
    </row>
    <row r="53" spans="4:10" x14ac:dyDescent="0.2">
      <c r="D53" s="33" t="e">
        <v>#N/A</v>
      </c>
      <c r="E53" s="33" t="e">
        <f>+_xll.qlRateHelperQuoteName(D53)</f>
        <v>#VALUE!</v>
      </c>
      <c r="F53" s="34" t="e">
        <f>_xll.qlRateHelperRate($D53)</f>
        <v>#VALUE!</v>
      </c>
      <c r="G53" s="34" t="str">
        <f>IF(ISERROR(_xll.qlSwapRateHelperSpread($D53)),IF(ISERROR(_xll.qlFuturesRateHelperConvexityAdjustment($D53)),"--",_xll.qlFuturesRateHelperConvexityAdjustment($D53)),_xll.qlSwapRateHelperSpread($D53))</f>
        <v>--</v>
      </c>
      <c r="H53" s="35" t="e">
        <f>_xll.qlRateHelperEarliestDate($D53)</f>
        <v>#VALUE!</v>
      </c>
      <c r="I53" s="35" t="e">
        <f>_xll.qlRateHelperLatestDate($D53)</f>
        <v>#VALUE!</v>
      </c>
      <c r="J53" s="45" t="e">
        <v>#N/A</v>
      </c>
    </row>
    <row r="54" spans="4:10" x14ac:dyDescent="0.2">
      <c r="D54" s="33" t="e">
        <v>#N/A</v>
      </c>
      <c r="E54" s="33" t="e">
        <f>+_xll.qlRateHelperQuoteName(D54)</f>
        <v>#VALUE!</v>
      </c>
      <c r="F54" s="34" t="e">
        <f>_xll.qlRateHelperRate($D54)</f>
        <v>#VALUE!</v>
      </c>
      <c r="G54" s="34" t="str">
        <f>IF(ISERROR(_xll.qlSwapRateHelperSpread($D54)),IF(ISERROR(_xll.qlFuturesRateHelperConvexityAdjustment($D54)),"--",_xll.qlFuturesRateHelperConvexityAdjustment($D54)),_xll.qlSwapRateHelperSpread($D54))</f>
        <v>--</v>
      </c>
      <c r="H54" s="35" t="e">
        <f>_xll.qlRateHelperEarliestDate($D54)</f>
        <v>#VALUE!</v>
      </c>
      <c r="I54" s="35" t="e">
        <f>_xll.qlRateHelperLatestDate($D54)</f>
        <v>#VALUE!</v>
      </c>
      <c r="J54" s="45" t="e">
        <v>#N/A</v>
      </c>
    </row>
    <row r="55" spans="4:10" x14ac:dyDescent="0.2">
      <c r="D55" s="33" t="e">
        <v>#N/A</v>
      </c>
      <c r="E55" s="33" t="e">
        <f>+_xll.qlRateHelperQuoteName(D55)</f>
        <v>#VALUE!</v>
      </c>
      <c r="F55" s="34" t="e">
        <f>_xll.qlRateHelperRate($D55)</f>
        <v>#VALUE!</v>
      </c>
      <c r="G55" s="34" t="str">
        <f>IF(ISERROR(_xll.qlSwapRateHelperSpread($D55)),IF(ISERROR(_xll.qlFuturesRateHelperConvexityAdjustment($D55)),"--",_xll.qlFuturesRateHelperConvexityAdjustment($D55)),_xll.qlSwapRateHelperSpread($D55))</f>
        <v>--</v>
      </c>
      <c r="H55" s="35" t="e">
        <f>_xll.qlRateHelperEarliestDate($D55)</f>
        <v>#VALUE!</v>
      </c>
      <c r="I55" s="35" t="e">
        <f>_xll.qlRateHelperLatestDate($D55)</f>
        <v>#VALUE!</v>
      </c>
      <c r="J55" s="45" t="e">
        <v>#N/A</v>
      </c>
    </row>
    <row r="56" spans="4:10" x14ac:dyDescent="0.2">
      <c r="D56" s="33" t="e">
        <v>#N/A</v>
      </c>
      <c r="E56" s="33" t="e">
        <f>+_xll.qlRateHelperQuoteName(D56)</f>
        <v>#VALUE!</v>
      </c>
      <c r="F56" s="34" t="e">
        <f>_xll.qlRateHelperRate($D56)</f>
        <v>#VALUE!</v>
      </c>
      <c r="G56" s="34" t="str">
        <f>IF(ISERROR(_xll.qlSwapRateHelperSpread($D56)),IF(ISERROR(_xll.qlFuturesRateHelperConvexityAdjustment($D56)),"--",_xll.qlFuturesRateHelperConvexityAdjustment($D56)),_xll.qlSwapRateHelperSpread($D56))</f>
        <v>--</v>
      </c>
      <c r="H56" s="35" t="e">
        <f>_xll.qlRateHelperEarliestDate($D56)</f>
        <v>#VALUE!</v>
      </c>
      <c r="I56" s="35" t="e">
        <f>_xll.qlRateHelperLatestDate($D56)</f>
        <v>#VALUE!</v>
      </c>
      <c r="J56" s="45" t="e">
        <v>#N/A</v>
      </c>
    </row>
    <row r="57" spans="4:10" x14ac:dyDescent="0.2">
      <c r="D57" s="33" t="e">
        <v>#N/A</v>
      </c>
      <c r="E57" s="33" t="e">
        <f>+_xll.qlRateHelperQuoteName(D57)</f>
        <v>#VALUE!</v>
      </c>
      <c r="F57" s="34" t="e">
        <f>_xll.qlRateHelperRate($D57)</f>
        <v>#VALUE!</v>
      </c>
      <c r="G57" s="34" t="str">
        <f>IF(ISERROR(_xll.qlSwapRateHelperSpread($D57)),IF(ISERROR(_xll.qlFuturesRateHelperConvexityAdjustment($D57)),"--",_xll.qlFuturesRateHelperConvexityAdjustment($D57)),_xll.qlSwapRateHelperSpread($D57))</f>
        <v>--</v>
      </c>
      <c r="H57" s="35" t="e">
        <f>_xll.qlRateHelperEarliestDate($D57)</f>
        <v>#VALUE!</v>
      </c>
      <c r="I57" s="35" t="e">
        <f>_xll.qlRateHelperLatestDate($D57)</f>
        <v>#VALUE!</v>
      </c>
      <c r="J57" s="45" t="e">
        <v>#N/A</v>
      </c>
    </row>
    <row r="58" spans="4:10" x14ac:dyDescent="0.2">
      <c r="D58" s="33" t="e">
        <v>#N/A</v>
      </c>
      <c r="E58" s="33" t="e">
        <f>+_xll.qlRateHelperQuoteName(D58)</f>
        <v>#VALUE!</v>
      </c>
      <c r="F58" s="34" t="e">
        <f>_xll.qlRateHelperRate($D58)</f>
        <v>#VALUE!</v>
      </c>
      <c r="G58" s="34" t="str">
        <f>IF(ISERROR(_xll.qlSwapRateHelperSpread($D58)),IF(ISERROR(_xll.qlFuturesRateHelperConvexityAdjustment($D58)),"--",_xll.qlFuturesRateHelperConvexityAdjustment($D58)),_xll.qlSwapRateHelperSpread($D58))</f>
        <v>--</v>
      </c>
      <c r="H58" s="35" t="e">
        <f>_xll.qlRateHelperEarliestDate($D58)</f>
        <v>#VALUE!</v>
      </c>
      <c r="I58" s="35" t="e">
        <f>_xll.qlRateHelperLatestDate($D58)</f>
        <v>#VALUE!</v>
      </c>
      <c r="J58" s="45" t="e">
        <v>#N/A</v>
      </c>
    </row>
    <row r="59" spans="4:10" x14ac:dyDescent="0.2">
      <c r="D59" s="33" t="e">
        <v>#N/A</v>
      </c>
      <c r="E59" s="33" t="e">
        <f>+_xll.qlRateHelperQuoteName(D59)</f>
        <v>#VALUE!</v>
      </c>
      <c r="F59" s="34" t="e">
        <f>_xll.qlRateHelperRate($D59)</f>
        <v>#VALUE!</v>
      </c>
      <c r="G59" s="34" t="str">
        <f>IF(ISERROR(_xll.qlSwapRateHelperSpread($D59)),IF(ISERROR(_xll.qlFuturesRateHelperConvexityAdjustment($D59)),"--",_xll.qlFuturesRateHelperConvexityAdjustment($D59)),_xll.qlSwapRateHelperSpread($D59))</f>
        <v>--</v>
      </c>
      <c r="H59" s="35" t="e">
        <f>_xll.qlRateHelperEarliestDate($D59)</f>
        <v>#VALUE!</v>
      </c>
      <c r="I59" s="35" t="e">
        <f>_xll.qlRateHelperLatestDate($D59)</f>
        <v>#VALUE!</v>
      </c>
      <c r="J59" s="45" t="e">
        <v>#N/A</v>
      </c>
    </row>
    <row r="60" spans="4:10" x14ac:dyDescent="0.2">
      <c r="D60" s="33" t="e">
        <v>#N/A</v>
      </c>
      <c r="E60" s="33" t="e">
        <f>+_xll.qlRateHelperQuoteName(D60)</f>
        <v>#VALUE!</v>
      </c>
      <c r="F60" s="34" t="e">
        <f>_xll.qlRateHelperRate($D60)</f>
        <v>#VALUE!</v>
      </c>
      <c r="G60" s="34" t="str">
        <f>IF(ISERROR(_xll.qlSwapRateHelperSpread($D60)),IF(ISERROR(_xll.qlFuturesRateHelperConvexityAdjustment($D60)),"--",_xll.qlFuturesRateHelperConvexityAdjustment($D60)),_xll.qlSwapRateHelperSpread($D60))</f>
        <v>--</v>
      </c>
      <c r="H60" s="35" t="e">
        <f>_xll.qlRateHelperEarliestDate($D60)</f>
        <v>#VALUE!</v>
      </c>
      <c r="I60" s="35" t="e">
        <f>_xll.qlRateHelperLatestDate($D60)</f>
        <v>#VALUE!</v>
      </c>
      <c r="J60" s="45" t="e">
        <v>#N/A</v>
      </c>
    </row>
    <row r="61" spans="4:10" x14ac:dyDescent="0.2">
      <c r="D61" s="33" t="e">
        <v>#N/A</v>
      </c>
      <c r="E61" s="33" t="e">
        <f>+_xll.qlRateHelperQuoteName(D61)</f>
        <v>#VALUE!</v>
      </c>
      <c r="F61" s="34" t="e">
        <f>_xll.qlRateHelperRate($D61)</f>
        <v>#VALUE!</v>
      </c>
      <c r="G61" s="34" t="str">
        <f>IF(ISERROR(_xll.qlSwapRateHelperSpread($D61)),IF(ISERROR(_xll.qlFuturesRateHelperConvexityAdjustment($D61)),"--",_xll.qlFuturesRateHelperConvexityAdjustment($D61)),_xll.qlSwapRateHelperSpread($D61))</f>
        <v>--</v>
      </c>
      <c r="H61" s="35" t="e">
        <f>_xll.qlRateHelperEarliestDate($D61)</f>
        <v>#VALUE!</v>
      </c>
      <c r="I61" s="35" t="e">
        <f>_xll.qlRateHelperLatestDate($D61)</f>
        <v>#VALUE!</v>
      </c>
      <c r="J61" s="45" t="e">
        <v>#N/A</v>
      </c>
    </row>
    <row r="62" spans="4:10" x14ac:dyDescent="0.2">
      <c r="D62" s="33" t="e">
        <v>#N/A</v>
      </c>
      <c r="E62" s="33" t="e">
        <f>+_xll.qlRateHelperQuoteName(D62)</f>
        <v>#VALUE!</v>
      </c>
      <c r="F62" s="34" t="e">
        <f>_xll.qlRateHelperRate($D62)</f>
        <v>#VALUE!</v>
      </c>
      <c r="G62" s="34" t="str">
        <f>IF(ISERROR(_xll.qlSwapRateHelperSpread($D62)),IF(ISERROR(_xll.qlFuturesRateHelperConvexityAdjustment($D62)),"--",_xll.qlFuturesRateHelperConvexityAdjustment($D62)),_xll.qlSwapRateHelperSpread($D62))</f>
        <v>--</v>
      </c>
      <c r="H62" s="35" t="e">
        <f>_xll.qlRateHelperEarliestDate($D62)</f>
        <v>#VALUE!</v>
      </c>
      <c r="I62" s="35" t="e">
        <f>_xll.qlRateHelperLatestDate($D62)</f>
        <v>#VALUE!</v>
      </c>
      <c r="J62" s="45" t="e">
        <v>#N/A</v>
      </c>
    </row>
    <row r="63" spans="4:10" x14ac:dyDescent="0.2">
      <c r="D63" s="33" t="e">
        <v>#N/A</v>
      </c>
      <c r="E63" s="33" t="e">
        <f>+_xll.qlRateHelperQuoteName(D63)</f>
        <v>#VALUE!</v>
      </c>
      <c r="F63" s="34" t="e">
        <f>_xll.qlRateHelperRate($D63)</f>
        <v>#VALUE!</v>
      </c>
      <c r="G63" s="34" t="str">
        <f>IF(ISERROR(_xll.qlSwapRateHelperSpread($D63)),IF(ISERROR(_xll.qlFuturesRateHelperConvexityAdjustment($D63)),"--",_xll.qlFuturesRateHelperConvexityAdjustment($D63)),_xll.qlSwapRateHelperSpread($D63))</f>
        <v>--</v>
      </c>
      <c r="H63" s="35" t="e">
        <f>_xll.qlRateHelperEarliestDate($D63)</f>
        <v>#VALUE!</v>
      </c>
      <c r="I63" s="35" t="e">
        <f>_xll.qlRateHelperLatestDate($D63)</f>
        <v>#VALUE!</v>
      </c>
      <c r="J63" s="45" t="e">
        <v>#N/A</v>
      </c>
    </row>
    <row r="64" spans="4:10" x14ac:dyDescent="0.2">
      <c r="D64" s="33" t="e">
        <v>#N/A</v>
      </c>
      <c r="E64" s="33" t="e">
        <f>+_xll.qlRateHelperQuoteName(D64)</f>
        <v>#VALUE!</v>
      </c>
      <c r="F64" s="34" t="e">
        <f>_xll.qlRateHelperRate($D64)</f>
        <v>#VALUE!</v>
      </c>
      <c r="G64" s="34" t="str">
        <f>IF(ISERROR(_xll.qlSwapRateHelperSpread($D64)),IF(ISERROR(_xll.qlFuturesRateHelperConvexityAdjustment($D64)),"--",_xll.qlFuturesRateHelperConvexityAdjustment($D64)),_xll.qlSwapRateHelperSpread($D64))</f>
        <v>--</v>
      </c>
      <c r="H64" s="35" t="e">
        <f>_xll.qlRateHelperEarliestDate($D64)</f>
        <v>#VALUE!</v>
      </c>
      <c r="I64" s="35" t="e">
        <f>_xll.qlRateHelperLatestDate($D64)</f>
        <v>#VALUE!</v>
      </c>
      <c r="J64" s="45" t="e">
        <v>#N/A</v>
      </c>
    </row>
    <row r="65" spans="4:10" x14ac:dyDescent="0.2">
      <c r="D65" s="33" t="e">
        <v>#N/A</v>
      </c>
      <c r="E65" s="33" t="e">
        <f>+_xll.qlRateHelperQuoteName(D65)</f>
        <v>#VALUE!</v>
      </c>
      <c r="F65" s="34" t="e">
        <f>_xll.qlRateHelperRate($D65)</f>
        <v>#VALUE!</v>
      </c>
      <c r="G65" s="34" t="str">
        <f>IF(ISERROR(_xll.qlSwapRateHelperSpread($D65)),IF(ISERROR(_xll.qlFuturesRateHelperConvexityAdjustment($D65)),"--",_xll.qlFuturesRateHelperConvexityAdjustment($D65)),_xll.qlSwapRateHelperSpread($D65))</f>
        <v>--</v>
      </c>
      <c r="H65" s="35" t="e">
        <f>_xll.qlRateHelperEarliestDate($D65)</f>
        <v>#VALUE!</v>
      </c>
      <c r="I65" s="35" t="e">
        <f>_xll.qlRateHelperLatestDate($D65)</f>
        <v>#VALUE!</v>
      </c>
      <c r="J65" s="45" t="e">
        <v>#N/A</v>
      </c>
    </row>
    <row r="66" spans="4:10" x14ac:dyDescent="0.2">
      <c r="D66" s="33" t="e">
        <v>#N/A</v>
      </c>
      <c r="E66" s="33" t="e">
        <f>+_xll.qlRateHelperQuoteName(D66)</f>
        <v>#VALUE!</v>
      </c>
      <c r="F66" s="34" t="e">
        <f>_xll.qlRateHelperRate($D66)</f>
        <v>#VALUE!</v>
      </c>
      <c r="G66" s="34" t="str">
        <f>IF(ISERROR(_xll.qlSwapRateHelperSpread($D66)),IF(ISERROR(_xll.qlFuturesRateHelperConvexityAdjustment($D66)),"--",_xll.qlFuturesRateHelperConvexityAdjustment($D66)),_xll.qlSwapRateHelperSpread($D66))</f>
        <v>--</v>
      </c>
      <c r="H66" s="35" t="e">
        <f>_xll.qlRateHelperEarliestDate($D66)</f>
        <v>#VALUE!</v>
      </c>
      <c r="I66" s="35" t="e">
        <f>_xll.qlRateHelperLatestDate($D66)</f>
        <v>#VALUE!</v>
      </c>
      <c r="J66" s="45" t="e">
        <v>#N/A</v>
      </c>
    </row>
    <row r="67" spans="4:10" x14ac:dyDescent="0.2">
      <c r="D67" s="33" t="e">
        <v>#N/A</v>
      </c>
      <c r="E67" s="33" t="e">
        <f>+_xll.qlRateHelperQuoteName(D67)</f>
        <v>#VALUE!</v>
      </c>
      <c r="F67" s="34" t="e">
        <f>_xll.qlRateHelperRate($D67)</f>
        <v>#VALUE!</v>
      </c>
      <c r="G67" s="34" t="str">
        <f>IF(ISERROR(_xll.qlSwapRateHelperSpread($D67)),IF(ISERROR(_xll.qlFuturesRateHelperConvexityAdjustment($D67)),"--",_xll.qlFuturesRateHelperConvexityAdjustment($D67)),_xll.qlSwapRateHelperSpread($D67))</f>
        <v>--</v>
      </c>
      <c r="H67" s="35" t="e">
        <f>_xll.qlRateHelperEarliestDate($D67)</f>
        <v>#VALUE!</v>
      </c>
      <c r="I67" s="35" t="e">
        <f>_xll.qlRateHelperLatestDate($D67)</f>
        <v>#VALUE!</v>
      </c>
      <c r="J67" s="45" t="e">
        <v>#N/A</v>
      </c>
    </row>
    <row r="68" spans="4:10" x14ac:dyDescent="0.2">
      <c r="D68" s="33" t="e">
        <v>#N/A</v>
      </c>
      <c r="E68" s="33" t="e">
        <f>+_xll.qlRateHelperQuoteName(D68)</f>
        <v>#VALUE!</v>
      </c>
      <c r="F68" s="34" t="e">
        <f>_xll.qlRateHelperRate($D68)</f>
        <v>#VALUE!</v>
      </c>
      <c r="G68" s="34" t="str">
        <f>IF(ISERROR(_xll.qlSwapRateHelperSpread($D68)),IF(ISERROR(_xll.qlFuturesRateHelperConvexityAdjustment($D68)),"--",_xll.qlFuturesRateHelperConvexityAdjustment($D68)),_xll.qlSwapRateHelperSpread($D68))</f>
        <v>--</v>
      </c>
      <c r="H68" s="35" t="e">
        <f>_xll.qlRateHelperEarliestDate($D68)</f>
        <v>#VALUE!</v>
      </c>
      <c r="I68" s="35" t="e">
        <f>_xll.qlRateHelperLatestDate($D68)</f>
        <v>#VALUE!</v>
      </c>
      <c r="J68" s="45" t="e">
        <v>#N/A</v>
      </c>
    </row>
    <row r="69" spans="4:10" x14ac:dyDescent="0.2">
      <c r="D69" s="33" t="e">
        <v>#N/A</v>
      </c>
      <c r="E69" s="33" t="e">
        <f>+_xll.qlRateHelperQuoteName(D69)</f>
        <v>#VALUE!</v>
      </c>
      <c r="F69" s="34" t="e">
        <f>_xll.qlRateHelperRate($D69)</f>
        <v>#VALUE!</v>
      </c>
      <c r="G69" s="34" t="str">
        <f>IF(ISERROR(_xll.qlSwapRateHelperSpread($D69)),IF(ISERROR(_xll.qlFuturesRateHelperConvexityAdjustment($D69)),"--",_xll.qlFuturesRateHelperConvexityAdjustment($D69)),_xll.qlSwapRateHelperSpread($D69))</f>
        <v>--</v>
      </c>
      <c r="H69" s="35" t="e">
        <f>_xll.qlRateHelperEarliestDate($D69)</f>
        <v>#VALUE!</v>
      </c>
      <c r="I69" s="35" t="e">
        <f>_xll.qlRateHelperLatestDate($D69)</f>
        <v>#VALUE!</v>
      </c>
      <c r="J69" s="45" t="e">
        <v>#N/A</v>
      </c>
    </row>
    <row r="70" spans="4:10" x14ac:dyDescent="0.2">
      <c r="D70" s="33" t="e">
        <v>#N/A</v>
      </c>
      <c r="E70" s="33" t="e">
        <f>+_xll.qlRateHelperQuoteName(D70)</f>
        <v>#VALUE!</v>
      </c>
      <c r="F70" s="34" t="e">
        <f>_xll.qlRateHelperRate($D70)</f>
        <v>#VALUE!</v>
      </c>
      <c r="G70" s="34" t="str">
        <f>IF(ISERROR(_xll.qlSwapRateHelperSpread($D70)),IF(ISERROR(_xll.qlFuturesRateHelperConvexityAdjustment($D70)),"--",_xll.qlFuturesRateHelperConvexityAdjustment($D70)),_xll.qlSwapRateHelperSpread($D70))</f>
        <v>--</v>
      </c>
      <c r="H70" s="35" t="e">
        <f>_xll.qlRateHelperEarliestDate($D70)</f>
        <v>#VALUE!</v>
      </c>
      <c r="I70" s="35" t="e">
        <f>_xll.qlRateHelperLatestDate($D70)</f>
        <v>#VALUE!</v>
      </c>
      <c r="J70" s="45" t="e">
        <v>#N/A</v>
      </c>
    </row>
    <row r="71" spans="4:10" x14ac:dyDescent="0.2">
      <c r="D71" s="33" t="e">
        <v>#N/A</v>
      </c>
      <c r="E71" s="33" t="e">
        <f>+_xll.qlRateHelperQuoteName(D71)</f>
        <v>#VALUE!</v>
      </c>
      <c r="F71" s="34" t="e">
        <f>_xll.qlRateHelperRate($D71)</f>
        <v>#VALUE!</v>
      </c>
      <c r="G71" s="34" t="str">
        <f>IF(ISERROR(_xll.qlSwapRateHelperSpread($D71)),IF(ISERROR(_xll.qlFuturesRateHelperConvexityAdjustment($D71)),"--",_xll.qlFuturesRateHelperConvexityAdjustment($D71)),_xll.qlSwapRateHelperSpread($D71))</f>
        <v>--</v>
      </c>
      <c r="H71" s="35" t="e">
        <f>_xll.qlRateHelperEarliestDate($D71)</f>
        <v>#VALUE!</v>
      </c>
      <c r="I71" s="35" t="e">
        <f>_xll.qlRateHelperLatestDate($D71)</f>
        <v>#VALUE!</v>
      </c>
      <c r="J71" s="45" t="e">
        <v>#N/A</v>
      </c>
    </row>
    <row r="72" spans="4:10" x14ac:dyDescent="0.2">
      <c r="D72" s="33" t="e">
        <v>#N/A</v>
      </c>
      <c r="E72" s="33" t="e">
        <f>+_xll.qlRateHelperQuoteName(D72)</f>
        <v>#VALUE!</v>
      </c>
      <c r="F72" s="34" t="e">
        <f>_xll.qlRateHelperRate($D72)</f>
        <v>#VALUE!</v>
      </c>
      <c r="G72" s="34" t="str">
        <f>IF(ISERROR(_xll.qlSwapRateHelperSpread($D72)),IF(ISERROR(_xll.qlFuturesRateHelperConvexityAdjustment($D72)),"--",_xll.qlFuturesRateHelperConvexityAdjustment($D72)),_xll.qlSwapRateHelperSpread($D72))</f>
        <v>--</v>
      </c>
      <c r="H72" s="35" t="e">
        <f>_xll.qlRateHelperEarliestDate($D72)</f>
        <v>#VALUE!</v>
      </c>
      <c r="I72" s="35" t="e">
        <f>_xll.qlRateHelperLatestDate($D72)</f>
        <v>#VALUE!</v>
      </c>
      <c r="J72" s="45" t="e">
        <v>#N/A</v>
      </c>
    </row>
    <row r="73" spans="4:10" x14ac:dyDescent="0.2">
      <c r="D73" s="33" t="e">
        <v>#N/A</v>
      </c>
      <c r="E73" s="33" t="e">
        <f>+_xll.qlRateHelperQuoteName(D73)</f>
        <v>#VALUE!</v>
      </c>
      <c r="F73" s="34" t="e">
        <f>_xll.qlRateHelperRate($D73)</f>
        <v>#VALUE!</v>
      </c>
      <c r="G73" s="34" t="str">
        <f>IF(ISERROR(_xll.qlSwapRateHelperSpread($D73)),IF(ISERROR(_xll.qlFuturesRateHelperConvexityAdjustment($D73)),"--",_xll.qlFuturesRateHelperConvexityAdjustment($D73)),_xll.qlSwapRateHelperSpread($D73))</f>
        <v>--</v>
      </c>
      <c r="H73" s="35" t="e">
        <f>_xll.qlRateHelperEarliestDate($D73)</f>
        <v>#VALUE!</v>
      </c>
      <c r="I73" s="35" t="e">
        <f>_xll.qlRateHelperLatestDate($D73)</f>
        <v>#VALUE!</v>
      </c>
      <c r="J73" s="45" t="e">
        <v>#N/A</v>
      </c>
    </row>
    <row r="74" spans="4:10" x14ac:dyDescent="0.2">
      <c r="D74" s="33" t="e">
        <v>#N/A</v>
      </c>
      <c r="E74" s="33" t="e">
        <f>+_xll.qlRateHelperQuoteName(D74)</f>
        <v>#VALUE!</v>
      </c>
      <c r="F74" s="34" t="e">
        <f>_xll.qlRateHelperRate($D74)</f>
        <v>#VALUE!</v>
      </c>
      <c r="G74" s="34" t="str">
        <f>IF(ISERROR(_xll.qlSwapRateHelperSpread($D74)),IF(ISERROR(_xll.qlFuturesRateHelperConvexityAdjustment($D74)),"--",_xll.qlFuturesRateHelperConvexityAdjustment($D74)),_xll.qlSwapRateHelperSpread($D74))</f>
        <v>--</v>
      </c>
      <c r="H74" s="35" t="e">
        <f>_xll.qlRateHelperEarliestDate($D74)</f>
        <v>#VALUE!</v>
      </c>
      <c r="I74" s="35" t="e">
        <f>_xll.qlRateHelperLatestDate($D74)</f>
        <v>#VALUE!</v>
      </c>
      <c r="J74" s="45" t="e">
        <v>#N/A</v>
      </c>
    </row>
    <row r="75" spans="4:10" x14ac:dyDescent="0.2">
      <c r="D75" s="33" t="e">
        <v>#N/A</v>
      </c>
      <c r="E75" s="33" t="e">
        <f>+_xll.qlRateHelperQuoteName(D75)</f>
        <v>#VALUE!</v>
      </c>
      <c r="F75" s="34" t="e">
        <f>_xll.qlRateHelperRate($D75)</f>
        <v>#VALUE!</v>
      </c>
      <c r="G75" s="34" t="str">
        <f>IF(ISERROR(_xll.qlSwapRateHelperSpread($D75)),IF(ISERROR(_xll.qlFuturesRateHelperConvexityAdjustment($D75)),"--",_xll.qlFuturesRateHelperConvexityAdjustment($D75)),_xll.qlSwapRateHelperSpread($D75))</f>
        <v>--</v>
      </c>
      <c r="H75" s="35" t="e">
        <f>_xll.qlRateHelperEarliestDate($D75)</f>
        <v>#VALUE!</v>
      </c>
      <c r="I75" s="35" t="e">
        <f>_xll.qlRateHelperLatestDate($D75)</f>
        <v>#VALUE!</v>
      </c>
      <c r="J75" s="45" t="e">
        <v>#N/A</v>
      </c>
    </row>
    <row r="76" spans="4:10" x14ac:dyDescent="0.2">
      <c r="D76" s="33" t="e">
        <v>#N/A</v>
      </c>
      <c r="E76" s="33" t="e">
        <f>+_xll.qlRateHelperQuoteName(D76)</f>
        <v>#VALUE!</v>
      </c>
      <c r="F76" s="34" t="e">
        <f>_xll.qlRateHelperRate($D76)</f>
        <v>#VALUE!</v>
      </c>
      <c r="G76" s="34" t="str">
        <f>IF(ISERROR(_xll.qlSwapRateHelperSpread($D76)),IF(ISERROR(_xll.qlFuturesRateHelperConvexityAdjustment($D76)),"--",_xll.qlFuturesRateHelperConvexityAdjustment($D76)),_xll.qlSwapRateHelperSpread($D76))</f>
        <v>--</v>
      </c>
      <c r="H76" s="35" t="e">
        <f>_xll.qlRateHelperEarliestDate($D76)</f>
        <v>#VALUE!</v>
      </c>
      <c r="I76" s="35" t="e">
        <f>_xll.qlRateHelperLatestDate($D76)</f>
        <v>#VALUE!</v>
      </c>
      <c r="J76" s="45" t="e">
        <v>#N/A</v>
      </c>
    </row>
    <row r="77" spans="4:10" x14ac:dyDescent="0.2">
      <c r="D77" s="33" t="e">
        <v>#N/A</v>
      </c>
      <c r="E77" s="33" t="e">
        <f>+_xll.qlRateHelperQuoteName(D77)</f>
        <v>#VALUE!</v>
      </c>
      <c r="F77" s="34" t="e">
        <f>_xll.qlRateHelperRate($D77)</f>
        <v>#VALUE!</v>
      </c>
      <c r="G77" s="34" t="str">
        <f>IF(ISERROR(_xll.qlSwapRateHelperSpread($D77)),IF(ISERROR(_xll.qlFuturesRateHelperConvexityAdjustment($D77)),"--",_xll.qlFuturesRateHelperConvexityAdjustment($D77)),_xll.qlSwapRateHelperSpread($D77))</f>
        <v>--</v>
      </c>
      <c r="H77" s="35" t="e">
        <f>_xll.qlRateHelperEarliestDate($D77)</f>
        <v>#VALUE!</v>
      </c>
      <c r="I77" s="35" t="e">
        <f>_xll.qlRateHelperLatestDate($D77)</f>
        <v>#VALUE!</v>
      </c>
      <c r="J77" s="45" t="e">
        <v>#N/A</v>
      </c>
    </row>
    <row r="78" spans="4:10" x14ac:dyDescent="0.2">
      <c r="D78" s="33" t="e">
        <v>#N/A</v>
      </c>
      <c r="E78" s="33" t="e">
        <f>+_xll.qlRateHelperQuoteName(D78)</f>
        <v>#VALUE!</v>
      </c>
      <c r="F78" s="34" t="e">
        <f>_xll.qlRateHelperRate($D78)</f>
        <v>#VALUE!</v>
      </c>
      <c r="G78" s="34" t="str">
        <f>IF(ISERROR(_xll.qlSwapRateHelperSpread($D78)),IF(ISERROR(_xll.qlFuturesRateHelperConvexityAdjustment($D78)),"--",_xll.qlFuturesRateHelperConvexityAdjustment($D78)),_xll.qlSwapRateHelperSpread($D78))</f>
        <v>--</v>
      </c>
      <c r="H78" s="35" t="e">
        <f>_xll.qlRateHelperEarliestDate($D78)</f>
        <v>#VALUE!</v>
      </c>
      <c r="I78" s="35" t="e">
        <f>_xll.qlRateHelperLatestDate($D78)</f>
        <v>#VALUE!</v>
      </c>
      <c r="J78" s="45" t="e">
        <v>#N/A</v>
      </c>
    </row>
    <row r="79" spans="4:10" x14ac:dyDescent="0.2">
      <c r="D79" s="33" t="e">
        <v>#N/A</v>
      </c>
      <c r="E79" s="33" t="e">
        <f>+_xll.qlRateHelperQuoteName(D79)</f>
        <v>#VALUE!</v>
      </c>
      <c r="F79" s="34" t="e">
        <f>_xll.qlRateHelperRate($D79)</f>
        <v>#VALUE!</v>
      </c>
      <c r="G79" s="34" t="str">
        <f>IF(ISERROR(_xll.qlSwapRateHelperSpread($D79)),IF(ISERROR(_xll.qlFuturesRateHelperConvexityAdjustment($D79)),"--",_xll.qlFuturesRateHelperConvexityAdjustment($D79)),_xll.qlSwapRateHelperSpread($D79))</f>
        <v>--</v>
      </c>
      <c r="H79" s="35" t="e">
        <f>_xll.qlRateHelperEarliestDate($D79)</f>
        <v>#VALUE!</v>
      </c>
      <c r="I79" s="35" t="e">
        <f>_xll.qlRateHelperLatestDate($D79)</f>
        <v>#VALUE!</v>
      </c>
      <c r="J79" s="45" t="e">
        <v>#N/A</v>
      </c>
    </row>
    <row r="80" spans="4:10" x14ac:dyDescent="0.2">
      <c r="D80" s="33" t="e">
        <v>#N/A</v>
      </c>
      <c r="E80" s="33" t="e">
        <f>+_xll.qlRateHelperQuoteName(D80)</f>
        <v>#VALUE!</v>
      </c>
      <c r="F80" s="34" t="e">
        <f>_xll.qlRateHelperRate($D80)</f>
        <v>#VALUE!</v>
      </c>
      <c r="G80" s="34" t="str">
        <f>IF(ISERROR(_xll.qlSwapRateHelperSpread($D80)),IF(ISERROR(_xll.qlFuturesRateHelperConvexityAdjustment($D80)),"--",_xll.qlFuturesRateHelperConvexityAdjustment($D80)),_xll.qlSwapRateHelperSpread($D80))</f>
        <v>--</v>
      </c>
      <c r="H80" s="35" t="e">
        <f>_xll.qlRateHelperEarliestDate($D80)</f>
        <v>#VALUE!</v>
      </c>
      <c r="I80" s="35" t="e">
        <f>_xll.qlRateHelperLatestDate($D80)</f>
        <v>#VALUE!</v>
      </c>
      <c r="J80" s="45" t="e">
        <v>#N/A</v>
      </c>
    </row>
    <row r="81" spans="4:10" x14ac:dyDescent="0.2">
      <c r="D81" s="33" t="e">
        <v>#N/A</v>
      </c>
      <c r="E81" s="33" t="e">
        <f>+_xll.qlRateHelperQuoteName(D81)</f>
        <v>#VALUE!</v>
      </c>
      <c r="F81" s="34" t="e">
        <f>_xll.qlRateHelperRate($D81)</f>
        <v>#VALUE!</v>
      </c>
      <c r="G81" s="34" t="str">
        <f>IF(ISERROR(_xll.qlSwapRateHelperSpread($D81)),IF(ISERROR(_xll.qlFuturesRateHelperConvexityAdjustment($D81)),"--",_xll.qlFuturesRateHelperConvexityAdjustment($D81)),_xll.qlSwapRateHelperSpread($D81))</f>
        <v>--</v>
      </c>
      <c r="H81" s="35" t="e">
        <f>_xll.qlRateHelperEarliestDate($D81)</f>
        <v>#VALUE!</v>
      </c>
      <c r="I81" s="35" t="e">
        <f>_xll.qlRateHelperLatestDate($D81)</f>
        <v>#VALUE!</v>
      </c>
      <c r="J81" s="45" t="e">
        <v>#N/A</v>
      </c>
    </row>
    <row r="82" spans="4:10" x14ac:dyDescent="0.2">
      <c r="D82" s="33" t="e">
        <v>#N/A</v>
      </c>
      <c r="E82" s="33" t="e">
        <f>+_xll.qlRateHelperQuoteName(D82)</f>
        <v>#VALUE!</v>
      </c>
      <c r="F82" s="34" t="e">
        <f>_xll.qlRateHelperRate($D82)</f>
        <v>#VALUE!</v>
      </c>
      <c r="G82" s="34" t="str">
        <f>IF(ISERROR(_xll.qlSwapRateHelperSpread($D82)),IF(ISERROR(_xll.qlFuturesRateHelperConvexityAdjustment($D82)),"--",_xll.qlFuturesRateHelperConvexityAdjustment($D82)),_xll.qlSwapRateHelperSpread($D82))</f>
        <v>--</v>
      </c>
      <c r="H82" s="35" t="e">
        <f>_xll.qlRateHelperEarliestDate($D82)</f>
        <v>#VALUE!</v>
      </c>
      <c r="I82" s="35" t="e">
        <f>_xll.qlRateHelperLatestDate($D82)</f>
        <v>#VALUE!</v>
      </c>
      <c r="J82" s="45" t="e">
        <v>#N/A</v>
      </c>
    </row>
    <row r="83" spans="4:10" x14ac:dyDescent="0.2">
      <c r="D83" s="33" t="e">
        <v>#N/A</v>
      </c>
      <c r="E83" s="33" t="e">
        <f>+_xll.qlRateHelperQuoteName(D83)</f>
        <v>#VALUE!</v>
      </c>
      <c r="F83" s="34" t="e">
        <f>_xll.qlRateHelperRate($D83)</f>
        <v>#VALUE!</v>
      </c>
      <c r="G83" s="34" t="str">
        <f>IF(ISERROR(_xll.qlSwapRateHelperSpread($D83)),IF(ISERROR(_xll.qlFuturesRateHelperConvexityAdjustment($D83)),"--",_xll.qlFuturesRateHelperConvexityAdjustment($D83)),_xll.qlSwapRateHelperSpread($D83))</f>
        <v>--</v>
      </c>
      <c r="H83" s="35" t="e">
        <f>_xll.qlRateHelperEarliestDate($D83)</f>
        <v>#VALUE!</v>
      </c>
      <c r="I83" s="35" t="e">
        <f>_xll.qlRateHelperLatestDate($D83)</f>
        <v>#VALUE!</v>
      </c>
      <c r="J83" s="45" t="e">
        <v>#N/A</v>
      </c>
    </row>
    <row r="84" spans="4:10" x14ac:dyDescent="0.2">
      <c r="D84" s="33" t="e">
        <v>#N/A</v>
      </c>
      <c r="E84" s="33" t="e">
        <f>+_xll.qlRateHelperQuoteName(D84)</f>
        <v>#VALUE!</v>
      </c>
      <c r="F84" s="34" t="e">
        <f>_xll.qlRateHelperRate($D84)</f>
        <v>#VALUE!</v>
      </c>
      <c r="G84" s="34" t="str">
        <f>IF(ISERROR(_xll.qlSwapRateHelperSpread($D84)),IF(ISERROR(_xll.qlFuturesRateHelperConvexityAdjustment($D84)),"--",_xll.qlFuturesRateHelperConvexityAdjustment($D84)),_xll.qlSwapRateHelperSpread($D84))</f>
        <v>--</v>
      </c>
      <c r="H84" s="35" t="e">
        <f>_xll.qlRateHelperEarliestDate($D84)</f>
        <v>#VALUE!</v>
      </c>
      <c r="I84" s="35" t="e">
        <f>_xll.qlRateHelperLatestDate($D84)</f>
        <v>#VALUE!</v>
      </c>
      <c r="J84" s="45" t="e">
        <v>#N/A</v>
      </c>
    </row>
    <row r="85" spans="4:10" x14ac:dyDescent="0.2">
      <c r="D85" s="33" t="e">
        <v>#N/A</v>
      </c>
      <c r="E85" s="33" t="e">
        <f>+_xll.qlRateHelperQuoteName(D85)</f>
        <v>#VALUE!</v>
      </c>
      <c r="F85" s="34" t="e">
        <f>_xll.qlRateHelperRate($D85)</f>
        <v>#VALUE!</v>
      </c>
      <c r="G85" s="34" t="str">
        <f>IF(ISERROR(_xll.qlSwapRateHelperSpread($D85)),IF(ISERROR(_xll.qlFuturesRateHelperConvexityAdjustment($D85)),"--",_xll.qlFuturesRateHelperConvexityAdjustment($D85)),_xll.qlSwapRateHelperSpread($D85))</f>
        <v>--</v>
      </c>
      <c r="H85" s="35" t="e">
        <f>_xll.qlRateHelperEarliestDate($D85)</f>
        <v>#VALUE!</v>
      </c>
      <c r="I85" s="35" t="e">
        <f>_xll.qlRateHelperLatestDate($D85)</f>
        <v>#VALUE!</v>
      </c>
      <c r="J85" s="45" t="e">
        <v>#N/A</v>
      </c>
    </row>
    <row r="86" spans="4:10" x14ac:dyDescent="0.2">
      <c r="D86" s="33" t="e">
        <v>#N/A</v>
      </c>
      <c r="E86" s="33" t="e">
        <f>+_xll.qlRateHelperQuoteName(D86)</f>
        <v>#VALUE!</v>
      </c>
      <c r="F86" s="34" t="e">
        <f>_xll.qlRateHelperRate($D86)</f>
        <v>#VALUE!</v>
      </c>
      <c r="G86" s="34" t="str">
        <f>IF(ISERROR(_xll.qlSwapRateHelperSpread($D86)),IF(ISERROR(_xll.qlFuturesRateHelperConvexityAdjustment($D86)),"--",_xll.qlFuturesRateHelperConvexityAdjustment($D86)),_xll.qlSwapRateHelperSpread($D86))</f>
        <v>--</v>
      </c>
      <c r="H86" s="35" t="e">
        <f>_xll.qlRateHelperEarliestDate($D86)</f>
        <v>#VALUE!</v>
      </c>
      <c r="I86" s="35" t="e">
        <f>_xll.qlRateHelperLatestDate($D86)</f>
        <v>#VALUE!</v>
      </c>
      <c r="J86" s="45" t="e">
        <v>#N/A</v>
      </c>
    </row>
    <row r="87" spans="4:10" x14ac:dyDescent="0.2">
      <c r="D87" s="33" t="e">
        <v>#N/A</v>
      </c>
      <c r="E87" s="33" t="e">
        <f>+_xll.qlRateHelperQuoteName(D87)</f>
        <v>#VALUE!</v>
      </c>
      <c r="F87" s="34" t="e">
        <f>_xll.qlRateHelperRate($D87)</f>
        <v>#VALUE!</v>
      </c>
      <c r="G87" s="34" t="str">
        <f>IF(ISERROR(_xll.qlSwapRateHelperSpread($D87)),IF(ISERROR(_xll.qlFuturesRateHelperConvexityAdjustment($D87)),"--",_xll.qlFuturesRateHelperConvexityAdjustment($D87)),_xll.qlSwapRateHelperSpread($D87))</f>
        <v>--</v>
      </c>
      <c r="H87" s="35" t="e">
        <f>_xll.qlRateHelperEarliestDate($D87)</f>
        <v>#VALUE!</v>
      </c>
      <c r="I87" s="35" t="e">
        <f>_xll.qlRateHelperLatestDate($D87)</f>
        <v>#VALUE!</v>
      </c>
      <c r="J87" s="45" t="e">
        <v>#N/A</v>
      </c>
    </row>
    <row r="88" spans="4:10" x14ac:dyDescent="0.2">
      <c r="D88" s="33" t="e">
        <v>#N/A</v>
      </c>
      <c r="E88" s="33" t="e">
        <f>+_xll.qlRateHelperQuoteName(D88)</f>
        <v>#VALUE!</v>
      </c>
      <c r="F88" s="34" t="e">
        <f>_xll.qlRateHelperRate($D88)</f>
        <v>#VALUE!</v>
      </c>
      <c r="G88" s="34" t="str">
        <f>IF(ISERROR(_xll.qlSwapRateHelperSpread($D88)),IF(ISERROR(_xll.qlFuturesRateHelperConvexityAdjustment($D88)),"--",_xll.qlFuturesRateHelperConvexityAdjustment($D88)),_xll.qlSwapRateHelperSpread($D88))</f>
        <v>--</v>
      </c>
      <c r="H88" s="35" t="e">
        <f>_xll.qlRateHelperEarliestDate($D88)</f>
        <v>#VALUE!</v>
      </c>
      <c r="I88" s="35" t="e">
        <f>_xll.qlRateHelperLatestDate($D88)</f>
        <v>#VALUE!</v>
      </c>
      <c r="J88" s="45" t="e">
        <v>#N/A</v>
      </c>
    </row>
    <row r="89" spans="4:10" x14ac:dyDescent="0.2">
      <c r="D89" s="33" t="e">
        <v>#N/A</v>
      </c>
      <c r="E89" s="33" t="e">
        <f>+_xll.qlRateHelperQuoteName(D89)</f>
        <v>#VALUE!</v>
      </c>
      <c r="F89" s="34" t="e">
        <f>_xll.qlRateHelperRate($D89)</f>
        <v>#VALUE!</v>
      </c>
      <c r="G89" s="34" t="str">
        <f>IF(ISERROR(_xll.qlSwapRateHelperSpread($D89)),IF(ISERROR(_xll.qlFuturesRateHelperConvexityAdjustment($D89)),"--",_xll.qlFuturesRateHelperConvexityAdjustment($D89)),_xll.qlSwapRateHelperSpread($D89))</f>
        <v>--</v>
      </c>
      <c r="H89" s="35" t="e">
        <f>_xll.qlRateHelperEarliestDate($D89)</f>
        <v>#VALUE!</v>
      </c>
      <c r="I89" s="35" t="e">
        <f>_xll.qlRateHelperLatestDate($D89)</f>
        <v>#VALUE!</v>
      </c>
      <c r="J89" s="45" t="e">
        <v>#N/A</v>
      </c>
    </row>
    <row r="90" spans="4:10" x14ac:dyDescent="0.2">
      <c r="D90" s="33" t="e">
        <v>#N/A</v>
      </c>
      <c r="E90" s="33" t="e">
        <f>+_xll.qlRateHelperQuoteName(D90)</f>
        <v>#VALUE!</v>
      </c>
      <c r="F90" s="34" t="e">
        <f>_xll.qlRateHelperRate($D90)</f>
        <v>#VALUE!</v>
      </c>
      <c r="G90" s="34" t="str">
        <f>IF(ISERROR(_xll.qlSwapRateHelperSpread($D90)),IF(ISERROR(_xll.qlFuturesRateHelperConvexityAdjustment($D90)),"--",_xll.qlFuturesRateHelperConvexityAdjustment($D90)),_xll.qlSwapRateHelperSpread($D90))</f>
        <v>--</v>
      </c>
      <c r="H90" s="35" t="e">
        <f>_xll.qlRateHelperEarliestDate($D90)</f>
        <v>#VALUE!</v>
      </c>
      <c r="I90" s="35" t="e">
        <f>_xll.qlRateHelperLatestDate($D90)</f>
        <v>#VALUE!</v>
      </c>
      <c r="J90" s="45" t="e">
        <v>#N/A</v>
      </c>
    </row>
    <row r="91" spans="4:10" x14ac:dyDescent="0.2">
      <c r="D91" s="33" t="e">
        <v>#N/A</v>
      </c>
      <c r="E91" s="33" t="e">
        <f>+_xll.qlRateHelperQuoteName(D91)</f>
        <v>#VALUE!</v>
      </c>
      <c r="F91" s="34" t="e">
        <f>_xll.qlRateHelperRate($D91)</f>
        <v>#VALUE!</v>
      </c>
      <c r="G91" s="34" t="str">
        <f>IF(ISERROR(_xll.qlSwapRateHelperSpread($D91)),IF(ISERROR(_xll.qlFuturesRateHelperConvexityAdjustment($D91)),"--",_xll.qlFuturesRateHelperConvexityAdjustment($D91)),_xll.qlSwapRateHelperSpread($D91))</f>
        <v>--</v>
      </c>
      <c r="H91" s="35" t="e">
        <f>_xll.qlRateHelperEarliestDate($D91)</f>
        <v>#VALUE!</v>
      </c>
      <c r="I91" s="35" t="e">
        <f>_xll.qlRateHelperLatestDate($D91)</f>
        <v>#VALUE!</v>
      </c>
      <c r="J91" s="45" t="e">
        <v>#N/A</v>
      </c>
    </row>
    <row r="92" spans="4:10" x14ac:dyDescent="0.2">
      <c r="D92" s="33" t="e">
        <v>#N/A</v>
      </c>
      <c r="E92" s="33" t="e">
        <f>+_xll.qlRateHelperQuoteName(D92)</f>
        <v>#VALUE!</v>
      </c>
      <c r="F92" s="34" t="e">
        <f>_xll.qlRateHelperRate($D92)</f>
        <v>#VALUE!</v>
      </c>
      <c r="G92" s="34" t="str">
        <f>IF(ISERROR(_xll.qlSwapRateHelperSpread($D92)),IF(ISERROR(_xll.qlFuturesRateHelperConvexityAdjustment($D92)),"--",_xll.qlFuturesRateHelperConvexityAdjustment($D92)),_xll.qlSwapRateHelperSpread($D92))</f>
        <v>--</v>
      </c>
      <c r="H92" s="35" t="e">
        <f>_xll.qlRateHelperEarliestDate($D92)</f>
        <v>#VALUE!</v>
      </c>
      <c r="I92" s="35" t="e">
        <f>_xll.qlRateHelperLatestDate($D92)</f>
        <v>#VALUE!</v>
      </c>
      <c r="J92" s="45" t="e">
        <v>#N/A</v>
      </c>
    </row>
    <row r="93" spans="4:10" x14ac:dyDescent="0.2">
      <c r="D93" s="33" t="e">
        <v>#N/A</v>
      </c>
      <c r="E93" s="33" t="e">
        <f>+_xll.qlRateHelperQuoteName(D93)</f>
        <v>#VALUE!</v>
      </c>
      <c r="F93" s="34" t="e">
        <f>_xll.qlRateHelperRate($D93)</f>
        <v>#VALUE!</v>
      </c>
      <c r="G93" s="34" t="str">
        <f>IF(ISERROR(_xll.qlSwapRateHelperSpread($D93)),IF(ISERROR(_xll.qlFuturesRateHelperConvexityAdjustment($D93)),"--",_xll.qlFuturesRateHelperConvexityAdjustment($D93)),_xll.qlSwapRateHelperSpread($D93))</f>
        <v>--</v>
      </c>
      <c r="H93" s="35" t="e">
        <f>_xll.qlRateHelperEarliestDate($D93)</f>
        <v>#VALUE!</v>
      </c>
      <c r="I93" s="35" t="e">
        <f>_xll.qlRateHelperLatestDate($D93)</f>
        <v>#VALUE!</v>
      </c>
      <c r="J93" s="45" t="e">
        <v>#N/A</v>
      </c>
    </row>
    <row r="94" spans="4:10" x14ac:dyDescent="0.2">
      <c r="D94" s="33" t="e">
        <v>#N/A</v>
      </c>
      <c r="E94" s="33" t="e">
        <f>+_xll.qlRateHelperQuoteName(D94)</f>
        <v>#VALUE!</v>
      </c>
      <c r="F94" s="34" t="e">
        <f>_xll.qlRateHelperRate($D94)</f>
        <v>#VALUE!</v>
      </c>
      <c r="G94" s="34" t="str">
        <f>IF(ISERROR(_xll.qlSwapRateHelperSpread($D94)),IF(ISERROR(_xll.qlFuturesRateHelperConvexityAdjustment($D94)),"--",_xll.qlFuturesRateHelperConvexityAdjustment($D94)),_xll.qlSwapRateHelperSpread($D94))</f>
        <v>--</v>
      </c>
      <c r="H94" s="35" t="e">
        <f>_xll.qlRateHelperEarliestDate($D94)</f>
        <v>#VALUE!</v>
      </c>
      <c r="I94" s="35" t="e">
        <f>_xll.qlRateHelperLatestDate($D94)</f>
        <v>#VALUE!</v>
      </c>
      <c r="J94" s="45" t="e">
        <v>#N/A</v>
      </c>
    </row>
    <row r="95" spans="4:10" x14ac:dyDescent="0.2">
      <c r="D95" s="33" t="e">
        <v>#N/A</v>
      </c>
      <c r="E95" s="33" t="e">
        <f>+_xll.qlRateHelperQuoteName(D95)</f>
        <v>#VALUE!</v>
      </c>
      <c r="F95" s="34" t="e">
        <f>_xll.qlRateHelperRate($D95)</f>
        <v>#VALUE!</v>
      </c>
      <c r="G95" s="34" t="str">
        <f>IF(ISERROR(_xll.qlSwapRateHelperSpread($D95)),IF(ISERROR(_xll.qlFuturesRateHelperConvexityAdjustment($D95)),"--",_xll.qlFuturesRateHelperConvexityAdjustment($D95)),_xll.qlSwapRateHelperSpread($D95))</f>
        <v>--</v>
      </c>
      <c r="H95" s="35" t="e">
        <f>_xll.qlRateHelperEarliestDate($D95)</f>
        <v>#VALUE!</v>
      </c>
      <c r="I95" s="35" t="e">
        <f>_xll.qlRateHelperLatestDate($D95)</f>
        <v>#VALUE!</v>
      </c>
      <c r="J95" s="45" t="e">
        <v>#N/A</v>
      </c>
    </row>
    <row r="96" spans="4:10" x14ac:dyDescent="0.2">
      <c r="D96" s="33" t="e">
        <v>#N/A</v>
      </c>
      <c r="E96" s="33" t="e">
        <f>+_xll.qlRateHelperQuoteName(D96)</f>
        <v>#VALUE!</v>
      </c>
      <c r="F96" s="34" t="e">
        <f>_xll.qlRateHelperRate($D96)</f>
        <v>#VALUE!</v>
      </c>
      <c r="G96" s="34" t="str">
        <f>IF(ISERROR(_xll.qlSwapRateHelperSpread($D96)),IF(ISERROR(_xll.qlFuturesRateHelperConvexityAdjustment($D96)),"--",_xll.qlFuturesRateHelperConvexityAdjustment($D96)),_xll.qlSwapRateHelperSpread($D96))</f>
        <v>--</v>
      </c>
      <c r="H96" s="35" t="e">
        <f>_xll.qlRateHelperEarliestDate($D96)</f>
        <v>#VALUE!</v>
      </c>
      <c r="I96" s="35" t="e">
        <f>_xll.qlRateHelperLatestDate($D96)</f>
        <v>#VALUE!</v>
      </c>
      <c r="J96" s="45" t="e">
        <v>#N/A</v>
      </c>
    </row>
    <row r="97" spans="4:10" x14ac:dyDescent="0.2">
      <c r="D97" s="33" t="e">
        <v>#N/A</v>
      </c>
      <c r="E97" s="33" t="e">
        <f>+_xll.qlRateHelperQuoteName(D97)</f>
        <v>#VALUE!</v>
      </c>
      <c r="F97" s="34" t="e">
        <f>_xll.qlRateHelperRate($D97)</f>
        <v>#VALUE!</v>
      </c>
      <c r="G97" s="34" t="str">
        <f>IF(ISERROR(_xll.qlSwapRateHelperSpread($D97)),IF(ISERROR(_xll.qlFuturesRateHelperConvexityAdjustment($D97)),"--",_xll.qlFuturesRateHelperConvexityAdjustment($D97)),_xll.qlSwapRateHelperSpread($D97))</f>
        <v>--</v>
      </c>
      <c r="H97" s="35" t="e">
        <f>_xll.qlRateHelperEarliestDate($D97)</f>
        <v>#VALUE!</v>
      </c>
      <c r="I97" s="35" t="e">
        <f>_xll.qlRateHelperLatestDate($D97)</f>
        <v>#VALUE!</v>
      </c>
      <c r="J97" s="45" t="e">
        <v>#N/A</v>
      </c>
    </row>
    <row r="98" spans="4:10" x14ac:dyDescent="0.2">
      <c r="D98" s="33" t="e">
        <v>#N/A</v>
      </c>
      <c r="E98" s="33" t="e">
        <f>+_xll.qlRateHelperQuoteName(D98)</f>
        <v>#VALUE!</v>
      </c>
      <c r="F98" s="34" t="e">
        <f>_xll.qlRateHelperRate($D98)</f>
        <v>#VALUE!</v>
      </c>
      <c r="G98" s="34" t="str">
        <f>IF(ISERROR(_xll.qlSwapRateHelperSpread($D98)),IF(ISERROR(_xll.qlFuturesRateHelperConvexityAdjustment($D98)),"--",_xll.qlFuturesRateHelperConvexityAdjustment($D98)),_xll.qlSwapRateHelperSpread($D98))</f>
        <v>--</v>
      </c>
      <c r="H98" s="35" t="e">
        <f>_xll.qlRateHelperEarliestDate($D98)</f>
        <v>#VALUE!</v>
      </c>
      <c r="I98" s="35" t="e">
        <f>_xll.qlRateHelperLatestDate($D98)</f>
        <v>#VALUE!</v>
      </c>
      <c r="J98" s="45" t="e">
        <v>#N/A</v>
      </c>
    </row>
    <row r="99" spans="4:10" x14ac:dyDescent="0.2">
      <c r="D99" s="33" t="e">
        <v>#N/A</v>
      </c>
      <c r="E99" s="33" t="e">
        <f>+_xll.qlRateHelperQuoteName(D99)</f>
        <v>#VALUE!</v>
      </c>
      <c r="F99" s="34" t="e">
        <f>_xll.qlRateHelperRate($D99)</f>
        <v>#VALUE!</v>
      </c>
      <c r="G99" s="34" t="str">
        <f>IF(ISERROR(_xll.qlSwapRateHelperSpread($D99)),IF(ISERROR(_xll.qlFuturesRateHelperConvexityAdjustment($D99)),"--",_xll.qlFuturesRateHelperConvexityAdjustment($D99)),_xll.qlSwapRateHelperSpread($D99))</f>
        <v>--</v>
      </c>
      <c r="H99" s="35" t="e">
        <f>_xll.qlRateHelperEarliestDate($D99)</f>
        <v>#VALUE!</v>
      </c>
      <c r="I99" s="35" t="e">
        <f>_xll.qlRateHelperLatestDate($D99)</f>
        <v>#VALUE!</v>
      </c>
      <c r="J99" s="45" t="e">
        <v>#N/A</v>
      </c>
    </row>
    <row r="100" spans="4:10" x14ac:dyDescent="0.2">
      <c r="D100" s="33" t="e">
        <v>#N/A</v>
      </c>
      <c r="E100" s="33" t="e">
        <f>+_xll.qlRateHelperQuoteName(D100)</f>
        <v>#VALUE!</v>
      </c>
      <c r="F100" s="34" t="e">
        <f>_xll.qlRateHelperRate($D100)</f>
        <v>#VALUE!</v>
      </c>
      <c r="G100" s="34" t="str">
        <f>IF(ISERROR(_xll.qlSwapRateHelperSpread($D100)),IF(ISERROR(_xll.qlFuturesRateHelperConvexityAdjustment($D100)),"--",_xll.qlFuturesRateHelperConvexityAdjustment($D100)),_xll.qlSwapRateHelperSpread($D100))</f>
        <v>--</v>
      </c>
      <c r="H100" s="35" t="e">
        <f>_xll.qlRateHelperEarliestDate($D100)</f>
        <v>#VALUE!</v>
      </c>
      <c r="I100" s="35" t="e">
        <f>_xll.qlRateHelperLatestDate($D100)</f>
        <v>#VALUE!</v>
      </c>
      <c r="J100" s="45" t="e">
        <v>#N/A</v>
      </c>
    </row>
    <row r="101" spans="4:10" x14ac:dyDescent="0.2">
      <c r="D101" s="33" t="e">
        <v>#N/A</v>
      </c>
      <c r="E101" s="33" t="e">
        <f>+_xll.qlRateHelperQuoteName(D101)</f>
        <v>#VALUE!</v>
      </c>
      <c r="F101" s="34" t="e">
        <f>_xll.qlRateHelperRate($D101)</f>
        <v>#VALUE!</v>
      </c>
      <c r="G101" s="34" t="str">
        <f>IF(ISERROR(_xll.qlSwapRateHelperSpread($D101)),IF(ISERROR(_xll.qlFuturesRateHelperConvexityAdjustment($D101)),"--",_xll.qlFuturesRateHelperConvexityAdjustment($D101)),_xll.qlSwapRateHelperSpread($D101))</f>
        <v>--</v>
      </c>
      <c r="H101" s="35" t="e">
        <f>_xll.qlRateHelperEarliestDate($D101)</f>
        <v>#VALUE!</v>
      </c>
      <c r="I101" s="35" t="e">
        <f>_xll.qlRateHelperLatestDate($D101)</f>
        <v>#VALUE!</v>
      </c>
      <c r="J101" s="45" t="e">
        <v>#N/A</v>
      </c>
    </row>
    <row r="102" spans="4:10" x14ac:dyDescent="0.2">
      <c r="D102" s="33" t="e">
        <v>#N/A</v>
      </c>
      <c r="E102" s="33" t="e">
        <f>+_xll.qlRateHelperQuoteName(D102)</f>
        <v>#VALUE!</v>
      </c>
      <c r="F102" s="34" t="e">
        <f>_xll.qlRateHelperRate($D102)</f>
        <v>#VALUE!</v>
      </c>
      <c r="G102" s="34" t="str">
        <f>IF(ISERROR(_xll.qlSwapRateHelperSpread($D102)),IF(ISERROR(_xll.qlFuturesRateHelperConvexityAdjustment($D102)),"--",_xll.qlFuturesRateHelperConvexityAdjustment($D102)),_xll.qlSwapRateHelperSpread($D102))</f>
        <v>--</v>
      </c>
      <c r="H102" s="35" t="e">
        <f>_xll.qlRateHelperEarliestDate($D102)</f>
        <v>#VALUE!</v>
      </c>
      <c r="I102" s="35" t="e">
        <f>_xll.qlRateHelperLatestDate($D102)</f>
        <v>#VALUE!</v>
      </c>
      <c r="J102" s="45" t="e">
        <v>#N/A</v>
      </c>
    </row>
    <row r="103" spans="4:10" x14ac:dyDescent="0.2">
      <c r="D103" s="33" t="e">
        <v>#N/A</v>
      </c>
      <c r="E103" s="33" t="e">
        <f>+_xll.qlRateHelperQuoteName(D103)</f>
        <v>#VALUE!</v>
      </c>
      <c r="F103" s="34" t="e">
        <f>_xll.qlRateHelperRate($D103)</f>
        <v>#VALUE!</v>
      </c>
      <c r="G103" s="34" t="str">
        <f>IF(ISERROR(_xll.qlSwapRateHelperSpread($D103)),IF(ISERROR(_xll.qlFuturesRateHelperConvexityAdjustment($D103)),"--",_xll.qlFuturesRateHelperConvexityAdjustment($D103)),_xll.qlSwapRateHelperSpread($D103))</f>
        <v>--</v>
      </c>
      <c r="H103" s="35" t="e">
        <f>_xll.qlRateHelperEarliestDate($D103)</f>
        <v>#VALUE!</v>
      </c>
      <c r="I103" s="35" t="e">
        <f>_xll.qlRateHelperLatestDate($D103)</f>
        <v>#VALUE!</v>
      </c>
      <c r="J103" s="45" t="e">
        <v>#N/A</v>
      </c>
    </row>
    <row r="104" spans="4:10" x14ac:dyDescent="0.2">
      <c r="D104" s="33" t="e">
        <v>#N/A</v>
      </c>
      <c r="E104" s="33" t="e">
        <f>+_xll.qlRateHelperQuoteName(D104)</f>
        <v>#VALUE!</v>
      </c>
      <c r="F104" s="34" t="e">
        <f>_xll.qlRateHelperRate($D104)</f>
        <v>#VALUE!</v>
      </c>
      <c r="G104" s="34" t="str">
        <f>IF(ISERROR(_xll.qlSwapRateHelperSpread($D104)),IF(ISERROR(_xll.qlFuturesRateHelperConvexityAdjustment($D104)),"--",_xll.qlFuturesRateHelperConvexityAdjustment($D104)),_xll.qlSwapRateHelperSpread($D104))</f>
        <v>--</v>
      </c>
      <c r="H104" s="35" t="e">
        <f>_xll.qlRateHelperEarliestDate($D104)</f>
        <v>#VALUE!</v>
      </c>
      <c r="I104" s="35" t="e">
        <f>_xll.qlRateHelperLatestDate($D104)</f>
        <v>#VALUE!</v>
      </c>
      <c r="J104" s="45" t="e">
        <v>#N/A</v>
      </c>
    </row>
    <row r="105" spans="4:10" x14ac:dyDescent="0.2">
      <c r="D105" s="33" t="e">
        <v>#N/A</v>
      </c>
      <c r="E105" s="33" t="e">
        <f>+_xll.qlRateHelperQuoteName(D105)</f>
        <v>#VALUE!</v>
      </c>
      <c r="F105" s="34" t="e">
        <f>_xll.qlRateHelperRate($D105)</f>
        <v>#VALUE!</v>
      </c>
      <c r="G105" s="34" t="str">
        <f>IF(ISERROR(_xll.qlSwapRateHelperSpread($D105)),IF(ISERROR(_xll.qlFuturesRateHelperConvexityAdjustment($D105)),"--",_xll.qlFuturesRateHelperConvexityAdjustment($D105)),_xll.qlSwapRateHelperSpread($D105))</f>
        <v>--</v>
      </c>
      <c r="H105" s="35" t="e">
        <f>_xll.qlRateHelperEarliestDate($D105)</f>
        <v>#VALUE!</v>
      </c>
      <c r="I105" s="35" t="e">
        <f>_xll.qlRateHelperLatestDate($D105)</f>
        <v>#VALUE!</v>
      </c>
      <c r="J105" s="45" t="e">
        <v>#N/A</v>
      </c>
    </row>
    <row r="106" spans="4:10" x14ac:dyDescent="0.2">
      <c r="D106" s="33" t="e">
        <v>#N/A</v>
      </c>
      <c r="E106" s="33" t="e">
        <f>+_xll.qlRateHelperQuoteName(D106)</f>
        <v>#VALUE!</v>
      </c>
      <c r="F106" s="34" t="e">
        <f>_xll.qlRateHelperRate($D106)</f>
        <v>#VALUE!</v>
      </c>
      <c r="G106" s="34" t="str">
        <f>IF(ISERROR(_xll.qlSwapRateHelperSpread($D106)),IF(ISERROR(_xll.qlFuturesRateHelperConvexityAdjustment($D106)),"--",_xll.qlFuturesRateHelperConvexityAdjustment($D106)),_xll.qlSwapRateHelperSpread($D106))</f>
        <v>--</v>
      </c>
      <c r="H106" s="35" t="e">
        <f>_xll.qlRateHelperEarliestDate($D106)</f>
        <v>#VALUE!</v>
      </c>
      <c r="I106" s="35" t="e">
        <f>_xll.qlRateHelperLatestDate($D106)</f>
        <v>#VALUE!</v>
      </c>
      <c r="J106" s="45" t="e">
        <v>#N/A</v>
      </c>
    </row>
    <row r="107" spans="4:10" x14ac:dyDescent="0.2">
      <c r="D107" s="33" t="e">
        <v>#N/A</v>
      </c>
      <c r="E107" s="33" t="e">
        <f>+_xll.qlRateHelperQuoteName(D107)</f>
        <v>#VALUE!</v>
      </c>
      <c r="F107" s="34" t="e">
        <f>_xll.qlRateHelperRate($D107)</f>
        <v>#VALUE!</v>
      </c>
      <c r="G107" s="34" t="str">
        <f>IF(ISERROR(_xll.qlSwapRateHelperSpread($D107)),IF(ISERROR(_xll.qlFuturesRateHelperConvexityAdjustment($D107)),"--",_xll.qlFuturesRateHelperConvexityAdjustment($D107)),_xll.qlSwapRateHelperSpread($D107))</f>
        <v>--</v>
      </c>
      <c r="H107" s="35" t="e">
        <f>_xll.qlRateHelperEarliestDate($D107)</f>
        <v>#VALUE!</v>
      </c>
      <c r="I107" s="35" t="e">
        <f>_xll.qlRateHelperLatestDate($D107)</f>
        <v>#VALUE!</v>
      </c>
      <c r="J107" s="45" t="e">
        <v>#N/A</v>
      </c>
    </row>
    <row r="108" spans="4:10" x14ac:dyDescent="0.2">
      <c r="D108" s="33" t="e">
        <v>#N/A</v>
      </c>
      <c r="E108" s="33" t="e">
        <f>+_xll.qlRateHelperQuoteName(D108)</f>
        <v>#VALUE!</v>
      </c>
      <c r="F108" s="34" t="e">
        <f>_xll.qlRateHelperRate($D108)</f>
        <v>#VALUE!</v>
      </c>
      <c r="G108" s="34" t="str">
        <f>IF(ISERROR(_xll.qlSwapRateHelperSpread($D108)),IF(ISERROR(_xll.qlFuturesRateHelperConvexityAdjustment($D108)),"--",_xll.qlFuturesRateHelperConvexityAdjustment($D108)),_xll.qlSwapRateHelperSpread($D108))</f>
        <v>--</v>
      </c>
      <c r="H108" s="35" t="e">
        <f>_xll.qlRateHelperEarliestDate($D108)</f>
        <v>#VALUE!</v>
      </c>
      <c r="I108" s="35" t="e">
        <f>_xll.qlRateHelperLatestDate($D108)</f>
        <v>#VALUE!</v>
      </c>
      <c r="J108" s="45" t="e">
        <v>#N/A</v>
      </c>
    </row>
    <row r="109" spans="4:10" x14ac:dyDescent="0.2">
      <c r="D109" s="33" t="e">
        <v>#N/A</v>
      </c>
      <c r="E109" s="33" t="e">
        <f>+_xll.qlRateHelperQuoteName(D109)</f>
        <v>#VALUE!</v>
      </c>
      <c r="F109" s="34" t="e">
        <f>_xll.qlRateHelperRate($D109)</f>
        <v>#VALUE!</v>
      </c>
      <c r="G109" s="34" t="str">
        <f>IF(ISERROR(_xll.qlSwapRateHelperSpread($D109)),IF(ISERROR(_xll.qlFuturesRateHelperConvexityAdjustment($D109)),"--",_xll.qlFuturesRateHelperConvexityAdjustment($D109)),_xll.qlSwapRateHelperSpread($D109))</f>
        <v>--</v>
      </c>
      <c r="H109" s="35" t="e">
        <f>_xll.qlRateHelperEarliestDate($D109)</f>
        <v>#VALUE!</v>
      </c>
      <c r="I109" s="35" t="e">
        <f>_xll.qlRateHelperLatestDate($D109)</f>
        <v>#VALUE!</v>
      </c>
      <c r="J109" s="45" t="e">
        <v>#N/A</v>
      </c>
    </row>
    <row r="110" spans="4:10" x14ac:dyDescent="0.2">
      <c r="D110" s="33" t="e">
        <v>#N/A</v>
      </c>
      <c r="E110" s="33" t="e">
        <f>+_xll.qlRateHelperQuoteName(D110)</f>
        <v>#VALUE!</v>
      </c>
      <c r="F110" s="34" t="e">
        <f>_xll.qlRateHelperRate($D110)</f>
        <v>#VALUE!</v>
      </c>
      <c r="G110" s="34" t="str">
        <f>IF(ISERROR(_xll.qlSwapRateHelperSpread($D110)),IF(ISERROR(_xll.qlFuturesRateHelperConvexityAdjustment($D110)),"--",_xll.qlFuturesRateHelperConvexityAdjustment($D110)),_xll.qlSwapRateHelperSpread($D110))</f>
        <v>--</v>
      </c>
      <c r="H110" s="35" t="e">
        <f>_xll.qlRateHelperEarliestDate($D110)</f>
        <v>#VALUE!</v>
      </c>
      <c r="I110" s="35" t="e">
        <f>_xll.qlRateHelperLatestDate($D110)</f>
        <v>#VALUE!</v>
      </c>
      <c r="J110" s="45" t="e">
        <v>#N/A</v>
      </c>
    </row>
    <row r="111" spans="4:10" x14ac:dyDescent="0.2">
      <c r="D111" s="33" t="e">
        <v>#N/A</v>
      </c>
      <c r="E111" s="33" t="e">
        <f>+_xll.qlRateHelperQuoteName(D111)</f>
        <v>#VALUE!</v>
      </c>
      <c r="F111" s="34" t="e">
        <f>_xll.qlRateHelperRate($D111)</f>
        <v>#VALUE!</v>
      </c>
      <c r="G111" s="34" t="str">
        <f>IF(ISERROR(_xll.qlSwapRateHelperSpread($D111)),IF(ISERROR(_xll.qlFuturesRateHelperConvexityAdjustment($D111)),"--",_xll.qlFuturesRateHelperConvexityAdjustment($D111)),_xll.qlSwapRateHelperSpread($D111))</f>
        <v>--</v>
      </c>
      <c r="H111" s="35" t="e">
        <f>_xll.qlRateHelperEarliestDate($D111)</f>
        <v>#VALUE!</v>
      </c>
      <c r="I111" s="35" t="e">
        <f>_xll.qlRateHelperLatestDate($D111)</f>
        <v>#VALUE!</v>
      </c>
      <c r="J111" s="45" t="e">
        <v>#N/A</v>
      </c>
    </row>
    <row r="112" spans="4:10" x14ac:dyDescent="0.2">
      <c r="D112" s="33" t="e">
        <v>#N/A</v>
      </c>
      <c r="E112" s="33" t="e">
        <f>+_xll.qlRateHelperQuoteName(D112)</f>
        <v>#VALUE!</v>
      </c>
      <c r="F112" s="34" t="e">
        <f>_xll.qlRateHelperRate($D112)</f>
        <v>#VALUE!</v>
      </c>
      <c r="G112" s="34" t="str">
        <f>IF(ISERROR(_xll.qlSwapRateHelperSpread($D112)),IF(ISERROR(_xll.qlFuturesRateHelperConvexityAdjustment($D112)),"--",_xll.qlFuturesRateHelperConvexityAdjustment($D112)),_xll.qlSwapRateHelperSpread($D112))</f>
        <v>--</v>
      </c>
      <c r="H112" s="35" t="e">
        <f>_xll.qlRateHelperEarliestDate($D112)</f>
        <v>#VALUE!</v>
      </c>
      <c r="I112" s="35" t="e">
        <f>_xll.qlRateHelperLatestDate($D112)</f>
        <v>#VALUE!</v>
      </c>
      <c r="J112" s="45" t="e">
        <v>#N/A</v>
      </c>
    </row>
    <row r="113" spans="4:10" x14ac:dyDescent="0.2">
      <c r="D113" s="33" t="e">
        <v>#N/A</v>
      </c>
      <c r="E113" s="33" t="e">
        <f>+_xll.qlRateHelperQuoteName(D113)</f>
        <v>#VALUE!</v>
      </c>
      <c r="F113" s="34" t="e">
        <f>_xll.qlRateHelperRate($D113)</f>
        <v>#VALUE!</v>
      </c>
      <c r="G113" s="34" t="str">
        <f>IF(ISERROR(_xll.qlSwapRateHelperSpread($D113)),IF(ISERROR(_xll.qlFuturesRateHelperConvexityAdjustment($D113)),"--",_xll.qlFuturesRateHelperConvexityAdjustment($D113)),_xll.qlSwapRateHelperSpread($D113))</f>
        <v>--</v>
      </c>
      <c r="H113" s="35" t="e">
        <f>_xll.qlRateHelperEarliestDate($D113)</f>
        <v>#VALUE!</v>
      </c>
      <c r="I113" s="35" t="e">
        <f>_xll.qlRateHelperLatestDate($D113)</f>
        <v>#VALUE!</v>
      </c>
      <c r="J113" s="45" t="e">
        <v>#N/A</v>
      </c>
    </row>
    <row r="114" spans="4:10" x14ac:dyDescent="0.2">
      <c r="D114" s="33" t="e">
        <v>#N/A</v>
      </c>
      <c r="E114" s="33" t="e">
        <f>+_xll.qlRateHelperQuoteName(D114)</f>
        <v>#VALUE!</v>
      </c>
      <c r="F114" s="34" t="e">
        <f>_xll.qlRateHelperRate($D114)</f>
        <v>#VALUE!</v>
      </c>
      <c r="G114" s="34" t="str">
        <f>IF(ISERROR(_xll.qlSwapRateHelperSpread($D114)),IF(ISERROR(_xll.qlFuturesRateHelperConvexityAdjustment($D114)),"--",_xll.qlFuturesRateHelperConvexityAdjustment($D114)),_xll.qlSwapRateHelperSpread($D114))</f>
        <v>--</v>
      </c>
      <c r="H114" s="35" t="e">
        <f>_xll.qlRateHelperEarliestDate($D114)</f>
        <v>#VALUE!</v>
      </c>
      <c r="I114" s="35" t="e">
        <f>_xll.qlRateHelperLatestDate($D114)</f>
        <v>#VALUE!</v>
      </c>
      <c r="J114" s="45" t="e">
        <v>#N/A</v>
      </c>
    </row>
    <row r="115" spans="4:10" x14ac:dyDescent="0.2">
      <c r="D115" s="33" t="e">
        <v>#N/A</v>
      </c>
      <c r="E115" s="33" t="e">
        <f>+_xll.qlRateHelperQuoteName(D115)</f>
        <v>#VALUE!</v>
      </c>
      <c r="F115" s="34" t="e">
        <f>_xll.qlRateHelperRate($D115)</f>
        <v>#VALUE!</v>
      </c>
      <c r="G115" s="34" t="str">
        <f>IF(ISERROR(_xll.qlSwapRateHelperSpread($D115)),IF(ISERROR(_xll.qlFuturesRateHelperConvexityAdjustment($D115)),"--",_xll.qlFuturesRateHelperConvexityAdjustment($D115)),_xll.qlSwapRateHelperSpread($D115))</f>
        <v>--</v>
      </c>
      <c r="H115" s="35" t="e">
        <f>_xll.qlRateHelperEarliestDate($D115)</f>
        <v>#VALUE!</v>
      </c>
      <c r="I115" s="35" t="e">
        <f>_xll.qlRateHelperLatestDate($D115)</f>
        <v>#VALUE!</v>
      </c>
      <c r="J115" s="45" t="e">
        <v>#N/A</v>
      </c>
    </row>
    <row r="116" spans="4:10" x14ac:dyDescent="0.2">
      <c r="D116" s="33" t="e">
        <v>#N/A</v>
      </c>
      <c r="E116" s="33" t="e">
        <f>+_xll.qlRateHelperQuoteName(D116)</f>
        <v>#VALUE!</v>
      </c>
      <c r="F116" s="34" t="e">
        <f>_xll.qlRateHelperRate($D116)</f>
        <v>#VALUE!</v>
      </c>
      <c r="G116" s="34" t="str">
        <f>IF(ISERROR(_xll.qlSwapRateHelperSpread($D116)),IF(ISERROR(_xll.qlFuturesRateHelperConvexityAdjustment($D116)),"--",_xll.qlFuturesRateHelperConvexityAdjustment($D116)),_xll.qlSwapRateHelperSpread($D116))</f>
        <v>--</v>
      </c>
      <c r="H116" s="35" t="e">
        <f>_xll.qlRateHelperEarliestDate($D116)</f>
        <v>#VALUE!</v>
      </c>
      <c r="I116" s="35" t="e">
        <f>_xll.qlRateHelperLatestDate($D116)</f>
        <v>#VALUE!</v>
      </c>
      <c r="J116" s="45" t="e">
        <v>#N/A</v>
      </c>
    </row>
    <row r="117" spans="4:10" x14ac:dyDescent="0.2">
      <c r="D117" s="33" t="e">
        <v>#N/A</v>
      </c>
      <c r="E117" s="33" t="e">
        <f>+_xll.qlRateHelperQuoteName(D117)</f>
        <v>#VALUE!</v>
      </c>
      <c r="F117" s="34" t="e">
        <f>_xll.qlRateHelperRate($D117)</f>
        <v>#VALUE!</v>
      </c>
      <c r="G117" s="34" t="str">
        <f>IF(ISERROR(_xll.qlSwapRateHelperSpread($D117)),IF(ISERROR(_xll.qlFuturesRateHelperConvexityAdjustment($D117)),"--",_xll.qlFuturesRateHelperConvexityAdjustment($D117)),_xll.qlSwapRateHelperSpread($D117))</f>
        <v>--</v>
      </c>
      <c r="H117" s="35" t="e">
        <f>_xll.qlRateHelperEarliestDate($D117)</f>
        <v>#VALUE!</v>
      </c>
      <c r="I117" s="35" t="e">
        <f>_xll.qlRateHelperLatestDate($D117)</f>
        <v>#VALUE!</v>
      </c>
      <c r="J117" s="45" t="e">
        <v>#N/A</v>
      </c>
    </row>
    <row r="118" spans="4:10" x14ac:dyDescent="0.2">
      <c r="D118" s="33" t="e">
        <v>#N/A</v>
      </c>
      <c r="E118" s="33" t="e">
        <f>+_xll.qlRateHelperQuoteName(D118)</f>
        <v>#VALUE!</v>
      </c>
      <c r="F118" s="34" t="e">
        <f>_xll.qlRateHelperRate($D118)</f>
        <v>#VALUE!</v>
      </c>
      <c r="G118" s="34" t="str">
        <f>IF(ISERROR(_xll.qlSwapRateHelperSpread($D118)),IF(ISERROR(_xll.qlFuturesRateHelperConvexityAdjustment($D118)),"--",_xll.qlFuturesRateHelperConvexityAdjustment($D118)),_xll.qlSwapRateHelperSpread($D118))</f>
        <v>--</v>
      </c>
      <c r="H118" s="35" t="e">
        <f>_xll.qlRateHelperEarliestDate($D118)</f>
        <v>#VALUE!</v>
      </c>
      <c r="I118" s="35" t="e">
        <f>_xll.qlRateHelperLatestDate($D118)</f>
        <v>#VALUE!</v>
      </c>
      <c r="J118" s="45" t="e">
        <v>#N/A</v>
      </c>
    </row>
    <row r="119" spans="4:10" x14ac:dyDescent="0.2">
      <c r="D119" s="33" t="e">
        <v>#N/A</v>
      </c>
      <c r="E119" s="33" t="e">
        <f>+_xll.qlRateHelperQuoteName(D119)</f>
        <v>#VALUE!</v>
      </c>
      <c r="F119" s="34" t="e">
        <f>_xll.qlRateHelperRate($D119)</f>
        <v>#VALUE!</v>
      </c>
      <c r="G119" s="34" t="str">
        <f>IF(ISERROR(_xll.qlSwapRateHelperSpread($D119)),IF(ISERROR(_xll.qlFuturesRateHelperConvexityAdjustment($D119)),"--",_xll.qlFuturesRateHelperConvexityAdjustment($D119)),_xll.qlSwapRateHelperSpread($D119))</f>
        <v>--</v>
      </c>
      <c r="H119" s="35" t="e">
        <f>_xll.qlRateHelperEarliestDate($D119)</f>
        <v>#VALUE!</v>
      </c>
      <c r="I119" s="35" t="e">
        <f>_xll.qlRateHelperLatestDate($D119)</f>
        <v>#VALUE!</v>
      </c>
      <c r="J119" s="45" t="e">
        <v>#N/A</v>
      </c>
    </row>
    <row r="120" spans="4:10" x14ac:dyDescent="0.2">
      <c r="D120" s="33" t="e">
        <v>#N/A</v>
      </c>
      <c r="E120" s="33" t="e">
        <f>+_xll.qlRateHelperQuoteName(D120)</f>
        <v>#VALUE!</v>
      </c>
      <c r="F120" s="34" t="e">
        <f>_xll.qlRateHelperRate($D120)</f>
        <v>#VALUE!</v>
      </c>
      <c r="G120" s="34" t="str">
        <f>IF(ISERROR(_xll.qlSwapRateHelperSpread($D120)),IF(ISERROR(_xll.qlFuturesRateHelperConvexityAdjustment($D120)),"--",_xll.qlFuturesRateHelperConvexityAdjustment($D120)),_xll.qlSwapRateHelperSpread($D120))</f>
        <v>--</v>
      </c>
      <c r="H120" s="35" t="e">
        <f>_xll.qlRateHelperEarliestDate($D120)</f>
        <v>#VALUE!</v>
      </c>
      <c r="I120" s="35" t="e">
        <f>_xll.qlRateHelperLatestDate($D120)</f>
        <v>#VALUE!</v>
      </c>
      <c r="J120" s="45" t="e">
        <v>#N/A</v>
      </c>
    </row>
    <row r="121" spans="4:10" x14ac:dyDescent="0.2">
      <c r="D121" s="33" t="e">
        <v>#N/A</v>
      </c>
      <c r="E121" s="33" t="e">
        <f>+_xll.qlRateHelperQuoteName(D121)</f>
        <v>#VALUE!</v>
      </c>
      <c r="F121" s="34" t="e">
        <f>_xll.qlRateHelperRate($D121)</f>
        <v>#VALUE!</v>
      </c>
      <c r="G121" s="34" t="str">
        <f>IF(ISERROR(_xll.qlSwapRateHelperSpread($D121)),IF(ISERROR(_xll.qlFuturesRateHelperConvexityAdjustment($D121)),"--",_xll.qlFuturesRateHelperConvexityAdjustment($D121)),_xll.qlSwapRateHelperSpread($D121))</f>
        <v>--</v>
      </c>
      <c r="H121" s="35" t="e">
        <f>_xll.qlRateHelperEarliestDate($D121)</f>
        <v>#VALUE!</v>
      </c>
      <c r="I121" s="35" t="e">
        <f>_xll.qlRateHelperLatestDate($D121)</f>
        <v>#VALUE!</v>
      </c>
      <c r="J121" s="45" t="e">
        <v>#N/A</v>
      </c>
    </row>
    <row r="122" spans="4:10" x14ac:dyDescent="0.2">
      <c r="D122" s="33" t="e">
        <v>#N/A</v>
      </c>
      <c r="E122" s="33" t="e">
        <f>+_xll.qlRateHelperQuoteName(D122)</f>
        <v>#VALUE!</v>
      </c>
      <c r="F122" s="34" t="e">
        <f>_xll.qlRateHelperRate($D122)</f>
        <v>#VALUE!</v>
      </c>
      <c r="G122" s="34" t="str">
        <f>IF(ISERROR(_xll.qlSwapRateHelperSpread($D122)),IF(ISERROR(_xll.qlFuturesRateHelperConvexityAdjustment($D122)),"--",_xll.qlFuturesRateHelperConvexityAdjustment($D122)),_xll.qlSwapRateHelperSpread($D122))</f>
        <v>--</v>
      </c>
      <c r="H122" s="35" t="e">
        <f>_xll.qlRateHelperEarliestDate($D122)</f>
        <v>#VALUE!</v>
      </c>
      <c r="I122" s="35" t="e">
        <f>_xll.qlRateHelperLatestDate($D122)</f>
        <v>#VALUE!</v>
      </c>
      <c r="J122" s="45" t="e">
        <v>#N/A</v>
      </c>
    </row>
    <row r="123" spans="4:10" x14ac:dyDescent="0.2">
      <c r="D123" s="33" t="e">
        <v>#N/A</v>
      </c>
      <c r="E123" s="33" t="e">
        <f>+_xll.qlRateHelperQuoteName(D123)</f>
        <v>#VALUE!</v>
      </c>
      <c r="F123" s="34" t="e">
        <f>_xll.qlRateHelperRate($D123)</f>
        <v>#VALUE!</v>
      </c>
      <c r="G123" s="34" t="str">
        <f>IF(ISERROR(_xll.qlSwapRateHelperSpread($D123)),IF(ISERROR(_xll.qlFuturesRateHelperConvexityAdjustment($D123)),"--",_xll.qlFuturesRateHelperConvexityAdjustment($D123)),_xll.qlSwapRateHelperSpread($D123))</f>
        <v>--</v>
      </c>
      <c r="H123" s="35" t="e">
        <f>_xll.qlRateHelperEarliestDate($D123)</f>
        <v>#VALUE!</v>
      </c>
      <c r="I123" s="35" t="e">
        <f>_xll.qlRateHelperLatestDate($D123)</f>
        <v>#VALUE!</v>
      </c>
      <c r="J123" s="45" t="e">
        <v>#N/A</v>
      </c>
    </row>
    <row r="124" spans="4:10" x14ac:dyDescent="0.2">
      <c r="D124" s="33" t="e">
        <v>#N/A</v>
      </c>
      <c r="E124" s="33" t="e">
        <f>+_xll.qlRateHelperQuoteName(D124)</f>
        <v>#VALUE!</v>
      </c>
      <c r="F124" s="34" t="e">
        <f>_xll.qlRateHelperRate($D124)</f>
        <v>#VALUE!</v>
      </c>
      <c r="G124" s="34" t="str">
        <f>IF(ISERROR(_xll.qlSwapRateHelperSpread($D124)),IF(ISERROR(_xll.qlFuturesRateHelperConvexityAdjustment($D124)),"--",_xll.qlFuturesRateHelperConvexityAdjustment($D124)),_xll.qlSwapRateHelperSpread($D124))</f>
        <v>--</v>
      </c>
      <c r="H124" s="35" t="e">
        <f>_xll.qlRateHelperEarliestDate($D124)</f>
        <v>#VALUE!</v>
      </c>
      <c r="I124" s="35" t="e">
        <f>_xll.qlRateHelperLatestDate($D124)</f>
        <v>#VALUE!</v>
      </c>
      <c r="J124" s="45" t="e">
        <v>#N/A</v>
      </c>
    </row>
    <row r="125" spans="4:10" x14ac:dyDescent="0.2">
      <c r="D125" s="33" t="e">
        <v>#N/A</v>
      </c>
      <c r="E125" s="33" t="e">
        <f>+_xll.qlRateHelperQuoteName(D125)</f>
        <v>#VALUE!</v>
      </c>
      <c r="F125" s="34" t="e">
        <f>_xll.qlRateHelperRate($D125)</f>
        <v>#VALUE!</v>
      </c>
      <c r="G125" s="34" t="str">
        <f>IF(ISERROR(_xll.qlSwapRateHelperSpread($D125)),IF(ISERROR(_xll.qlFuturesRateHelperConvexityAdjustment($D125)),"--",_xll.qlFuturesRateHelperConvexityAdjustment($D125)),_xll.qlSwapRateHelperSpread($D125))</f>
        <v>--</v>
      </c>
      <c r="H125" s="35" t="e">
        <f>_xll.qlRateHelperEarliestDate($D125)</f>
        <v>#VALUE!</v>
      </c>
      <c r="I125" s="35" t="e">
        <f>_xll.qlRateHelperLatestDate($D125)</f>
        <v>#VALUE!</v>
      </c>
      <c r="J125" s="45" t="e">
        <v>#N/A</v>
      </c>
    </row>
    <row r="126" spans="4:10" x14ac:dyDescent="0.2">
      <c r="D126" s="36" t="e">
        <v>#N/A</v>
      </c>
      <c r="E126" s="36" t="e">
        <f>+_xll.qlRateHelperQuoteName(D126)</f>
        <v>#VALUE!</v>
      </c>
      <c r="F126" s="37" t="e">
        <f>_xll.qlRateHelperRate($D126)</f>
        <v>#VALUE!</v>
      </c>
      <c r="G126" s="37" t="str">
        <f>IF(ISERROR(_xll.qlSwapRateHelperSpread($D126)),IF(ISERROR(_xll.qlFuturesRateHelperConvexityAdjustment($D126)),"--",_xll.qlFuturesRateHelperConvexityAdjustment($D126)),_xll.qlSwapRateHelperSpread($D126))</f>
        <v>--</v>
      </c>
      <c r="H126" s="38" t="e">
        <f>_xll.qlRateHelperEarliestDate($D126)</f>
        <v>#VALUE!</v>
      </c>
      <c r="I126" s="38" t="e">
        <f>_xll.qlRateHelperLatestDate($D126)</f>
        <v>#VALUE!</v>
      </c>
      <c r="J126" s="46" t="e">
        <v>#N/A</v>
      </c>
    </row>
  </sheetData>
  <mergeCells count="1">
    <mergeCell ref="A1:B1"/>
  </mergeCells>
  <dataValidations count="5">
    <dataValidation type="list" allowBlank="1" showInputMessage="1" showErrorMessage="1" sqref="B5">
      <formula1>"AllDepos,DeposBeforeFirstFuturesStartDate,DeposBeforeFirstFuturesStartDatePlusOne,DeposBeforeFirstFuturesExpiryDate"</formula1>
    </dataValidation>
    <dataValidation type="list" allowBlank="1" showInputMessage="1" showErrorMessage="1" sqref="M8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M10">
      <formula1>"Discount,ZeroYield,ForwardRate"</formula1>
    </dataValidation>
    <dataValidation type="list" allowBlank="1" showInputMessage="1" showErrorMessage="1" sqref="M11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M1">
      <formula1>"EUR,USD,GBP,JPY,CHF,AUD,CNY,CNH,HKD,RMB,SEK,PLN,HUF,CZK"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T60"/>
  <sheetViews>
    <sheetView showGridLines="0" topLeftCell="I1" workbookViewId="0">
      <selection activeCell="I1" sqref="I1"/>
    </sheetView>
  </sheetViews>
  <sheetFormatPr defaultRowHeight="11.25" outlineLevelCol="1" x14ac:dyDescent="0.2"/>
  <cols>
    <col min="1" max="1" width="4" style="16" hidden="1" customWidth="1" outlineLevel="1"/>
    <col min="2" max="2" width="16.140625" style="16" hidden="1" customWidth="1" outlineLevel="1"/>
    <col min="3" max="3" width="15.140625" style="16" hidden="1" customWidth="1" outlineLevel="1"/>
    <col min="4" max="6" width="11" style="16" hidden="1" customWidth="1" outlineLevel="1"/>
    <col min="7" max="7" width="17.28515625" style="16" hidden="1" customWidth="1" outlineLevel="1"/>
    <col min="8" max="8" width="20.7109375" style="16" hidden="1" customWidth="1" outlineLevel="1"/>
    <col min="9" max="9" width="16.140625" style="22" bestFit="1" customWidth="1" collapsed="1"/>
    <col min="10" max="10" width="12" style="22" bestFit="1" customWidth="1"/>
    <col min="11" max="11" width="11" style="22" customWidth="1"/>
    <col min="12" max="12" width="13.140625" style="22" bestFit="1" customWidth="1"/>
    <col min="13" max="13" width="9" style="22" bestFit="1" customWidth="1"/>
    <col min="14" max="14" width="13.140625" style="22" bestFit="1" customWidth="1"/>
    <col min="15" max="16" width="17.28515625" style="22" bestFit="1" customWidth="1"/>
    <col min="17" max="17" width="2.7109375" style="16" bestFit="1" customWidth="1"/>
    <col min="18" max="18" width="30.7109375" style="16" customWidth="1"/>
    <col min="19" max="19" width="25.7109375" style="16" customWidth="1"/>
    <col min="20" max="20" width="2.7109375" style="16" customWidth="1"/>
    <col min="21" max="16384" width="9.140625" style="16"/>
  </cols>
  <sheetData>
    <row r="1" spans="1:20" s="26" customFormat="1" ht="22.5" x14ac:dyDescent="0.25">
      <c r="A1" s="25"/>
      <c r="B1" s="25" t="s">
        <v>74</v>
      </c>
      <c r="C1" s="25"/>
      <c r="D1" s="25" t="s">
        <v>70</v>
      </c>
      <c r="E1" s="25" t="s">
        <v>72</v>
      </c>
      <c r="F1" s="25" t="s">
        <v>73</v>
      </c>
      <c r="G1" s="25" t="s">
        <v>71</v>
      </c>
      <c r="H1" s="25"/>
      <c r="I1" s="21" t="s">
        <v>67</v>
      </c>
      <c r="J1" s="21" t="s">
        <v>36</v>
      </c>
      <c r="K1" s="21" t="s">
        <v>35</v>
      </c>
      <c r="L1" s="21" t="s">
        <v>34</v>
      </c>
      <c r="M1" s="21" t="s">
        <v>33</v>
      </c>
      <c r="N1" s="21" t="s">
        <v>32</v>
      </c>
      <c r="O1" s="21" t="s">
        <v>31</v>
      </c>
      <c r="P1" s="21" t="s">
        <v>30</v>
      </c>
      <c r="R1" s="71" t="s">
        <v>119</v>
      </c>
      <c r="S1" s="72" t="s">
        <v>55</v>
      </c>
      <c r="T1" s="26" t="s">
        <v>109</v>
      </c>
    </row>
    <row r="2" spans="1:20" x14ac:dyDescent="0.2">
      <c r="A2" s="101" t="s">
        <v>56</v>
      </c>
      <c r="B2" s="102" t="str">
        <f>ForeignCurrency&amp;A2&amp;"DP"&amp;QuoteSuffix</f>
        <v>USDONDP_Quote</v>
      </c>
      <c r="C2" s="102" t="str">
        <f>_xll.qlIborIndex(,,"1D",D2,ForeignCurrency,$S$7,E2,F2,"act/360",,,_xll.ohTrigger(ManualTrigger,'General Settings'!$H$10))</f>
        <v>obj_01537#0004</v>
      </c>
      <c r="D2" s="102">
        <v>0</v>
      </c>
      <c r="E2" s="102" t="s">
        <v>62</v>
      </c>
      <c r="F2" s="102" t="b">
        <v>0</v>
      </c>
      <c r="G2" s="102" t="str">
        <f>IF(ISERROR(_xll.qlQuoteValue(B2,_xll.ohTrigger(ManualTrigger,'General Settings'!$H$10))),"--",_xll.qlDepositRateHelper(,B2,C2,,_xll.ohTrigger(ManualTrigger,'General Settings'!$H$10)))</f>
        <v>obj_01575#0004</v>
      </c>
      <c r="H2" s="102" t="str">
        <f>_xll.ohRangeRetrieveError(G2)</f>
        <v/>
      </c>
      <c r="I2" s="103" t="str">
        <f>IFERROR(_xll.qlRateHelperQuoteName(G2),"--")</f>
        <v>USDONDP_Quote</v>
      </c>
      <c r="J2" s="104">
        <f>IFERROR(_xll.qlRateHelperQuoteValue(G2,),"--")</f>
        <v>2.3E-3</v>
      </c>
      <c r="K2" s="104"/>
      <c r="L2" s="105" t="b">
        <f t="shared" ref="L2:L4" si="0">IF(J2="--",FALSE,TRUE)</f>
        <v>1</v>
      </c>
      <c r="M2" s="106">
        <v>60</v>
      </c>
      <c r="N2" s="106">
        <v>1</v>
      </c>
      <c r="O2" s="107">
        <f>IFERROR(_xll.qlRateHelperEarliestDate(G2,),"--")</f>
        <v>42145</v>
      </c>
      <c r="P2" s="107">
        <f>IFERROR(_xll.qlRateHelperLatestDate(G2,),"--")</f>
        <v>42146</v>
      </c>
      <c r="R2" s="51" t="s">
        <v>77</v>
      </c>
      <c r="S2" s="55" t="str">
        <f>USDCollateralCurrency&amp;USDCollateralType</f>
        <v>EURON</v>
      </c>
      <c r="T2" s="16" t="s">
        <v>109</v>
      </c>
    </row>
    <row r="3" spans="1:20" x14ac:dyDescent="0.2">
      <c r="A3" s="95" t="s">
        <v>141</v>
      </c>
      <c r="B3" s="18" t="str">
        <f>ForeignCurrency&amp;A3&amp;"DP"&amp;QuoteSuffix</f>
        <v>USDTNDP_Quote</v>
      </c>
      <c r="C3" s="18" t="str">
        <f>_xll.qlIborIndex(,,"2D",D3,ForeignCurrency,$S$7,E3,F3,"act/360",,,_xll.ohTrigger(ManualTrigger,'General Settings'!$H$10))</f>
        <v>obj_01534#0004</v>
      </c>
      <c r="D3" s="18">
        <v>0</v>
      </c>
      <c r="E3" s="18" t="s">
        <v>62</v>
      </c>
      <c r="F3" s="18" t="b">
        <v>0</v>
      </c>
      <c r="G3" s="18" t="str">
        <f>IF(ISERROR(_xll.qlQuoteValue(B3,_xll.ohTrigger(ManualTrigger,'General Settings'!$H$10))),"--",_xll.qlDepositRateHelper(,B3,C3,,_xll.ohTrigger(ManualTrigger,'General Settings'!$H$10)))</f>
        <v>obj_01535#0004</v>
      </c>
      <c r="H3" s="18" t="str">
        <f>_xll.ohRangeRetrieveError(G3)</f>
        <v/>
      </c>
      <c r="I3" s="96" t="str">
        <f>IFERROR(_xll.qlRateHelperQuoteName(G3),"--")</f>
        <v>USDTNDP_Quote</v>
      </c>
      <c r="J3" s="97">
        <f>IFERROR(_xll.qlRateHelperQuoteValue(G3,),"--")</f>
        <v>2.3E-3</v>
      </c>
      <c r="K3" s="97"/>
      <c r="L3" s="98" t="b">
        <f t="shared" si="0"/>
        <v>1</v>
      </c>
      <c r="M3" s="99">
        <v>60</v>
      </c>
      <c r="N3" s="99">
        <v>1</v>
      </c>
      <c r="O3" s="100">
        <f>IFERROR(_xll.qlRateHelperEarliestDate(G3,),"--")</f>
        <v>42145</v>
      </c>
      <c r="P3" s="100">
        <f>IFERROR(_xll.qlRateHelperLatestDate(G3,),"--")</f>
        <v>42150</v>
      </c>
      <c r="R3" s="49" t="s">
        <v>105</v>
      </c>
      <c r="S3" s="47" t="s">
        <v>79</v>
      </c>
      <c r="T3" s="16" t="s">
        <v>109</v>
      </c>
    </row>
    <row r="4" spans="1:20" x14ac:dyDescent="0.2">
      <c r="A4" s="108" t="s">
        <v>59</v>
      </c>
      <c r="B4" s="20" t="str">
        <f>ForeignCurrency&amp;A4&amp;"DP"&amp;QuoteSuffix</f>
        <v>USDSNDP_Quote</v>
      </c>
      <c r="C4" s="20" t="str">
        <f>_xll.qlIborIndex(,,"3D",D4,ForeignCurrency,$S$7,E4,F4,"act/360",,,_xll.ohTrigger(ManualTrigger,'General Settings'!$H$10))</f>
        <v>obj_01524#0004</v>
      </c>
      <c r="D4" s="20">
        <v>0</v>
      </c>
      <c r="E4" s="20" t="s">
        <v>62</v>
      </c>
      <c r="F4" s="20" t="b">
        <v>0</v>
      </c>
      <c r="G4" s="20" t="str">
        <f>IF(ISERROR(_xll.qlQuoteValue(B4,_xll.ohTrigger(ManualTrigger,'General Settings'!$H$10))),"--",_xll.qlDepositRateHelper(,B4,C4,,_xll.ohTrigger(ManualTrigger,'General Settings'!$H$10)))</f>
        <v>obj_0152e#0004</v>
      </c>
      <c r="H4" s="20" t="str">
        <f>_xll.ohRangeRetrieveError(G4)</f>
        <v/>
      </c>
      <c r="I4" s="109" t="str">
        <f>IFERROR(_xll.qlRateHelperQuoteName(G4),"--")</f>
        <v>USDSNDP_Quote</v>
      </c>
      <c r="J4" s="110">
        <f>IFERROR(_xll.qlRateHelperQuoteValue(G4,),"--")</f>
        <v>2.3999999999999998E-3</v>
      </c>
      <c r="K4" s="110"/>
      <c r="L4" s="111" t="b">
        <f t="shared" si="0"/>
        <v>1</v>
      </c>
      <c r="M4" s="112">
        <v>60</v>
      </c>
      <c r="N4" s="112">
        <v>1</v>
      </c>
      <c r="O4" s="113">
        <f>IFERROR(_xll.qlRateHelperEarliestDate(G4,),"--")</f>
        <v>42145</v>
      </c>
      <c r="P4" s="113">
        <f>IFERROR(_xll.qlRateHelperLatestDate(G4,),"--")</f>
        <v>42151</v>
      </c>
      <c r="R4" s="52" t="s">
        <v>106</v>
      </c>
      <c r="S4" s="53" t="s">
        <v>55</v>
      </c>
      <c r="T4" s="16" t="s">
        <v>109</v>
      </c>
    </row>
    <row r="5" spans="1:20" x14ac:dyDescent="0.2">
      <c r="A5" s="23" t="s">
        <v>59</v>
      </c>
      <c r="B5" s="17" t="str">
        <f t="shared" ref="B5:B36" si="1">ForeignCurrency&amp;USDCollateralCurrency&amp;A5&amp;"_Quote"</f>
        <v>USDEURSN_Quote</v>
      </c>
      <c r="C5" s="17"/>
      <c r="D5" s="17">
        <v>2</v>
      </c>
      <c r="E5" s="17" t="s">
        <v>62</v>
      </c>
      <c r="F5" s="17" t="b">
        <v>0</v>
      </c>
      <c r="G5" s="17" t="str">
        <f>IF(ISERROR(_xll.qlQuoteValue(B5,_xll.ohTrigger(ManualTrigger,'General Settings'!$H$10))),"--",_xll.qlFxSwapRateHelper(,B5,USDSpotFx,IF(A5="SN","1D",IF(A5="SW","1W",A5)),D5,JoinCalendar,E5,F5,IsCurrencyPairCollateralBased,CollateralCurve,Permanent,_xll.ohTrigger(ManualTrigger,'General Settings'!$H$10),ObjectOverwrite))</f>
        <v>obj_01542#0004</v>
      </c>
      <c r="H5" s="18" t="str">
        <f>_xll.ohRangeRetrieveError(G5)</f>
        <v/>
      </c>
      <c r="I5" s="6" t="str">
        <f>IFERROR(_xll.qlRateHelperQuoteName(G5),"--")</f>
        <v>USDEURSN_Quote</v>
      </c>
      <c r="J5" s="7">
        <f>IFERROR(_xll.qlRateHelperQuoteValue(G5,),"--")</f>
        <v>1.3000000000000001E-5</v>
      </c>
      <c r="K5" s="7"/>
      <c r="L5" s="8" t="b">
        <f t="shared" ref="L5:L26" si="2">IF(J5="--",FALSE,TRUE)</f>
        <v>1</v>
      </c>
      <c r="M5" s="9">
        <v>50</v>
      </c>
      <c r="N5" s="9">
        <v>1</v>
      </c>
      <c r="O5" s="10">
        <f>IFERROR(_xll.qlRateHelperEarliestDate(G5,),"--")</f>
        <v>42150</v>
      </c>
      <c r="P5" s="10">
        <f>IFERROR(_xll.qlRateHelperLatestDate(G5,),"--")</f>
        <v>42151</v>
      </c>
      <c r="R5" s="50" t="s">
        <v>78</v>
      </c>
      <c r="S5" s="48" t="b">
        <f>IF(BaseCurrency=USDCollateralCurrency,TRUE,FALSE)</f>
        <v>1</v>
      </c>
      <c r="T5" s="16" t="s">
        <v>109</v>
      </c>
    </row>
    <row r="6" spans="1:20" x14ac:dyDescent="0.2">
      <c r="A6" s="23" t="s">
        <v>29</v>
      </c>
      <c r="B6" s="17" t="str">
        <f t="shared" si="1"/>
        <v>USDEURSW_Quote</v>
      </c>
      <c r="C6" s="17"/>
      <c r="D6" s="17">
        <v>2</v>
      </c>
      <c r="E6" s="17" t="s">
        <v>62</v>
      </c>
      <c r="F6" s="17" t="b">
        <v>0</v>
      </c>
      <c r="G6" s="17" t="str">
        <f>IF(ISERROR(_xll.qlQuoteValue(B6,_xll.ohTrigger(ManualTrigger,'General Settings'!$H$10))),"--",_xll.qlFxSwapRateHelper(,B6,USDSpotFx,IF(A6="SN","1D",IF(A6="SW","1W",A6)),D6,JoinCalendar,E6,F6,IsCurrencyPairCollateralBased,CollateralCurve,Permanent,_xll.ohTrigger(ManualTrigger,'General Settings'!$H$10),ObjectOverwrite))</f>
        <v>obj_0155f#0004</v>
      </c>
      <c r="H6" s="18" t="str">
        <f>_xll.ohRangeRetrieveError(G6)</f>
        <v/>
      </c>
      <c r="I6" s="6" t="str">
        <f>IFERROR(_xll.qlRateHelperQuoteName(G6),"--")</f>
        <v>USDEURSW_Quote</v>
      </c>
      <c r="J6" s="7">
        <f>IFERROR(_xll.qlRateHelperQuoteValue(G6,),"--")</f>
        <v>9.1500000000000001E-5</v>
      </c>
      <c r="K6" s="7"/>
      <c r="L6" s="8" t="b">
        <f t="shared" si="2"/>
        <v>1</v>
      </c>
      <c r="M6" s="9">
        <v>50</v>
      </c>
      <c r="N6" s="9">
        <v>1</v>
      </c>
      <c r="O6" s="10">
        <f>IFERROR(_xll.qlRateHelperEarliestDate(G6,),"--")</f>
        <v>42150</v>
      </c>
      <c r="P6" s="10">
        <f>IFERROR(_xll.qlRateHelperLatestDate(G6,),"--")</f>
        <v>42157</v>
      </c>
      <c r="R6" s="49" t="s">
        <v>107</v>
      </c>
      <c r="S6" s="88" t="s">
        <v>76</v>
      </c>
      <c r="T6" s="16" t="s">
        <v>109</v>
      </c>
    </row>
    <row r="7" spans="1:20" x14ac:dyDescent="0.2">
      <c r="A7" s="23" t="s">
        <v>28</v>
      </c>
      <c r="B7" s="17" t="str">
        <f t="shared" si="1"/>
        <v>USDEUR2W_Quote</v>
      </c>
      <c r="C7" s="17"/>
      <c r="D7" s="17">
        <v>2</v>
      </c>
      <c r="E7" s="17" t="s">
        <v>62</v>
      </c>
      <c r="F7" s="17" t="b">
        <v>0</v>
      </c>
      <c r="G7" s="17" t="str">
        <f>IF(ISERROR(_xll.qlQuoteValue(B7,_xll.ohTrigger(ManualTrigger,'General Settings'!$H$10))),"--",_xll.qlFxSwapRateHelper(,B7,USDSpotFx,IF(A7="SN","1D",IF(A7="SW","1W",A7)),D7,JoinCalendar,E7,F7,IsCurrencyPairCollateralBased,CollateralCurve,Permanent,_xll.ohTrigger(ManualTrigger,'General Settings'!$H$10),ObjectOverwrite))</f>
        <v>obj_0155e#0004</v>
      </c>
      <c r="H7" s="18" t="str">
        <f>_xll.ohRangeRetrieveError(G7)</f>
        <v/>
      </c>
      <c r="I7" s="6" t="str">
        <f>IFERROR(_xll.qlRateHelperQuoteName(G7),"--")</f>
        <v>USDEUR2W_Quote</v>
      </c>
      <c r="J7" s="7">
        <f>IFERROR(_xll.qlRateHelperQuoteValue(G7,),"--")</f>
        <v>1.9149999999999999E-4</v>
      </c>
      <c r="K7" s="7"/>
      <c r="L7" s="8" t="b">
        <f t="shared" si="2"/>
        <v>1</v>
      </c>
      <c r="M7" s="9">
        <v>50</v>
      </c>
      <c r="N7" s="9">
        <v>1</v>
      </c>
      <c r="O7" s="10">
        <f>IFERROR(_xll.qlRateHelperEarliestDate(G7,),"--")</f>
        <v>42150</v>
      </c>
      <c r="P7" s="10">
        <f>IFERROR(_xll.qlRateHelperLatestDate(G7,),"--")</f>
        <v>42164</v>
      </c>
      <c r="R7" s="50" t="s">
        <v>108</v>
      </c>
      <c r="S7" s="57" t="s">
        <v>64</v>
      </c>
      <c r="T7" s="16" t="s">
        <v>109</v>
      </c>
    </row>
    <row r="8" spans="1:20" x14ac:dyDescent="0.2">
      <c r="A8" s="23" t="s">
        <v>27</v>
      </c>
      <c r="B8" s="17" t="str">
        <f t="shared" si="1"/>
        <v>USDEUR3W_Quote</v>
      </c>
      <c r="C8" s="17"/>
      <c r="D8" s="17">
        <v>2</v>
      </c>
      <c r="E8" s="17" t="s">
        <v>62</v>
      </c>
      <c r="F8" s="17" t="b">
        <v>0</v>
      </c>
      <c r="G8" s="17" t="str">
        <f>IF(ISERROR(_xll.qlQuoteValue(B8,_xll.ohTrigger(ManualTrigger,'General Settings'!$H$10))),"--",_xll.qlFxSwapRateHelper(,B8,USDSpotFx,IF(A8="SN","1D",IF(A8="SW","1W",A8)),D8,JoinCalendar,E8,F8,IsCurrencyPairCollateralBased,CollateralCurve,Permanent,_xll.ohTrigger(ManualTrigger,'General Settings'!$H$10),ObjectOverwrite))</f>
        <v>obj_0155a#0004</v>
      </c>
      <c r="H8" s="18" t="str">
        <f>_xll.ohRangeRetrieveError(G8)</f>
        <v/>
      </c>
      <c r="I8" s="6" t="str">
        <f>IFERROR(_xll.qlRateHelperQuoteName(G8),"--")</f>
        <v>USDEUR3W_Quote</v>
      </c>
      <c r="J8" s="7">
        <f>IFERROR(_xll.qlRateHelperQuoteValue(G8,),"--")</f>
        <v>2.945E-4</v>
      </c>
      <c r="K8" s="7"/>
      <c r="L8" s="8" t="b">
        <f t="shared" si="2"/>
        <v>1</v>
      </c>
      <c r="M8" s="9">
        <v>50</v>
      </c>
      <c r="N8" s="9">
        <v>1</v>
      </c>
      <c r="O8" s="10">
        <f>IFERROR(_xll.qlRateHelperEarliestDate(G8,),"--")</f>
        <v>42150</v>
      </c>
      <c r="P8" s="10">
        <f>IFERROR(_xll.qlRateHelperLatestDate(G8,),"--")</f>
        <v>42171</v>
      </c>
      <c r="R8" s="52" t="s">
        <v>112</v>
      </c>
      <c r="S8" s="57" t="s">
        <v>65</v>
      </c>
      <c r="T8" s="16" t="s">
        <v>109</v>
      </c>
    </row>
    <row r="9" spans="1:20" x14ac:dyDescent="0.2">
      <c r="A9" s="23" t="s">
        <v>26</v>
      </c>
      <c r="B9" s="17" t="str">
        <f t="shared" si="1"/>
        <v>USDEUR1M_Quote</v>
      </c>
      <c r="C9" s="17"/>
      <c r="D9" s="17">
        <v>2</v>
      </c>
      <c r="E9" s="17" t="s">
        <v>62</v>
      </c>
      <c r="F9" s="17" t="b">
        <v>0</v>
      </c>
      <c r="G9" s="17" t="str">
        <f>IF(ISERROR(_xll.qlQuoteValue(B9,_xll.ohTrigger(ManualTrigger,'General Settings'!$H$10))),"--",_xll.qlFxSwapRateHelper(,B9,USDSpotFx,IF(A9="SN","1D",IF(A9="SW","1W",A9)),D9,JoinCalendar,E9,F9,IsCurrencyPairCollateralBased,CollateralCurve,Permanent,_xll.ohTrigger(ManualTrigger,'General Settings'!$H$10),ObjectOverwrite))</f>
        <v>obj_01557#0004</v>
      </c>
      <c r="H9" s="18" t="str">
        <f>_xll.ohRangeRetrieveError(G9)</f>
        <v/>
      </c>
      <c r="I9" s="6" t="str">
        <f>IFERROR(_xll.qlRateHelperQuoteName(G9),"--")</f>
        <v>USDEUR1M_Quote</v>
      </c>
      <c r="J9" s="7">
        <f>IFERROR(_xll.qlRateHelperQuoteValue(G9,),"--")</f>
        <v>4.3849999999999998E-4</v>
      </c>
      <c r="K9" s="7"/>
      <c r="L9" s="8" t="b">
        <f t="shared" si="2"/>
        <v>1</v>
      </c>
      <c r="M9" s="9">
        <v>50</v>
      </c>
      <c r="N9" s="9">
        <v>1</v>
      </c>
      <c r="O9" s="10">
        <f>IFERROR(_xll.qlRateHelperEarliestDate(G9,),"--")</f>
        <v>42150</v>
      </c>
      <c r="P9" s="10">
        <f>IFERROR(_xll.qlRateHelperLatestDate(G9,),"--")</f>
        <v>42181</v>
      </c>
      <c r="R9" s="51" t="s">
        <v>69</v>
      </c>
      <c r="S9" s="58" t="str">
        <f>S8&amp;"("&amp;S6&amp;","&amp;S7&amp;")"</f>
        <v>JoinHolidays(TARGET,UnitedStates::Settlement)</v>
      </c>
      <c r="T9" s="16" t="s">
        <v>109</v>
      </c>
    </row>
    <row r="10" spans="1:20" x14ac:dyDescent="0.2">
      <c r="A10" s="23" t="s">
        <v>25</v>
      </c>
      <c r="B10" s="17" t="str">
        <f t="shared" si="1"/>
        <v>USDEUR2M_Quote</v>
      </c>
      <c r="C10" s="17"/>
      <c r="D10" s="17">
        <v>2</v>
      </c>
      <c r="E10" s="17" t="s">
        <v>62</v>
      </c>
      <c r="F10" s="17" t="b">
        <v>0</v>
      </c>
      <c r="G10" s="17" t="str">
        <f>IF(ISERROR(_xll.qlQuoteValue(B10,_xll.ohTrigger(ManualTrigger,'General Settings'!$H$10))),"--",_xll.qlFxSwapRateHelper(,B10,USDSpotFx,IF(A10="SN","1D",IF(A10="SW","1W",A10)),D10,JoinCalendar,E10,F10,IsCurrencyPairCollateralBased,CollateralCurve,Permanent,_xll.ohTrigger(ManualTrigger,'General Settings'!$H$10),ObjectOverwrite))</f>
        <v>obj_01554#0004</v>
      </c>
      <c r="H10" s="18" t="str">
        <f>_xll.ohRangeRetrieveError(G10)</f>
        <v/>
      </c>
      <c r="I10" s="6" t="str">
        <f>IFERROR(_xll.qlRateHelperQuoteName(G10),"--")</f>
        <v>USDEUR2M_Quote</v>
      </c>
      <c r="J10" s="7">
        <f>IFERROR(_xll.qlRateHelperQuoteValue(G10,),"--")</f>
        <v>9.0450000000000003E-4</v>
      </c>
      <c r="K10" s="7"/>
      <c r="L10" s="8" t="b">
        <f t="shared" si="2"/>
        <v>1</v>
      </c>
      <c r="M10" s="9">
        <v>50</v>
      </c>
      <c r="N10" s="9">
        <v>1</v>
      </c>
      <c r="O10" s="10">
        <f>IFERROR(_xll.qlRateHelperEarliestDate(G10,),"--")</f>
        <v>42150</v>
      </c>
      <c r="P10" s="10">
        <f>IFERROR(_xll.qlRateHelperLatestDate(G10,),"--")</f>
        <v>42212</v>
      </c>
      <c r="T10" s="16" t="s">
        <v>109</v>
      </c>
    </row>
    <row r="11" spans="1:20" x14ac:dyDescent="0.2">
      <c r="A11" s="23" t="s">
        <v>24</v>
      </c>
      <c r="B11" s="17" t="str">
        <f t="shared" si="1"/>
        <v>USDEUR3M_Quote</v>
      </c>
      <c r="C11" s="17"/>
      <c r="D11" s="17">
        <v>2</v>
      </c>
      <c r="E11" s="17" t="s">
        <v>62</v>
      </c>
      <c r="F11" s="17" t="b">
        <v>0</v>
      </c>
      <c r="G11" s="17" t="str">
        <f>IF(ISERROR(_xll.qlQuoteValue(B11,_xll.ohTrigger(ManualTrigger,'General Settings'!$H$10))),"--",_xll.qlFxSwapRateHelper(,B11,USDSpotFx,IF(A11="SN","1D",IF(A11="SW","1W",A11)),D11,JoinCalendar,E11,F11,IsCurrencyPairCollateralBased,CollateralCurve,Permanent,_xll.ohTrigger(ManualTrigger,'General Settings'!$H$10),ObjectOverwrite))</f>
        <v>obj_01552#0004</v>
      </c>
      <c r="H11" s="18" t="str">
        <f>_xll.ohRangeRetrieveError(G11)</f>
        <v/>
      </c>
      <c r="I11" s="6" t="str">
        <f>IFERROR(_xll.qlRateHelperQuoteName(G11),"--")</f>
        <v>USDEUR3M_Quote</v>
      </c>
      <c r="J11" s="7">
        <f>IFERROR(_xll.qlRateHelperQuoteValue(G11,),"--")</f>
        <v>1.382E-3</v>
      </c>
      <c r="K11" s="7"/>
      <c r="L11" s="8" t="b">
        <f t="shared" si="2"/>
        <v>1</v>
      </c>
      <c r="M11" s="9">
        <v>50</v>
      </c>
      <c r="N11" s="9">
        <v>1</v>
      </c>
      <c r="O11" s="10">
        <f>IFERROR(_xll.qlRateHelperEarliestDate(G11,),"--")</f>
        <v>42150</v>
      </c>
      <c r="P11" s="10">
        <f>IFERROR(_xll.qlRateHelperLatestDate(G11,),"--")</f>
        <v>42242</v>
      </c>
      <c r="T11" s="16" t="s">
        <v>109</v>
      </c>
    </row>
    <row r="12" spans="1:20" x14ac:dyDescent="0.2">
      <c r="A12" s="23" t="s">
        <v>23</v>
      </c>
      <c r="B12" s="17" t="str">
        <f t="shared" si="1"/>
        <v>USDEUR4M_Quote</v>
      </c>
      <c r="C12" s="17"/>
      <c r="D12" s="17">
        <v>2</v>
      </c>
      <c r="E12" s="17" t="s">
        <v>62</v>
      </c>
      <c r="F12" s="17" t="b">
        <v>0</v>
      </c>
      <c r="G12" s="17" t="str">
        <f>IF(ISERROR(_xll.qlQuoteValue(B12,_xll.ohTrigger(ManualTrigger,'General Settings'!$H$10))),"--",_xll.qlFxSwapRateHelper(,B12,USDSpotFx,IF(A12="SN","1D",IF(A12="SW","1W",A12)),D12,JoinCalendar,E12,F12,IsCurrencyPairCollateralBased,CollateralCurve,Permanent,_xll.ohTrigger(ManualTrigger,'General Settings'!$H$10),ObjectOverwrite))</f>
        <v>obj_01544#0004</v>
      </c>
      <c r="H12" s="18" t="str">
        <f>_xll.ohRangeRetrieveError(G12)</f>
        <v/>
      </c>
      <c r="I12" s="6" t="str">
        <f>IFERROR(_xll.qlRateHelperQuoteName(G12),"--")</f>
        <v>USDEUR4M_Quote</v>
      </c>
      <c r="J12" s="7">
        <f>IFERROR(_xll.qlRateHelperQuoteValue(G12,),"--")</f>
        <v>1.9295000000000002E-3</v>
      </c>
      <c r="K12" s="7"/>
      <c r="L12" s="8" t="b">
        <f t="shared" si="2"/>
        <v>1</v>
      </c>
      <c r="M12" s="9">
        <v>50</v>
      </c>
      <c r="N12" s="9">
        <v>1</v>
      </c>
      <c r="O12" s="10">
        <f>IFERROR(_xll.qlRateHelperEarliestDate(G12,),"--")</f>
        <v>42150</v>
      </c>
      <c r="P12" s="10">
        <f>IFERROR(_xll.qlRateHelperLatestDate(G12,),"--")</f>
        <v>42275</v>
      </c>
      <c r="T12" s="16" t="s">
        <v>109</v>
      </c>
    </row>
    <row r="13" spans="1:20" x14ac:dyDescent="0.2">
      <c r="A13" s="23" t="s">
        <v>22</v>
      </c>
      <c r="B13" s="17" t="str">
        <f t="shared" si="1"/>
        <v>USDEUR5M_Quote</v>
      </c>
      <c r="C13" s="17"/>
      <c r="D13" s="17">
        <v>2</v>
      </c>
      <c r="E13" s="17" t="s">
        <v>62</v>
      </c>
      <c r="F13" s="17" t="b">
        <v>0</v>
      </c>
      <c r="G13" s="17" t="str">
        <f>IF(ISERROR(_xll.qlQuoteValue(B13,_xll.ohTrigger(ManualTrigger,'General Settings'!$H$10))),"--",_xll.qlFxSwapRateHelper(,B13,USDSpotFx,IF(A13="SN","1D",IF(A13="SW","1W",A13)),D13,JoinCalendar,E13,F13,IsCurrencyPairCollateralBased,CollateralCurve,Permanent,_xll.ohTrigger(ManualTrigger,'General Settings'!$H$10),ObjectOverwrite))</f>
        <v>obj_01548#0004</v>
      </c>
      <c r="H13" s="18" t="str">
        <f>_xll.ohRangeRetrieveError(G13)</f>
        <v/>
      </c>
      <c r="I13" s="6" t="str">
        <f>IFERROR(_xll.qlRateHelperQuoteName(G13),"--")</f>
        <v>USDEUR5M_Quote</v>
      </c>
      <c r="J13" s="7">
        <f>IFERROR(_xll.qlRateHelperQuoteValue(G13,),"--")</f>
        <v>2.4599999999999999E-3</v>
      </c>
      <c r="K13" s="7"/>
      <c r="L13" s="8" t="b">
        <f t="shared" si="2"/>
        <v>1</v>
      </c>
      <c r="M13" s="9">
        <v>50</v>
      </c>
      <c r="N13" s="9">
        <v>1</v>
      </c>
      <c r="O13" s="10">
        <f>IFERROR(_xll.qlRateHelperEarliestDate(G13,),"--")</f>
        <v>42150</v>
      </c>
      <c r="P13" s="10">
        <f>IFERROR(_xll.qlRateHelperLatestDate(G13,),"--")</f>
        <v>42303</v>
      </c>
    </row>
    <row r="14" spans="1:20" x14ac:dyDescent="0.2">
      <c r="A14" s="23" t="s">
        <v>21</v>
      </c>
      <c r="B14" s="17" t="str">
        <f t="shared" si="1"/>
        <v>USDEUR6M_Quote</v>
      </c>
      <c r="C14" s="17"/>
      <c r="D14" s="17">
        <v>2</v>
      </c>
      <c r="E14" s="17" t="s">
        <v>62</v>
      </c>
      <c r="F14" s="17" t="b">
        <v>0</v>
      </c>
      <c r="G14" s="17" t="str">
        <f>IF(ISERROR(_xll.qlQuoteValue(B14,_xll.ohTrigger(ManualTrigger,'General Settings'!$H$10))),"--",_xll.qlFxSwapRateHelper(,B14,USDSpotFx,IF(A14="SN","1D",IF(A14="SW","1W",A14)),D14,JoinCalendar,E14,F14,IsCurrencyPairCollateralBased,CollateralCurve,Permanent,_xll.ohTrigger(ManualTrigger,'General Settings'!$H$10),ObjectOverwrite))</f>
        <v>obj_0154e#0004</v>
      </c>
      <c r="H14" s="18" t="str">
        <f>_xll.ohRangeRetrieveError(G14)</f>
        <v/>
      </c>
      <c r="I14" s="6" t="str">
        <f>IFERROR(_xll.qlRateHelperQuoteName(G14),"--")</f>
        <v>USDEUR6M_Quote</v>
      </c>
      <c r="J14" s="7">
        <f>IFERROR(_xll.qlRateHelperQuoteValue(G14,),"--")</f>
        <v>3.1100000000000004E-3</v>
      </c>
      <c r="K14" s="7"/>
      <c r="L14" s="8" t="b">
        <f t="shared" si="2"/>
        <v>1</v>
      </c>
      <c r="M14" s="9">
        <v>50</v>
      </c>
      <c r="N14" s="9">
        <v>1</v>
      </c>
      <c r="O14" s="10">
        <f>IFERROR(_xll.qlRateHelperEarliestDate(G14,),"--")</f>
        <v>42150</v>
      </c>
      <c r="P14" s="10">
        <f>IFERROR(_xll.qlRateHelperLatestDate(G14,),"--")</f>
        <v>42335</v>
      </c>
    </row>
    <row r="15" spans="1:20" x14ac:dyDescent="0.2">
      <c r="A15" s="23" t="s">
        <v>20</v>
      </c>
      <c r="B15" s="17" t="str">
        <f t="shared" si="1"/>
        <v>USDEUR7M_Quote</v>
      </c>
      <c r="C15" s="17"/>
      <c r="D15" s="17">
        <v>2</v>
      </c>
      <c r="E15" s="17" t="s">
        <v>62</v>
      </c>
      <c r="F15" s="17" t="b">
        <v>0</v>
      </c>
      <c r="G15" s="17" t="str">
        <f>IF(ISERROR(_xll.qlQuoteValue(B15,_xll.ohTrigger(ManualTrigger,'General Settings'!$H$10))),"--",_xll.qlFxSwapRateHelper(,B15,USDSpotFx,IF(A15="SN","1D",IF(A15="SW","1W",A15)),D15,JoinCalendar,E15,F15,IsCurrencyPairCollateralBased,CollateralCurve,Permanent,_xll.ohTrigger(ManualTrigger,'General Settings'!$H$10),ObjectOverwrite))</f>
        <v>obj_0154c#0004</v>
      </c>
      <c r="H15" s="18" t="str">
        <f>_xll.ohRangeRetrieveError(G15)</f>
        <v/>
      </c>
      <c r="I15" s="6" t="str">
        <f>IFERROR(_xll.qlRateHelperQuoteName(G15),"--")</f>
        <v>USDEUR7M_Quote</v>
      </c>
      <c r="J15" s="7">
        <f>IFERROR(_xll.qlRateHelperQuoteValue(G15,),"--")</f>
        <v>3.8249999999999998E-3</v>
      </c>
      <c r="K15" s="7"/>
      <c r="L15" s="8" t="b">
        <f t="shared" si="2"/>
        <v>1</v>
      </c>
      <c r="M15" s="9">
        <v>50</v>
      </c>
      <c r="N15" s="9">
        <v>1</v>
      </c>
      <c r="O15" s="10">
        <f>IFERROR(_xll.qlRateHelperEarliestDate(G15,),"--")</f>
        <v>42150</v>
      </c>
      <c r="P15" s="10">
        <f>IFERROR(_xll.qlRateHelperLatestDate(G15,),"--")</f>
        <v>42366</v>
      </c>
    </row>
    <row r="16" spans="1:20" x14ac:dyDescent="0.2">
      <c r="A16" s="23" t="s">
        <v>19</v>
      </c>
      <c r="B16" s="17" t="str">
        <f t="shared" si="1"/>
        <v>USDEUR8M_Quote</v>
      </c>
      <c r="C16" s="17"/>
      <c r="D16" s="17">
        <v>2</v>
      </c>
      <c r="E16" s="17" t="s">
        <v>62</v>
      </c>
      <c r="F16" s="17" t="b">
        <v>0</v>
      </c>
      <c r="G16" s="17" t="str">
        <f>IF(ISERROR(_xll.qlQuoteValue(B16,_xll.ohTrigger(ManualTrigger,'General Settings'!$H$10))),"--",_xll.qlFxSwapRateHelper(,B16,USDSpotFx,IF(A16="SN","1D",IF(A16="SW","1W",A16)),D16,JoinCalendar,E16,F16,IsCurrencyPairCollateralBased,CollateralCurve,Permanent,_xll.ohTrigger(ManualTrigger,'General Settings'!$H$10),ObjectOverwrite))</f>
        <v>obj_01547#0004</v>
      </c>
      <c r="H16" s="18" t="str">
        <f>_xll.ohRangeRetrieveError(G16)</f>
        <v/>
      </c>
      <c r="I16" s="6" t="str">
        <f>IFERROR(_xll.qlRateHelperQuoteName(G16),"--")</f>
        <v>USDEUR8M_Quote</v>
      </c>
      <c r="J16" s="7">
        <f>IFERROR(_xll.qlRateHelperQuoteValue(G16,),"--")</f>
        <v>4.5209999999999998E-3</v>
      </c>
      <c r="K16" s="7"/>
      <c r="L16" s="8" t="b">
        <f t="shared" si="2"/>
        <v>1</v>
      </c>
      <c r="M16" s="9">
        <v>50</v>
      </c>
      <c r="N16" s="9">
        <v>1</v>
      </c>
      <c r="O16" s="10">
        <f>IFERROR(_xll.qlRateHelperEarliestDate(G16,),"--")</f>
        <v>42150</v>
      </c>
      <c r="P16" s="10">
        <f>IFERROR(_xll.qlRateHelperLatestDate(G16,),"--")</f>
        <v>42395</v>
      </c>
    </row>
    <row r="17" spans="1:16" x14ac:dyDescent="0.2">
      <c r="A17" s="23" t="s">
        <v>18</v>
      </c>
      <c r="B17" s="17" t="str">
        <f t="shared" si="1"/>
        <v>USDEUR9M_Quote</v>
      </c>
      <c r="C17" s="17"/>
      <c r="D17" s="17">
        <v>2</v>
      </c>
      <c r="E17" s="17" t="s">
        <v>62</v>
      </c>
      <c r="F17" s="17" t="b">
        <v>0</v>
      </c>
      <c r="G17" s="17" t="str">
        <f>IF(ISERROR(_xll.qlQuoteValue(B17,_xll.ohTrigger(ManualTrigger,'General Settings'!$H$10))),"--",_xll.qlFxSwapRateHelper(,B17,USDSpotFx,IF(A17="SN","1D",IF(A17="SW","1W",A17)),D17,JoinCalendar,E17,F17,IsCurrencyPairCollateralBased,CollateralCurve,Permanent,_xll.ohTrigger(ManualTrigger,'General Settings'!$H$10),ObjectOverwrite))</f>
        <v>obj_0154a#0004</v>
      </c>
      <c r="H17" s="18" t="str">
        <f>_xll.ohRangeRetrieveError(G17)</f>
        <v/>
      </c>
      <c r="I17" s="6" t="str">
        <f>IFERROR(_xll.qlRateHelperQuoteName(G17),"--")</f>
        <v>USDEUR9M_Quote</v>
      </c>
      <c r="J17" s="7">
        <f>IFERROR(_xll.qlRateHelperQuoteValue(G17,),"--")</f>
        <v>5.3600000000000002E-3</v>
      </c>
      <c r="K17" s="7"/>
      <c r="L17" s="8" t="b">
        <f t="shared" si="2"/>
        <v>1</v>
      </c>
      <c r="M17" s="9">
        <v>50</v>
      </c>
      <c r="N17" s="9">
        <v>1</v>
      </c>
      <c r="O17" s="10">
        <f>IFERROR(_xll.qlRateHelperEarliestDate(G17,),"--")</f>
        <v>42150</v>
      </c>
      <c r="P17" s="10">
        <f>IFERROR(_xll.qlRateHelperLatestDate(G17,),"--")</f>
        <v>42426</v>
      </c>
    </row>
    <row r="18" spans="1:16" x14ac:dyDescent="0.2">
      <c r="A18" s="23" t="s">
        <v>17</v>
      </c>
      <c r="B18" s="17" t="str">
        <f t="shared" si="1"/>
        <v>USDEUR10M_Quote</v>
      </c>
      <c r="C18" s="17"/>
      <c r="D18" s="17">
        <v>2</v>
      </c>
      <c r="E18" s="17" t="s">
        <v>62</v>
      </c>
      <c r="F18" s="17" t="b">
        <v>0</v>
      </c>
      <c r="G18" s="17" t="str">
        <f>IF(ISERROR(_xll.qlQuoteValue(B18,_xll.ohTrigger(ManualTrigger,'General Settings'!$H$10))),"--",_xll.qlFxSwapRateHelper(,B18,USDSpotFx,IF(A18="SN","1D",IF(A18="SW","1W",A18)),D18,JoinCalendar,E18,F18,IsCurrencyPairCollateralBased,CollateralCurve,Permanent,_xll.ohTrigger(ManualTrigger,'General Settings'!$H$10),ObjectOverwrite))</f>
        <v>obj_01545#0004</v>
      </c>
      <c r="H18" s="18" t="str">
        <f>_xll.ohRangeRetrieveError(G18)</f>
        <v/>
      </c>
      <c r="I18" s="6" t="str">
        <f>IFERROR(_xll.qlRateHelperQuoteName(G18),"--")</f>
        <v>USDEUR10M_Quote</v>
      </c>
      <c r="J18" s="7">
        <f>IFERROR(_xll.qlRateHelperQuoteValue(G18,),"--")</f>
        <v>6.2500000000000003E-3</v>
      </c>
      <c r="K18" s="7"/>
      <c r="L18" s="8" t="b">
        <f t="shared" si="2"/>
        <v>1</v>
      </c>
      <c r="M18" s="9">
        <v>50</v>
      </c>
      <c r="N18" s="9">
        <v>1</v>
      </c>
      <c r="O18" s="10">
        <f>IFERROR(_xll.qlRateHelperEarliestDate(G18,),"--")</f>
        <v>42150</v>
      </c>
      <c r="P18" s="10">
        <f>IFERROR(_xll.qlRateHelperLatestDate(G18,),"--")</f>
        <v>42458</v>
      </c>
    </row>
    <row r="19" spans="1:16" x14ac:dyDescent="0.2">
      <c r="A19" s="23" t="s">
        <v>16</v>
      </c>
      <c r="B19" s="17" t="str">
        <f t="shared" si="1"/>
        <v>USDEUR11M_Quote</v>
      </c>
      <c r="C19" s="17"/>
      <c r="D19" s="17">
        <v>2</v>
      </c>
      <c r="E19" s="17" t="s">
        <v>62</v>
      </c>
      <c r="F19" s="17" t="b">
        <v>0</v>
      </c>
      <c r="G19" s="17" t="str">
        <f>IF(ISERROR(_xll.qlQuoteValue(B19,_xll.ohTrigger(ManualTrigger,'General Settings'!$H$10))),"--",_xll.qlFxSwapRateHelper(,B19,USDSpotFx,IF(A19="SN","1D",IF(A19="SW","1W",A19)),D19,JoinCalendar,E19,F19,IsCurrencyPairCollateralBased,CollateralCurve,Permanent,_xll.ohTrigger(ManualTrigger,'General Settings'!$H$10),ObjectOverwrite))</f>
        <v>obj_01558#0004</v>
      </c>
      <c r="H19" s="18" t="str">
        <f>_xll.ohRangeRetrieveError(G19)</f>
        <v/>
      </c>
      <c r="I19" s="6" t="str">
        <f>IFERROR(_xll.qlRateHelperQuoteName(G19),"--")</f>
        <v>USDEUR11M_Quote</v>
      </c>
      <c r="J19" s="7">
        <f>IFERROR(_xll.qlRateHelperQuoteValue(G19,),"--")</f>
        <v>7.1180000000000011E-3</v>
      </c>
      <c r="K19" s="7"/>
      <c r="L19" s="8" t="b">
        <f t="shared" si="2"/>
        <v>1</v>
      </c>
      <c r="M19" s="9">
        <v>50</v>
      </c>
      <c r="N19" s="9">
        <v>1</v>
      </c>
      <c r="O19" s="10">
        <f>IFERROR(_xll.qlRateHelperEarliestDate(G19,),"--")</f>
        <v>42150</v>
      </c>
      <c r="P19" s="10">
        <f>IFERROR(_xll.qlRateHelperLatestDate(G19,),"--")</f>
        <v>42486</v>
      </c>
    </row>
    <row r="20" spans="1:16" x14ac:dyDescent="0.2">
      <c r="A20" s="23" t="s">
        <v>15</v>
      </c>
      <c r="B20" s="17" t="str">
        <f t="shared" si="1"/>
        <v>USDEUR1Y_Quote</v>
      </c>
      <c r="C20" s="17"/>
      <c r="D20" s="17">
        <v>2</v>
      </c>
      <c r="E20" s="17" t="s">
        <v>62</v>
      </c>
      <c r="F20" s="17" t="b">
        <v>0</v>
      </c>
      <c r="G20" s="17" t="str">
        <f>IF(ISERROR(_xll.qlQuoteValue(B20,_xll.ohTrigger(ManualTrigger,'General Settings'!$H$10))),"--",_xll.qlFxSwapRateHelper(,B20,USDSpotFx,IF(A20="SN","1D",IF(A20="SW","1W",A20)),D20,JoinCalendar,E20,F20,IsCurrencyPairCollateralBased,CollateralCurve,Permanent,_xll.ohTrigger(ManualTrigger,'General Settings'!$H$10),ObjectOverwrite))</f>
        <v>obj_01546#0004</v>
      </c>
      <c r="H20" s="18" t="str">
        <f>_xll.ohRangeRetrieveError(G20)</f>
        <v/>
      </c>
      <c r="I20" s="6" t="str">
        <f>IFERROR(_xll.qlRateHelperQuoteName(G20),"--")</f>
        <v>USDEUR1Y_Quote</v>
      </c>
      <c r="J20" s="7">
        <f>IFERROR(_xll.qlRateHelperQuoteValue(G20,),"--")</f>
        <v>8.1189999999999995E-3</v>
      </c>
      <c r="K20" s="7"/>
      <c r="L20" s="8" t="b">
        <f t="shared" si="2"/>
        <v>1</v>
      </c>
      <c r="M20" s="9">
        <v>50</v>
      </c>
      <c r="N20" s="9">
        <v>1</v>
      </c>
      <c r="O20" s="10">
        <f>IFERROR(_xll.qlRateHelperEarliestDate(G20,),"--")</f>
        <v>42150</v>
      </c>
      <c r="P20" s="10">
        <f>IFERROR(_xll.qlRateHelperLatestDate(G20,),"--")</f>
        <v>42516</v>
      </c>
    </row>
    <row r="21" spans="1:16" x14ac:dyDescent="0.2">
      <c r="A21" s="23" t="s">
        <v>80</v>
      </c>
      <c r="B21" s="17" t="str">
        <f t="shared" si="1"/>
        <v>USDEUR13M_Quote</v>
      </c>
      <c r="C21" s="17"/>
      <c r="D21" s="17">
        <v>2</v>
      </c>
      <c r="E21" s="17" t="s">
        <v>62</v>
      </c>
      <c r="F21" s="17" t="b">
        <v>0</v>
      </c>
      <c r="G21" s="17" t="str">
        <f>IF(ISERROR(_xll.qlQuoteValue(B21,_xll.ohTrigger(ManualTrigger,'General Settings'!$H$10))),"--",_xll.qlFxSwapRateHelper(,B21,USDSpotFx,IF(A21="SN","1D",IF(A21="SW","1W",A21)),D21,JoinCalendar,E21,F21,IsCurrencyPairCollateralBased,CollateralCurve,Permanent,_xll.ohTrigger(ManualTrigger,'General Settings'!$H$10),ObjectOverwrite))</f>
        <v>--</v>
      </c>
      <c r="H21" s="18" t="str">
        <f>_xll.ohRangeRetrieveError(G21)</f>
        <v/>
      </c>
      <c r="I21" s="6" t="str">
        <f>IFERROR(_xll.qlRateHelperQuoteName(G21),"--")</f>
        <v>--</v>
      </c>
      <c r="J21" s="7" t="str">
        <f>IFERROR(_xll.qlRateHelperQuoteValue(G21,),"--")</f>
        <v>--</v>
      </c>
      <c r="K21" s="7"/>
      <c r="L21" s="8" t="b">
        <f t="shared" si="2"/>
        <v>0</v>
      </c>
      <c r="M21" s="9">
        <v>50</v>
      </c>
      <c r="N21" s="9">
        <v>1</v>
      </c>
      <c r="O21" s="10" t="str">
        <f>IFERROR(_xll.qlRateHelperEarliestDate(G21,),"--")</f>
        <v>--</v>
      </c>
      <c r="P21" s="10" t="str">
        <f>IFERROR(_xll.qlRateHelperLatestDate(G21,),"--")</f>
        <v>--</v>
      </c>
    </row>
    <row r="22" spans="1:16" x14ac:dyDescent="0.2">
      <c r="A22" s="23" t="s">
        <v>81</v>
      </c>
      <c r="B22" s="17" t="str">
        <f t="shared" si="1"/>
        <v>USDEUR14M_Quote</v>
      </c>
      <c r="C22" s="17"/>
      <c r="D22" s="17">
        <v>2</v>
      </c>
      <c r="E22" s="17" t="s">
        <v>62</v>
      </c>
      <c r="F22" s="17" t="b">
        <v>0</v>
      </c>
      <c r="G22" s="17" t="str">
        <f>IF(ISERROR(_xll.qlQuoteValue(B22,_xll.ohTrigger(ManualTrigger,'General Settings'!$H$10))),"--",_xll.qlFxSwapRateHelper(,B22,USDSpotFx,IF(A22="SN","1D",IF(A22="SW","1W",A22)),D22,JoinCalendar,E22,F22,IsCurrencyPairCollateralBased,CollateralCurve,Permanent,_xll.ohTrigger(ManualTrigger,'General Settings'!$H$10),ObjectOverwrite))</f>
        <v>--</v>
      </c>
      <c r="H22" s="18" t="str">
        <f>_xll.ohRangeRetrieveError(G22)</f>
        <v/>
      </c>
      <c r="I22" s="6" t="str">
        <f>IFERROR(_xll.qlRateHelperQuoteName(G22),"--")</f>
        <v>--</v>
      </c>
      <c r="J22" s="7" t="str">
        <f>IFERROR(_xll.qlRateHelperQuoteValue(G22,),"--")</f>
        <v>--</v>
      </c>
      <c r="K22" s="7"/>
      <c r="L22" s="8" t="b">
        <f t="shared" si="2"/>
        <v>0</v>
      </c>
      <c r="M22" s="9">
        <v>50</v>
      </c>
      <c r="N22" s="9">
        <v>1</v>
      </c>
      <c r="O22" s="10" t="str">
        <f>IFERROR(_xll.qlRateHelperEarliestDate(G22,),"--")</f>
        <v>--</v>
      </c>
      <c r="P22" s="10" t="str">
        <f>IFERROR(_xll.qlRateHelperLatestDate(G22,),"--")</f>
        <v>--</v>
      </c>
    </row>
    <row r="23" spans="1:16" x14ac:dyDescent="0.2">
      <c r="A23" s="23" t="s">
        <v>14</v>
      </c>
      <c r="B23" s="17" t="str">
        <f t="shared" si="1"/>
        <v>USDEUR15M_Quote</v>
      </c>
      <c r="C23" s="17"/>
      <c r="D23" s="17">
        <v>2</v>
      </c>
      <c r="E23" s="17" t="s">
        <v>62</v>
      </c>
      <c r="F23" s="17" t="b">
        <v>0</v>
      </c>
      <c r="G23" s="17" t="str">
        <f>IF(ISERROR(_xll.qlQuoteValue(B23,_xll.ohTrigger(ManualTrigger,'General Settings'!$H$10))),"--",_xll.qlFxSwapRateHelper(,B23,USDSpotFx,IF(A23="SN","1D",IF(A23="SW","1W",A23)),D23,JoinCalendar,E23,F23,IsCurrencyPairCollateralBased,CollateralCurve,Permanent,_xll.ohTrigger(ManualTrigger,'General Settings'!$H$10),ObjectOverwrite))</f>
        <v>obj_01549#0004</v>
      </c>
      <c r="H23" s="18" t="str">
        <f>_xll.ohRangeRetrieveError(G23)</f>
        <v/>
      </c>
      <c r="I23" s="6" t="str">
        <f>IFERROR(_xll.qlRateHelperQuoteName(G23),"--")</f>
        <v>USDEUR15M_Quote</v>
      </c>
      <c r="J23" s="7">
        <f>IFERROR(_xll.qlRateHelperQuoteValue(G23,),"--")</f>
        <v>1.1480000000000001E-2</v>
      </c>
      <c r="K23" s="7"/>
      <c r="L23" s="8" t="b">
        <f t="shared" si="2"/>
        <v>1</v>
      </c>
      <c r="M23" s="9">
        <v>50</v>
      </c>
      <c r="N23" s="9">
        <v>1</v>
      </c>
      <c r="O23" s="10">
        <f>IFERROR(_xll.qlRateHelperEarliestDate(G23,),"--")</f>
        <v>42150</v>
      </c>
      <c r="P23" s="10">
        <f>IFERROR(_xll.qlRateHelperLatestDate(G23,),"--")</f>
        <v>42608</v>
      </c>
    </row>
    <row r="24" spans="1:16" x14ac:dyDescent="0.2">
      <c r="A24" s="23" t="s">
        <v>82</v>
      </c>
      <c r="B24" s="17" t="str">
        <f t="shared" si="1"/>
        <v>USDEUR16M_Quote</v>
      </c>
      <c r="C24" s="17"/>
      <c r="D24" s="17">
        <v>2</v>
      </c>
      <c r="E24" s="17" t="s">
        <v>62</v>
      </c>
      <c r="F24" s="17" t="b">
        <v>0</v>
      </c>
      <c r="G24" s="17" t="str">
        <f>IF(ISERROR(_xll.qlQuoteValue(B24,_xll.ohTrigger(ManualTrigger,'General Settings'!$H$10))),"--",_xll.qlFxSwapRateHelper(,B24,USDSpotFx,IF(A24="SN","1D",IF(A24="SW","1W",A24)),D24,JoinCalendar,E24,F24,IsCurrencyPairCollateralBased,CollateralCurve,Permanent,_xll.ohTrigger(ManualTrigger,'General Settings'!$H$10),ObjectOverwrite))</f>
        <v>--</v>
      </c>
      <c r="H24" s="18" t="str">
        <f>_xll.ohRangeRetrieveError(G24)</f>
        <v/>
      </c>
      <c r="I24" s="6" t="str">
        <f>IFERROR(_xll.qlRateHelperQuoteName(G24),"--")</f>
        <v>--</v>
      </c>
      <c r="J24" s="7" t="str">
        <f>IFERROR(_xll.qlRateHelperQuoteValue(G24,),"--")</f>
        <v>--</v>
      </c>
      <c r="K24" s="7"/>
      <c r="L24" s="8" t="b">
        <f t="shared" si="2"/>
        <v>0</v>
      </c>
      <c r="M24" s="9">
        <v>50</v>
      </c>
      <c r="N24" s="9">
        <v>1</v>
      </c>
      <c r="O24" s="10" t="str">
        <f>IFERROR(_xll.qlRateHelperEarliestDate(G24,),"--")</f>
        <v>--</v>
      </c>
      <c r="P24" s="10" t="str">
        <f>IFERROR(_xll.qlRateHelperLatestDate(G24,),"--")</f>
        <v>--</v>
      </c>
    </row>
    <row r="25" spans="1:16" x14ac:dyDescent="0.2">
      <c r="A25" s="23" t="s">
        <v>83</v>
      </c>
      <c r="B25" s="17" t="str">
        <f t="shared" si="1"/>
        <v>USDEUR17M_Quote</v>
      </c>
      <c r="C25" s="17"/>
      <c r="D25" s="17">
        <v>2</v>
      </c>
      <c r="E25" s="17" t="s">
        <v>62</v>
      </c>
      <c r="F25" s="17" t="b">
        <v>0</v>
      </c>
      <c r="G25" s="17" t="str">
        <f>IF(ISERROR(_xll.qlQuoteValue(B25,_xll.ohTrigger(ManualTrigger,'General Settings'!$H$10))),"--",_xll.qlFxSwapRateHelper(,B25,USDSpotFx,IF(A25="SN","1D",IF(A25="SW","1W",A25)),D25,JoinCalendar,E25,F25,IsCurrencyPairCollateralBased,CollateralCurve,Permanent,_xll.ohTrigger(ManualTrigger,'General Settings'!$H$10),ObjectOverwrite))</f>
        <v>--</v>
      </c>
      <c r="H25" s="18" t="str">
        <f>_xll.ohRangeRetrieveError(G25)</f>
        <v/>
      </c>
      <c r="I25" s="6" t="str">
        <f>IFERROR(_xll.qlRateHelperQuoteName(G25),"--")</f>
        <v>--</v>
      </c>
      <c r="J25" s="7" t="str">
        <f>IFERROR(_xll.qlRateHelperQuoteValue(G25,),"--")</f>
        <v>--</v>
      </c>
      <c r="K25" s="7"/>
      <c r="L25" s="8" t="b">
        <f t="shared" si="2"/>
        <v>0</v>
      </c>
      <c r="M25" s="9">
        <v>50</v>
      </c>
      <c r="N25" s="9">
        <v>1</v>
      </c>
      <c r="O25" s="10" t="str">
        <f>IFERROR(_xll.qlRateHelperEarliestDate(G25,),"--")</f>
        <v>--</v>
      </c>
      <c r="P25" s="10" t="str">
        <f>IFERROR(_xll.qlRateHelperLatestDate(G25,),"--")</f>
        <v>--</v>
      </c>
    </row>
    <row r="26" spans="1:16" x14ac:dyDescent="0.2">
      <c r="A26" s="23" t="s">
        <v>13</v>
      </c>
      <c r="B26" s="17" t="str">
        <f t="shared" si="1"/>
        <v>USDEUR18M_Quote</v>
      </c>
      <c r="C26" s="17"/>
      <c r="D26" s="17">
        <v>2</v>
      </c>
      <c r="E26" s="17" t="s">
        <v>62</v>
      </c>
      <c r="F26" s="17" t="b">
        <v>0</v>
      </c>
      <c r="G26" s="17" t="str">
        <f>IF(ISERROR(_xll.qlQuoteValue(B26,_xll.ohTrigger(ManualTrigger,'General Settings'!$H$10))),"--",_xll.qlFxSwapRateHelper(,B26,USDSpotFx,IF(A26="SN","1D",IF(A26="SW","1W",A26)),D26,JoinCalendar,E26,F26,IsCurrencyPairCollateralBased,CollateralCurve,Permanent,_xll.ohTrigger(ManualTrigger,'General Settings'!$H$10),ObjectOverwrite))</f>
        <v>obj_0155b#0004</v>
      </c>
      <c r="H26" s="18" t="str">
        <f>_xll.ohRangeRetrieveError(G26)</f>
        <v/>
      </c>
      <c r="I26" s="6" t="str">
        <f>IFERROR(_xll.qlRateHelperQuoteName(G26),"--")</f>
        <v>USDEUR18M_Quote</v>
      </c>
      <c r="J26" s="7">
        <f>IFERROR(_xll.qlRateHelperQuoteValue(G26,),"--")</f>
        <v>1.55E-2</v>
      </c>
      <c r="K26" s="7"/>
      <c r="L26" s="8" t="b">
        <f t="shared" si="2"/>
        <v>1</v>
      </c>
      <c r="M26" s="9">
        <v>50</v>
      </c>
      <c r="N26" s="9">
        <v>1</v>
      </c>
      <c r="O26" s="10">
        <f>IFERROR(_xll.qlRateHelperEarliestDate(G26,),"--")</f>
        <v>42150</v>
      </c>
      <c r="P26" s="10">
        <f>IFERROR(_xll.qlRateHelperLatestDate(G26,),"--")</f>
        <v>42702</v>
      </c>
    </row>
    <row r="27" spans="1:16" x14ac:dyDescent="0.2">
      <c r="A27" s="23" t="s">
        <v>84</v>
      </c>
      <c r="B27" s="17" t="str">
        <f t="shared" si="1"/>
        <v>USDEUR19M_Quote</v>
      </c>
      <c r="C27" s="17"/>
      <c r="D27" s="17">
        <v>2</v>
      </c>
      <c r="E27" s="17" t="s">
        <v>62</v>
      </c>
      <c r="F27" s="17" t="b">
        <v>0</v>
      </c>
      <c r="G27" s="17" t="str">
        <f>IF(ISERROR(_xll.qlQuoteValue(B27,_xll.ohTrigger(ManualTrigger,'General Settings'!$H$10))),"--",_xll.qlFxSwapRateHelper(,B27,USDSpotFx,IF(A27="SN","1D",IF(A27="SW","1W",A27)),D27,JoinCalendar,E27,F27,IsCurrencyPairCollateralBased,CollateralCurve,Permanent,_xll.ohTrigger(ManualTrigger,'General Settings'!$H$10),ObjectOverwrite))</f>
        <v>--</v>
      </c>
      <c r="H27" s="18" t="str">
        <f>_xll.ohRangeRetrieveError(G27)</f>
        <v/>
      </c>
      <c r="I27" s="6" t="str">
        <f>IFERROR(_xll.qlRateHelperQuoteName(G27),"--")</f>
        <v>--</v>
      </c>
      <c r="J27" s="7" t="str">
        <f>IFERROR(_xll.qlRateHelperQuoteValue(G27,),"--")</f>
        <v>--</v>
      </c>
      <c r="K27" s="7"/>
      <c r="L27" s="8" t="b">
        <f>IF(J27="--",FALSE,TRUE)</f>
        <v>0</v>
      </c>
      <c r="M27" s="9">
        <v>50</v>
      </c>
      <c r="N27" s="9">
        <v>1</v>
      </c>
      <c r="O27" s="10" t="str">
        <f>IFERROR(_xll.qlRateHelperEarliestDate(G27,),"--")</f>
        <v>--</v>
      </c>
      <c r="P27" s="10" t="str">
        <f>IFERROR(_xll.qlRateHelperLatestDate(G27,),"--")</f>
        <v>--</v>
      </c>
    </row>
    <row r="28" spans="1:16" x14ac:dyDescent="0.2">
      <c r="A28" s="23" t="s">
        <v>85</v>
      </c>
      <c r="B28" s="17" t="str">
        <f t="shared" si="1"/>
        <v>USDEUR20M_Quote</v>
      </c>
      <c r="C28" s="17"/>
      <c r="D28" s="17">
        <v>2</v>
      </c>
      <c r="E28" s="17" t="s">
        <v>62</v>
      </c>
      <c r="F28" s="17" t="b">
        <v>0</v>
      </c>
      <c r="G28" s="17" t="str">
        <f>IF(ISERROR(_xll.qlQuoteValue(B28,_xll.ohTrigger(ManualTrigger,'General Settings'!$H$10))),"--",_xll.qlFxSwapRateHelper(,B28,USDSpotFx,IF(A28="SN","1D",IF(A28="SW","1W",A28)),D28,JoinCalendar,E28,F28,IsCurrencyPairCollateralBased,CollateralCurve,Permanent,_xll.ohTrigger(ManualTrigger,'General Settings'!$H$10),ObjectOverwrite))</f>
        <v>--</v>
      </c>
      <c r="H28" s="18" t="str">
        <f>_xll.ohRangeRetrieveError(G28)</f>
        <v/>
      </c>
      <c r="I28" s="6" t="str">
        <f>IFERROR(_xll.qlRateHelperQuoteName(G28),"--")</f>
        <v>--</v>
      </c>
      <c r="J28" s="7" t="str">
        <f>IFERROR(_xll.qlRateHelperQuoteValue(G28,),"--")</f>
        <v>--</v>
      </c>
      <c r="K28" s="7"/>
      <c r="L28" s="8" t="b">
        <f t="shared" ref="L28:L60" si="3">IF(J28="--",FALSE,TRUE)</f>
        <v>0</v>
      </c>
      <c r="M28" s="9">
        <v>50</v>
      </c>
      <c r="N28" s="9">
        <v>1</v>
      </c>
      <c r="O28" s="10" t="str">
        <f>IFERROR(_xll.qlRateHelperEarliestDate(G28,),"--")</f>
        <v>--</v>
      </c>
      <c r="P28" s="10" t="str">
        <f>IFERROR(_xll.qlRateHelperLatestDate(G28,),"--")</f>
        <v>--</v>
      </c>
    </row>
    <row r="29" spans="1:16" x14ac:dyDescent="0.2">
      <c r="A29" s="23" t="s">
        <v>12</v>
      </c>
      <c r="B29" s="17" t="str">
        <f t="shared" si="1"/>
        <v>USDEUR21M_Quote</v>
      </c>
      <c r="C29" s="17"/>
      <c r="D29" s="17">
        <v>2</v>
      </c>
      <c r="E29" s="17" t="s">
        <v>62</v>
      </c>
      <c r="F29" s="17" t="b">
        <v>0</v>
      </c>
      <c r="G29" s="17" t="str">
        <f>IF(ISERROR(_xll.qlQuoteValue(B29,_xll.ohTrigger(ManualTrigger,'General Settings'!$H$10))),"--",_xll.qlFxSwapRateHelper(,B29,USDSpotFx,IF(A29="SN","1D",IF(A29="SW","1W",A29)),D29,JoinCalendar,E29,F29,IsCurrencyPairCollateralBased,CollateralCurve,Permanent,_xll.ohTrigger(ManualTrigger,'General Settings'!$H$10),ObjectOverwrite))</f>
        <v>obj_01553#0004</v>
      </c>
      <c r="H29" s="18" t="str">
        <f>_xll.ohRangeRetrieveError(G29)</f>
        <v/>
      </c>
      <c r="I29" s="6" t="str">
        <f>IFERROR(_xll.qlRateHelperQuoteName(G29),"--")</f>
        <v>USDEUR21M_Quote</v>
      </c>
      <c r="J29" s="7">
        <f>IFERROR(_xll.qlRateHelperQuoteValue(G29,),"--")</f>
        <v>2.0085000000000002E-2</v>
      </c>
      <c r="K29" s="7"/>
      <c r="L29" s="98" t="b">
        <v>0</v>
      </c>
      <c r="M29" s="9">
        <v>50</v>
      </c>
      <c r="N29" s="9">
        <v>1</v>
      </c>
      <c r="O29" s="10">
        <f>IFERROR(_xll.qlRateHelperEarliestDate(G29,),"--")</f>
        <v>42150</v>
      </c>
      <c r="P29" s="10">
        <f>IFERROR(_xll.qlRateHelperLatestDate(G29,),"--")</f>
        <v>42793</v>
      </c>
    </row>
    <row r="30" spans="1:16" x14ac:dyDescent="0.2">
      <c r="A30" s="23" t="s">
        <v>86</v>
      </c>
      <c r="B30" s="17" t="str">
        <f t="shared" si="1"/>
        <v>USDEUR22M_Quote</v>
      </c>
      <c r="C30" s="17"/>
      <c r="D30" s="17">
        <v>2</v>
      </c>
      <c r="E30" s="17" t="s">
        <v>62</v>
      </c>
      <c r="F30" s="17" t="b">
        <v>0</v>
      </c>
      <c r="G30" s="17" t="str">
        <f>IF(ISERROR(_xll.qlQuoteValue(B30,_xll.ohTrigger(ManualTrigger,'General Settings'!$H$10))),"--",_xll.qlFxSwapRateHelper(,B30,USDSpotFx,IF(A30="SN","1D",IF(A30="SW","1W",A30)),D30,JoinCalendar,E30,F30,IsCurrencyPairCollateralBased,CollateralCurve,Permanent,_xll.ohTrigger(ManualTrigger,'General Settings'!$H$10),ObjectOverwrite))</f>
        <v>--</v>
      </c>
      <c r="H30" s="18" t="str">
        <f>_xll.ohRangeRetrieveError(G30)</f>
        <v/>
      </c>
      <c r="I30" s="6" t="str">
        <f>IFERROR(_xll.qlRateHelperQuoteName(G30),"--")</f>
        <v>--</v>
      </c>
      <c r="J30" s="7" t="str">
        <f>IFERROR(_xll.qlRateHelperQuoteValue(G30,),"--")</f>
        <v>--</v>
      </c>
      <c r="K30" s="7"/>
      <c r="L30" s="8" t="b">
        <f t="shared" si="3"/>
        <v>0</v>
      </c>
      <c r="M30" s="9">
        <v>50</v>
      </c>
      <c r="N30" s="9">
        <v>1</v>
      </c>
      <c r="O30" s="10" t="str">
        <f>IFERROR(_xll.qlRateHelperEarliestDate(G30,),"--")</f>
        <v>--</v>
      </c>
      <c r="P30" s="10" t="str">
        <f>IFERROR(_xll.qlRateHelperLatestDate(G30,),"--")</f>
        <v>--</v>
      </c>
    </row>
    <row r="31" spans="1:16" x14ac:dyDescent="0.2">
      <c r="A31" s="23" t="s">
        <v>87</v>
      </c>
      <c r="B31" s="17" t="str">
        <f t="shared" si="1"/>
        <v>USDEUR23M_Quote</v>
      </c>
      <c r="C31" s="17"/>
      <c r="D31" s="17">
        <v>2</v>
      </c>
      <c r="E31" s="17" t="s">
        <v>62</v>
      </c>
      <c r="F31" s="17" t="b">
        <v>0</v>
      </c>
      <c r="G31" s="17" t="str">
        <f>IF(ISERROR(_xll.qlQuoteValue(B31,_xll.ohTrigger(ManualTrigger,'General Settings'!$H$10))),"--",_xll.qlFxSwapRateHelper(,B31,USDSpotFx,IF(A31="SN","1D",IF(A31="SW","1W",A31)),D31,JoinCalendar,E31,F31,IsCurrencyPairCollateralBased,CollateralCurve,Permanent,_xll.ohTrigger(ManualTrigger,'General Settings'!$H$10),ObjectOverwrite))</f>
        <v>--</v>
      </c>
      <c r="H31" s="18" t="str">
        <f>_xll.ohRangeRetrieveError(G31)</f>
        <v/>
      </c>
      <c r="I31" s="6" t="str">
        <f>IFERROR(_xll.qlRateHelperQuoteName(G31),"--")</f>
        <v>--</v>
      </c>
      <c r="J31" s="7" t="str">
        <f>IFERROR(_xll.qlRateHelperQuoteValue(G31,),"--")</f>
        <v>--</v>
      </c>
      <c r="K31" s="7"/>
      <c r="L31" s="8" t="b">
        <f t="shared" si="3"/>
        <v>0</v>
      </c>
      <c r="M31" s="9">
        <v>50</v>
      </c>
      <c r="N31" s="9">
        <v>1</v>
      </c>
      <c r="O31" s="10" t="str">
        <f>IFERROR(_xll.qlRateHelperEarliestDate(G31,),"--")</f>
        <v>--</v>
      </c>
      <c r="P31" s="10" t="str">
        <f>IFERROR(_xll.qlRateHelperLatestDate(G31,),"--")</f>
        <v>--</v>
      </c>
    </row>
    <row r="32" spans="1:16" x14ac:dyDescent="0.2">
      <c r="A32" s="23" t="s">
        <v>11</v>
      </c>
      <c r="B32" s="17" t="str">
        <f t="shared" si="1"/>
        <v>USDEUR2Y_Quote</v>
      </c>
      <c r="C32" s="17"/>
      <c r="D32" s="17">
        <v>2</v>
      </c>
      <c r="E32" s="17" t="s">
        <v>62</v>
      </c>
      <c r="F32" s="17" t="b">
        <v>0</v>
      </c>
      <c r="G32" s="17" t="str">
        <f>IF(ISERROR(_xll.qlQuoteValue(B32,_xll.ohTrigger(ManualTrigger,'General Settings'!$H$10))),"--",_xll.qlFxSwapRateHelper(,B32,USDSpotFx,IF(A32="SN","1D",IF(A32="SW","1W",A32)),D32,JoinCalendar,E32,F32,IsCurrencyPairCollateralBased,CollateralCurve,Permanent,_xll.ohTrigger(ManualTrigger,'General Settings'!$H$10),ObjectOverwrite))</f>
        <v>obj_0154f#0004</v>
      </c>
      <c r="H32" s="18" t="str">
        <f>_xll.ohRangeRetrieveError(G32)</f>
        <v/>
      </c>
      <c r="I32" s="6" t="str">
        <f>IFERROR(_xll.qlRateHelperQuoteName(G32),"--")</f>
        <v>USDEUR2Y_Quote</v>
      </c>
      <c r="J32" s="7">
        <f>IFERROR(_xll.qlRateHelperQuoteValue(G32,),"--")</f>
        <v>2.453E-2</v>
      </c>
      <c r="K32" s="7"/>
      <c r="L32" s="8" t="b">
        <f t="shared" si="3"/>
        <v>1</v>
      </c>
      <c r="M32" s="9">
        <v>50</v>
      </c>
      <c r="N32" s="9">
        <v>1</v>
      </c>
      <c r="O32" s="10">
        <f>IFERROR(_xll.qlRateHelperEarliestDate(G32,),"--")</f>
        <v>42150</v>
      </c>
      <c r="P32" s="10">
        <f>IFERROR(_xll.qlRateHelperLatestDate(G32,),"--")</f>
        <v>42881</v>
      </c>
    </row>
    <row r="33" spans="1:16" x14ac:dyDescent="0.2">
      <c r="A33" s="23" t="s">
        <v>10</v>
      </c>
      <c r="B33" s="17" t="str">
        <f t="shared" si="1"/>
        <v>USDEUR3Y_Quote</v>
      </c>
      <c r="C33" s="17"/>
      <c r="D33" s="17">
        <v>2</v>
      </c>
      <c r="E33" s="17" t="s">
        <v>62</v>
      </c>
      <c r="F33" s="17" t="b">
        <v>0</v>
      </c>
      <c r="G33" s="17" t="str">
        <f>IF(ISERROR(_xll.qlQuoteValue(B33,_xll.ohTrigger(ManualTrigger,'General Settings'!$H$10))),"--",_xll.qlFxSwapRateHelper(,B33,USDSpotFx,IF(A33="SN","1D",IF(A33="SW","1W",A33)),D33,JoinCalendar,E33,F33,IsCurrencyPairCollateralBased,CollateralCurve,Permanent,_xll.ohTrigger(ManualTrigger,'General Settings'!$H$10),ObjectOverwrite))</f>
        <v>obj_0154d#0004</v>
      </c>
      <c r="H33" s="18" t="str">
        <f>_xll.ohRangeRetrieveError(G33)</f>
        <v/>
      </c>
      <c r="I33" s="6" t="str">
        <f>IFERROR(_xll.qlRateHelperQuoteName(G33),"--")</f>
        <v>USDEUR3Y_Quote</v>
      </c>
      <c r="J33" s="7">
        <f>IFERROR(_xll.qlRateHelperQuoteValue(G33,),"--")</f>
        <v>4.6879999999999998E-2</v>
      </c>
      <c r="K33" s="7"/>
      <c r="L33" s="8" t="b">
        <f t="shared" si="3"/>
        <v>1</v>
      </c>
      <c r="M33" s="9">
        <v>50</v>
      </c>
      <c r="N33" s="9">
        <v>1</v>
      </c>
      <c r="O33" s="10">
        <f>IFERROR(_xll.qlRateHelperEarliestDate(G33,),"--")</f>
        <v>42150</v>
      </c>
      <c r="P33" s="10">
        <f>IFERROR(_xll.qlRateHelperLatestDate(G33,),"--")</f>
        <v>43249</v>
      </c>
    </row>
    <row r="34" spans="1:16" x14ac:dyDescent="0.2">
      <c r="A34" s="23" t="s">
        <v>9</v>
      </c>
      <c r="B34" s="17" t="str">
        <f t="shared" si="1"/>
        <v>USDEUR4Y_Quote</v>
      </c>
      <c r="C34" s="17"/>
      <c r="D34" s="17">
        <v>2</v>
      </c>
      <c r="E34" s="17" t="s">
        <v>62</v>
      </c>
      <c r="F34" s="17" t="b">
        <v>0</v>
      </c>
      <c r="G34" s="17" t="str">
        <f>IF(ISERROR(_xll.qlQuoteValue(B34,_xll.ohTrigger(ManualTrigger,'General Settings'!$H$10))),"--",_xll.qlFxSwapRateHelper(,B34,USDSpotFx,IF(A34="SN","1D",IF(A34="SW","1W",A34)),D34,JoinCalendar,E34,F34,IsCurrencyPairCollateralBased,CollateralCurve,Permanent,_xll.ohTrigger(ManualTrigger,'General Settings'!$H$10),ObjectOverwrite))</f>
        <v>obj_0154b#0004</v>
      </c>
      <c r="H34" s="18" t="str">
        <f>_xll.ohRangeRetrieveError(G34)</f>
        <v/>
      </c>
      <c r="I34" s="6" t="str">
        <f>IFERROR(_xll.qlRateHelperQuoteName(G34),"--")</f>
        <v>USDEUR4Y_Quote</v>
      </c>
      <c r="J34" s="7">
        <f>IFERROR(_xll.qlRateHelperQuoteValue(G34,),"--")</f>
        <v>7.1230000000000002E-2</v>
      </c>
      <c r="K34" s="7"/>
      <c r="L34" s="8" t="b">
        <f t="shared" si="3"/>
        <v>1</v>
      </c>
      <c r="M34" s="9">
        <v>50</v>
      </c>
      <c r="N34" s="9">
        <v>1</v>
      </c>
      <c r="O34" s="10">
        <f>IFERROR(_xll.qlRateHelperEarliestDate(G34,),"--")</f>
        <v>42150</v>
      </c>
      <c r="P34" s="10">
        <f>IFERROR(_xll.qlRateHelperLatestDate(G34,),"--")</f>
        <v>43613</v>
      </c>
    </row>
    <row r="35" spans="1:16" x14ac:dyDescent="0.2">
      <c r="A35" s="23" t="s">
        <v>8</v>
      </c>
      <c r="B35" s="17" t="str">
        <f t="shared" si="1"/>
        <v>USDEUR5Y_Quote</v>
      </c>
      <c r="C35" s="17"/>
      <c r="D35" s="17">
        <v>2</v>
      </c>
      <c r="E35" s="17" t="s">
        <v>62</v>
      </c>
      <c r="F35" s="17" t="b">
        <v>0</v>
      </c>
      <c r="G35" s="17" t="str">
        <f>IF(ISERROR(_xll.qlQuoteValue(B35,_xll.ohTrigger(ManualTrigger,'General Settings'!$H$10))),"--",_xll.qlFxSwapRateHelper(,B35,USDSpotFx,IF(A35="SN","1D",IF(A35="SW","1W",A35)),D35,JoinCalendar,E35,F35,IsCurrencyPairCollateralBased,CollateralCurve,Permanent,_xll.ohTrigger(ManualTrigger,'General Settings'!$H$10),ObjectOverwrite))</f>
        <v>obj_01543#0004</v>
      </c>
      <c r="H35" s="18" t="str">
        <f>_xll.ohRangeRetrieveError(G35)</f>
        <v/>
      </c>
      <c r="I35" s="6" t="str">
        <f>IFERROR(_xll.qlRateHelperQuoteName(G35),"--")</f>
        <v>USDEUR5Y_Quote</v>
      </c>
      <c r="J35" s="7">
        <f>IFERROR(_xll.qlRateHelperQuoteValue(G35,),"--")</f>
        <v>9.5735000000000001E-2</v>
      </c>
      <c r="K35" s="7"/>
      <c r="L35" s="8" t="b">
        <f t="shared" si="3"/>
        <v>1</v>
      </c>
      <c r="M35" s="9">
        <v>50</v>
      </c>
      <c r="N35" s="9">
        <v>1</v>
      </c>
      <c r="O35" s="10">
        <f>IFERROR(_xll.qlRateHelperEarliestDate(G35,),"--")</f>
        <v>42150</v>
      </c>
      <c r="P35" s="10">
        <f>IFERROR(_xll.qlRateHelperLatestDate(G35,),"--")</f>
        <v>43977</v>
      </c>
    </row>
    <row r="36" spans="1:16" x14ac:dyDescent="0.2">
      <c r="A36" s="23" t="s">
        <v>7</v>
      </c>
      <c r="B36" s="17" t="str">
        <f t="shared" si="1"/>
        <v>USDEUR6Y_Quote</v>
      </c>
      <c r="C36" s="17"/>
      <c r="D36" s="17">
        <v>2</v>
      </c>
      <c r="E36" s="17" t="s">
        <v>62</v>
      </c>
      <c r="F36" s="17" t="b">
        <v>0</v>
      </c>
      <c r="G36" s="17" t="str">
        <f>IF(ISERROR(_xll.qlQuoteValue(B36,_xll.ohTrigger(ManualTrigger,'General Settings'!$H$10))),"--",_xll.qlFxSwapRateHelper(,B36,USDSpotFx,IF(A36="SN","1D",IF(A36="SW","1W",A36)),D36,JoinCalendar,E36,F36,IsCurrencyPairCollateralBased,CollateralCurve,Permanent,_xll.ohTrigger(ManualTrigger,'General Settings'!$H$10),ObjectOverwrite))</f>
        <v>obj_01551#0004</v>
      </c>
      <c r="H36" s="18" t="str">
        <f>_xll.ohRangeRetrieveError(G36)</f>
        <v/>
      </c>
      <c r="I36" s="6" t="str">
        <f>IFERROR(_xll.qlRateHelperQuoteName(G36),"--")</f>
        <v>USDEUR6Y_Quote</v>
      </c>
      <c r="J36" s="7">
        <f>IFERROR(_xll.qlRateHelperQuoteValue(G36,),"--")</f>
        <v>0.11996000000000001</v>
      </c>
      <c r="K36" s="7"/>
      <c r="L36" s="8" t="b">
        <f t="shared" si="3"/>
        <v>1</v>
      </c>
      <c r="M36" s="9">
        <v>50</v>
      </c>
      <c r="N36" s="9">
        <v>1</v>
      </c>
      <c r="O36" s="10">
        <f>IFERROR(_xll.qlRateHelperEarliestDate(G36,),"--")</f>
        <v>42150</v>
      </c>
      <c r="P36" s="10">
        <f>IFERROR(_xll.qlRateHelperLatestDate(G36,),"--")</f>
        <v>44342</v>
      </c>
    </row>
    <row r="37" spans="1:16" x14ac:dyDescent="0.2">
      <c r="A37" s="23" t="s">
        <v>6</v>
      </c>
      <c r="B37" s="17" t="str">
        <f t="shared" ref="B37:B68" si="4">ForeignCurrency&amp;USDCollateralCurrency&amp;A37&amp;"_Quote"</f>
        <v>USDEUR7Y_Quote</v>
      </c>
      <c r="C37" s="17"/>
      <c r="D37" s="17">
        <v>2</v>
      </c>
      <c r="E37" s="17" t="s">
        <v>62</v>
      </c>
      <c r="F37" s="17" t="b">
        <v>0</v>
      </c>
      <c r="G37" s="17" t="str">
        <f>IF(ISERROR(_xll.qlQuoteValue(B37,_xll.ohTrigger(ManualTrigger,'General Settings'!$H$10))),"--",_xll.qlFxSwapRateHelper(,B37,USDSpotFx,IF(A37="SN","1D",IF(A37="SW","1W",A37)),D37,JoinCalendar,E37,F37,IsCurrencyPairCollateralBased,CollateralCurve,Permanent,_xll.ohTrigger(ManualTrigger,'General Settings'!$H$10),ObjectOverwrite))</f>
        <v>obj_0155d#0004</v>
      </c>
      <c r="H37" s="18" t="str">
        <f>_xll.ohRangeRetrieveError(G37)</f>
        <v/>
      </c>
      <c r="I37" s="6" t="str">
        <f>IFERROR(_xll.qlRateHelperQuoteName(G37),"--")</f>
        <v>USDEUR7Y_Quote</v>
      </c>
      <c r="J37" s="7">
        <f>IFERROR(_xll.qlRateHelperQuoteValue(G37,),"--")</f>
        <v>0.14291999999999999</v>
      </c>
      <c r="K37" s="7"/>
      <c r="L37" s="8" t="b">
        <f t="shared" si="3"/>
        <v>1</v>
      </c>
      <c r="M37" s="9">
        <v>50</v>
      </c>
      <c r="N37" s="9">
        <v>1</v>
      </c>
      <c r="O37" s="10">
        <f>IFERROR(_xll.qlRateHelperEarliestDate(G37,),"--")</f>
        <v>42150</v>
      </c>
      <c r="P37" s="10">
        <f>IFERROR(_xll.qlRateHelperLatestDate(G37,),"--")</f>
        <v>44707</v>
      </c>
    </row>
    <row r="38" spans="1:16" x14ac:dyDescent="0.2">
      <c r="A38" s="23" t="s">
        <v>5</v>
      </c>
      <c r="B38" s="17" t="str">
        <f t="shared" si="4"/>
        <v>USDEUR8Y_Quote</v>
      </c>
      <c r="C38" s="17"/>
      <c r="D38" s="17">
        <v>2</v>
      </c>
      <c r="E38" s="17" t="s">
        <v>62</v>
      </c>
      <c r="F38" s="17" t="b">
        <v>0</v>
      </c>
      <c r="G38" s="17" t="str">
        <f>IF(ISERROR(_xll.qlQuoteValue(B38,_xll.ohTrigger(ManualTrigger,'General Settings'!$H$10))),"--",_xll.qlFxSwapRateHelper(,B38,USDSpotFx,IF(A38="SN","1D",IF(A38="SW","1W",A38)),D38,JoinCalendar,E38,F38,IsCurrencyPairCollateralBased,CollateralCurve,Permanent,_xll.ohTrigger(ManualTrigger,'General Settings'!$H$10),ObjectOverwrite))</f>
        <v>obj_01556#0004</v>
      </c>
      <c r="H38" s="18" t="str">
        <f>_xll.ohRangeRetrieveError(G38)</f>
        <v/>
      </c>
      <c r="I38" s="6" t="str">
        <f>IFERROR(_xll.qlRateHelperQuoteName(G38),"--")</f>
        <v>USDEUR8Y_Quote</v>
      </c>
      <c r="J38" s="7">
        <f>IFERROR(_xll.qlRateHelperQuoteValue(G38,),"--")</f>
        <v>0.16440500000000002</v>
      </c>
      <c r="K38" s="7"/>
      <c r="L38" s="8" t="b">
        <f t="shared" si="3"/>
        <v>1</v>
      </c>
      <c r="M38" s="9">
        <v>50</v>
      </c>
      <c r="N38" s="9">
        <v>1</v>
      </c>
      <c r="O38" s="10">
        <f>IFERROR(_xll.qlRateHelperEarliestDate(G38,),"--")</f>
        <v>42150</v>
      </c>
      <c r="P38" s="10">
        <f>IFERROR(_xll.qlRateHelperLatestDate(G38,),"--")</f>
        <v>45072</v>
      </c>
    </row>
    <row r="39" spans="1:16" x14ac:dyDescent="0.2">
      <c r="A39" s="23" t="s">
        <v>4</v>
      </c>
      <c r="B39" s="17" t="str">
        <f t="shared" si="4"/>
        <v>USDEUR9Y_Quote</v>
      </c>
      <c r="C39" s="17"/>
      <c r="D39" s="17">
        <v>2</v>
      </c>
      <c r="E39" s="17" t="s">
        <v>62</v>
      </c>
      <c r="F39" s="17" t="b">
        <v>0</v>
      </c>
      <c r="G39" s="17" t="str">
        <f>IF(ISERROR(_xll.qlQuoteValue(B39,_xll.ohTrigger(ManualTrigger,'General Settings'!$H$10))),"--",_xll.qlFxSwapRateHelper(,B39,USDSpotFx,IF(A39="SN","1D",IF(A39="SW","1W",A39)),D39,JoinCalendar,E39,F39,IsCurrencyPairCollateralBased,CollateralCurve,Permanent,_xll.ohTrigger(ManualTrigger,'General Settings'!$H$10),ObjectOverwrite))</f>
        <v>obj_01555#0004</v>
      </c>
      <c r="H39" s="18" t="str">
        <f>_xll.ohRangeRetrieveError(G39)</f>
        <v/>
      </c>
      <c r="I39" s="6" t="str">
        <f>IFERROR(_xll.qlRateHelperQuoteName(G39),"--")</f>
        <v>USDEUR9Y_Quote</v>
      </c>
      <c r="J39" s="7">
        <f>IFERROR(_xll.qlRateHelperQuoteValue(G39,),"--")</f>
        <v>0.18501000000000001</v>
      </c>
      <c r="K39" s="7"/>
      <c r="L39" s="8" t="b">
        <f t="shared" si="3"/>
        <v>1</v>
      </c>
      <c r="M39" s="9">
        <v>50</v>
      </c>
      <c r="N39" s="9">
        <v>1</v>
      </c>
      <c r="O39" s="10">
        <f>IFERROR(_xll.qlRateHelperEarliestDate(G39,),"--")</f>
        <v>42150</v>
      </c>
      <c r="P39" s="10">
        <f>IFERROR(_xll.qlRateHelperLatestDate(G39,),"--")</f>
        <v>45440</v>
      </c>
    </row>
    <row r="40" spans="1:16" x14ac:dyDescent="0.2">
      <c r="A40" s="23" t="s">
        <v>3</v>
      </c>
      <c r="B40" s="17" t="str">
        <f t="shared" si="4"/>
        <v>USDEUR10Y_Quote</v>
      </c>
      <c r="C40" s="17"/>
      <c r="D40" s="17">
        <v>2</v>
      </c>
      <c r="E40" s="17" t="s">
        <v>62</v>
      </c>
      <c r="F40" s="17" t="b">
        <v>0</v>
      </c>
      <c r="G40" s="17" t="str">
        <f>IF(ISERROR(_xll.qlQuoteValue(B40,_xll.ohTrigger(ManualTrigger,'General Settings'!$H$10))),"--",_xll.qlFxSwapRateHelper(,B40,USDSpotFx,IF(A40="SN","1D",IF(A40="SW","1W",A40)),D40,JoinCalendar,E40,F40,IsCurrencyPairCollateralBased,CollateralCurve,Permanent,_xll.ohTrigger(ManualTrigger,'General Settings'!$H$10),ObjectOverwrite))</f>
        <v>obj_0155c#0004</v>
      </c>
      <c r="H40" s="18" t="str">
        <f>_xll.ohRangeRetrieveError(G40)</f>
        <v/>
      </c>
      <c r="I40" s="6" t="str">
        <f>IFERROR(_xll.qlRateHelperQuoteName(G40),"--")</f>
        <v>USDEUR10Y_Quote</v>
      </c>
      <c r="J40" s="7">
        <f>IFERROR(_xll.qlRateHelperQuoteValue(G40,),"--")</f>
        <v>0.20503000000000002</v>
      </c>
      <c r="K40" s="7"/>
      <c r="L40" s="8" t="b">
        <f t="shared" si="3"/>
        <v>1</v>
      </c>
      <c r="M40" s="9">
        <v>50</v>
      </c>
      <c r="N40" s="9">
        <v>1</v>
      </c>
      <c r="O40" s="10">
        <f>IFERROR(_xll.qlRateHelperEarliestDate(G40,),"--")</f>
        <v>42150</v>
      </c>
      <c r="P40" s="10">
        <f>IFERROR(_xll.qlRateHelperLatestDate(G40,),"--")</f>
        <v>45804</v>
      </c>
    </row>
    <row r="41" spans="1:16" x14ac:dyDescent="0.2">
      <c r="A41" s="23" t="s">
        <v>88</v>
      </c>
      <c r="B41" s="17" t="str">
        <f t="shared" si="4"/>
        <v>USDEUR11Y_Quote</v>
      </c>
      <c r="C41" s="17"/>
      <c r="D41" s="17">
        <v>2</v>
      </c>
      <c r="E41" s="17" t="s">
        <v>62</v>
      </c>
      <c r="F41" s="17" t="b">
        <v>0</v>
      </c>
      <c r="G41" s="17" t="str">
        <f>IF(ISERROR(_xll.qlQuoteValue(B41,_xll.ohTrigger(ManualTrigger,'General Settings'!$H$10))),"--",_xll.qlFxSwapRateHelper(,B41,USDSpotFx,IF(A41="SN","1D",IF(A41="SW","1W",A41)),D41,JoinCalendar,E41,F41,IsCurrencyPairCollateralBased,CollateralCurve,Permanent,_xll.ohTrigger(ManualTrigger,'General Settings'!$H$10),ObjectOverwrite))</f>
        <v>--</v>
      </c>
      <c r="H41" s="18" t="str">
        <f>_xll.ohRangeRetrieveError(G41)</f>
        <v/>
      </c>
      <c r="I41" s="6" t="str">
        <f>IFERROR(_xll.qlRateHelperQuoteName(G41),"--")</f>
        <v>--</v>
      </c>
      <c r="J41" s="7" t="str">
        <f>IFERROR(_xll.qlRateHelperQuoteValue(G41,),"--")</f>
        <v>--</v>
      </c>
      <c r="K41" s="7"/>
      <c r="L41" s="8" t="b">
        <f t="shared" si="3"/>
        <v>0</v>
      </c>
      <c r="M41" s="9">
        <v>50</v>
      </c>
      <c r="N41" s="9">
        <v>1</v>
      </c>
      <c r="O41" s="10" t="str">
        <f>IFERROR(_xll.qlRateHelperEarliestDate(G41,),"--")</f>
        <v>--</v>
      </c>
      <c r="P41" s="10" t="str">
        <f>IFERROR(_xll.qlRateHelperLatestDate(G41,),"--")</f>
        <v>--</v>
      </c>
    </row>
    <row r="42" spans="1:16" x14ac:dyDescent="0.2">
      <c r="A42" s="23" t="s">
        <v>2</v>
      </c>
      <c r="B42" s="17" t="str">
        <f t="shared" si="4"/>
        <v>USDEUR12Y_Quote</v>
      </c>
      <c r="C42" s="17"/>
      <c r="D42" s="17">
        <v>2</v>
      </c>
      <c r="E42" s="17" t="s">
        <v>62</v>
      </c>
      <c r="F42" s="17" t="b">
        <v>0</v>
      </c>
      <c r="G42" s="17" t="str">
        <f>IF(ISERROR(_xll.qlQuoteValue(B42,_xll.ohTrigger(ManualTrigger,'General Settings'!$H$10))),"--",_xll.qlFxSwapRateHelper(,B42,USDSpotFx,IF(A42="SN","1D",IF(A42="SW","1W",A42)),D42,JoinCalendar,E42,F42,IsCurrencyPairCollateralBased,CollateralCurve,Permanent,_xll.ohTrigger(ManualTrigger,'General Settings'!$H$10),ObjectOverwrite))</f>
        <v>obj_01560#0004</v>
      </c>
      <c r="H42" s="18" t="str">
        <f>_xll.ohRangeRetrieveError(G42)</f>
        <v/>
      </c>
      <c r="I42" s="6" t="str">
        <f>IFERROR(_xll.qlRateHelperQuoteName(G42),"--")</f>
        <v>USDEUR12Y_Quote</v>
      </c>
      <c r="J42" s="7">
        <f>IFERROR(_xll.qlRateHelperQuoteValue(G42,),"--")</f>
        <v>0.24420999999999998</v>
      </c>
      <c r="K42" s="7"/>
      <c r="L42" s="8" t="b">
        <f t="shared" si="3"/>
        <v>1</v>
      </c>
      <c r="M42" s="9">
        <v>50</v>
      </c>
      <c r="N42" s="9">
        <v>1</v>
      </c>
      <c r="O42" s="10">
        <f>IFERROR(_xll.qlRateHelperEarliestDate(G42,),"--")</f>
        <v>42150</v>
      </c>
      <c r="P42" s="10">
        <f>IFERROR(_xll.qlRateHelperLatestDate(G42,),"--")</f>
        <v>46533</v>
      </c>
    </row>
    <row r="43" spans="1:16" x14ac:dyDescent="0.2">
      <c r="A43" s="23" t="s">
        <v>89</v>
      </c>
      <c r="B43" s="17" t="str">
        <f t="shared" si="4"/>
        <v>USDEUR13Y_Quote</v>
      </c>
      <c r="C43" s="17"/>
      <c r="D43" s="17">
        <v>2</v>
      </c>
      <c r="E43" s="17" t="s">
        <v>62</v>
      </c>
      <c r="F43" s="17" t="b">
        <v>0</v>
      </c>
      <c r="G43" s="17" t="str">
        <f>IF(ISERROR(_xll.qlQuoteValue(B43,_xll.ohTrigger(ManualTrigger,'General Settings'!$H$10))),"--",_xll.qlFxSwapRateHelper(,B43,USDSpotFx,IF(A43="SN","1D",IF(A43="SW","1W",A43)),D43,JoinCalendar,E43,F43,IsCurrencyPairCollateralBased,CollateralCurve,Permanent,_xll.ohTrigger(ManualTrigger,'General Settings'!$H$10),ObjectOverwrite))</f>
        <v>--</v>
      </c>
      <c r="H43" s="18" t="str">
        <f>_xll.ohRangeRetrieveError(G43)</f>
        <v/>
      </c>
      <c r="I43" s="6" t="str">
        <f>IFERROR(_xll.qlRateHelperQuoteName(G43),"--")</f>
        <v>--</v>
      </c>
      <c r="J43" s="7" t="str">
        <f>IFERROR(_xll.qlRateHelperQuoteValue(G43,),"--")</f>
        <v>--</v>
      </c>
      <c r="K43" s="7"/>
      <c r="L43" s="8" t="b">
        <f t="shared" si="3"/>
        <v>0</v>
      </c>
      <c r="M43" s="9">
        <v>50</v>
      </c>
      <c r="N43" s="9">
        <v>1</v>
      </c>
      <c r="O43" s="10" t="str">
        <f>IFERROR(_xll.qlRateHelperEarliestDate(G43,),"--")</f>
        <v>--</v>
      </c>
      <c r="P43" s="10" t="str">
        <f>IFERROR(_xll.qlRateHelperLatestDate(G43,),"--")</f>
        <v>--</v>
      </c>
    </row>
    <row r="44" spans="1:16" x14ac:dyDescent="0.2">
      <c r="A44" s="23" t="s">
        <v>90</v>
      </c>
      <c r="B44" s="17" t="str">
        <f t="shared" si="4"/>
        <v>USDEUR14Y_Quote</v>
      </c>
      <c r="C44" s="17"/>
      <c r="D44" s="17">
        <v>2</v>
      </c>
      <c r="E44" s="17" t="s">
        <v>62</v>
      </c>
      <c r="F44" s="17" t="b">
        <v>0</v>
      </c>
      <c r="G44" s="17" t="str">
        <f>IF(ISERROR(_xll.qlQuoteValue(B44,_xll.ohTrigger(ManualTrigger,'General Settings'!$H$10))),"--",_xll.qlFxSwapRateHelper(,B44,USDSpotFx,IF(A44="SN","1D",IF(A44="SW","1W",A44)),D44,JoinCalendar,E44,F44,IsCurrencyPairCollateralBased,CollateralCurve,Permanent,_xll.ohTrigger(ManualTrigger,'General Settings'!$H$10),ObjectOverwrite))</f>
        <v>--</v>
      </c>
      <c r="H44" s="18" t="str">
        <f>_xll.ohRangeRetrieveError(G44)</f>
        <v/>
      </c>
      <c r="I44" s="6" t="str">
        <f>IFERROR(_xll.qlRateHelperQuoteName(G44),"--")</f>
        <v>--</v>
      </c>
      <c r="J44" s="7" t="str">
        <f>IFERROR(_xll.qlRateHelperQuoteValue(G44,),"--")</f>
        <v>--</v>
      </c>
      <c r="K44" s="7"/>
      <c r="L44" s="8" t="b">
        <f t="shared" si="3"/>
        <v>0</v>
      </c>
      <c r="M44" s="9">
        <v>50</v>
      </c>
      <c r="N44" s="9">
        <v>1</v>
      </c>
      <c r="O44" s="10" t="str">
        <f>IFERROR(_xll.qlRateHelperEarliestDate(G44,),"--")</f>
        <v>--</v>
      </c>
      <c r="P44" s="10" t="str">
        <f>IFERROR(_xll.qlRateHelperLatestDate(G44,),"--")</f>
        <v>--</v>
      </c>
    </row>
    <row r="45" spans="1:16" x14ac:dyDescent="0.2">
      <c r="A45" s="23" t="s">
        <v>1</v>
      </c>
      <c r="B45" s="17" t="str">
        <f t="shared" si="4"/>
        <v>USDEUR15Y_Quote</v>
      </c>
      <c r="C45" s="17"/>
      <c r="D45" s="17">
        <v>2</v>
      </c>
      <c r="E45" s="17" t="s">
        <v>62</v>
      </c>
      <c r="F45" s="17" t="b">
        <v>0</v>
      </c>
      <c r="G45" s="17" t="str">
        <f>IF(ISERROR(_xll.qlQuoteValue(B45,_xll.ohTrigger(ManualTrigger,'General Settings'!$H$10))),"--",_xll.qlFxSwapRateHelper(,B45,USDSpotFx,IF(A45="SN","1D",IF(A45="SW","1W",A45)),D45,JoinCalendar,E45,F45,IsCurrencyPairCollateralBased,CollateralCurve,Permanent,_xll.ohTrigger(ManualTrigger,'General Settings'!$H$10),ObjectOverwrite))</f>
        <v>obj_01559#0004</v>
      </c>
      <c r="H45" s="18" t="str">
        <f>_xll.ohRangeRetrieveError(G45)</f>
        <v/>
      </c>
      <c r="I45" s="6" t="str">
        <f>IFERROR(_xll.qlRateHelperQuoteName(G45),"--")</f>
        <v>USDEUR15Y_Quote</v>
      </c>
      <c r="J45" s="7">
        <f>IFERROR(_xll.qlRateHelperQuoteValue(G45,),"--")</f>
        <v>0.30074000000000001</v>
      </c>
      <c r="K45" s="7"/>
      <c r="L45" s="8" t="b">
        <f t="shared" si="3"/>
        <v>1</v>
      </c>
      <c r="M45" s="9">
        <v>50</v>
      </c>
      <c r="N45" s="9">
        <v>1</v>
      </c>
      <c r="O45" s="10">
        <f>IFERROR(_xll.qlRateHelperEarliestDate(G45,),"--")</f>
        <v>42150</v>
      </c>
      <c r="P45" s="10">
        <f>IFERROR(_xll.qlRateHelperLatestDate(G45,),"--")</f>
        <v>47631</v>
      </c>
    </row>
    <row r="46" spans="1:16" x14ac:dyDescent="0.2">
      <c r="A46" s="23" t="s">
        <v>91</v>
      </c>
      <c r="B46" s="17" t="str">
        <f t="shared" si="4"/>
        <v>USDEUR16Y_Quote</v>
      </c>
      <c r="C46" s="17"/>
      <c r="D46" s="17">
        <v>2</v>
      </c>
      <c r="E46" s="17" t="s">
        <v>62</v>
      </c>
      <c r="F46" s="17" t="b">
        <v>0</v>
      </c>
      <c r="G46" s="17" t="str">
        <f>IF(ISERROR(_xll.qlQuoteValue(B46,_xll.ohTrigger(ManualTrigger,'General Settings'!$H$10))),"--",_xll.qlFxSwapRateHelper(,B46,USDSpotFx,IF(A46="SN","1D",IF(A46="SW","1W",A46)),D46,JoinCalendar,E46,F46,IsCurrencyPairCollateralBased,CollateralCurve,Permanent,_xll.ohTrigger(ManualTrigger,'General Settings'!$H$10),ObjectOverwrite))</f>
        <v>--</v>
      </c>
      <c r="H46" s="18" t="str">
        <f>_xll.ohRangeRetrieveError(G46)</f>
        <v/>
      </c>
      <c r="I46" s="6" t="str">
        <f>IFERROR(_xll.qlRateHelperQuoteName(G46),"--")</f>
        <v>--</v>
      </c>
      <c r="J46" s="7" t="str">
        <f>IFERROR(_xll.qlRateHelperQuoteValue(G46,),"--")</f>
        <v>--</v>
      </c>
      <c r="K46" s="7"/>
      <c r="L46" s="8" t="b">
        <f t="shared" si="3"/>
        <v>0</v>
      </c>
      <c r="M46" s="9">
        <v>50</v>
      </c>
      <c r="N46" s="9">
        <v>1</v>
      </c>
      <c r="O46" s="10" t="str">
        <f>IFERROR(_xll.qlRateHelperEarliestDate(G46,),"--")</f>
        <v>--</v>
      </c>
      <c r="P46" s="10" t="str">
        <f>IFERROR(_xll.qlRateHelperLatestDate(G46,),"--")</f>
        <v>--</v>
      </c>
    </row>
    <row r="47" spans="1:16" x14ac:dyDescent="0.2">
      <c r="A47" s="23" t="s">
        <v>92</v>
      </c>
      <c r="B47" s="17" t="str">
        <f t="shared" si="4"/>
        <v>USDEUR17Y_Quote</v>
      </c>
      <c r="C47" s="17"/>
      <c r="D47" s="17">
        <v>2</v>
      </c>
      <c r="E47" s="17" t="s">
        <v>62</v>
      </c>
      <c r="F47" s="17" t="b">
        <v>0</v>
      </c>
      <c r="G47" s="17" t="str">
        <f>IF(ISERROR(_xll.qlQuoteValue(B47,_xll.ohTrigger(ManualTrigger,'General Settings'!$H$10))),"--",_xll.qlFxSwapRateHelper(,B47,USDSpotFx,IF(A47="SN","1D",IF(A47="SW","1W",A47)),D47,JoinCalendar,E47,F47,IsCurrencyPairCollateralBased,CollateralCurve,Permanent,_xll.ohTrigger(ManualTrigger,'General Settings'!$H$10),ObjectOverwrite))</f>
        <v>--</v>
      </c>
      <c r="H47" s="18" t="str">
        <f>_xll.ohRangeRetrieveError(G47)</f>
        <v/>
      </c>
      <c r="I47" s="6" t="str">
        <f>IFERROR(_xll.qlRateHelperQuoteName(G47),"--")</f>
        <v>--</v>
      </c>
      <c r="J47" s="7" t="str">
        <f>IFERROR(_xll.qlRateHelperQuoteValue(G47,),"--")</f>
        <v>--</v>
      </c>
      <c r="K47" s="7"/>
      <c r="L47" s="8" t="b">
        <f t="shared" si="3"/>
        <v>0</v>
      </c>
      <c r="M47" s="9">
        <v>50</v>
      </c>
      <c r="N47" s="9">
        <v>1</v>
      </c>
      <c r="O47" s="10" t="str">
        <f>IFERROR(_xll.qlRateHelperEarliestDate(G47,),"--")</f>
        <v>--</v>
      </c>
      <c r="P47" s="10" t="str">
        <f>IFERROR(_xll.qlRateHelperLatestDate(G47,),"--")</f>
        <v>--</v>
      </c>
    </row>
    <row r="48" spans="1:16" x14ac:dyDescent="0.2">
      <c r="A48" s="23" t="s">
        <v>93</v>
      </c>
      <c r="B48" s="17" t="str">
        <f t="shared" si="4"/>
        <v>USDEUR18Y_Quote</v>
      </c>
      <c r="C48" s="17"/>
      <c r="D48" s="17">
        <v>2</v>
      </c>
      <c r="E48" s="17" t="s">
        <v>62</v>
      </c>
      <c r="F48" s="17" t="b">
        <v>0</v>
      </c>
      <c r="G48" s="17" t="str">
        <f>IF(ISERROR(_xll.qlQuoteValue(B48,_xll.ohTrigger(ManualTrigger,'General Settings'!$H$10))),"--",_xll.qlFxSwapRateHelper(,B48,USDSpotFx,IF(A48="SN","1D",IF(A48="SW","1W",A48)),D48,JoinCalendar,E48,F48,IsCurrencyPairCollateralBased,CollateralCurve,Permanent,_xll.ohTrigger(ManualTrigger,'General Settings'!$H$10),ObjectOverwrite))</f>
        <v>--</v>
      </c>
      <c r="H48" s="18" t="str">
        <f>_xll.ohRangeRetrieveError(G48)</f>
        <v/>
      </c>
      <c r="I48" s="6" t="str">
        <f>IFERROR(_xll.qlRateHelperQuoteName(G48),"--")</f>
        <v>--</v>
      </c>
      <c r="J48" s="7" t="str">
        <f>IFERROR(_xll.qlRateHelperQuoteValue(G48,),"--")</f>
        <v>--</v>
      </c>
      <c r="K48" s="7"/>
      <c r="L48" s="8" t="b">
        <f t="shared" si="3"/>
        <v>0</v>
      </c>
      <c r="M48" s="9">
        <v>50</v>
      </c>
      <c r="N48" s="9">
        <v>1</v>
      </c>
      <c r="O48" s="10" t="str">
        <f>IFERROR(_xll.qlRateHelperEarliestDate(G48,),"--")</f>
        <v>--</v>
      </c>
      <c r="P48" s="10" t="str">
        <f>IFERROR(_xll.qlRateHelperLatestDate(G48,),"--")</f>
        <v>--</v>
      </c>
    </row>
    <row r="49" spans="1:16" x14ac:dyDescent="0.2">
      <c r="A49" s="23" t="s">
        <v>94</v>
      </c>
      <c r="B49" s="17" t="str">
        <f t="shared" si="4"/>
        <v>USDEUR19Y_Quote</v>
      </c>
      <c r="C49" s="17"/>
      <c r="D49" s="17">
        <v>2</v>
      </c>
      <c r="E49" s="17" t="s">
        <v>62</v>
      </c>
      <c r="F49" s="17" t="b">
        <v>0</v>
      </c>
      <c r="G49" s="17" t="str">
        <f>IF(ISERROR(_xll.qlQuoteValue(B49,_xll.ohTrigger(ManualTrigger,'General Settings'!$H$10))),"--",_xll.qlFxSwapRateHelper(,B49,USDSpotFx,IF(A49="SN","1D",IF(A49="SW","1W",A49)),D49,JoinCalendar,E49,F49,IsCurrencyPairCollateralBased,CollateralCurve,Permanent,_xll.ohTrigger(ManualTrigger,'General Settings'!$H$10),ObjectOverwrite))</f>
        <v>--</v>
      </c>
      <c r="H49" s="18" t="str">
        <f>_xll.ohRangeRetrieveError(G49)</f>
        <v/>
      </c>
      <c r="I49" s="6" t="str">
        <f>IFERROR(_xll.qlRateHelperQuoteName(G49),"--")</f>
        <v>--</v>
      </c>
      <c r="J49" s="7" t="str">
        <f>IFERROR(_xll.qlRateHelperQuoteValue(G49,),"--")</f>
        <v>--</v>
      </c>
      <c r="K49" s="7"/>
      <c r="L49" s="8" t="b">
        <f t="shared" si="3"/>
        <v>0</v>
      </c>
      <c r="M49" s="9">
        <v>50</v>
      </c>
      <c r="N49" s="9">
        <v>1</v>
      </c>
      <c r="O49" s="10" t="str">
        <f>IFERROR(_xll.qlRateHelperEarliestDate(G49,),"--")</f>
        <v>--</v>
      </c>
      <c r="P49" s="10" t="str">
        <f>IFERROR(_xll.qlRateHelperLatestDate(G49,),"--")</f>
        <v>--</v>
      </c>
    </row>
    <row r="50" spans="1:16" x14ac:dyDescent="0.2">
      <c r="A50" s="23" t="s">
        <v>0</v>
      </c>
      <c r="B50" s="17" t="str">
        <f t="shared" si="4"/>
        <v>USDEUR20Y_Quote</v>
      </c>
      <c r="C50" s="17"/>
      <c r="D50" s="17">
        <v>2</v>
      </c>
      <c r="E50" s="17" t="s">
        <v>62</v>
      </c>
      <c r="F50" s="17" t="b">
        <v>0</v>
      </c>
      <c r="G50" s="17" t="str">
        <f>IF(ISERROR(_xll.qlQuoteValue(B50,_xll.ohTrigger(ManualTrigger,'General Settings'!$H$10))),"--",_xll.qlFxSwapRateHelper(,B50,USDSpotFx,IF(A50="SN","1D",IF(A50="SW","1W",A50)),D50,JoinCalendar,E50,F50,IsCurrencyPairCollateralBased,CollateralCurve,Permanent,_xll.ohTrigger(ManualTrigger,'General Settings'!$H$10),ObjectOverwrite))</f>
        <v>obj_01550#0004</v>
      </c>
      <c r="H50" s="18" t="str">
        <f>_xll.ohRangeRetrieveError(G50)</f>
        <v/>
      </c>
      <c r="I50" s="6" t="str">
        <f>IFERROR(_xll.qlRateHelperQuoteName(G50),"--")</f>
        <v>USDEUR20Y_Quote</v>
      </c>
      <c r="J50" s="7">
        <f>IFERROR(_xll.qlRateHelperQuoteValue(G50,),"--")</f>
        <v>0.39739999999999998</v>
      </c>
      <c r="K50" s="7"/>
      <c r="L50" s="8" t="b">
        <f t="shared" si="3"/>
        <v>1</v>
      </c>
      <c r="M50" s="9">
        <v>50</v>
      </c>
      <c r="N50" s="9">
        <v>1</v>
      </c>
      <c r="O50" s="10">
        <f>IFERROR(_xll.qlRateHelperEarliestDate(G50,),"--")</f>
        <v>42150</v>
      </c>
      <c r="P50" s="10">
        <f>IFERROR(_xll.qlRateHelperLatestDate(G50,),"--")</f>
        <v>49458</v>
      </c>
    </row>
    <row r="51" spans="1:16" x14ac:dyDescent="0.2">
      <c r="A51" s="23" t="s">
        <v>95</v>
      </c>
      <c r="B51" s="17" t="str">
        <f t="shared" si="4"/>
        <v>USDEUR21Y_Quote</v>
      </c>
      <c r="C51" s="17"/>
      <c r="D51" s="17">
        <v>2</v>
      </c>
      <c r="E51" s="17" t="s">
        <v>62</v>
      </c>
      <c r="F51" s="17" t="b">
        <v>0</v>
      </c>
      <c r="G51" s="17" t="str">
        <f>IF(ISERROR(_xll.qlQuoteValue(B51,_xll.ohTrigger(ManualTrigger,'General Settings'!$H$10))),"--",_xll.qlFxSwapRateHelper(,B51,USDSpotFx,IF(A51="SN","1D",IF(A51="SW","1W",A51)),D51,JoinCalendar,E51,F51,IsCurrencyPairCollateralBased,CollateralCurve,Permanent,_xll.ohTrigger(ManualTrigger,'General Settings'!$H$10),ObjectOverwrite))</f>
        <v>--</v>
      </c>
      <c r="H51" s="18" t="str">
        <f>_xll.ohRangeRetrieveError(G51)</f>
        <v/>
      </c>
      <c r="I51" s="6" t="str">
        <f>IFERROR(_xll.qlRateHelperQuoteName(G51),"--")</f>
        <v>--</v>
      </c>
      <c r="J51" s="7" t="str">
        <f>IFERROR(_xll.qlRateHelperQuoteValue(G51,),"--")</f>
        <v>--</v>
      </c>
      <c r="K51" s="7"/>
      <c r="L51" s="8" t="b">
        <f t="shared" si="3"/>
        <v>0</v>
      </c>
      <c r="M51" s="9">
        <v>50</v>
      </c>
      <c r="N51" s="9">
        <v>1</v>
      </c>
      <c r="O51" s="10" t="str">
        <f>IFERROR(_xll.qlRateHelperEarliestDate(G51,),"--")</f>
        <v>--</v>
      </c>
      <c r="P51" s="10" t="str">
        <f>IFERROR(_xll.qlRateHelperLatestDate(G51,),"--")</f>
        <v>--</v>
      </c>
    </row>
    <row r="52" spans="1:16" x14ac:dyDescent="0.2">
      <c r="A52" s="23" t="s">
        <v>96</v>
      </c>
      <c r="B52" s="17" t="str">
        <f t="shared" si="4"/>
        <v>USDEUR22Y_Quote</v>
      </c>
      <c r="C52" s="17"/>
      <c r="D52" s="17">
        <v>2</v>
      </c>
      <c r="E52" s="17" t="s">
        <v>62</v>
      </c>
      <c r="F52" s="17" t="b">
        <v>0</v>
      </c>
      <c r="G52" s="17" t="str">
        <f>IF(ISERROR(_xll.qlQuoteValue(B52,_xll.ohTrigger(ManualTrigger,'General Settings'!$H$10))),"--",_xll.qlFxSwapRateHelper(,B52,USDSpotFx,IF(A52="SN","1D",IF(A52="SW","1W",A52)),D52,JoinCalendar,E52,F52,IsCurrencyPairCollateralBased,CollateralCurve,Permanent,_xll.ohTrigger(ManualTrigger,'General Settings'!$H$10),ObjectOverwrite))</f>
        <v>--</v>
      </c>
      <c r="H52" s="18" t="str">
        <f>_xll.ohRangeRetrieveError(G52)</f>
        <v/>
      </c>
      <c r="I52" s="6" t="str">
        <f>IFERROR(_xll.qlRateHelperQuoteName(G52),"--")</f>
        <v>--</v>
      </c>
      <c r="J52" s="7" t="str">
        <f>IFERROR(_xll.qlRateHelperQuoteValue(G52,),"--")</f>
        <v>--</v>
      </c>
      <c r="K52" s="7"/>
      <c r="L52" s="8" t="b">
        <f t="shared" si="3"/>
        <v>0</v>
      </c>
      <c r="M52" s="9">
        <v>50</v>
      </c>
      <c r="N52" s="9">
        <v>1</v>
      </c>
      <c r="O52" s="10" t="str">
        <f>IFERROR(_xll.qlRateHelperEarliestDate(G52,),"--")</f>
        <v>--</v>
      </c>
      <c r="P52" s="10" t="str">
        <f>IFERROR(_xll.qlRateHelperLatestDate(G52,),"--")</f>
        <v>--</v>
      </c>
    </row>
    <row r="53" spans="1:16" x14ac:dyDescent="0.2">
      <c r="A53" s="23" t="s">
        <v>97</v>
      </c>
      <c r="B53" s="17" t="str">
        <f t="shared" si="4"/>
        <v>USDEUR23Y_Quote</v>
      </c>
      <c r="C53" s="17"/>
      <c r="D53" s="17">
        <v>2</v>
      </c>
      <c r="E53" s="17" t="s">
        <v>62</v>
      </c>
      <c r="F53" s="17" t="b">
        <v>0</v>
      </c>
      <c r="G53" s="17" t="str">
        <f>IF(ISERROR(_xll.qlQuoteValue(B53,_xll.ohTrigger(ManualTrigger,'General Settings'!$H$10))),"--",_xll.qlFxSwapRateHelper(,B53,USDSpotFx,IF(A53="SN","1D",IF(A53="SW","1W",A53)),D53,JoinCalendar,E53,F53,IsCurrencyPairCollateralBased,CollateralCurve,Permanent,_xll.ohTrigger(ManualTrigger,'General Settings'!$H$10),ObjectOverwrite))</f>
        <v>--</v>
      </c>
      <c r="H53" s="18" t="str">
        <f>_xll.ohRangeRetrieveError(G53)</f>
        <v/>
      </c>
      <c r="I53" s="6" t="str">
        <f>IFERROR(_xll.qlRateHelperQuoteName(G53),"--")</f>
        <v>--</v>
      </c>
      <c r="J53" s="7" t="str">
        <f>IFERROR(_xll.qlRateHelperQuoteValue(G53,),"--")</f>
        <v>--</v>
      </c>
      <c r="K53" s="7"/>
      <c r="L53" s="8" t="b">
        <f t="shared" si="3"/>
        <v>0</v>
      </c>
      <c r="M53" s="9">
        <v>50</v>
      </c>
      <c r="N53" s="9">
        <v>1</v>
      </c>
      <c r="O53" s="10" t="str">
        <f>IFERROR(_xll.qlRateHelperEarliestDate(G53,),"--")</f>
        <v>--</v>
      </c>
      <c r="P53" s="10" t="str">
        <f>IFERROR(_xll.qlRateHelperLatestDate(G53,),"--")</f>
        <v>--</v>
      </c>
    </row>
    <row r="54" spans="1:16" x14ac:dyDescent="0.2">
      <c r="A54" s="23" t="s">
        <v>98</v>
      </c>
      <c r="B54" s="17" t="str">
        <f t="shared" si="4"/>
        <v>USDEUR24Y_Quote</v>
      </c>
      <c r="C54" s="17"/>
      <c r="D54" s="17">
        <v>2</v>
      </c>
      <c r="E54" s="17" t="s">
        <v>62</v>
      </c>
      <c r="F54" s="17" t="b">
        <v>0</v>
      </c>
      <c r="G54" s="17" t="str">
        <f>IF(ISERROR(_xll.qlQuoteValue(B54,_xll.ohTrigger(ManualTrigger,'General Settings'!$H$10))),"--",_xll.qlFxSwapRateHelper(,B54,USDSpotFx,IF(A54="SN","1D",IF(A54="SW","1W",A54)),D54,JoinCalendar,E54,F54,IsCurrencyPairCollateralBased,CollateralCurve,Permanent,_xll.ohTrigger(ManualTrigger,'General Settings'!$H$10),ObjectOverwrite))</f>
        <v>--</v>
      </c>
      <c r="H54" s="18" t="str">
        <f>_xll.ohRangeRetrieveError(G54)</f>
        <v/>
      </c>
      <c r="I54" s="6" t="str">
        <f>IFERROR(_xll.qlRateHelperQuoteName(G54),"--")</f>
        <v>--</v>
      </c>
      <c r="J54" s="7" t="str">
        <f>IFERROR(_xll.qlRateHelperQuoteValue(G54,),"--")</f>
        <v>--</v>
      </c>
      <c r="K54" s="7"/>
      <c r="L54" s="8" t="b">
        <f t="shared" si="3"/>
        <v>0</v>
      </c>
      <c r="M54" s="9">
        <v>50</v>
      </c>
      <c r="N54" s="9">
        <v>1</v>
      </c>
      <c r="O54" s="10" t="str">
        <f>IFERROR(_xll.qlRateHelperEarliestDate(G54,),"--")</f>
        <v>--</v>
      </c>
      <c r="P54" s="10" t="str">
        <f>IFERROR(_xll.qlRateHelperLatestDate(G54,),"--")</f>
        <v>--</v>
      </c>
    </row>
    <row r="55" spans="1:16" x14ac:dyDescent="0.2">
      <c r="A55" s="23" t="s">
        <v>99</v>
      </c>
      <c r="B55" s="17" t="str">
        <f t="shared" si="4"/>
        <v>USDEUR25Y_Quote</v>
      </c>
      <c r="C55" s="17"/>
      <c r="D55" s="17">
        <v>2</v>
      </c>
      <c r="E55" s="17" t="s">
        <v>62</v>
      </c>
      <c r="F55" s="17" t="b">
        <v>0</v>
      </c>
      <c r="G55" s="17" t="str">
        <f>IF(ISERROR(_xll.qlQuoteValue(B55,_xll.ohTrigger(ManualTrigger,'General Settings'!$H$10))),"--",_xll.qlFxSwapRateHelper(,B55,USDSpotFx,IF(A55="SN","1D",IF(A55="SW","1W",A55)),D55,JoinCalendar,E55,F55,IsCurrencyPairCollateralBased,CollateralCurve,Permanent,_xll.ohTrigger(ManualTrigger,'General Settings'!$H$10),ObjectOverwrite))</f>
        <v>--</v>
      </c>
      <c r="H55" s="18" t="str">
        <f>_xll.ohRangeRetrieveError(G55)</f>
        <v/>
      </c>
      <c r="I55" s="6" t="str">
        <f>IFERROR(_xll.qlRateHelperQuoteName(G55),"--")</f>
        <v>--</v>
      </c>
      <c r="J55" s="7" t="str">
        <f>IFERROR(_xll.qlRateHelperQuoteValue(G55,),"--")</f>
        <v>--</v>
      </c>
      <c r="K55" s="7"/>
      <c r="L55" s="8" t="b">
        <f t="shared" si="3"/>
        <v>0</v>
      </c>
      <c r="M55" s="9">
        <v>50</v>
      </c>
      <c r="N55" s="9">
        <v>1</v>
      </c>
      <c r="O55" s="10" t="str">
        <f>IFERROR(_xll.qlRateHelperEarliestDate(G55,),"--")</f>
        <v>--</v>
      </c>
      <c r="P55" s="10" t="str">
        <f>IFERROR(_xll.qlRateHelperLatestDate(G55,),"--")</f>
        <v>--</v>
      </c>
    </row>
    <row r="56" spans="1:16" x14ac:dyDescent="0.2">
      <c r="A56" s="23" t="s">
        <v>100</v>
      </c>
      <c r="B56" s="17" t="str">
        <f t="shared" si="4"/>
        <v>USDEUR26Y_Quote</v>
      </c>
      <c r="C56" s="17"/>
      <c r="D56" s="17">
        <v>2</v>
      </c>
      <c r="E56" s="17" t="s">
        <v>62</v>
      </c>
      <c r="F56" s="17" t="b">
        <v>0</v>
      </c>
      <c r="G56" s="17" t="str">
        <f>IF(ISERROR(_xll.qlQuoteValue(B56,_xll.ohTrigger(ManualTrigger,'General Settings'!$H$10))),"--",_xll.qlFxSwapRateHelper(,B56,USDSpotFx,IF(A56="SN","1D",IF(A56="SW","1W",A56)),D56,JoinCalendar,E56,F56,IsCurrencyPairCollateralBased,CollateralCurve,Permanent,_xll.ohTrigger(ManualTrigger,'General Settings'!$H$10),ObjectOverwrite))</f>
        <v>--</v>
      </c>
      <c r="H56" s="18" t="str">
        <f>_xll.ohRangeRetrieveError(G56)</f>
        <v/>
      </c>
      <c r="I56" s="6" t="str">
        <f>IFERROR(_xll.qlRateHelperQuoteName(G56),"--")</f>
        <v>--</v>
      </c>
      <c r="J56" s="7" t="str">
        <f>IFERROR(_xll.qlRateHelperQuoteValue(G56,),"--")</f>
        <v>--</v>
      </c>
      <c r="K56" s="7"/>
      <c r="L56" s="8" t="b">
        <f t="shared" si="3"/>
        <v>0</v>
      </c>
      <c r="M56" s="9">
        <v>50</v>
      </c>
      <c r="N56" s="9">
        <v>1</v>
      </c>
      <c r="O56" s="10" t="str">
        <f>IFERROR(_xll.qlRateHelperEarliestDate(G56,),"--")</f>
        <v>--</v>
      </c>
      <c r="P56" s="10" t="str">
        <f>IFERROR(_xll.qlRateHelperLatestDate(G56,),"--")</f>
        <v>--</v>
      </c>
    </row>
    <row r="57" spans="1:16" x14ac:dyDescent="0.2">
      <c r="A57" s="23" t="s">
        <v>101</v>
      </c>
      <c r="B57" s="17" t="str">
        <f t="shared" si="4"/>
        <v>USDEUR27Y_Quote</v>
      </c>
      <c r="C57" s="17"/>
      <c r="D57" s="17">
        <v>2</v>
      </c>
      <c r="E57" s="17" t="s">
        <v>62</v>
      </c>
      <c r="F57" s="17" t="b">
        <v>0</v>
      </c>
      <c r="G57" s="17" t="str">
        <f>IF(ISERROR(_xll.qlQuoteValue(B57,_xll.ohTrigger(ManualTrigger,'General Settings'!$H$10))),"--",_xll.qlFxSwapRateHelper(,B57,USDSpotFx,IF(A57="SN","1D",IF(A57="SW","1W",A57)),D57,JoinCalendar,E57,F57,IsCurrencyPairCollateralBased,CollateralCurve,Permanent,_xll.ohTrigger(ManualTrigger,'General Settings'!$H$10),ObjectOverwrite))</f>
        <v>--</v>
      </c>
      <c r="H57" s="18" t="str">
        <f>_xll.ohRangeRetrieveError(G57)</f>
        <v/>
      </c>
      <c r="I57" s="6" t="str">
        <f>IFERROR(_xll.qlRateHelperQuoteName(G57),"--")</f>
        <v>--</v>
      </c>
      <c r="J57" s="7" t="str">
        <f>IFERROR(_xll.qlRateHelperQuoteValue(G57,),"--")</f>
        <v>--</v>
      </c>
      <c r="K57" s="7"/>
      <c r="L57" s="8" t="b">
        <f t="shared" si="3"/>
        <v>0</v>
      </c>
      <c r="M57" s="9">
        <v>50</v>
      </c>
      <c r="N57" s="9">
        <v>1</v>
      </c>
      <c r="O57" s="10" t="str">
        <f>IFERROR(_xll.qlRateHelperEarliestDate(G57,),"--")</f>
        <v>--</v>
      </c>
      <c r="P57" s="10" t="str">
        <f>IFERROR(_xll.qlRateHelperLatestDate(G57,),"--")</f>
        <v>--</v>
      </c>
    </row>
    <row r="58" spans="1:16" x14ac:dyDescent="0.2">
      <c r="A58" s="23" t="s">
        <v>102</v>
      </c>
      <c r="B58" s="17" t="str">
        <f t="shared" si="4"/>
        <v>USDEUR28Y_Quote</v>
      </c>
      <c r="C58" s="17"/>
      <c r="D58" s="17">
        <v>2</v>
      </c>
      <c r="E58" s="17" t="s">
        <v>62</v>
      </c>
      <c r="F58" s="17" t="b">
        <v>0</v>
      </c>
      <c r="G58" s="17" t="str">
        <f>IF(ISERROR(_xll.qlQuoteValue(B58,_xll.ohTrigger(ManualTrigger,'General Settings'!$H$10))),"--",_xll.qlFxSwapRateHelper(,B58,USDSpotFx,IF(A58="SN","1D",IF(A58="SW","1W",A58)),D58,JoinCalendar,E58,F58,IsCurrencyPairCollateralBased,CollateralCurve,Permanent,_xll.ohTrigger(ManualTrigger,'General Settings'!$H$10),ObjectOverwrite))</f>
        <v>--</v>
      </c>
      <c r="H58" s="18" t="str">
        <f>_xll.ohRangeRetrieveError(G58)</f>
        <v/>
      </c>
      <c r="I58" s="6" t="str">
        <f>IFERROR(_xll.qlRateHelperQuoteName(G58),"--")</f>
        <v>--</v>
      </c>
      <c r="J58" s="7" t="str">
        <f>IFERROR(_xll.qlRateHelperQuoteValue(G58,),"--")</f>
        <v>--</v>
      </c>
      <c r="K58" s="7"/>
      <c r="L58" s="8" t="b">
        <f t="shared" si="3"/>
        <v>0</v>
      </c>
      <c r="M58" s="9">
        <v>50</v>
      </c>
      <c r="N58" s="9">
        <v>1</v>
      </c>
      <c r="O58" s="10" t="str">
        <f>IFERROR(_xll.qlRateHelperEarliestDate(G58,),"--")</f>
        <v>--</v>
      </c>
      <c r="P58" s="10" t="str">
        <f>IFERROR(_xll.qlRateHelperLatestDate(G58,),"--")</f>
        <v>--</v>
      </c>
    </row>
    <row r="59" spans="1:16" x14ac:dyDescent="0.2">
      <c r="A59" s="23" t="s">
        <v>103</v>
      </c>
      <c r="B59" s="17" t="str">
        <f t="shared" si="4"/>
        <v>USDEUR29Y_Quote</v>
      </c>
      <c r="C59" s="17"/>
      <c r="D59" s="17">
        <v>2</v>
      </c>
      <c r="E59" s="17" t="s">
        <v>62</v>
      </c>
      <c r="F59" s="17" t="b">
        <v>0</v>
      </c>
      <c r="G59" s="17" t="str">
        <f>IF(ISERROR(_xll.qlQuoteValue(B59,_xll.ohTrigger(ManualTrigger,'General Settings'!$H$10))),"--",_xll.qlFxSwapRateHelper(,B59,USDSpotFx,IF(A59="SN","1D",IF(A59="SW","1W",A59)),D59,JoinCalendar,E59,F59,IsCurrencyPairCollateralBased,CollateralCurve,Permanent,_xll.ohTrigger(ManualTrigger,'General Settings'!$H$10),ObjectOverwrite))</f>
        <v>--</v>
      </c>
      <c r="H59" s="18" t="str">
        <f>_xll.ohRangeRetrieveError(G59)</f>
        <v/>
      </c>
      <c r="I59" s="6" t="str">
        <f>IFERROR(_xll.qlRateHelperQuoteName(G59),"--")</f>
        <v>--</v>
      </c>
      <c r="J59" s="7" t="str">
        <f>IFERROR(_xll.qlRateHelperQuoteValue(G59,),"--")</f>
        <v>--</v>
      </c>
      <c r="K59" s="7"/>
      <c r="L59" s="8" t="b">
        <f t="shared" si="3"/>
        <v>0</v>
      </c>
      <c r="M59" s="9">
        <v>50</v>
      </c>
      <c r="N59" s="9">
        <v>1</v>
      </c>
      <c r="O59" s="10" t="str">
        <f>IFERROR(_xll.qlRateHelperEarliestDate(G59,),"--")</f>
        <v>--</v>
      </c>
      <c r="P59" s="10" t="str">
        <f>IFERROR(_xll.qlRateHelperLatestDate(G59,),"--")</f>
        <v>--</v>
      </c>
    </row>
    <row r="60" spans="1:16" x14ac:dyDescent="0.2">
      <c r="A60" s="24" t="s">
        <v>104</v>
      </c>
      <c r="B60" s="19" t="str">
        <f t="shared" si="4"/>
        <v>USDEUR30Y_Quote</v>
      </c>
      <c r="C60" s="19"/>
      <c r="D60" s="19">
        <v>2</v>
      </c>
      <c r="E60" s="19" t="s">
        <v>62</v>
      </c>
      <c r="F60" s="19" t="b">
        <v>0</v>
      </c>
      <c r="G60" s="19" t="str">
        <f>IF(ISERROR(_xll.qlQuoteValue(B60,_xll.ohTrigger(ManualTrigger,'General Settings'!$H$10))),"--",_xll.qlFxSwapRateHelper(,B60,USDSpotFx,IF(A60="SN","1D",IF(A60="SW","1W",A60)),D60,JoinCalendar,E60,F60,IsCurrencyPairCollateralBased,CollateralCurve,Permanent,_xll.ohTrigger(ManualTrigger,'General Settings'!$H$10),ObjectOverwrite))</f>
        <v>obj_01561#0004</v>
      </c>
      <c r="H60" s="20" t="str">
        <f>_xll.ohRangeRetrieveError(G60)</f>
        <v/>
      </c>
      <c r="I60" s="11" t="str">
        <f>IFERROR(_xll.qlRateHelperQuoteName(G60),"--")</f>
        <v>USDEUR30Y_Quote</v>
      </c>
      <c r="J60" s="12">
        <f>IFERROR(_xll.qlRateHelperQuoteValue(G60,),"--")</f>
        <v>0.63444999999999996</v>
      </c>
      <c r="K60" s="12"/>
      <c r="L60" s="13" t="b">
        <f t="shared" si="3"/>
        <v>1</v>
      </c>
      <c r="M60" s="14">
        <v>50</v>
      </c>
      <c r="N60" s="14">
        <v>1</v>
      </c>
      <c r="O60" s="15">
        <f>IFERROR(_xll.qlRateHelperEarliestDate(G60,),"--")</f>
        <v>42150</v>
      </c>
      <c r="P60" s="15">
        <f>IFERROR(_xll.qlRateHelperLatestDate(G60,),"--")</f>
        <v>53108</v>
      </c>
    </row>
  </sheetData>
  <dataValidations count="4">
    <dataValidation type="list" allowBlank="1" showInputMessage="1" showErrorMessage="1" sqref="S4 S1">
      <formula1>"EUR,USD,GBP,JPY,CHF,AUD,CNY,CNH,HKD,RMB,SEK,PLN,HUF,CZK"</formula1>
    </dataValidation>
    <dataValidation type="list" allowBlank="1" showInputMessage="1" showErrorMessage="1" sqref="S3">
      <formula1>"EUR,USD,GBP,JPY,CHF"</formula1>
    </dataValidation>
    <dataValidation type="list" allowBlank="1" showInputMessage="1" showErrorMessage="1" sqref="S8">
      <formula1>"JoinBusinessDays,JoinHolidays"</formula1>
    </dataValidation>
    <dataValidation type="list" allowBlank="1" showInputMessage="1" showErrorMessage="1" sqref="S6:S7">
      <formula1>"TARGET,UnitedKingdom::Exchange,UnitedKingdom::Metals,UnitedKingdom::Settlement,UnitedStates::GovernmentBond,UnitedStates::NERC,UnitedStates::NYSE,UnitedStates::Settlement,Switzerland,Japan,Italy::Exchange,NullCalendar"</formula1>
    </dataValidation>
  </dataValidations>
  <pageMargins left="0.75" right="0.75" top="1" bottom="1" header="0.5" footer="0.5"/>
  <pageSetup orientation="portrait" horizontalDpi="300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T60"/>
  <sheetViews>
    <sheetView showGridLines="0" topLeftCell="I1" workbookViewId="0">
      <selection activeCell="I1" sqref="I1"/>
    </sheetView>
  </sheetViews>
  <sheetFormatPr defaultRowHeight="11.25" outlineLevelCol="1" x14ac:dyDescent="0.2"/>
  <cols>
    <col min="1" max="1" width="4" style="16" hidden="1" customWidth="1" outlineLevel="1"/>
    <col min="2" max="2" width="16.140625" style="16" hidden="1" customWidth="1" outlineLevel="1"/>
    <col min="3" max="3" width="15.140625" style="16" hidden="1" customWidth="1" outlineLevel="1"/>
    <col min="4" max="6" width="11" style="16" hidden="1" customWidth="1" outlineLevel="1"/>
    <col min="7" max="7" width="17.28515625" style="16" hidden="1" customWidth="1" outlineLevel="1"/>
    <col min="8" max="8" width="20.7109375" style="16" hidden="1" customWidth="1" outlineLevel="1"/>
    <col min="9" max="9" width="16.140625" style="22" bestFit="1" customWidth="1" collapsed="1"/>
    <col min="10" max="10" width="12" style="22" bestFit="1" customWidth="1"/>
    <col min="11" max="11" width="11" style="22" customWidth="1"/>
    <col min="12" max="12" width="13.140625" style="22" bestFit="1" customWidth="1"/>
    <col min="13" max="13" width="9" style="22" bestFit="1" customWidth="1"/>
    <col min="14" max="14" width="13.140625" style="22" bestFit="1" customWidth="1"/>
    <col min="15" max="16" width="17.28515625" style="22" bestFit="1" customWidth="1"/>
    <col min="17" max="17" width="2.7109375" style="16" bestFit="1" customWidth="1"/>
    <col min="18" max="18" width="30.7109375" style="16" customWidth="1"/>
    <col min="19" max="19" width="25.7109375" style="16" customWidth="1"/>
    <col min="20" max="20" width="2.7109375" style="16" customWidth="1"/>
    <col min="21" max="16384" width="9.140625" style="16"/>
  </cols>
  <sheetData>
    <row r="1" spans="1:20" s="26" customFormat="1" ht="22.5" x14ac:dyDescent="0.25">
      <c r="A1" s="25"/>
      <c r="B1" s="25" t="s">
        <v>74</v>
      </c>
      <c r="C1" s="25"/>
      <c r="D1" s="25" t="s">
        <v>70</v>
      </c>
      <c r="E1" s="25" t="s">
        <v>72</v>
      </c>
      <c r="F1" s="25" t="s">
        <v>73</v>
      </c>
      <c r="G1" s="25" t="s">
        <v>71</v>
      </c>
      <c r="H1" s="25"/>
      <c r="I1" s="21" t="s">
        <v>67</v>
      </c>
      <c r="J1" s="21" t="s">
        <v>36</v>
      </c>
      <c r="K1" s="21" t="s">
        <v>35</v>
      </c>
      <c r="L1" s="21" t="s">
        <v>34</v>
      </c>
      <c r="M1" s="21" t="s">
        <v>33</v>
      </c>
      <c r="N1" s="21" t="s">
        <v>32</v>
      </c>
      <c r="O1" s="21" t="s">
        <v>31</v>
      </c>
      <c r="P1" s="21" t="s">
        <v>30</v>
      </c>
      <c r="R1" s="71" t="s">
        <v>119</v>
      </c>
      <c r="S1" s="72" t="s">
        <v>79</v>
      </c>
      <c r="T1" s="26" t="s">
        <v>109</v>
      </c>
    </row>
    <row r="2" spans="1:20" x14ac:dyDescent="0.2">
      <c r="A2" s="101" t="s">
        <v>56</v>
      </c>
      <c r="B2" s="102" t="str">
        <f>ForeignCurrency&amp;A2&amp;"DP"&amp;QuoteSuffix</f>
        <v>EURONDP_Quote</v>
      </c>
      <c r="C2" s="102" t="str">
        <f>_xll.qlIborIndex(,,"1D",D2,ForeignCurrency,$S$7,E2,F2,"act/360",,,_xll.ohTrigger(ManualTrigger,'General Settings'!$H$10))</f>
        <v>obj_01523#0004</v>
      </c>
      <c r="D2" s="102">
        <v>0</v>
      </c>
      <c r="E2" s="102" t="s">
        <v>62</v>
      </c>
      <c r="F2" s="102" t="b">
        <v>0</v>
      </c>
      <c r="G2" s="102" t="str">
        <f>IF(ISERROR(_xll.qlQuoteValue(B2,_xll.ohTrigger(ManualTrigger,'General Settings'!$H$10))),"--",_xll.qlDepositRateHelper(,B2,C2,,_xll.ohTrigger(ManualTrigger,'General Settings'!$H$10)))</f>
        <v>obj_01565#0004</v>
      </c>
      <c r="H2" s="102" t="str">
        <f>_xll.ohRangeRetrieveError(G2)</f>
        <v/>
      </c>
      <c r="I2" s="103" t="str">
        <f>IFERROR(_xll.qlRateHelperQuoteName(G2),"--")</f>
        <v>EURONDP_Quote</v>
      </c>
      <c r="J2" s="104">
        <f>IFERROR(_xll.qlRateHelperQuoteValue(G2,),"--")</f>
        <v>-1.5000000000000002E-3</v>
      </c>
      <c r="K2" s="104"/>
      <c r="L2" s="105" t="b">
        <f t="shared" ref="L2:L4" si="0">IF(J2="--",FALSE,TRUE)</f>
        <v>1</v>
      </c>
      <c r="M2" s="106">
        <v>60</v>
      </c>
      <c r="N2" s="106">
        <v>1</v>
      </c>
      <c r="O2" s="107">
        <f>IFERROR(_xll.qlRateHelperEarliestDate(G2,),"--")</f>
        <v>42145</v>
      </c>
      <c r="P2" s="107">
        <f>IFERROR(_xll.qlRateHelperLatestDate(G2,),"--")</f>
        <v>42146</v>
      </c>
      <c r="R2" s="51" t="s">
        <v>77</v>
      </c>
      <c r="S2" s="55" t="str">
        <f>EURCollateralCurrency&amp;EURCollateralType</f>
        <v>USDON</v>
      </c>
      <c r="T2" s="16" t="s">
        <v>109</v>
      </c>
    </row>
    <row r="3" spans="1:20" x14ac:dyDescent="0.2">
      <c r="A3" s="95" t="s">
        <v>141</v>
      </c>
      <c r="B3" s="18" t="str">
        <f>ForeignCurrency&amp;A3&amp;"DP"&amp;QuoteSuffix</f>
        <v>EURTNDP_Quote</v>
      </c>
      <c r="C3" s="18" t="str">
        <f>_xll.qlIborIndex(,,"1D",D3,ForeignCurrency,$S$7,E3,F3,"act/360",,,_xll.ohTrigger(ManualTrigger,'General Settings'!$H$10))</f>
        <v>obj_0153b#0004</v>
      </c>
      <c r="D3" s="18">
        <v>1</v>
      </c>
      <c r="E3" s="18" t="s">
        <v>62</v>
      </c>
      <c r="F3" s="18" t="b">
        <v>0</v>
      </c>
      <c r="G3" s="18" t="str">
        <f>IF(ISERROR(_xll.qlQuoteValue(B3,_xll.ohTrigger(ManualTrigger,'General Settings'!$H$10))),"--",_xll.qlDepositRateHelper(,B3,C3,,_xll.ohTrigger(ManualTrigger,'General Settings'!$H$10)))</f>
        <v>obj_01569#0004</v>
      </c>
      <c r="H3" s="18" t="str">
        <f>_xll.ohRangeRetrieveError(G3)</f>
        <v/>
      </c>
      <c r="I3" s="96" t="str">
        <f>IFERROR(_xll.qlRateHelperQuoteName(G3),"--")</f>
        <v>EURTNDP_Quote</v>
      </c>
      <c r="J3" s="97">
        <f>IFERROR(_xll.qlRateHelperQuoteValue(G3,),"--")</f>
        <v>-1.5000000000000002E-3</v>
      </c>
      <c r="K3" s="97"/>
      <c r="L3" s="98" t="b">
        <f t="shared" si="0"/>
        <v>1</v>
      </c>
      <c r="M3" s="99">
        <v>60</v>
      </c>
      <c r="N3" s="99">
        <v>1</v>
      </c>
      <c r="O3" s="100">
        <f>IFERROR(_xll.qlRateHelperEarliestDate(G3,),"--")</f>
        <v>42146</v>
      </c>
      <c r="P3" s="100">
        <f>IFERROR(_xll.qlRateHelperLatestDate(G3,),"--")</f>
        <v>42150</v>
      </c>
      <c r="R3" s="49" t="s">
        <v>105</v>
      </c>
      <c r="S3" s="47" t="s">
        <v>79</v>
      </c>
      <c r="T3" s="16" t="s">
        <v>109</v>
      </c>
    </row>
    <row r="4" spans="1:20" x14ac:dyDescent="0.2">
      <c r="A4" s="108" t="s">
        <v>59</v>
      </c>
      <c r="B4" s="20" t="str">
        <f>ForeignCurrency&amp;A4&amp;"DP"&amp;QuoteSuffix</f>
        <v>EURSNDP_Quote</v>
      </c>
      <c r="C4" s="20" t="str">
        <f>_xll.qlIborIndex(,,"1D",D4,ForeignCurrency,$S$7,E4,F4,"act/360",,,_xll.ohTrigger(ManualTrigger,'General Settings'!$H$10))</f>
        <v>obj_0152d#0004</v>
      </c>
      <c r="D4" s="20">
        <v>2</v>
      </c>
      <c r="E4" s="20" t="s">
        <v>62</v>
      </c>
      <c r="F4" s="20" t="b">
        <v>0</v>
      </c>
      <c r="G4" s="20" t="str">
        <f>IF(ISERROR(_xll.qlQuoteValue(B4,_xll.ohTrigger(ManualTrigger,'General Settings'!$H$10))),"--",_xll.qlDepositRateHelper(,B4,C4,,_xll.ohTrigger(ManualTrigger,'General Settings'!$H$10)))</f>
        <v>obj_01571#0004</v>
      </c>
      <c r="H4" s="20" t="str">
        <f>_xll.ohRangeRetrieveError(G4)</f>
        <v/>
      </c>
      <c r="I4" s="109" t="str">
        <f>IFERROR(_xll.qlRateHelperQuoteName(G4),"--")</f>
        <v>EURSNDP_Quote</v>
      </c>
      <c r="J4" s="110">
        <f>IFERROR(_xll.qlRateHelperQuoteValue(G4,),"--")</f>
        <v>-1.5000000000000002E-3</v>
      </c>
      <c r="K4" s="110"/>
      <c r="L4" s="111" t="b">
        <f t="shared" si="0"/>
        <v>1</v>
      </c>
      <c r="M4" s="112">
        <v>60</v>
      </c>
      <c r="N4" s="112">
        <v>1</v>
      </c>
      <c r="O4" s="113">
        <f>IFERROR(_xll.qlRateHelperEarliestDate(G4,),"--")</f>
        <v>42150</v>
      </c>
      <c r="P4" s="113">
        <f>IFERROR(_xll.qlRateHelperLatestDate(G4,),"--")</f>
        <v>42151</v>
      </c>
      <c r="R4" s="52" t="s">
        <v>106</v>
      </c>
      <c r="S4" s="53" t="s">
        <v>55</v>
      </c>
      <c r="T4" s="16" t="s">
        <v>109</v>
      </c>
    </row>
    <row r="5" spans="1:20" x14ac:dyDescent="0.2">
      <c r="A5" s="23" t="s">
        <v>59</v>
      </c>
      <c r="B5" s="17" t="str">
        <f t="shared" ref="B5:B36" si="1">EURCollateralCurrency&amp;ForeignCurrency&amp;A5&amp;"_Quote"</f>
        <v>USDEURSN_Quote</v>
      </c>
      <c r="C5" s="17"/>
      <c r="D5" s="17">
        <v>2</v>
      </c>
      <c r="E5" s="17" t="s">
        <v>62</v>
      </c>
      <c r="F5" s="17" t="b">
        <v>0</v>
      </c>
      <c r="G5" s="17" t="str">
        <f>IF(ISERROR(_xll.qlQuoteValue(B5,_xll.ohTrigger(ManualTrigger,'General Settings'!$H$11))),"--",_xll.qlFxSwapRateHelper(,B5,EURSpotFx,IF(A5="SN","1D",IF(A5="SW","1W",A5)),D5,JoinCalendar,E5,F5,IsCurrencyPairCollateralBased,CollateralCurve,Permanent,_xll.ohTrigger(ManualTrigger,'General Settings'!$H$11),ObjectOverwrite))</f>
        <v>obj_01592#0005</v>
      </c>
      <c r="H5" s="18" t="str">
        <f>_xll.ohRangeRetrieveError(G5)</f>
        <v/>
      </c>
      <c r="I5" s="6" t="str">
        <f>IFERROR(_xll.qlRateHelperQuoteName(G5),"--")</f>
        <v>USDEURSN_Quote</v>
      </c>
      <c r="J5" s="7">
        <f>IFERROR(_xll.qlRateHelperQuoteValue(G5,),"--")</f>
        <v>1.3000000000000001E-5</v>
      </c>
      <c r="K5" s="7"/>
      <c r="L5" s="8" t="b">
        <f>IF(J5="--",FALSE,TRUE)</f>
        <v>1</v>
      </c>
      <c r="M5" s="9">
        <v>50</v>
      </c>
      <c r="N5" s="9">
        <v>1</v>
      </c>
      <c r="O5" s="10">
        <f>IFERROR(_xll.qlRateHelperEarliestDate(G5,),"--")</f>
        <v>42150</v>
      </c>
      <c r="P5" s="10">
        <f>IFERROR(_xll.qlRateHelperLatestDate(G5,),"--")</f>
        <v>42151</v>
      </c>
      <c r="R5" s="50" t="s">
        <v>78</v>
      </c>
      <c r="S5" s="48" t="b">
        <f>IF(BaseCurrency=EURCollateralCurrency,TRUE,FALSE)</f>
        <v>0</v>
      </c>
      <c r="T5" s="16" t="s">
        <v>109</v>
      </c>
    </row>
    <row r="6" spans="1:20" x14ac:dyDescent="0.2">
      <c r="A6" s="23" t="s">
        <v>29</v>
      </c>
      <c r="B6" s="17" t="str">
        <f t="shared" si="1"/>
        <v>USDEURSW_Quote</v>
      </c>
      <c r="C6" s="17"/>
      <c r="D6" s="17">
        <v>2</v>
      </c>
      <c r="E6" s="17" t="s">
        <v>62</v>
      </c>
      <c r="F6" s="17" t="b">
        <v>0</v>
      </c>
      <c r="G6" s="17" t="str">
        <f>IF(ISERROR(_xll.qlQuoteValue(B6,_xll.ohTrigger(ManualTrigger,'General Settings'!$H$11))),"--",_xll.qlFxSwapRateHelper(,B6,EURSpotFx,IF(A6="SN","1D",IF(A6="SW","1W",A6)),D6,JoinCalendar,E6,F6,IsCurrencyPairCollateralBased,CollateralCurve,Permanent,_xll.ohTrigger(ManualTrigger,'General Settings'!$H$11),ObjectOverwrite))</f>
        <v>obj_015b8#0005</v>
      </c>
      <c r="H6" s="18" t="str">
        <f>_xll.ohRangeRetrieveError(G6)</f>
        <v/>
      </c>
      <c r="I6" s="6" t="str">
        <f>IFERROR(_xll.qlRateHelperQuoteName(G6),"--")</f>
        <v>USDEURSW_Quote</v>
      </c>
      <c r="J6" s="7">
        <f>IFERROR(_xll.qlRateHelperQuoteValue(G6,),"--")</f>
        <v>9.1500000000000001E-5</v>
      </c>
      <c r="K6" s="7"/>
      <c r="L6" s="8" t="b">
        <f t="shared" ref="L6:L60" si="2">IF(J6="--",FALSE,TRUE)</f>
        <v>1</v>
      </c>
      <c r="M6" s="9">
        <v>50</v>
      </c>
      <c r="N6" s="9">
        <v>1</v>
      </c>
      <c r="O6" s="10">
        <f>IFERROR(_xll.qlRateHelperEarliestDate(G6,),"--")</f>
        <v>42150</v>
      </c>
      <c r="P6" s="10">
        <f>IFERROR(_xll.qlRateHelperLatestDate(G6,),"--")</f>
        <v>42157</v>
      </c>
      <c r="R6" s="49" t="s">
        <v>107</v>
      </c>
      <c r="S6" s="88" t="s">
        <v>76</v>
      </c>
      <c r="T6" s="16" t="s">
        <v>109</v>
      </c>
    </row>
    <row r="7" spans="1:20" x14ac:dyDescent="0.2">
      <c r="A7" s="23" t="s">
        <v>28</v>
      </c>
      <c r="B7" s="17" t="str">
        <f t="shared" si="1"/>
        <v>USDEUR2W_Quote</v>
      </c>
      <c r="C7" s="17"/>
      <c r="D7" s="17">
        <v>2</v>
      </c>
      <c r="E7" s="17" t="s">
        <v>62</v>
      </c>
      <c r="F7" s="17" t="b">
        <v>0</v>
      </c>
      <c r="G7" s="17" t="str">
        <f>IF(ISERROR(_xll.qlQuoteValue(B7,_xll.ohTrigger(ManualTrigger,'General Settings'!$H$11))),"--",_xll.qlFxSwapRateHelper(,B7,EURSpotFx,IF(A7="SN","1D",IF(A7="SW","1W",A7)),D7,JoinCalendar,E7,F7,IsCurrencyPairCollateralBased,CollateralCurve,Permanent,_xll.ohTrigger(ManualTrigger,'General Settings'!$H$11),ObjectOverwrite))</f>
        <v>obj_01580#0005</v>
      </c>
      <c r="H7" s="18" t="str">
        <f>_xll.ohRangeRetrieveError(G7)</f>
        <v/>
      </c>
      <c r="I7" s="6" t="str">
        <f>IFERROR(_xll.qlRateHelperQuoteName(G7),"--")</f>
        <v>USDEUR2W_Quote</v>
      </c>
      <c r="J7" s="7">
        <f>IFERROR(_xll.qlRateHelperQuoteValue(G7,),"--")</f>
        <v>1.9149999999999999E-4</v>
      </c>
      <c r="K7" s="7"/>
      <c r="L7" s="8" t="b">
        <f t="shared" si="2"/>
        <v>1</v>
      </c>
      <c r="M7" s="9">
        <v>50</v>
      </c>
      <c r="N7" s="9">
        <v>1</v>
      </c>
      <c r="O7" s="10">
        <f>IFERROR(_xll.qlRateHelperEarliestDate(G7,),"--")</f>
        <v>42150</v>
      </c>
      <c r="P7" s="10">
        <f>IFERROR(_xll.qlRateHelperLatestDate(G7,),"--")</f>
        <v>42164</v>
      </c>
      <c r="R7" s="50" t="s">
        <v>108</v>
      </c>
      <c r="S7" s="57" t="s">
        <v>64</v>
      </c>
      <c r="T7" s="16" t="s">
        <v>109</v>
      </c>
    </row>
    <row r="8" spans="1:20" x14ac:dyDescent="0.2">
      <c r="A8" s="23" t="s">
        <v>27</v>
      </c>
      <c r="B8" s="17" t="str">
        <f t="shared" si="1"/>
        <v>USDEUR3W_Quote</v>
      </c>
      <c r="C8" s="17"/>
      <c r="D8" s="17">
        <v>2</v>
      </c>
      <c r="E8" s="17" t="s">
        <v>62</v>
      </c>
      <c r="F8" s="17" t="b">
        <v>0</v>
      </c>
      <c r="G8" s="17" t="str">
        <f>IF(ISERROR(_xll.qlQuoteValue(B8,_xll.ohTrigger(ManualTrigger,'General Settings'!$H$11))),"--",_xll.qlFxSwapRateHelper(,B8,EURSpotFx,IF(A8="SN","1D",IF(A8="SW","1W",A8)),D8,JoinCalendar,E8,F8,IsCurrencyPairCollateralBased,CollateralCurve,Permanent,_xll.ohTrigger(ManualTrigger,'General Settings'!$H$11),ObjectOverwrite))</f>
        <v>obj_015c1#0005</v>
      </c>
      <c r="H8" s="18" t="str">
        <f>_xll.ohRangeRetrieveError(G8)</f>
        <v/>
      </c>
      <c r="I8" s="6" t="str">
        <f>IFERROR(_xll.qlRateHelperQuoteName(G8),"--")</f>
        <v>USDEUR3W_Quote</v>
      </c>
      <c r="J8" s="7">
        <f>IFERROR(_xll.qlRateHelperQuoteValue(G8,),"--")</f>
        <v>2.945E-4</v>
      </c>
      <c r="K8" s="7"/>
      <c r="L8" s="8" t="b">
        <f t="shared" si="2"/>
        <v>1</v>
      </c>
      <c r="M8" s="9">
        <v>50</v>
      </c>
      <c r="N8" s="9">
        <v>1</v>
      </c>
      <c r="O8" s="10">
        <f>IFERROR(_xll.qlRateHelperEarliestDate(G8,),"--")</f>
        <v>42150</v>
      </c>
      <c r="P8" s="10">
        <f>IFERROR(_xll.qlRateHelperLatestDate(G8,),"--")</f>
        <v>42171</v>
      </c>
      <c r="R8" s="52" t="s">
        <v>112</v>
      </c>
      <c r="S8" s="57" t="s">
        <v>65</v>
      </c>
      <c r="T8" s="16" t="s">
        <v>109</v>
      </c>
    </row>
    <row r="9" spans="1:20" x14ac:dyDescent="0.2">
      <c r="A9" s="23" t="s">
        <v>26</v>
      </c>
      <c r="B9" s="17" t="str">
        <f t="shared" si="1"/>
        <v>USDEUR1M_Quote</v>
      </c>
      <c r="C9" s="17"/>
      <c r="D9" s="17">
        <v>2</v>
      </c>
      <c r="E9" s="17" t="s">
        <v>62</v>
      </c>
      <c r="F9" s="17" t="b">
        <v>0</v>
      </c>
      <c r="G9" s="17" t="str">
        <f>IF(ISERROR(_xll.qlQuoteValue(B9,_xll.ohTrigger(ManualTrigger,'General Settings'!$H$11))),"--",_xll.qlFxSwapRateHelper(,B9,EURSpotFx,IF(A9="SN","1D",IF(A9="SW","1W",A9)),D9,JoinCalendar,E9,F9,IsCurrencyPairCollateralBased,CollateralCurve,Permanent,_xll.ohTrigger(ManualTrigger,'General Settings'!$H$11),ObjectOverwrite))</f>
        <v>obj_0158a#0005</v>
      </c>
      <c r="H9" s="18" t="str">
        <f>_xll.ohRangeRetrieveError(G9)</f>
        <v/>
      </c>
      <c r="I9" s="6" t="str">
        <f>IFERROR(_xll.qlRateHelperQuoteName(G9),"--")</f>
        <v>USDEUR1M_Quote</v>
      </c>
      <c r="J9" s="7">
        <f>IFERROR(_xll.qlRateHelperQuoteValue(G9,),"--")</f>
        <v>4.3849999999999998E-4</v>
      </c>
      <c r="K9" s="7"/>
      <c r="L9" s="8" t="b">
        <f t="shared" si="2"/>
        <v>1</v>
      </c>
      <c r="M9" s="9">
        <v>50</v>
      </c>
      <c r="N9" s="9">
        <v>1</v>
      </c>
      <c r="O9" s="10">
        <f>IFERROR(_xll.qlRateHelperEarliestDate(G9,),"--")</f>
        <v>42150</v>
      </c>
      <c r="P9" s="10">
        <f>IFERROR(_xll.qlRateHelperLatestDate(G9,),"--")</f>
        <v>42181</v>
      </c>
      <c r="R9" s="51" t="s">
        <v>69</v>
      </c>
      <c r="S9" s="58" t="str">
        <f>S8&amp;"("&amp;S6&amp;","&amp;S7&amp;")"</f>
        <v>JoinHolidays(TARGET,UnitedStates::Settlement)</v>
      </c>
      <c r="T9" s="16" t="s">
        <v>109</v>
      </c>
    </row>
    <row r="10" spans="1:20" x14ac:dyDescent="0.2">
      <c r="A10" s="23" t="s">
        <v>25</v>
      </c>
      <c r="B10" s="17" t="str">
        <f t="shared" si="1"/>
        <v>USDEUR2M_Quote</v>
      </c>
      <c r="C10" s="17"/>
      <c r="D10" s="17">
        <v>2</v>
      </c>
      <c r="E10" s="17" t="s">
        <v>62</v>
      </c>
      <c r="F10" s="17" t="b">
        <v>0</v>
      </c>
      <c r="G10" s="17" t="str">
        <f>IF(ISERROR(_xll.qlQuoteValue(B10,_xll.ohTrigger(ManualTrigger,'General Settings'!$H$11))),"--",_xll.qlFxSwapRateHelper(,B10,EURSpotFx,IF(A10="SN","1D",IF(A10="SW","1W",A10)),D10,JoinCalendar,E10,F10,IsCurrencyPairCollateralBased,CollateralCurve,Permanent,_xll.ohTrigger(ManualTrigger,'General Settings'!$H$11),ObjectOverwrite))</f>
        <v>obj_015a1#0005</v>
      </c>
      <c r="H10" s="18" t="str">
        <f>_xll.ohRangeRetrieveError(G10)</f>
        <v/>
      </c>
      <c r="I10" s="6" t="str">
        <f>IFERROR(_xll.qlRateHelperQuoteName(G10),"--")</f>
        <v>USDEUR2M_Quote</v>
      </c>
      <c r="J10" s="7">
        <f>IFERROR(_xll.qlRateHelperQuoteValue(G10,),"--")</f>
        <v>9.0450000000000003E-4</v>
      </c>
      <c r="K10" s="7"/>
      <c r="L10" s="8" t="b">
        <f t="shared" si="2"/>
        <v>1</v>
      </c>
      <c r="M10" s="9">
        <v>50</v>
      </c>
      <c r="N10" s="9">
        <v>1</v>
      </c>
      <c r="O10" s="10">
        <f>IFERROR(_xll.qlRateHelperEarliestDate(G10,),"--")</f>
        <v>42150</v>
      </c>
      <c r="P10" s="10">
        <f>IFERROR(_xll.qlRateHelperLatestDate(G10,),"--")</f>
        <v>42212</v>
      </c>
      <c r="T10" s="16" t="s">
        <v>109</v>
      </c>
    </row>
    <row r="11" spans="1:20" x14ac:dyDescent="0.2">
      <c r="A11" s="23" t="s">
        <v>24</v>
      </c>
      <c r="B11" s="17" t="str">
        <f t="shared" si="1"/>
        <v>USDEUR3M_Quote</v>
      </c>
      <c r="C11" s="17"/>
      <c r="D11" s="17">
        <v>2</v>
      </c>
      <c r="E11" s="17" t="s">
        <v>62</v>
      </c>
      <c r="F11" s="17" t="b">
        <v>0</v>
      </c>
      <c r="G11" s="17" t="str">
        <f>IF(ISERROR(_xll.qlQuoteValue(B11,_xll.ohTrigger(ManualTrigger,'General Settings'!$H$11))),"--",_xll.qlFxSwapRateHelper(,B11,EURSpotFx,IF(A11="SN","1D",IF(A11="SW","1W",A11)),D11,JoinCalendar,E11,F11,IsCurrencyPairCollateralBased,CollateralCurve,Permanent,_xll.ohTrigger(ManualTrigger,'General Settings'!$H$11),ObjectOverwrite))</f>
        <v>obj_0157b#0005</v>
      </c>
      <c r="H11" s="18" t="str">
        <f>_xll.ohRangeRetrieveError(G11)</f>
        <v/>
      </c>
      <c r="I11" s="6" t="str">
        <f>IFERROR(_xll.qlRateHelperQuoteName(G11),"--")</f>
        <v>USDEUR3M_Quote</v>
      </c>
      <c r="J11" s="7">
        <f>IFERROR(_xll.qlRateHelperQuoteValue(G11,),"--")</f>
        <v>1.382E-3</v>
      </c>
      <c r="K11" s="7"/>
      <c r="L11" s="8" t="b">
        <f t="shared" si="2"/>
        <v>1</v>
      </c>
      <c r="M11" s="9">
        <v>50</v>
      </c>
      <c r="N11" s="9">
        <v>1</v>
      </c>
      <c r="O11" s="10">
        <f>IFERROR(_xll.qlRateHelperEarliestDate(G11,),"--")</f>
        <v>42150</v>
      </c>
      <c r="P11" s="10">
        <f>IFERROR(_xll.qlRateHelperLatestDate(G11,),"--")</f>
        <v>42242</v>
      </c>
      <c r="T11" s="16" t="s">
        <v>109</v>
      </c>
    </row>
    <row r="12" spans="1:20" x14ac:dyDescent="0.2">
      <c r="A12" s="23" t="s">
        <v>23</v>
      </c>
      <c r="B12" s="17" t="str">
        <f t="shared" si="1"/>
        <v>USDEUR4M_Quote</v>
      </c>
      <c r="C12" s="17"/>
      <c r="D12" s="17">
        <v>2</v>
      </c>
      <c r="E12" s="17" t="s">
        <v>62</v>
      </c>
      <c r="F12" s="17" t="b">
        <v>0</v>
      </c>
      <c r="G12" s="17" t="str">
        <f>IF(ISERROR(_xll.qlQuoteValue(B12,_xll.ohTrigger(ManualTrigger,'General Settings'!$H$11))),"--",_xll.qlFxSwapRateHelper(,B12,EURSpotFx,IF(A12="SN","1D",IF(A12="SW","1W",A12)),D12,JoinCalendar,E12,F12,IsCurrencyPairCollateralBased,CollateralCurve,Permanent,_xll.ohTrigger(ManualTrigger,'General Settings'!$H$11),ObjectOverwrite))</f>
        <v>obj_01595#0005</v>
      </c>
      <c r="H12" s="18" t="str">
        <f>_xll.ohRangeRetrieveError(G12)</f>
        <v/>
      </c>
      <c r="I12" s="6" t="str">
        <f>IFERROR(_xll.qlRateHelperQuoteName(G12),"--")</f>
        <v>USDEUR4M_Quote</v>
      </c>
      <c r="J12" s="7">
        <f>IFERROR(_xll.qlRateHelperQuoteValue(G12,),"--")</f>
        <v>1.9295000000000002E-3</v>
      </c>
      <c r="K12" s="7"/>
      <c r="L12" s="8" t="b">
        <f t="shared" si="2"/>
        <v>1</v>
      </c>
      <c r="M12" s="9">
        <v>50</v>
      </c>
      <c r="N12" s="9">
        <v>1</v>
      </c>
      <c r="O12" s="10">
        <f>IFERROR(_xll.qlRateHelperEarliestDate(G12,),"--")</f>
        <v>42150</v>
      </c>
      <c r="P12" s="10">
        <f>IFERROR(_xll.qlRateHelperLatestDate(G12,),"--")</f>
        <v>42275</v>
      </c>
      <c r="T12" s="16" t="s">
        <v>109</v>
      </c>
    </row>
    <row r="13" spans="1:20" x14ac:dyDescent="0.2">
      <c r="A13" s="23" t="s">
        <v>22</v>
      </c>
      <c r="B13" s="17" t="str">
        <f t="shared" si="1"/>
        <v>USDEUR5M_Quote</v>
      </c>
      <c r="C13" s="17"/>
      <c r="D13" s="17">
        <v>2</v>
      </c>
      <c r="E13" s="17" t="s">
        <v>62</v>
      </c>
      <c r="F13" s="17" t="b">
        <v>0</v>
      </c>
      <c r="G13" s="17" t="str">
        <f>IF(ISERROR(_xll.qlQuoteValue(B13,_xll.ohTrigger(ManualTrigger,'General Settings'!$H$11))),"--",_xll.qlFxSwapRateHelper(,B13,EURSpotFx,IF(A13="SN","1D",IF(A13="SW","1W",A13)),D13,JoinCalendar,E13,F13,IsCurrencyPairCollateralBased,CollateralCurve,Permanent,_xll.ohTrigger(ManualTrigger,'General Settings'!$H$11),ObjectOverwrite))</f>
        <v>obj_015b2#0005</v>
      </c>
      <c r="H13" s="18" t="str">
        <f>_xll.ohRangeRetrieveError(G13)</f>
        <v/>
      </c>
      <c r="I13" s="6" t="str">
        <f>IFERROR(_xll.qlRateHelperQuoteName(G13),"--")</f>
        <v>USDEUR5M_Quote</v>
      </c>
      <c r="J13" s="7">
        <f>IFERROR(_xll.qlRateHelperQuoteValue(G13,),"--")</f>
        <v>2.4599999999999999E-3</v>
      </c>
      <c r="K13" s="7"/>
      <c r="L13" s="8" t="b">
        <f t="shared" si="2"/>
        <v>1</v>
      </c>
      <c r="M13" s="9">
        <v>50</v>
      </c>
      <c r="N13" s="9">
        <v>1</v>
      </c>
      <c r="O13" s="10">
        <f>IFERROR(_xll.qlRateHelperEarliestDate(G13,),"--")</f>
        <v>42150</v>
      </c>
      <c r="P13" s="10">
        <f>IFERROR(_xll.qlRateHelperLatestDate(G13,),"--")</f>
        <v>42303</v>
      </c>
    </row>
    <row r="14" spans="1:20" x14ac:dyDescent="0.2">
      <c r="A14" s="23" t="s">
        <v>21</v>
      </c>
      <c r="B14" s="17" t="str">
        <f t="shared" si="1"/>
        <v>USDEUR6M_Quote</v>
      </c>
      <c r="C14" s="17"/>
      <c r="D14" s="17">
        <v>2</v>
      </c>
      <c r="E14" s="17" t="s">
        <v>62</v>
      </c>
      <c r="F14" s="17" t="b">
        <v>0</v>
      </c>
      <c r="G14" s="17" t="str">
        <f>IF(ISERROR(_xll.qlQuoteValue(B14,_xll.ohTrigger(ManualTrigger,'General Settings'!$H$11))),"--",_xll.qlFxSwapRateHelper(,B14,EURSpotFx,IF(A14="SN","1D",IF(A14="SW","1W",A14)),D14,JoinCalendar,E14,F14,IsCurrencyPairCollateralBased,CollateralCurve,Permanent,_xll.ohTrigger(ManualTrigger,'General Settings'!$H$11),ObjectOverwrite))</f>
        <v>obj_01599#0005</v>
      </c>
      <c r="H14" s="18" t="str">
        <f>_xll.ohRangeRetrieveError(G14)</f>
        <v/>
      </c>
      <c r="I14" s="6" t="str">
        <f>IFERROR(_xll.qlRateHelperQuoteName(G14),"--")</f>
        <v>USDEUR6M_Quote</v>
      </c>
      <c r="J14" s="7">
        <f>IFERROR(_xll.qlRateHelperQuoteValue(G14,),"--")</f>
        <v>3.1100000000000004E-3</v>
      </c>
      <c r="K14" s="7"/>
      <c r="L14" s="8" t="b">
        <f t="shared" si="2"/>
        <v>1</v>
      </c>
      <c r="M14" s="9">
        <v>50</v>
      </c>
      <c r="N14" s="9">
        <v>1</v>
      </c>
      <c r="O14" s="10">
        <f>IFERROR(_xll.qlRateHelperEarliestDate(G14,),"--")</f>
        <v>42150</v>
      </c>
      <c r="P14" s="10">
        <f>IFERROR(_xll.qlRateHelperLatestDate(G14,),"--")</f>
        <v>42335</v>
      </c>
    </row>
    <row r="15" spans="1:20" x14ac:dyDescent="0.2">
      <c r="A15" s="23" t="s">
        <v>20</v>
      </c>
      <c r="B15" s="17" t="str">
        <f t="shared" si="1"/>
        <v>USDEUR7M_Quote</v>
      </c>
      <c r="C15" s="17"/>
      <c r="D15" s="17">
        <v>2</v>
      </c>
      <c r="E15" s="17" t="s">
        <v>62</v>
      </c>
      <c r="F15" s="17" t="b">
        <v>0</v>
      </c>
      <c r="G15" s="17" t="str">
        <f>IF(ISERROR(_xll.qlQuoteValue(B15,_xll.ohTrigger(ManualTrigger,'General Settings'!$H$11))),"--",_xll.qlFxSwapRateHelper(,B15,EURSpotFx,IF(A15="SN","1D",IF(A15="SW","1W",A15)),D15,JoinCalendar,E15,F15,IsCurrencyPairCollateralBased,CollateralCurve,Permanent,_xll.ohTrigger(ManualTrigger,'General Settings'!$H$11),ObjectOverwrite))</f>
        <v>obj_015b4#0005</v>
      </c>
      <c r="H15" s="18" t="str">
        <f>_xll.ohRangeRetrieveError(G15)</f>
        <v/>
      </c>
      <c r="I15" s="6" t="str">
        <f>IFERROR(_xll.qlRateHelperQuoteName(G15),"--")</f>
        <v>USDEUR7M_Quote</v>
      </c>
      <c r="J15" s="7">
        <f>IFERROR(_xll.qlRateHelperQuoteValue(G15,),"--")</f>
        <v>3.8249999999999998E-3</v>
      </c>
      <c r="K15" s="7"/>
      <c r="L15" s="8" t="b">
        <f t="shared" si="2"/>
        <v>1</v>
      </c>
      <c r="M15" s="9">
        <v>50</v>
      </c>
      <c r="N15" s="9">
        <v>1</v>
      </c>
      <c r="O15" s="10">
        <f>IFERROR(_xll.qlRateHelperEarliestDate(G15,),"--")</f>
        <v>42150</v>
      </c>
      <c r="P15" s="10">
        <f>IFERROR(_xll.qlRateHelperLatestDate(G15,),"--")</f>
        <v>42366</v>
      </c>
    </row>
    <row r="16" spans="1:20" x14ac:dyDescent="0.2">
      <c r="A16" s="23" t="s">
        <v>19</v>
      </c>
      <c r="B16" s="17" t="str">
        <f t="shared" si="1"/>
        <v>USDEUR8M_Quote</v>
      </c>
      <c r="C16" s="17"/>
      <c r="D16" s="17">
        <v>2</v>
      </c>
      <c r="E16" s="17" t="s">
        <v>62</v>
      </c>
      <c r="F16" s="17" t="b">
        <v>0</v>
      </c>
      <c r="G16" s="17" t="str">
        <f>IF(ISERROR(_xll.qlQuoteValue(B16,_xll.ohTrigger(ManualTrigger,'General Settings'!$H$11))),"--",_xll.qlFxSwapRateHelper(,B16,EURSpotFx,IF(A16="SN","1D",IF(A16="SW","1W",A16)),D16,JoinCalendar,E16,F16,IsCurrencyPairCollateralBased,CollateralCurve,Permanent,_xll.ohTrigger(ManualTrigger,'General Settings'!$H$11),ObjectOverwrite))</f>
        <v>obj_015ae#0005</v>
      </c>
      <c r="H16" s="18" t="str">
        <f>_xll.ohRangeRetrieveError(G16)</f>
        <v/>
      </c>
      <c r="I16" s="6" t="str">
        <f>IFERROR(_xll.qlRateHelperQuoteName(G16),"--")</f>
        <v>USDEUR8M_Quote</v>
      </c>
      <c r="J16" s="7">
        <f>IFERROR(_xll.qlRateHelperQuoteValue(G16,),"--")</f>
        <v>4.5209999999999998E-3</v>
      </c>
      <c r="K16" s="7"/>
      <c r="L16" s="8" t="b">
        <f t="shared" si="2"/>
        <v>1</v>
      </c>
      <c r="M16" s="9">
        <v>50</v>
      </c>
      <c r="N16" s="9">
        <v>1</v>
      </c>
      <c r="O16" s="10">
        <f>IFERROR(_xll.qlRateHelperEarliestDate(G16,),"--")</f>
        <v>42150</v>
      </c>
      <c r="P16" s="10">
        <f>IFERROR(_xll.qlRateHelperLatestDate(G16,),"--")</f>
        <v>42395</v>
      </c>
    </row>
    <row r="17" spans="1:16" x14ac:dyDescent="0.2">
      <c r="A17" s="23" t="s">
        <v>18</v>
      </c>
      <c r="B17" s="17" t="str">
        <f t="shared" si="1"/>
        <v>USDEUR9M_Quote</v>
      </c>
      <c r="C17" s="17"/>
      <c r="D17" s="17">
        <v>2</v>
      </c>
      <c r="E17" s="17" t="s">
        <v>62</v>
      </c>
      <c r="F17" s="17" t="b">
        <v>0</v>
      </c>
      <c r="G17" s="17" t="str">
        <f>IF(ISERROR(_xll.qlQuoteValue(B17,_xll.ohTrigger(ManualTrigger,'General Settings'!$H$11))),"--",_xll.qlFxSwapRateHelper(,B17,EURSpotFx,IF(A17="SN","1D",IF(A17="SW","1W",A17)),D17,JoinCalendar,E17,F17,IsCurrencyPairCollateralBased,CollateralCurve,Permanent,_xll.ohTrigger(ManualTrigger,'General Settings'!$H$11),ObjectOverwrite))</f>
        <v>obj_01597#0005</v>
      </c>
      <c r="H17" s="18" t="str">
        <f>_xll.ohRangeRetrieveError(G17)</f>
        <v/>
      </c>
      <c r="I17" s="6" t="str">
        <f>IFERROR(_xll.qlRateHelperQuoteName(G17),"--")</f>
        <v>USDEUR9M_Quote</v>
      </c>
      <c r="J17" s="7">
        <f>IFERROR(_xll.qlRateHelperQuoteValue(G17,),"--")</f>
        <v>5.3600000000000002E-3</v>
      </c>
      <c r="K17" s="7"/>
      <c r="L17" s="8" t="b">
        <f t="shared" si="2"/>
        <v>1</v>
      </c>
      <c r="M17" s="9">
        <v>50</v>
      </c>
      <c r="N17" s="9">
        <v>1</v>
      </c>
      <c r="O17" s="10">
        <f>IFERROR(_xll.qlRateHelperEarliestDate(G17,),"--")</f>
        <v>42150</v>
      </c>
      <c r="P17" s="10">
        <f>IFERROR(_xll.qlRateHelperLatestDate(G17,),"--")</f>
        <v>42426</v>
      </c>
    </row>
    <row r="18" spans="1:16" x14ac:dyDescent="0.2">
      <c r="A18" s="23" t="s">
        <v>17</v>
      </c>
      <c r="B18" s="17" t="str">
        <f t="shared" si="1"/>
        <v>USDEUR10M_Quote</v>
      </c>
      <c r="C18" s="17"/>
      <c r="D18" s="17">
        <v>2</v>
      </c>
      <c r="E18" s="17" t="s">
        <v>62</v>
      </c>
      <c r="F18" s="17" t="b">
        <v>0</v>
      </c>
      <c r="G18" s="17" t="str">
        <f>IF(ISERROR(_xll.qlQuoteValue(B18,_xll.ohTrigger(ManualTrigger,'General Settings'!$H$11))),"--",_xll.qlFxSwapRateHelper(,B18,EURSpotFx,IF(A18="SN","1D",IF(A18="SW","1W",A18)),D18,JoinCalendar,E18,F18,IsCurrencyPairCollateralBased,CollateralCurve,Permanent,_xll.ohTrigger(ManualTrigger,'General Settings'!$H$11),ObjectOverwrite))</f>
        <v>obj_01584#0005</v>
      </c>
      <c r="H18" s="18" t="str">
        <f>_xll.ohRangeRetrieveError(G18)</f>
        <v/>
      </c>
      <c r="I18" s="6" t="str">
        <f>IFERROR(_xll.qlRateHelperQuoteName(G18),"--")</f>
        <v>USDEUR10M_Quote</v>
      </c>
      <c r="J18" s="7">
        <f>IFERROR(_xll.qlRateHelperQuoteValue(G18,),"--")</f>
        <v>6.2500000000000003E-3</v>
      </c>
      <c r="K18" s="7"/>
      <c r="L18" s="8" t="b">
        <f t="shared" si="2"/>
        <v>1</v>
      </c>
      <c r="M18" s="9">
        <v>50</v>
      </c>
      <c r="N18" s="9">
        <v>1</v>
      </c>
      <c r="O18" s="10">
        <f>IFERROR(_xll.qlRateHelperEarliestDate(G18,),"--")</f>
        <v>42150</v>
      </c>
      <c r="P18" s="10">
        <f>IFERROR(_xll.qlRateHelperLatestDate(G18,),"--")</f>
        <v>42458</v>
      </c>
    </row>
    <row r="19" spans="1:16" x14ac:dyDescent="0.2">
      <c r="A19" s="23" t="s">
        <v>16</v>
      </c>
      <c r="B19" s="17" t="str">
        <f t="shared" si="1"/>
        <v>USDEUR11M_Quote</v>
      </c>
      <c r="C19" s="17"/>
      <c r="D19" s="17">
        <v>2</v>
      </c>
      <c r="E19" s="17" t="s">
        <v>62</v>
      </c>
      <c r="F19" s="17" t="b">
        <v>0</v>
      </c>
      <c r="G19" s="17" t="str">
        <f>IF(ISERROR(_xll.qlQuoteValue(B19,_xll.ohTrigger(ManualTrigger,'General Settings'!$H$11))),"--",_xll.qlFxSwapRateHelper(,B19,EURSpotFx,IF(A19="SN","1D",IF(A19="SW","1W",A19)),D19,JoinCalendar,E19,F19,IsCurrencyPairCollateralBased,CollateralCurve,Permanent,_xll.ohTrigger(ManualTrigger,'General Settings'!$H$11),ObjectOverwrite))</f>
        <v>obj_015c2#0005</v>
      </c>
      <c r="H19" s="18" t="str">
        <f>_xll.ohRangeRetrieveError(G19)</f>
        <v/>
      </c>
      <c r="I19" s="6" t="str">
        <f>IFERROR(_xll.qlRateHelperQuoteName(G19),"--")</f>
        <v>USDEUR11M_Quote</v>
      </c>
      <c r="J19" s="7">
        <f>IFERROR(_xll.qlRateHelperQuoteValue(G19,),"--")</f>
        <v>7.1180000000000011E-3</v>
      </c>
      <c r="K19" s="7"/>
      <c r="L19" s="8" t="b">
        <f t="shared" si="2"/>
        <v>1</v>
      </c>
      <c r="M19" s="9">
        <v>50</v>
      </c>
      <c r="N19" s="9">
        <v>1</v>
      </c>
      <c r="O19" s="10">
        <f>IFERROR(_xll.qlRateHelperEarliestDate(G19,),"--")</f>
        <v>42150</v>
      </c>
      <c r="P19" s="10">
        <f>IFERROR(_xll.qlRateHelperLatestDate(G19,),"--")</f>
        <v>42486</v>
      </c>
    </row>
    <row r="20" spans="1:16" x14ac:dyDescent="0.2">
      <c r="A20" s="23" t="s">
        <v>15</v>
      </c>
      <c r="B20" s="17" t="str">
        <f t="shared" si="1"/>
        <v>USDEUR1Y_Quote</v>
      </c>
      <c r="C20" s="17"/>
      <c r="D20" s="17">
        <v>2</v>
      </c>
      <c r="E20" s="17" t="s">
        <v>62</v>
      </c>
      <c r="F20" s="17" t="b">
        <v>0</v>
      </c>
      <c r="G20" s="17" t="str">
        <f>IF(ISERROR(_xll.qlQuoteValue(B20,_xll.ohTrigger(ManualTrigger,'General Settings'!$H$11))),"--",_xll.qlFxSwapRateHelper(,B20,EURSpotFx,IF(A20="SN","1D",IF(A20="SW","1W",A20)),D20,JoinCalendar,E20,F20,IsCurrencyPairCollateralBased,CollateralCurve,Permanent,_xll.ohTrigger(ManualTrigger,'General Settings'!$H$11),ObjectOverwrite))</f>
        <v>obj_015a0#0005</v>
      </c>
      <c r="H20" s="18" t="str">
        <f>_xll.ohRangeRetrieveError(G20)</f>
        <v/>
      </c>
      <c r="I20" s="6" t="str">
        <f>IFERROR(_xll.qlRateHelperQuoteName(G20),"--")</f>
        <v>USDEUR1Y_Quote</v>
      </c>
      <c r="J20" s="7">
        <f>IFERROR(_xll.qlRateHelperQuoteValue(G20,),"--")</f>
        <v>8.1189999999999995E-3</v>
      </c>
      <c r="K20" s="7"/>
      <c r="L20" s="8" t="b">
        <f t="shared" si="2"/>
        <v>1</v>
      </c>
      <c r="M20" s="9">
        <v>50</v>
      </c>
      <c r="N20" s="9">
        <v>1</v>
      </c>
      <c r="O20" s="10">
        <f>IFERROR(_xll.qlRateHelperEarliestDate(G20,),"--")</f>
        <v>42150</v>
      </c>
      <c r="P20" s="10">
        <f>IFERROR(_xll.qlRateHelperLatestDate(G20,),"--")</f>
        <v>42516</v>
      </c>
    </row>
    <row r="21" spans="1:16" x14ac:dyDescent="0.2">
      <c r="A21" s="23" t="s">
        <v>80</v>
      </c>
      <c r="B21" s="17" t="str">
        <f t="shared" si="1"/>
        <v>USDEUR13M_Quote</v>
      </c>
      <c r="C21" s="17"/>
      <c r="D21" s="17">
        <v>2</v>
      </c>
      <c r="E21" s="17" t="s">
        <v>62</v>
      </c>
      <c r="F21" s="17" t="b">
        <v>0</v>
      </c>
      <c r="G21" s="17" t="str">
        <f>IF(ISERROR(_xll.qlQuoteValue(B21,_xll.ohTrigger(ManualTrigger,'General Settings'!$H$11))),"--",_xll.qlFxSwapRateHelper(,B21,EURSpotFx,IF(A21="SN","1D",IF(A21="SW","1W",A21)),D21,JoinCalendar,E21,F21,IsCurrencyPairCollateralBased,CollateralCurve,Permanent,_xll.ohTrigger(ManualTrigger,'General Settings'!$H$11),ObjectOverwrite))</f>
        <v>--</v>
      </c>
      <c r="H21" s="18" t="str">
        <f>_xll.ohRangeRetrieveError(G21)</f>
        <v/>
      </c>
      <c r="I21" s="6" t="str">
        <f>IFERROR(_xll.qlRateHelperQuoteName(G21),"--")</f>
        <v>--</v>
      </c>
      <c r="J21" s="7" t="str">
        <f>IFERROR(_xll.qlRateHelperQuoteValue(G21,),"--")</f>
        <v>--</v>
      </c>
      <c r="K21" s="7"/>
      <c r="L21" s="8" t="b">
        <f t="shared" si="2"/>
        <v>0</v>
      </c>
      <c r="M21" s="9">
        <v>50</v>
      </c>
      <c r="N21" s="9">
        <v>1</v>
      </c>
      <c r="O21" s="10" t="str">
        <f>IFERROR(_xll.qlRateHelperEarliestDate(G21,),"--")</f>
        <v>--</v>
      </c>
      <c r="P21" s="10" t="str">
        <f>IFERROR(_xll.qlRateHelperLatestDate(G21,),"--")</f>
        <v>--</v>
      </c>
    </row>
    <row r="22" spans="1:16" x14ac:dyDescent="0.2">
      <c r="A22" s="23" t="s">
        <v>81</v>
      </c>
      <c r="B22" s="17" t="str">
        <f t="shared" si="1"/>
        <v>USDEUR14M_Quote</v>
      </c>
      <c r="C22" s="17"/>
      <c r="D22" s="17">
        <v>2</v>
      </c>
      <c r="E22" s="17" t="s">
        <v>62</v>
      </c>
      <c r="F22" s="17" t="b">
        <v>0</v>
      </c>
      <c r="G22" s="17" t="str">
        <f>IF(ISERROR(_xll.qlQuoteValue(B22,_xll.ohTrigger(ManualTrigger,'General Settings'!$H$11))),"--",_xll.qlFxSwapRateHelper(,B22,EURSpotFx,IF(A22="SN","1D",IF(A22="SW","1W",A22)),D22,JoinCalendar,E22,F22,IsCurrencyPairCollateralBased,CollateralCurve,Permanent,_xll.ohTrigger(ManualTrigger,'General Settings'!$H$11),ObjectOverwrite))</f>
        <v>--</v>
      </c>
      <c r="H22" s="18" t="str">
        <f>_xll.ohRangeRetrieveError(G22)</f>
        <v/>
      </c>
      <c r="I22" s="6" t="str">
        <f>IFERROR(_xll.qlRateHelperQuoteName(G22),"--")</f>
        <v>--</v>
      </c>
      <c r="J22" s="7" t="str">
        <f>IFERROR(_xll.qlRateHelperQuoteValue(G22,),"--")</f>
        <v>--</v>
      </c>
      <c r="K22" s="7"/>
      <c r="L22" s="8" t="b">
        <f t="shared" si="2"/>
        <v>0</v>
      </c>
      <c r="M22" s="9">
        <v>50</v>
      </c>
      <c r="N22" s="9">
        <v>1</v>
      </c>
      <c r="O22" s="10" t="str">
        <f>IFERROR(_xll.qlRateHelperEarliestDate(G22,),"--")</f>
        <v>--</v>
      </c>
      <c r="P22" s="10" t="str">
        <f>IFERROR(_xll.qlRateHelperLatestDate(G22,),"--")</f>
        <v>--</v>
      </c>
    </row>
    <row r="23" spans="1:16" x14ac:dyDescent="0.2">
      <c r="A23" s="23" t="s">
        <v>14</v>
      </c>
      <c r="B23" s="17" t="str">
        <f t="shared" si="1"/>
        <v>USDEUR15M_Quote</v>
      </c>
      <c r="C23" s="17"/>
      <c r="D23" s="17">
        <v>2</v>
      </c>
      <c r="E23" s="17" t="s">
        <v>62</v>
      </c>
      <c r="F23" s="17" t="b">
        <v>0</v>
      </c>
      <c r="G23" s="17" t="str">
        <f>IF(ISERROR(_xll.qlQuoteValue(B23,_xll.ohTrigger(ManualTrigger,'General Settings'!$H$11))),"--",_xll.qlFxSwapRateHelper(,B23,EURSpotFx,IF(A23="SN","1D",IF(A23="SW","1W",A23)),D23,JoinCalendar,E23,F23,IsCurrencyPairCollateralBased,CollateralCurve,Permanent,_xll.ohTrigger(ManualTrigger,'General Settings'!$H$11),ObjectOverwrite))</f>
        <v>obj_015c7#0005</v>
      </c>
      <c r="H23" s="18" t="str">
        <f>_xll.ohRangeRetrieveError(G23)</f>
        <v/>
      </c>
      <c r="I23" s="6" t="str">
        <f>IFERROR(_xll.qlRateHelperQuoteName(G23),"--")</f>
        <v>USDEUR15M_Quote</v>
      </c>
      <c r="J23" s="7">
        <f>IFERROR(_xll.qlRateHelperQuoteValue(G23,),"--")</f>
        <v>1.1480000000000001E-2</v>
      </c>
      <c r="K23" s="7"/>
      <c r="L23" s="8" t="b">
        <f t="shared" si="2"/>
        <v>1</v>
      </c>
      <c r="M23" s="9">
        <v>50</v>
      </c>
      <c r="N23" s="9">
        <v>1</v>
      </c>
      <c r="O23" s="10">
        <f>IFERROR(_xll.qlRateHelperEarliestDate(G23,),"--")</f>
        <v>42150</v>
      </c>
      <c r="P23" s="10">
        <f>IFERROR(_xll.qlRateHelperLatestDate(G23,),"--")</f>
        <v>42608</v>
      </c>
    </row>
    <row r="24" spans="1:16" x14ac:dyDescent="0.2">
      <c r="A24" s="23" t="s">
        <v>82</v>
      </c>
      <c r="B24" s="17" t="str">
        <f t="shared" si="1"/>
        <v>USDEUR16M_Quote</v>
      </c>
      <c r="C24" s="17"/>
      <c r="D24" s="17">
        <v>2</v>
      </c>
      <c r="E24" s="17" t="s">
        <v>62</v>
      </c>
      <c r="F24" s="17" t="b">
        <v>0</v>
      </c>
      <c r="G24" s="17" t="str">
        <f>IF(ISERROR(_xll.qlQuoteValue(B24,_xll.ohTrigger(ManualTrigger,'General Settings'!$H$11))),"--",_xll.qlFxSwapRateHelper(,B24,EURSpotFx,IF(A24="SN","1D",IF(A24="SW","1W",A24)),D24,JoinCalendar,E24,F24,IsCurrencyPairCollateralBased,CollateralCurve,Permanent,_xll.ohTrigger(ManualTrigger,'General Settings'!$H$11),ObjectOverwrite))</f>
        <v>--</v>
      </c>
      <c r="H24" s="18" t="str">
        <f>_xll.ohRangeRetrieveError(G24)</f>
        <v/>
      </c>
      <c r="I24" s="6" t="str">
        <f>IFERROR(_xll.qlRateHelperQuoteName(G24),"--")</f>
        <v>--</v>
      </c>
      <c r="J24" s="7" t="str">
        <f>IFERROR(_xll.qlRateHelperQuoteValue(G24,),"--")</f>
        <v>--</v>
      </c>
      <c r="K24" s="7"/>
      <c r="L24" s="8" t="b">
        <f t="shared" si="2"/>
        <v>0</v>
      </c>
      <c r="M24" s="9">
        <v>50</v>
      </c>
      <c r="N24" s="9">
        <v>1</v>
      </c>
      <c r="O24" s="10" t="str">
        <f>IFERROR(_xll.qlRateHelperEarliestDate(G24,),"--")</f>
        <v>--</v>
      </c>
      <c r="P24" s="10" t="str">
        <f>IFERROR(_xll.qlRateHelperLatestDate(G24,),"--")</f>
        <v>--</v>
      </c>
    </row>
    <row r="25" spans="1:16" x14ac:dyDescent="0.2">
      <c r="A25" s="23" t="s">
        <v>83</v>
      </c>
      <c r="B25" s="17" t="str">
        <f t="shared" si="1"/>
        <v>USDEUR17M_Quote</v>
      </c>
      <c r="C25" s="17"/>
      <c r="D25" s="17">
        <v>2</v>
      </c>
      <c r="E25" s="17" t="s">
        <v>62</v>
      </c>
      <c r="F25" s="17" t="b">
        <v>0</v>
      </c>
      <c r="G25" s="17" t="str">
        <f>IF(ISERROR(_xll.qlQuoteValue(B25,_xll.ohTrigger(ManualTrigger,'General Settings'!$H$11))),"--",_xll.qlFxSwapRateHelper(,B25,EURSpotFx,IF(A25="SN","1D",IF(A25="SW","1W",A25)),D25,JoinCalendar,E25,F25,IsCurrencyPairCollateralBased,CollateralCurve,Permanent,_xll.ohTrigger(ManualTrigger,'General Settings'!$H$11),ObjectOverwrite))</f>
        <v>--</v>
      </c>
      <c r="H25" s="18" t="str">
        <f>_xll.ohRangeRetrieveError(G25)</f>
        <v/>
      </c>
      <c r="I25" s="6" t="str">
        <f>IFERROR(_xll.qlRateHelperQuoteName(G25),"--")</f>
        <v>--</v>
      </c>
      <c r="J25" s="7" t="str">
        <f>IFERROR(_xll.qlRateHelperQuoteValue(G25,),"--")</f>
        <v>--</v>
      </c>
      <c r="K25" s="7"/>
      <c r="L25" s="8" t="b">
        <f t="shared" si="2"/>
        <v>0</v>
      </c>
      <c r="M25" s="9">
        <v>50</v>
      </c>
      <c r="N25" s="9">
        <v>1</v>
      </c>
      <c r="O25" s="10" t="str">
        <f>IFERROR(_xll.qlRateHelperEarliestDate(G25,),"--")</f>
        <v>--</v>
      </c>
      <c r="P25" s="10" t="str">
        <f>IFERROR(_xll.qlRateHelperLatestDate(G25,),"--")</f>
        <v>--</v>
      </c>
    </row>
    <row r="26" spans="1:16" x14ac:dyDescent="0.2">
      <c r="A26" s="23" t="s">
        <v>13</v>
      </c>
      <c r="B26" s="17" t="str">
        <f t="shared" si="1"/>
        <v>USDEUR18M_Quote</v>
      </c>
      <c r="C26" s="17"/>
      <c r="D26" s="17">
        <v>2</v>
      </c>
      <c r="E26" s="17" t="s">
        <v>62</v>
      </c>
      <c r="F26" s="17" t="b">
        <v>0</v>
      </c>
      <c r="G26" s="17" t="str">
        <f>IF(ISERROR(_xll.qlQuoteValue(B26,_xll.ohTrigger(ManualTrigger,'General Settings'!$H$11))),"--",_xll.qlFxSwapRateHelper(,B26,EURSpotFx,IF(A26="SN","1D",IF(A26="SW","1W",A26)),D26,JoinCalendar,E26,F26,IsCurrencyPairCollateralBased,CollateralCurve,Permanent,_xll.ohTrigger(ManualTrigger,'General Settings'!$H$11),ObjectOverwrite))</f>
        <v>obj_015c3#0005</v>
      </c>
      <c r="H26" s="18" t="str">
        <f>_xll.ohRangeRetrieveError(G26)</f>
        <v/>
      </c>
      <c r="I26" s="6" t="str">
        <f>IFERROR(_xll.qlRateHelperQuoteName(G26),"--")</f>
        <v>USDEUR18M_Quote</v>
      </c>
      <c r="J26" s="7">
        <f>IFERROR(_xll.qlRateHelperQuoteValue(G26,),"--")</f>
        <v>1.55E-2</v>
      </c>
      <c r="K26" s="7"/>
      <c r="L26" s="8" t="b">
        <f t="shared" si="2"/>
        <v>1</v>
      </c>
      <c r="M26" s="9">
        <v>50</v>
      </c>
      <c r="N26" s="9">
        <v>1</v>
      </c>
      <c r="O26" s="10">
        <f>IFERROR(_xll.qlRateHelperEarliestDate(G26,),"--")</f>
        <v>42150</v>
      </c>
      <c r="P26" s="10">
        <f>IFERROR(_xll.qlRateHelperLatestDate(G26,),"--")</f>
        <v>42702</v>
      </c>
    </row>
    <row r="27" spans="1:16" x14ac:dyDescent="0.2">
      <c r="A27" s="23" t="s">
        <v>84</v>
      </c>
      <c r="B27" s="17" t="str">
        <f t="shared" si="1"/>
        <v>USDEUR19M_Quote</v>
      </c>
      <c r="C27" s="17"/>
      <c r="D27" s="17">
        <v>2</v>
      </c>
      <c r="E27" s="17" t="s">
        <v>62</v>
      </c>
      <c r="F27" s="17" t="b">
        <v>0</v>
      </c>
      <c r="G27" s="17" t="str">
        <f>IF(ISERROR(_xll.qlQuoteValue(B27,_xll.ohTrigger(ManualTrigger,'General Settings'!$H$11))),"--",_xll.qlFxSwapRateHelper(,B27,EURSpotFx,IF(A27="SN","1D",IF(A27="SW","1W",A27)),D27,JoinCalendar,E27,F27,IsCurrencyPairCollateralBased,CollateralCurve,Permanent,_xll.ohTrigger(ManualTrigger,'General Settings'!$H$11),ObjectOverwrite))</f>
        <v>--</v>
      </c>
      <c r="H27" s="18" t="str">
        <f>_xll.ohRangeRetrieveError(G27)</f>
        <v/>
      </c>
      <c r="I27" s="6" t="str">
        <f>IFERROR(_xll.qlRateHelperQuoteName(G27),"--")</f>
        <v>--</v>
      </c>
      <c r="J27" s="7" t="str">
        <f>IFERROR(_xll.qlRateHelperQuoteValue(G27,),"--")</f>
        <v>--</v>
      </c>
      <c r="K27" s="7"/>
      <c r="L27" s="8" t="b">
        <f t="shared" si="2"/>
        <v>0</v>
      </c>
      <c r="M27" s="9">
        <v>50</v>
      </c>
      <c r="N27" s="9">
        <v>1</v>
      </c>
      <c r="O27" s="10" t="str">
        <f>IFERROR(_xll.qlRateHelperEarliestDate(G27,),"--")</f>
        <v>--</v>
      </c>
      <c r="P27" s="10" t="str">
        <f>IFERROR(_xll.qlRateHelperLatestDate(G27,),"--")</f>
        <v>--</v>
      </c>
    </row>
    <row r="28" spans="1:16" x14ac:dyDescent="0.2">
      <c r="A28" s="23" t="s">
        <v>85</v>
      </c>
      <c r="B28" s="17" t="str">
        <f t="shared" si="1"/>
        <v>USDEUR20M_Quote</v>
      </c>
      <c r="C28" s="17"/>
      <c r="D28" s="17">
        <v>2</v>
      </c>
      <c r="E28" s="17" t="s">
        <v>62</v>
      </c>
      <c r="F28" s="17" t="b">
        <v>0</v>
      </c>
      <c r="G28" s="17" t="str">
        <f>IF(ISERROR(_xll.qlQuoteValue(B28,_xll.ohTrigger(ManualTrigger,'General Settings'!$H$11))),"--",_xll.qlFxSwapRateHelper(,B28,EURSpotFx,IF(A28="SN","1D",IF(A28="SW","1W",A28)),D28,JoinCalendar,E28,F28,IsCurrencyPairCollateralBased,CollateralCurve,Permanent,_xll.ohTrigger(ManualTrigger,'General Settings'!$H$11),ObjectOverwrite))</f>
        <v>--</v>
      </c>
      <c r="H28" s="18" t="str">
        <f>_xll.ohRangeRetrieveError(G28)</f>
        <v/>
      </c>
      <c r="I28" s="6" t="str">
        <f>IFERROR(_xll.qlRateHelperQuoteName(G28),"--")</f>
        <v>--</v>
      </c>
      <c r="J28" s="7" t="str">
        <f>IFERROR(_xll.qlRateHelperQuoteValue(G28,),"--")</f>
        <v>--</v>
      </c>
      <c r="K28" s="7"/>
      <c r="L28" s="8" t="b">
        <f t="shared" si="2"/>
        <v>0</v>
      </c>
      <c r="M28" s="9">
        <v>50</v>
      </c>
      <c r="N28" s="9">
        <v>1</v>
      </c>
      <c r="O28" s="10" t="str">
        <f>IFERROR(_xll.qlRateHelperEarliestDate(G28,),"--")</f>
        <v>--</v>
      </c>
      <c r="P28" s="10" t="str">
        <f>IFERROR(_xll.qlRateHelperLatestDate(G28,),"--")</f>
        <v>--</v>
      </c>
    </row>
    <row r="29" spans="1:16" x14ac:dyDescent="0.2">
      <c r="A29" s="23" t="s">
        <v>12</v>
      </c>
      <c r="B29" s="17" t="str">
        <f t="shared" si="1"/>
        <v>USDEUR21M_Quote</v>
      </c>
      <c r="C29" s="17"/>
      <c r="D29" s="17">
        <v>2</v>
      </c>
      <c r="E29" s="17" t="s">
        <v>62</v>
      </c>
      <c r="F29" s="17" t="b">
        <v>0</v>
      </c>
      <c r="G29" s="17" t="str">
        <f>IF(ISERROR(_xll.qlQuoteValue(B29,_xll.ohTrigger(ManualTrigger,'General Settings'!$H$11))),"--",_xll.qlFxSwapRateHelper(,B29,EURSpotFx,IF(A29="SN","1D",IF(A29="SW","1W",A29)),D29,JoinCalendar,E29,F29,IsCurrencyPairCollateralBased,CollateralCurve,Permanent,_xll.ohTrigger(ManualTrigger,'General Settings'!$H$11),ObjectOverwrite))</f>
        <v>obj_015be#0005</v>
      </c>
      <c r="H29" s="18" t="str">
        <f>_xll.ohRangeRetrieveError(G29)</f>
        <v/>
      </c>
      <c r="I29" s="6" t="str">
        <f>IFERROR(_xll.qlRateHelperQuoteName(G29),"--")</f>
        <v>USDEUR21M_Quote</v>
      </c>
      <c r="J29" s="7">
        <f>IFERROR(_xll.qlRateHelperQuoteValue(G29,),"--")</f>
        <v>2.0085000000000002E-2</v>
      </c>
      <c r="K29" s="7"/>
      <c r="L29" s="98" t="b">
        <v>0</v>
      </c>
      <c r="M29" s="9">
        <v>50</v>
      </c>
      <c r="N29" s="9">
        <v>1</v>
      </c>
      <c r="O29" s="10">
        <f>IFERROR(_xll.qlRateHelperEarliestDate(G29,),"--")</f>
        <v>42150</v>
      </c>
      <c r="P29" s="10">
        <f>IFERROR(_xll.qlRateHelperLatestDate(G29,),"--")</f>
        <v>42793</v>
      </c>
    </row>
    <row r="30" spans="1:16" x14ac:dyDescent="0.2">
      <c r="A30" s="23" t="s">
        <v>86</v>
      </c>
      <c r="B30" s="17" t="str">
        <f t="shared" si="1"/>
        <v>USDEUR22M_Quote</v>
      </c>
      <c r="C30" s="17"/>
      <c r="D30" s="17">
        <v>2</v>
      </c>
      <c r="E30" s="17" t="s">
        <v>62</v>
      </c>
      <c r="F30" s="17" t="b">
        <v>0</v>
      </c>
      <c r="G30" s="17" t="str">
        <f>IF(ISERROR(_xll.qlQuoteValue(B30,_xll.ohTrigger(ManualTrigger,'General Settings'!$H$11))),"--",_xll.qlFxSwapRateHelper(,B30,EURSpotFx,IF(A30="SN","1D",IF(A30="SW","1W",A30)),D30,JoinCalendar,E30,F30,IsCurrencyPairCollateralBased,CollateralCurve,Permanent,_xll.ohTrigger(ManualTrigger,'General Settings'!$H$11),ObjectOverwrite))</f>
        <v>--</v>
      </c>
      <c r="H30" s="18" t="str">
        <f>_xll.ohRangeRetrieveError(G30)</f>
        <v/>
      </c>
      <c r="I30" s="6" t="str">
        <f>IFERROR(_xll.qlRateHelperQuoteName(G30),"--")</f>
        <v>--</v>
      </c>
      <c r="J30" s="7" t="str">
        <f>IFERROR(_xll.qlRateHelperQuoteValue(G30,),"--")</f>
        <v>--</v>
      </c>
      <c r="K30" s="7"/>
      <c r="L30" s="8" t="b">
        <f t="shared" si="2"/>
        <v>0</v>
      </c>
      <c r="M30" s="9">
        <v>50</v>
      </c>
      <c r="N30" s="9">
        <v>1</v>
      </c>
      <c r="O30" s="10" t="str">
        <f>IFERROR(_xll.qlRateHelperEarliestDate(G30,),"--")</f>
        <v>--</v>
      </c>
      <c r="P30" s="10" t="str">
        <f>IFERROR(_xll.qlRateHelperLatestDate(G30,),"--")</f>
        <v>--</v>
      </c>
    </row>
    <row r="31" spans="1:16" x14ac:dyDescent="0.2">
      <c r="A31" s="23" t="s">
        <v>87</v>
      </c>
      <c r="B31" s="17" t="str">
        <f t="shared" si="1"/>
        <v>USDEUR23M_Quote</v>
      </c>
      <c r="C31" s="17"/>
      <c r="D31" s="17">
        <v>2</v>
      </c>
      <c r="E31" s="17" t="s">
        <v>62</v>
      </c>
      <c r="F31" s="17" t="b">
        <v>0</v>
      </c>
      <c r="G31" s="17" t="str">
        <f>IF(ISERROR(_xll.qlQuoteValue(B31,_xll.ohTrigger(ManualTrigger,'General Settings'!$H$11))),"--",_xll.qlFxSwapRateHelper(,B31,EURSpotFx,IF(A31="SN","1D",IF(A31="SW","1W",A31)),D31,JoinCalendar,E31,F31,IsCurrencyPairCollateralBased,CollateralCurve,Permanent,_xll.ohTrigger(ManualTrigger,'General Settings'!$H$11),ObjectOverwrite))</f>
        <v>--</v>
      </c>
      <c r="H31" s="18" t="str">
        <f>_xll.ohRangeRetrieveError(G31)</f>
        <v/>
      </c>
      <c r="I31" s="6" t="str">
        <f>IFERROR(_xll.qlRateHelperQuoteName(G31),"--")</f>
        <v>--</v>
      </c>
      <c r="J31" s="7" t="str">
        <f>IFERROR(_xll.qlRateHelperQuoteValue(G31,),"--")</f>
        <v>--</v>
      </c>
      <c r="K31" s="7"/>
      <c r="L31" s="8" t="b">
        <f t="shared" si="2"/>
        <v>0</v>
      </c>
      <c r="M31" s="9">
        <v>50</v>
      </c>
      <c r="N31" s="9">
        <v>1</v>
      </c>
      <c r="O31" s="10" t="str">
        <f>IFERROR(_xll.qlRateHelperEarliestDate(G31,),"--")</f>
        <v>--</v>
      </c>
      <c r="P31" s="10" t="str">
        <f>IFERROR(_xll.qlRateHelperLatestDate(G31,),"--")</f>
        <v>--</v>
      </c>
    </row>
    <row r="32" spans="1:16" x14ac:dyDescent="0.2">
      <c r="A32" s="23" t="s">
        <v>11</v>
      </c>
      <c r="B32" s="17" t="str">
        <f t="shared" si="1"/>
        <v>USDEUR2Y_Quote</v>
      </c>
      <c r="C32" s="17"/>
      <c r="D32" s="17">
        <v>2</v>
      </c>
      <c r="E32" s="17" t="s">
        <v>62</v>
      </c>
      <c r="F32" s="17" t="b">
        <v>0</v>
      </c>
      <c r="G32" s="17" t="str">
        <f>IF(ISERROR(_xll.qlQuoteValue(B32,_xll.ohTrigger(ManualTrigger,'General Settings'!$H$11))),"--",_xll.qlFxSwapRateHelper(,B32,EURSpotFx,IF(A32="SN","1D",IF(A32="SW","1W",A32)),D32,JoinCalendar,E32,F32,IsCurrencyPairCollateralBased,CollateralCurve,Permanent,_xll.ohTrigger(ManualTrigger,'General Settings'!$H$11),ObjectOverwrite))</f>
        <v>obj_015b9#0005</v>
      </c>
      <c r="H32" s="18" t="str">
        <f>_xll.ohRangeRetrieveError(G32)</f>
        <v/>
      </c>
      <c r="I32" s="6" t="str">
        <f>IFERROR(_xll.qlRateHelperQuoteName(G32),"--")</f>
        <v>USDEUR2Y_Quote</v>
      </c>
      <c r="J32" s="7">
        <f>IFERROR(_xll.qlRateHelperQuoteValue(G32,),"--")</f>
        <v>2.453E-2</v>
      </c>
      <c r="K32" s="7"/>
      <c r="L32" s="8" t="b">
        <f t="shared" si="2"/>
        <v>1</v>
      </c>
      <c r="M32" s="9">
        <v>50</v>
      </c>
      <c r="N32" s="9">
        <v>1</v>
      </c>
      <c r="O32" s="10">
        <f>IFERROR(_xll.qlRateHelperEarliestDate(G32,),"--")</f>
        <v>42150</v>
      </c>
      <c r="P32" s="10">
        <f>IFERROR(_xll.qlRateHelperLatestDate(G32,),"--")</f>
        <v>42881</v>
      </c>
    </row>
    <row r="33" spans="1:16" x14ac:dyDescent="0.2">
      <c r="A33" s="23" t="s">
        <v>10</v>
      </c>
      <c r="B33" s="17" t="str">
        <f t="shared" si="1"/>
        <v>USDEUR3Y_Quote</v>
      </c>
      <c r="C33" s="17"/>
      <c r="D33" s="17">
        <v>2</v>
      </c>
      <c r="E33" s="17" t="s">
        <v>62</v>
      </c>
      <c r="F33" s="17" t="b">
        <v>0</v>
      </c>
      <c r="G33" s="17" t="str">
        <f>IF(ISERROR(_xll.qlQuoteValue(B33,_xll.ohTrigger(ManualTrigger,'General Settings'!$H$11))),"--",_xll.qlFxSwapRateHelper(,B33,EURSpotFx,IF(A33="SN","1D",IF(A33="SW","1W",A33)),D33,JoinCalendar,E33,F33,IsCurrencyPairCollateralBased,CollateralCurve,Permanent,_xll.ohTrigger(ManualTrigger,'General Settings'!$H$11),ObjectOverwrite))</f>
        <v>obj_015bf#0005</v>
      </c>
      <c r="H33" s="18" t="str">
        <f>_xll.ohRangeRetrieveError(G33)</f>
        <v/>
      </c>
      <c r="I33" s="6" t="str">
        <f>IFERROR(_xll.qlRateHelperQuoteName(G33),"--")</f>
        <v>USDEUR3Y_Quote</v>
      </c>
      <c r="J33" s="7">
        <f>IFERROR(_xll.qlRateHelperQuoteValue(G33,),"--")</f>
        <v>4.6879999999999998E-2</v>
      </c>
      <c r="K33" s="7"/>
      <c r="L33" s="8" t="b">
        <f t="shared" si="2"/>
        <v>1</v>
      </c>
      <c r="M33" s="9">
        <v>50</v>
      </c>
      <c r="N33" s="9">
        <v>1</v>
      </c>
      <c r="O33" s="10">
        <f>IFERROR(_xll.qlRateHelperEarliestDate(G33,),"--")</f>
        <v>42150</v>
      </c>
      <c r="P33" s="10">
        <f>IFERROR(_xll.qlRateHelperLatestDate(G33,),"--")</f>
        <v>43249</v>
      </c>
    </row>
    <row r="34" spans="1:16" x14ac:dyDescent="0.2">
      <c r="A34" s="23" t="s">
        <v>9</v>
      </c>
      <c r="B34" s="17" t="str">
        <f t="shared" si="1"/>
        <v>USDEUR4Y_Quote</v>
      </c>
      <c r="C34" s="17"/>
      <c r="D34" s="17">
        <v>2</v>
      </c>
      <c r="E34" s="17" t="s">
        <v>62</v>
      </c>
      <c r="F34" s="17" t="b">
        <v>0</v>
      </c>
      <c r="G34" s="17" t="str">
        <f>IF(ISERROR(_xll.qlQuoteValue(B34,_xll.ohTrigger(ManualTrigger,'General Settings'!$H$11))),"--",_xll.qlFxSwapRateHelper(,B34,EURSpotFx,IF(A34="SN","1D",IF(A34="SW","1W",A34)),D34,JoinCalendar,E34,F34,IsCurrencyPairCollateralBased,CollateralCurve,Permanent,_xll.ohTrigger(ManualTrigger,'General Settings'!$H$11),ObjectOverwrite))</f>
        <v>obj_015ac#0005</v>
      </c>
      <c r="H34" s="18" t="str">
        <f>_xll.ohRangeRetrieveError(G34)</f>
        <v/>
      </c>
      <c r="I34" s="6" t="str">
        <f>IFERROR(_xll.qlRateHelperQuoteName(G34),"--")</f>
        <v>USDEUR4Y_Quote</v>
      </c>
      <c r="J34" s="7">
        <f>IFERROR(_xll.qlRateHelperQuoteValue(G34,),"--")</f>
        <v>7.1230000000000002E-2</v>
      </c>
      <c r="K34" s="7"/>
      <c r="L34" s="8" t="b">
        <f t="shared" si="2"/>
        <v>1</v>
      </c>
      <c r="M34" s="9">
        <v>50</v>
      </c>
      <c r="N34" s="9">
        <v>1</v>
      </c>
      <c r="O34" s="10">
        <f>IFERROR(_xll.qlRateHelperEarliestDate(G34,),"--")</f>
        <v>42150</v>
      </c>
      <c r="P34" s="10">
        <f>IFERROR(_xll.qlRateHelperLatestDate(G34,),"--")</f>
        <v>43613</v>
      </c>
    </row>
    <row r="35" spans="1:16" x14ac:dyDescent="0.2">
      <c r="A35" s="23" t="s">
        <v>8</v>
      </c>
      <c r="B35" s="17" t="str">
        <f t="shared" si="1"/>
        <v>USDEUR5Y_Quote</v>
      </c>
      <c r="C35" s="17"/>
      <c r="D35" s="17">
        <v>2</v>
      </c>
      <c r="E35" s="17" t="s">
        <v>62</v>
      </c>
      <c r="F35" s="17" t="b">
        <v>0</v>
      </c>
      <c r="G35" s="17" t="str">
        <f>IF(ISERROR(_xll.qlQuoteValue(B35,_xll.ohTrigger(ManualTrigger,'General Settings'!$H$11))),"--",_xll.qlFxSwapRateHelper(,B35,EURSpotFx,IF(A35="SN","1D",IF(A35="SW","1W",A35)),D35,JoinCalendar,E35,F35,IsCurrencyPairCollateralBased,CollateralCurve,Permanent,_xll.ohTrigger(ManualTrigger,'General Settings'!$H$11),ObjectOverwrite))</f>
        <v>obj_01587#0005</v>
      </c>
      <c r="H35" s="18" t="str">
        <f>_xll.ohRangeRetrieveError(G35)</f>
        <v/>
      </c>
      <c r="I35" s="6" t="str">
        <f>IFERROR(_xll.qlRateHelperQuoteName(G35),"--")</f>
        <v>USDEUR5Y_Quote</v>
      </c>
      <c r="J35" s="7">
        <f>IFERROR(_xll.qlRateHelperQuoteValue(G35,),"--")</f>
        <v>9.5735000000000001E-2</v>
      </c>
      <c r="K35" s="7"/>
      <c r="L35" s="8" t="b">
        <f t="shared" si="2"/>
        <v>1</v>
      </c>
      <c r="M35" s="9">
        <v>50</v>
      </c>
      <c r="N35" s="9">
        <v>1</v>
      </c>
      <c r="O35" s="10">
        <f>IFERROR(_xll.qlRateHelperEarliestDate(G35,),"--")</f>
        <v>42150</v>
      </c>
      <c r="P35" s="10">
        <f>IFERROR(_xll.qlRateHelperLatestDate(G35,),"--")</f>
        <v>43977</v>
      </c>
    </row>
    <row r="36" spans="1:16" x14ac:dyDescent="0.2">
      <c r="A36" s="23" t="s">
        <v>7</v>
      </c>
      <c r="B36" s="17" t="str">
        <f t="shared" si="1"/>
        <v>USDEUR6Y_Quote</v>
      </c>
      <c r="C36" s="17"/>
      <c r="D36" s="17">
        <v>2</v>
      </c>
      <c r="E36" s="17" t="s">
        <v>62</v>
      </c>
      <c r="F36" s="17" t="b">
        <v>0</v>
      </c>
      <c r="G36" s="17" t="str">
        <f>IF(ISERROR(_xll.qlQuoteValue(B36,_xll.ohTrigger(ManualTrigger,'General Settings'!$H$11))),"--",_xll.qlFxSwapRateHelper(,B36,EURSpotFx,IF(A36="SN","1D",IF(A36="SW","1W",A36)),D36,JoinCalendar,E36,F36,IsCurrencyPairCollateralBased,CollateralCurve,Permanent,_xll.ohTrigger(ManualTrigger,'General Settings'!$H$11),ObjectOverwrite))</f>
        <v>obj_01593#0005</v>
      </c>
      <c r="H36" s="18" t="str">
        <f>_xll.ohRangeRetrieveError(G36)</f>
        <v/>
      </c>
      <c r="I36" s="6" t="str">
        <f>IFERROR(_xll.qlRateHelperQuoteName(G36),"--")</f>
        <v>USDEUR6Y_Quote</v>
      </c>
      <c r="J36" s="7">
        <f>IFERROR(_xll.qlRateHelperQuoteValue(G36,),"--")</f>
        <v>0.11996000000000001</v>
      </c>
      <c r="K36" s="7"/>
      <c r="L36" s="8" t="b">
        <f t="shared" si="2"/>
        <v>1</v>
      </c>
      <c r="M36" s="9">
        <v>50</v>
      </c>
      <c r="N36" s="9">
        <v>1</v>
      </c>
      <c r="O36" s="10">
        <f>IFERROR(_xll.qlRateHelperEarliestDate(G36,),"--")</f>
        <v>42150</v>
      </c>
      <c r="P36" s="10">
        <f>IFERROR(_xll.qlRateHelperLatestDate(G36,),"--")</f>
        <v>44342</v>
      </c>
    </row>
    <row r="37" spans="1:16" x14ac:dyDescent="0.2">
      <c r="A37" s="23" t="s">
        <v>6</v>
      </c>
      <c r="B37" s="17" t="str">
        <f t="shared" ref="B37:B68" si="3">EURCollateralCurrency&amp;ForeignCurrency&amp;A37&amp;"_Quote"</f>
        <v>USDEUR7Y_Quote</v>
      </c>
      <c r="C37" s="17"/>
      <c r="D37" s="17">
        <v>2</v>
      </c>
      <c r="E37" s="17" t="s">
        <v>62</v>
      </c>
      <c r="F37" s="17" t="b">
        <v>0</v>
      </c>
      <c r="G37" s="17" t="str">
        <f>IF(ISERROR(_xll.qlQuoteValue(B37,_xll.ohTrigger(ManualTrigger,'General Settings'!$H$11))),"--",_xll.qlFxSwapRateHelper(,B37,EURSpotFx,IF(A37="SN","1D",IF(A37="SW","1W",A37)),D37,JoinCalendar,E37,F37,IsCurrencyPairCollateralBased,CollateralCurve,Permanent,_xll.ohTrigger(ManualTrigger,'General Settings'!$H$11),ObjectOverwrite))</f>
        <v>obj_0158c#0005</v>
      </c>
      <c r="H37" s="18" t="str">
        <f>_xll.ohRangeRetrieveError(G37)</f>
        <v/>
      </c>
      <c r="I37" s="6" t="str">
        <f>IFERROR(_xll.qlRateHelperQuoteName(G37),"--")</f>
        <v>USDEUR7Y_Quote</v>
      </c>
      <c r="J37" s="7">
        <f>IFERROR(_xll.qlRateHelperQuoteValue(G37,),"--")</f>
        <v>0.14291999999999999</v>
      </c>
      <c r="K37" s="7"/>
      <c r="L37" s="8" t="b">
        <f t="shared" si="2"/>
        <v>1</v>
      </c>
      <c r="M37" s="9">
        <v>50</v>
      </c>
      <c r="N37" s="9">
        <v>1</v>
      </c>
      <c r="O37" s="10">
        <f>IFERROR(_xll.qlRateHelperEarliestDate(G37,),"--")</f>
        <v>42150</v>
      </c>
      <c r="P37" s="10">
        <f>IFERROR(_xll.qlRateHelperLatestDate(G37,),"--")</f>
        <v>44707</v>
      </c>
    </row>
    <row r="38" spans="1:16" x14ac:dyDescent="0.2">
      <c r="A38" s="23" t="s">
        <v>5</v>
      </c>
      <c r="B38" s="17" t="str">
        <f t="shared" si="3"/>
        <v>USDEUR8Y_Quote</v>
      </c>
      <c r="C38" s="17"/>
      <c r="D38" s="17">
        <v>2</v>
      </c>
      <c r="E38" s="17" t="s">
        <v>62</v>
      </c>
      <c r="F38" s="17" t="b">
        <v>0</v>
      </c>
      <c r="G38" s="17" t="str">
        <f>IF(ISERROR(_xll.qlQuoteValue(B38,_xll.ohTrigger(ManualTrigger,'General Settings'!$H$11))),"--",_xll.qlFxSwapRateHelper(,B38,EURSpotFx,IF(A38="SN","1D",IF(A38="SW","1W",A38)),D38,JoinCalendar,E38,F38,IsCurrencyPairCollateralBased,CollateralCurve,Permanent,_xll.ohTrigger(ManualTrigger,'General Settings'!$H$11),ObjectOverwrite))</f>
        <v>obj_015a9#0005</v>
      </c>
      <c r="H38" s="18" t="str">
        <f>_xll.ohRangeRetrieveError(G38)</f>
        <v/>
      </c>
      <c r="I38" s="6" t="str">
        <f>IFERROR(_xll.qlRateHelperQuoteName(G38),"--")</f>
        <v>USDEUR8Y_Quote</v>
      </c>
      <c r="J38" s="7">
        <f>IFERROR(_xll.qlRateHelperQuoteValue(G38,),"--")</f>
        <v>0.16440500000000002</v>
      </c>
      <c r="K38" s="7"/>
      <c r="L38" s="8" t="b">
        <f t="shared" si="2"/>
        <v>1</v>
      </c>
      <c r="M38" s="9">
        <v>50</v>
      </c>
      <c r="N38" s="9">
        <v>1</v>
      </c>
      <c r="O38" s="10">
        <f>IFERROR(_xll.qlRateHelperEarliestDate(G38,),"--")</f>
        <v>42150</v>
      </c>
      <c r="P38" s="10">
        <f>IFERROR(_xll.qlRateHelperLatestDate(G38,),"--")</f>
        <v>45072</v>
      </c>
    </row>
    <row r="39" spans="1:16" x14ac:dyDescent="0.2">
      <c r="A39" s="23" t="s">
        <v>4</v>
      </c>
      <c r="B39" s="17" t="str">
        <f t="shared" si="3"/>
        <v>USDEUR9Y_Quote</v>
      </c>
      <c r="C39" s="17"/>
      <c r="D39" s="17">
        <v>2</v>
      </c>
      <c r="E39" s="17" t="s">
        <v>62</v>
      </c>
      <c r="F39" s="17" t="b">
        <v>0</v>
      </c>
      <c r="G39" s="17" t="str">
        <f>IF(ISERROR(_xll.qlQuoteValue(B39,_xll.ohTrigger(ManualTrigger,'General Settings'!$H$11))),"--",_xll.qlFxSwapRateHelper(,B39,EURSpotFx,IF(A39="SN","1D",IF(A39="SW","1W",A39)),D39,JoinCalendar,E39,F39,IsCurrencyPairCollateralBased,CollateralCurve,Permanent,_xll.ohTrigger(ManualTrigger,'General Settings'!$H$11),ObjectOverwrite))</f>
        <v>obj_01581#0005</v>
      </c>
      <c r="H39" s="18" t="str">
        <f>_xll.ohRangeRetrieveError(G39)</f>
        <v/>
      </c>
      <c r="I39" s="6" t="str">
        <f>IFERROR(_xll.qlRateHelperQuoteName(G39),"--")</f>
        <v>USDEUR9Y_Quote</v>
      </c>
      <c r="J39" s="7">
        <f>IFERROR(_xll.qlRateHelperQuoteValue(G39,),"--")</f>
        <v>0.18501000000000001</v>
      </c>
      <c r="K39" s="7"/>
      <c r="L39" s="8" t="b">
        <f t="shared" si="2"/>
        <v>1</v>
      </c>
      <c r="M39" s="9">
        <v>50</v>
      </c>
      <c r="N39" s="9">
        <v>1</v>
      </c>
      <c r="O39" s="10">
        <f>IFERROR(_xll.qlRateHelperEarliestDate(G39,),"--")</f>
        <v>42150</v>
      </c>
      <c r="P39" s="10">
        <f>IFERROR(_xll.qlRateHelperLatestDate(G39,),"--")</f>
        <v>45440</v>
      </c>
    </row>
    <row r="40" spans="1:16" x14ac:dyDescent="0.2">
      <c r="A40" s="23" t="s">
        <v>3</v>
      </c>
      <c r="B40" s="17" t="str">
        <f t="shared" si="3"/>
        <v>USDEUR10Y_Quote</v>
      </c>
      <c r="C40" s="17"/>
      <c r="D40" s="17">
        <v>2</v>
      </c>
      <c r="E40" s="17" t="s">
        <v>62</v>
      </c>
      <c r="F40" s="17" t="b">
        <v>0</v>
      </c>
      <c r="G40" s="17" t="str">
        <f>IF(ISERROR(_xll.qlQuoteValue(B40,_xll.ohTrigger(ManualTrigger,'General Settings'!$H$11))),"--",_xll.qlFxSwapRateHelper(,B40,EURSpotFx,IF(A40="SN","1D",IF(A40="SW","1W",A40)),D40,JoinCalendar,E40,F40,IsCurrencyPairCollateralBased,CollateralCurve,Permanent,_xll.ohTrigger(ManualTrigger,'General Settings'!$H$11),ObjectOverwrite))</f>
        <v>obj_01588#0005</v>
      </c>
      <c r="H40" s="18" t="str">
        <f>_xll.ohRangeRetrieveError(G40)</f>
        <v/>
      </c>
      <c r="I40" s="6" t="str">
        <f>IFERROR(_xll.qlRateHelperQuoteName(G40),"--")</f>
        <v>USDEUR10Y_Quote</v>
      </c>
      <c r="J40" s="7">
        <f>IFERROR(_xll.qlRateHelperQuoteValue(G40,),"--")</f>
        <v>0.20503000000000002</v>
      </c>
      <c r="K40" s="7"/>
      <c r="L40" s="8" t="b">
        <f t="shared" si="2"/>
        <v>1</v>
      </c>
      <c r="M40" s="9">
        <v>50</v>
      </c>
      <c r="N40" s="9">
        <v>1</v>
      </c>
      <c r="O40" s="10">
        <f>IFERROR(_xll.qlRateHelperEarliestDate(G40,),"--")</f>
        <v>42150</v>
      </c>
      <c r="P40" s="10">
        <f>IFERROR(_xll.qlRateHelperLatestDate(G40,),"--")</f>
        <v>45804</v>
      </c>
    </row>
    <row r="41" spans="1:16" x14ac:dyDescent="0.2">
      <c r="A41" s="23" t="s">
        <v>88</v>
      </c>
      <c r="B41" s="17" t="str">
        <f t="shared" si="3"/>
        <v>USDEUR11Y_Quote</v>
      </c>
      <c r="C41" s="17"/>
      <c r="D41" s="17">
        <v>2</v>
      </c>
      <c r="E41" s="17" t="s">
        <v>62</v>
      </c>
      <c r="F41" s="17" t="b">
        <v>0</v>
      </c>
      <c r="G41" s="17" t="str">
        <f>IF(ISERROR(_xll.qlQuoteValue(B41,_xll.ohTrigger(ManualTrigger,'General Settings'!$H$11))),"--",_xll.qlFxSwapRateHelper(,B41,EURSpotFx,IF(A41="SN","1D",IF(A41="SW","1W",A41)),D41,JoinCalendar,E41,F41,IsCurrencyPairCollateralBased,CollateralCurve,Permanent,_xll.ohTrigger(ManualTrigger,'General Settings'!$H$11),ObjectOverwrite))</f>
        <v>--</v>
      </c>
      <c r="H41" s="18" t="str">
        <f>_xll.ohRangeRetrieveError(G41)</f>
        <v/>
      </c>
      <c r="I41" s="6" t="str">
        <f>IFERROR(_xll.qlRateHelperQuoteName(G41),"--")</f>
        <v>--</v>
      </c>
      <c r="J41" s="7" t="str">
        <f>IFERROR(_xll.qlRateHelperQuoteValue(G41,),"--")</f>
        <v>--</v>
      </c>
      <c r="K41" s="7"/>
      <c r="L41" s="8" t="b">
        <f t="shared" si="2"/>
        <v>0</v>
      </c>
      <c r="M41" s="9">
        <v>50</v>
      </c>
      <c r="N41" s="9">
        <v>1</v>
      </c>
      <c r="O41" s="10" t="str">
        <f>IFERROR(_xll.qlRateHelperEarliestDate(G41,),"--")</f>
        <v>--</v>
      </c>
      <c r="P41" s="10" t="str">
        <f>IFERROR(_xll.qlRateHelperLatestDate(G41,),"--")</f>
        <v>--</v>
      </c>
    </row>
    <row r="42" spans="1:16" x14ac:dyDescent="0.2">
      <c r="A42" s="23" t="s">
        <v>2</v>
      </c>
      <c r="B42" s="17" t="str">
        <f t="shared" si="3"/>
        <v>USDEUR12Y_Quote</v>
      </c>
      <c r="C42" s="17"/>
      <c r="D42" s="17">
        <v>2</v>
      </c>
      <c r="E42" s="17" t="s">
        <v>62</v>
      </c>
      <c r="F42" s="17" t="b">
        <v>0</v>
      </c>
      <c r="G42" s="17" t="str">
        <f>IF(ISERROR(_xll.qlQuoteValue(B42,_xll.ohTrigger(ManualTrigger,'General Settings'!$H$11))),"--",_xll.qlFxSwapRateHelper(,B42,EURSpotFx,IF(A42="SN","1D",IF(A42="SW","1W",A42)),D42,JoinCalendar,E42,F42,IsCurrencyPairCollateralBased,CollateralCurve,Permanent,_xll.ohTrigger(ManualTrigger,'General Settings'!$H$11),ObjectOverwrite))</f>
        <v>obj_015bb#0005</v>
      </c>
      <c r="H42" s="18" t="str">
        <f>_xll.ohRangeRetrieveError(G42)</f>
        <v/>
      </c>
      <c r="I42" s="6" t="str">
        <f>IFERROR(_xll.qlRateHelperQuoteName(G42),"--")</f>
        <v>USDEUR12Y_Quote</v>
      </c>
      <c r="J42" s="7">
        <f>IFERROR(_xll.qlRateHelperQuoteValue(G42,),"--")</f>
        <v>0.24420999999999998</v>
      </c>
      <c r="K42" s="7"/>
      <c r="L42" s="8" t="b">
        <f t="shared" si="2"/>
        <v>1</v>
      </c>
      <c r="M42" s="9">
        <v>50</v>
      </c>
      <c r="N42" s="9">
        <v>1</v>
      </c>
      <c r="O42" s="10">
        <f>IFERROR(_xll.qlRateHelperEarliestDate(G42,),"--")</f>
        <v>42150</v>
      </c>
      <c r="P42" s="10">
        <f>IFERROR(_xll.qlRateHelperLatestDate(G42,),"--")</f>
        <v>46533</v>
      </c>
    </row>
    <row r="43" spans="1:16" x14ac:dyDescent="0.2">
      <c r="A43" s="23" t="s">
        <v>89</v>
      </c>
      <c r="B43" s="17" t="str">
        <f t="shared" si="3"/>
        <v>USDEUR13Y_Quote</v>
      </c>
      <c r="C43" s="17"/>
      <c r="D43" s="17">
        <v>2</v>
      </c>
      <c r="E43" s="17" t="s">
        <v>62</v>
      </c>
      <c r="F43" s="17" t="b">
        <v>0</v>
      </c>
      <c r="G43" s="17" t="str">
        <f>IF(ISERROR(_xll.qlQuoteValue(B43,_xll.ohTrigger(ManualTrigger,'General Settings'!$H$11))),"--",_xll.qlFxSwapRateHelper(,B43,EURSpotFx,IF(A43="SN","1D",IF(A43="SW","1W",A43)),D43,JoinCalendar,E43,F43,IsCurrencyPairCollateralBased,CollateralCurve,Permanent,_xll.ohTrigger(ManualTrigger,'General Settings'!$H$11),ObjectOverwrite))</f>
        <v>--</v>
      </c>
      <c r="H43" s="18" t="str">
        <f>_xll.ohRangeRetrieveError(G43)</f>
        <v/>
      </c>
      <c r="I43" s="6" t="str">
        <f>IFERROR(_xll.qlRateHelperQuoteName(G43),"--")</f>
        <v>--</v>
      </c>
      <c r="J43" s="7" t="str">
        <f>IFERROR(_xll.qlRateHelperQuoteValue(G43,),"--")</f>
        <v>--</v>
      </c>
      <c r="K43" s="7"/>
      <c r="L43" s="8" t="b">
        <f t="shared" si="2"/>
        <v>0</v>
      </c>
      <c r="M43" s="9">
        <v>50</v>
      </c>
      <c r="N43" s="9">
        <v>1</v>
      </c>
      <c r="O43" s="10" t="str">
        <f>IFERROR(_xll.qlRateHelperEarliestDate(G43,),"--")</f>
        <v>--</v>
      </c>
      <c r="P43" s="10" t="str">
        <f>IFERROR(_xll.qlRateHelperLatestDate(G43,),"--")</f>
        <v>--</v>
      </c>
    </row>
    <row r="44" spans="1:16" x14ac:dyDescent="0.2">
      <c r="A44" s="23" t="s">
        <v>90</v>
      </c>
      <c r="B44" s="17" t="str">
        <f t="shared" si="3"/>
        <v>USDEUR14Y_Quote</v>
      </c>
      <c r="C44" s="17"/>
      <c r="D44" s="17">
        <v>2</v>
      </c>
      <c r="E44" s="17" t="s">
        <v>62</v>
      </c>
      <c r="F44" s="17" t="b">
        <v>0</v>
      </c>
      <c r="G44" s="17" t="str">
        <f>IF(ISERROR(_xll.qlQuoteValue(B44,_xll.ohTrigger(ManualTrigger,'General Settings'!$H$11))),"--",_xll.qlFxSwapRateHelper(,B44,EURSpotFx,IF(A44="SN","1D",IF(A44="SW","1W",A44)),D44,JoinCalendar,E44,F44,IsCurrencyPairCollateralBased,CollateralCurve,Permanent,_xll.ohTrigger(ManualTrigger,'General Settings'!$H$11),ObjectOverwrite))</f>
        <v>--</v>
      </c>
      <c r="H44" s="18" t="str">
        <f>_xll.ohRangeRetrieveError(G44)</f>
        <v/>
      </c>
      <c r="I44" s="6" t="str">
        <f>IFERROR(_xll.qlRateHelperQuoteName(G44),"--")</f>
        <v>--</v>
      </c>
      <c r="J44" s="7" t="str">
        <f>IFERROR(_xll.qlRateHelperQuoteValue(G44,),"--")</f>
        <v>--</v>
      </c>
      <c r="K44" s="7"/>
      <c r="L44" s="8" t="b">
        <f t="shared" si="2"/>
        <v>0</v>
      </c>
      <c r="M44" s="9">
        <v>50</v>
      </c>
      <c r="N44" s="9">
        <v>1</v>
      </c>
      <c r="O44" s="10" t="str">
        <f>IFERROR(_xll.qlRateHelperEarliestDate(G44,),"--")</f>
        <v>--</v>
      </c>
      <c r="P44" s="10" t="str">
        <f>IFERROR(_xll.qlRateHelperLatestDate(G44,),"--")</f>
        <v>--</v>
      </c>
    </row>
    <row r="45" spans="1:16" x14ac:dyDescent="0.2">
      <c r="A45" s="23" t="s">
        <v>1</v>
      </c>
      <c r="B45" s="17" t="str">
        <f t="shared" si="3"/>
        <v>USDEUR15Y_Quote</v>
      </c>
      <c r="C45" s="17"/>
      <c r="D45" s="17">
        <v>2</v>
      </c>
      <c r="E45" s="17" t="s">
        <v>62</v>
      </c>
      <c r="F45" s="17" t="b">
        <v>0</v>
      </c>
      <c r="G45" s="17" t="str">
        <f>IF(ISERROR(_xll.qlQuoteValue(B45,_xll.ohTrigger(ManualTrigger,'General Settings'!$H$11))),"--",_xll.qlFxSwapRateHelper(,B45,EURSpotFx,IF(A45="SN","1D",IF(A45="SW","1W",A45)),D45,JoinCalendar,E45,F45,IsCurrencyPairCollateralBased,CollateralCurve,Permanent,_xll.ohTrigger(ManualTrigger,'General Settings'!$H$11),ObjectOverwrite))</f>
        <v>obj_015b6#0005</v>
      </c>
      <c r="H45" s="18" t="str">
        <f>_xll.ohRangeRetrieveError(G45)</f>
        <v/>
      </c>
      <c r="I45" s="6" t="str">
        <f>IFERROR(_xll.qlRateHelperQuoteName(G45),"--")</f>
        <v>USDEUR15Y_Quote</v>
      </c>
      <c r="J45" s="7">
        <f>IFERROR(_xll.qlRateHelperQuoteValue(G45,),"--")</f>
        <v>0.30074000000000001</v>
      </c>
      <c r="K45" s="7"/>
      <c r="L45" s="8" t="b">
        <f t="shared" si="2"/>
        <v>1</v>
      </c>
      <c r="M45" s="9">
        <v>50</v>
      </c>
      <c r="N45" s="9">
        <v>1</v>
      </c>
      <c r="O45" s="10">
        <f>IFERROR(_xll.qlRateHelperEarliestDate(G45,),"--")</f>
        <v>42150</v>
      </c>
      <c r="P45" s="10">
        <f>IFERROR(_xll.qlRateHelperLatestDate(G45,),"--")</f>
        <v>47631</v>
      </c>
    </row>
    <row r="46" spans="1:16" x14ac:dyDescent="0.2">
      <c r="A46" s="23" t="s">
        <v>91</v>
      </c>
      <c r="B46" s="17" t="str">
        <f t="shared" si="3"/>
        <v>USDEUR16Y_Quote</v>
      </c>
      <c r="C46" s="17"/>
      <c r="D46" s="17">
        <v>2</v>
      </c>
      <c r="E46" s="17" t="s">
        <v>62</v>
      </c>
      <c r="F46" s="17" t="b">
        <v>0</v>
      </c>
      <c r="G46" s="17" t="str">
        <f>IF(ISERROR(_xll.qlQuoteValue(B46,_xll.ohTrigger(ManualTrigger,'General Settings'!$H$11))),"--",_xll.qlFxSwapRateHelper(,B46,EURSpotFx,IF(A46="SN","1D",IF(A46="SW","1W",A46)),D46,JoinCalendar,E46,F46,IsCurrencyPairCollateralBased,CollateralCurve,Permanent,_xll.ohTrigger(ManualTrigger,'General Settings'!$H$11),ObjectOverwrite))</f>
        <v>--</v>
      </c>
      <c r="H46" s="18" t="str">
        <f>_xll.ohRangeRetrieveError(G46)</f>
        <v/>
      </c>
      <c r="I46" s="6" t="str">
        <f>IFERROR(_xll.qlRateHelperQuoteName(G46),"--")</f>
        <v>--</v>
      </c>
      <c r="J46" s="7" t="str">
        <f>IFERROR(_xll.qlRateHelperQuoteValue(G46,),"--")</f>
        <v>--</v>
      </c>
      <c r="K46" s="7"/>
      <c r="L46" s="8" t="b">
        <f t="shared" si="2"/>
        <v>0</v>
      </c>
      <c r="M46" s="9">
        <v>50</v>
      </c>
      <c r="N46" s="9">
        <v>1</v>
      </c>
      <c r="O46" s="10" t="str">
        <f>IFERROR(_xll.qlRateHelperEarliestDate(G46,),"--")</f>
        <v>--</v>
      </c>
      <c r="P46" s="10" t="str">
        <f>IFERROR(_xll.qlRateHelperLatestDate(G46,),"--")</f>
        <v>--</v>
      </c>
    </row>
    <row r="47" spans="1:16" x14ac:dyDescent="0.2">
      <c r="A47" s="23" t="s">
        <v>92</v>
      </c>
      <c r="B47" s="17" t="str">
        <f t="shared" si="3"/>
        <v>USDEUR17Y_Quote</v>
      </c>
      <c r="C47" s="17"/>
      <c r="D47" s="17">
        <v>2</v>
      </c>
      <c r="E47" s="17" t="s">
        <v>62</v>
      </c>
      <c r="F47" s="17" t="b">
        <v>0</v>
      </c>
      <c r="G47" s="17" t="str">
        <f>IF(ISERROR(_xll.qlQuoteValue(B47,_xll.ohTrigger(ManualTrigger,'General Settings'!$H$11))),"--",_xll.qlFxSwapRateHelper(,B47,EURSpotFx,IF(A47="SN","1D",IF(A47="SW","1W",A47)),D47,JoinCalendar,E47,F47,IsCurrencyPairCollateralBased,CollateralCurve,Permanent,_xll.ohTrigger(ManualTrigger,'General Settings'!$H$11),ObjectOverwrite))</f>
        <v>--</v>
      </c>
      <c r="H47" s="18" t="str">
        <f>_xll.ohRangeRetrieveError(G47)</f>
        <v/>
      </c>
      <c r="I47" s="6" t="str">
        <f>IFERROR(_xll.qlRateHelperQuoteName(G47),"--")</f>
        <v>--</v>
      </c>
      <c r="J47" s="7" t="str">
        <f>IFERROR(_xll.qlRateHelperQuoteValue(G47,),"--")</f>
        <v>--</v>
      </c>
      <c r="K47" s="7"/>
      <c r="L47" s="8" t="b">
        <f t="shared" si="2"/>
        <v>0</v>
      </c>
      <c r="M47" s="9">
        <v>50</v>
      </c>
      <c r="N47" s="9">
        <v>1</v>
      </c>
      <c r="O47" s="10" t="str">
        <f>IFERROR(_xll.qlRateHelperEarliestDate(G47,),"--")</f>
        <v>--</v>
      </c>
      <c r="P47" s="10" t="str">
        <f>IFERROR(_xll.qlRateHelperLatestDate(G47,),"--")</f>
        <v>--</v>
      </c>
    </row>
    <row r="48" spans="1:16" x14ac:dyDescent="0.2">
      <c r="A48" s="23" t="s">
        <v>93</v>
      </c>
      <c r="B48" s="17" t="str">
        <f t="shared" si="3"/>
        <v>USDEUR18Y_Quote</v>
      </c>
      <c r="C48" s="17"/>
      <c r="D48" s="17">
        <v>2</v>
      </c>
      <c r="E48" s="17" t="s">
        <v>62</v>
      </c>
      <c r="F48" s="17" t="b">
        <v>0</v>
      </c>
      <c r="G48" s="17" t="str">
        <f>IF(ISERROR(_xll.qlQuoteValue(B48,_xll.ohTrigger(ManualTrigger,'General Settings'!$H$11))),"--",_xll.qlFxSwapRateHelper(,B48,EURSpotFx,IF(A48="SN","1D",IF(A48="SW","1W",A48)),D48,JoinCalendar,E48,F48,IsCurrencyPairCollateralBased,CollateralCurve,Permanent,_xll.ohTrigger(ManualTrigger,'General Settings'!$H$11),ObjectOverwrite))</f>
        <v>--</v>
      </c>
      <c r="H48" s="18" t="str">
        <f>_xll.ohRangeRetrieveError(G48)</f>
        <v/>
      </c>
      <c r="I48" s="6" t="str">
        <f>IFERROR(_xll.qlRateHelperQuoteName(G48),"--")</f>
        <v>--</v>
      </c>
      <c r="J48" s="7" t="str">
        <f>IFERROR(_xll.qlRateHelperQuoteValue(G48,),"--")</f>
        <v>--</v>
      </c>
      <c r="K48" s="7"/>
      <c r="L48" s="8" t="b">
        <f t="shared" si="2"/>
        <v>0</v>
      </c>
      <c r="M48" s="9">
        <v>50</v>
      </c>
      <c r="N48" s="9">
        <v>1</v>
      </c>
      <c r="O48" s="10" t="str">
        <f>IFERROR(_xll.qlRateHelperEarliestDate(G48,),"--")</f>
        <v>--</v>
      </c>
      <c r="P48" s="10" t="str">
        <f>IFERROR(_xll.qlRateHelperLatestDate(G48,),"--")</f>
        <v>--</v>
      </c>
    </row>
    <row r="49" spans="1:16" x14ac:dyDescent="0.2">
      <c r="A49" s="23" t="s">
        <v>94</v>
      </c>
      <c r="B49" s="17" t="str">
        <f t="shared" si="3"/>
        <v>USDEUR19Y_Quote</v>
      </c>
      <c r="C49" s="17"/>
      <c r="D49" s="17">
        <v>2</v>
      </c>
      <c r="E49" s="17" t="s">
        <v>62</v>
      </c>
      <c r="F49" s="17" t="b">
        <v>0</v>
      </c>
      <c r="G49" s="17" t="str">
        <f>IF(ISERROR(_xll.qlQuoteValue(B49,_xll.ohTrigger(ManualTrigger,'General Settings'!$H$11))),"--",_xll.qlFxSwapRateHelper(,B49,EURSpotFx,IF(A49="SN","1D",IF(A49="SW","1W",A49)),D49,JoinCalendar,E49,F49,IsCurrencyPairCollateralBased,CollateralCurve,Permanent,_xll.ohTrigger(ManualTrigger,'General Settings'!$H$11),ObjectOverwrite))</f>
        <v>--</v>
      </c>
      <c r="H49" s="18" t="str">
        <f>_xll.ohRangeRetrieveError(G49)</f>
        <v/>
      </c>
      <c r="I49" s="6" t="str">
        <f>IFERROR(_xll.qlRateHelperQuoteName(G49),"--")</f>
        <v>--</v>
      </c>
      <c r="J49" s="7" t="str">
        <f>IFERROR(_xll.qlRateHelperQuoteValue(G49,),"--")</f>
        <v>--</v>
      </c>
      <c r="K49" s="7"/>
      <c r="L49" s="8" t="b">
        <f t="shared" si="2"/>
        <v>0</v>
      </c>
      <c r="M49" s="9">
        <v>50</v>
      </c>
      <c r="N49" s="9">
        <v>1</v>
      </c>
      <c r="O49" s="10" t="str">
        <f>IFERROR(_xll.qlRateHelperEarliestDate(G49,),"--")</f>
        <v>--</v>
      </c>
      <c r="P49" s="10" t="str">
        <f>IFERROR(_xll.qlRateHelperLatestDate(G49,),"--")</f>
        <v>--</v>
      </c>
    </row>
    <row r="50" spans="1:16" x14ac:dyDescent="0.2">
      <c r="A50" s="23" t="s">
        <v>0</v>
      </c>
      <c r="B50" s="17" t="str">
        <f t="shared" si="3"/>
        <v>USDEUR20Y_Quote</v>
      </c>
      <c r="C50" s="17"/>
      <c r="D50" s="17">
        <v>2</v>
      </c>
      <c r="E50" s="17" t="s">
        <v>62</v>
      </c>
      <c r="F50" s="17" t="b">
        <v>0</v>
      </c>
      <c r="G50" s="17" t="str">
        <f>IF(ISERROR(_xll.qlQuoteValue(B50,_xll.ohTrigger(ManualTrigger,'General Settings'!$H$11))),"--",_xll.qlFxSwapRateHelper(,B50,EURSpotFx,IF(A50="SN","1D",IF(A50="SW","1W",A50)),D50,JoinCalendar,E50,F50,IsCurrencyPairCollateralBased,CollateralCurve,Permanent,_xll.ohTrigger(ManualTrigger,'General Settings'!$H$11),ObjectOverwrite))</f>
        <v>obj_0158b#0005</v>
      </c>
      <c r="H50" s="18" t="str">
        <f>_xll.ohRangeRetrieveError(G50)</f>
        <v/>
      </c>
      <c r="I50" s="6" t="str">
        <f>IFERROR(_xll.qlRateHelperQuoteName(G50),"--")</f>
        <v>USDEUR20Y_Quote</v>
      </c>
      <c r="J50" s="7">
        <f>IFERROR(_xll.qlRateHelperQuoteValue(G50,),"--")</f>
        <v>0.39739999999999998</v>
      </c>
      <c r="K50" s="7"/>
      <c r="L50" s="8" t="b">
        <f t="shared" si="2"/>
        <v>1</v>
      </c>
      <c r="M50" s="9">
        <v>50</v>
      </c>
      <c r="N50" s="9">
        <v>1</v>
      </c>
      <c r="O50" s="10">
        <f>IFERROR(_xll.qlRateHelperEarliestDate(G50,),"--")</f>
        <v>42150</v>
      </c>
      <c r="P50" s="10">
        <f>IFERROR(_xll.qlRateHelperLatestDate(G50,),"--")</f>
        <v>49458</v>
      </c>
    </row>
    <row r="51" spans="1:16" x14ac:dyDescent="0.2">
      <c r="A51" s="23" t="s">
        <v>95</v>
      </c>
      <c r="B51" s="17" t="str">
        <f t="shared" si="3"/>
        <v>USDEUR21Y_Quote</v>
      </c>
      <c r="C51" s="17"/>
      <c r="D51" s="17">
        <v>2</v>
      </c>
      <c r="E51" s="17" t="s">
        <v>62</v>
      </c>
      <c r="F51" s="17" t="b">
        <v>0</v>
      </c>
      <c r="G51" s="17" t="str">
        <f>IF(ISERROR(_xll.qlQuoteValue(B51,_xll.ohTrigger(ManualTrigger,'General Settings'!$H$11))),"--",_xll.qlFxSwapRateHelper(,B51,EURSpotFx,IF(A51="SN","1D",IF(A51="SW","1W",A51)),D51,JoinCalendar,E51,F51,IsCurrencyPairCollateralBased,CollateralCurve,Permanent,_xll.ohTrigger(ManualTrigger,'General Settings'!$H$11),ObjectOverwrite))</f>
        <v>--</v>
      </c>
      <c r="H51" s="18" t="str">
        <f>_xll.ohRangeRetrieveError(G51)</f>
        <v/>
      </c>
      <c r="I51" s="6" t="str">
        <f>IFERROR(_xll.qlRateHelperQuoteName(G51),"--")</f>
        <v>--</v>
      </c>
      <c r="J51" s="7" t="str">
        <f>IFERROR(_xll.qlRateHelperQuoteValue(G51,),"--")</f>
        <v>--</v>
      </c>
      <c r="K51" s="7"/>
      <c r="L51" s="8" t="b">
        <f t="shared" si="2"/>
        <v>0</v>
      </c>
      <c r="M51" s="9">
        <v>50</v>
      </c>
      <c r="N51" s="9">
        <v>1</v>
      </c>
      <c r="O51" s="10" t="str">
        <f>IFERROR(_xll.qlRateHelperEarliestDate(G51,),"--")</f>
        <v>--</v>
      </c>
      <c r="P51" s="10" t="str">
        <f>IFERROR(_xll.qlRateHelperLatestDate(G51,),"--")</f>
        <v>--</v>
      </c>
    </row>
    <row r="52" spans="1:16" x14ac:dyDescent="0.2">
      <c r="A52" s="23" t="s">
        <v>96</v>
      </c>
      <c r="B52" s="17" t="str">
        <f t="shared" si="3"/>
        <v>USDEUR22Y_Quote</v>
      </c>
      <c r="C52" s="17"/>
      <c r="D52" s="17">
        <v>2</v>
      </c>
      <c r="E52" s="17" t="s">
        <v>62</v>
      </c>
      <c r="F52" s="17" t="b">
        <v>0</v>
      </c>
      <c r="G52" s="17" t="str">
        <f>IF(ISERROR(_xll.qlQuoteValue(B52,_xll.ohTrigger(ManualTrigger,'General Settings'!$H$11))),"--",_xll.qlFxSwapRateHelper(,B52,EURSpotFx,IF(A52="SN","1D",IF(A52="SW","1W",A52)),D52,JoinCalendar,E52,F52,IsCurrencyPairCollateralBased,CollateralCurve,Permanent,_xll.ohTrigger(ManualTrigger,'General Settings'!$H$11),ObjectOverwrite))</f>
        <v>--</v>
      </c>
      <c r="H52" s="18" t="str">
        <f>_xll.ohRangeRetrieveError(G52)</f>
        <v/>
      </c>
      <c r="I52" s="6" t="str">
        <f>IFERROR(_xll.qlRateHelperQuoteName(G52),"--")</f>
        <v>--</v>
      </c>
      <c r="J52" s="7" t="str">
        <f>IFERROR(_xll.qlRateHelperQuoteValue(G52,),"--")</f>
        <v>--</v>
      </c>
      <c r="K52" s="7"/>
      <c r="L52" s="8" t="b">
        <f t="shared" si="2"/>
        <v>0</v>
      </c>
      <c r="M52" s="9">
        <v>50</v>
      </c>
      <c r="N52" s="9">
        <v>1</v>
      </c>
      <c r="O52" s="10" t="str">
        <f>IFERROR(_xll.qlRateHelperEarliestDate(G52,),"--")</f>
        <v>--</v>
      </c>
      <c r="P52" s="10" t="str">
        <f>IFERROR(_xll.qlRateHelperLatestDate(G52,),"--")</f>
        <v>--</v>
      </c>
    </row>
    <row r="53" spans="1:16" x14ac:dyDescent="0.2">
      <c r="A53" s="23" t="s">
        <v>97</v>
      </c>
      <c r="B53" s="17" t="str">
        <f t="shared" si="3"/>
        <v>USDEUR23Y_Quote</v>
      </c>
      <c r="C53" s="17"/>
      <c r="D53" s="17">
        <v>2</v>
      </c>
      <c r="E53" s="17" t="s">
        <v>62</v>
      </c>
      <c r="F53" s="17" t="b">
        <v>0</v>
      </c>
      <c r="G53" s="17" t="str">
        <f>IF(ISERROR(_xll.qlQuoteValue(B53,_xll.ohTrigger(ManualTrigger,'General Settings'!$H$11))),"--",_xll.qlFxSwapRateHelper(,B53,EURSpotFx,IF(A53="SN","1D",IF(A53="SW","1W",A53)),D53,JoinCalendar,E53,F53,IsCurrencyPairCollateralBased,CollateralCurve,Permanent,_xll.ohTrigger(ManualTrigger,'General Settings'!$H$11),ObjectOverwrite))</f>
        <v>--</v>
      </c>
      <c r="H53" s="18" t="str">
        <f>_xll.ohRangeRetrieveError(G53)</f>
        <v/>
      </c>
      <c r="I53" s="6" t="str">
        <f>IFERROR(_xll.qlRateHelperQuoteName(G53),"--")</f>
        <v>--</v>
      </c>
      <c r="J53" s="7" t="str">
        <f>IFERROR(_xll.qlRateHelperQuoteValue(G53,),"--")</f>
        <v>--</v>
      </c>
      <c r="K53" s="7"/>
      <c r="L53" s="8" t="b">
        <f t="shared" si="2"/>
        <v>0</v>
      </c>
      <c r="M53" s="9">
        <v>50</v>
      </c>
      <c r="N53" s="9">
        <v>1</v>
      </c>
      <c r="O53" s="10" t="str">
        <f>IFERROR(_xll.qlRateHelperEarliestDate(G53,),"--")</f>
        <v>--</v>
      </c>
      <c r="P53" s="10" t="str">
        <f>IFERROR(_xll.qlRateHelperLatestDate(G53,),"--")</f>
        <v>--</v>
      </c>
    </row>
    <row r="54" spans="1:16" x14ac:dyDescent="0.2">
      <c r="A54" s="23" t="s">
        <v>98</v>
      </c>
      <c r="B54" s="17" t="str">
        <f t="shared" si="3"/>
        <v>USDEUR24Y_Quote</v>
      </c>
      <c r="C54" s="17"/>
      <c r="D54" s="17">
        <v>2</v>
      </c>
      <c r="E54" s="17" t="s">
        <v>62</v>
      </c>
      <c r="F54" s="17" t="b">
        <v>0</v>
      </c>
      <c r="G54" s="17" t="str">
        <f>IF(ISERROR(_xll.qlQuoteValue(B54,_xll.ohTrigger(ManualTrigger,'General Settings'!$H$11))),"--",_xll.qlFxSwapRateHelper(,B54,EURSpotFx,IF(A54="SN","1D",IF(A54="SW","1W",A54)),D54,JoinCalendar,E54,F54,IsCurrencyPairCollateralBased,CollateralCurve,Permanent,_xll.ohTrigger(ManualTrigger,'General Settings'!$H$11),ObjectOverwrite))</f>
        <v>--</v>
      </c>
      <c r="H54" s="18" t="str">
        <f>_xll.ohRangeRetrieveError(G54)</f>
        <v/>
      </c>
      <c r="I54" s="6" t="str">
        <f>IFERROR(_xll.qlRateHelperQuoteName(G54),"--")</f>
        <v>--</v>
      </c>
      <c r="J54" s="7" t="str">
        <f>IFERROR(_xll.qlRateHelperQuoteValue(G54,),"--")</f>
        <v>--</v>
      </c>
      <c r="K54" s="7"/>
      <c r="L54" s="8" t="b">
        <f t="shared" si="2"/>
        <v>0</v>
      </c>
      <c r="M54" s="9">
        <v>50</v>
      </c>
      <c r="N54" s="9">
        <v>1</v>
      </c>
      <c r="O54" s="10" t="str">
        <f>IFERROR(_xll.qlRateHelperEarliestDate(G54,),"--")</f>
        <v>--</v>
      </c>
      <c r="P54" s="10" t="str">
        <f>IFERROR(_xll.qlRateHelperLatestDate(G54,),"--")</f>
        <v>--</v>
      </c>
    </row>
    <row r="55" spans="1:16" x14ac:dyDescent="0.2">
      <c r="A55" s="23" t="s">
        <v>99</v>
      </c>
      <c r="B55" s="17" t="str">
        <f t="shared" si="3"/>
        <v>USDEUR25Y_Quote</v>
      </c>
      <c r="C55" s="17"/>
      <c r="D55" s="17">
        <v>2</v>
      </c>
      <c r="E55" s="17" t="s">
        <v>62</v>
      </c>
      <c r="F55" s="17" t="b">
        <v>0</v>
      </c>
      <c r="G55" s="17" t="str">
        <f>IF(ISERROR(_xll.qlQuoteValue(B55,_xll.ohTrigger(ManualTrigger,'General Settings'!$H$11))),"--",_xll.qlFxSwapRateHelper(,B55,EURSpotFx,IF(A55="SN","1D",IF(A55="SW","1W",A55)),D55,JoinCalendar,E55,F55,IsCurrencyPairCollateralBased,CollateralCurve,Permanent,_xll.ohTrigger(ManualTrigger,'General Settings'!$H$11),ObjectOverwrite))</f>
        <v>--</v>
      </c>
      <c r="H55" s="18" t="str">
        <f>_xll.ohRangeRetrieveError(G55)</f>
        <v/>
      </c>
      <c r="I55" s="6" t="str">
        <f>IFERROR(_xll.qlRateHelperQuoteName(G55),"--")</f>
        <v>--</v>
      </c>
      <c r="J55" s="7" t="str">
        <f>IFERROR(_xll.qlRateHelperQuoteValue(G55,),"--")</f>
        <v>--</v>
      </c>
      <c r="K55" s="7"/>
      <c r="L55" s="8" t="b">
        <f t="shared" si="2"/>
        <v>0</v>
      </c>
      <c r="M55" s="9">
        <v>50</v>
      </c>
      <c r="N55" s="9">
        <v>1</v>
      </c>
      <c r="O55" s="10" t="str">
        <f>IFERROR(_xll.qlRateHelperEarliestDate(G55,),"--")</f>
        <v>--</v>
      </c>
      <c r="P55" s="10" t="str">
        <f>IFERROR(_xll.qlRateHelperLatestDate(G55,),"--")</f>
        <v>--</v>
      </c>
    </row>
    <row r="56" spans="1:16" x14ac:dyDescent="0.2">
      <c r="A56" s="23" t="s">
        <v>100</v>
      </c>
      <c r="B56" s="17" t="str">
        <f t="shared" si="3"/>
        <v>USDEUR26Y_Quote</v>
      </c>
      <c r="C56" s="17"/>
      <c r="D56" s="17">
        <v>2</v>
      </c>
      <c r="E56" s="17" t="s">
        <v>62</v>
      </c>
      <c r="F56" s="17" t="b">
        <v>0</v>
      </c>
      <c r="G56" s="17" t="str">
        <f>IF(ISERROR(_xll.qlQuoteValue(B56,_xll.ohTrigger(ManualTrigger,'General Settings'!$H$11))),"--",_xll.qlFxSwapRateHelper(,B56,EURSpotFx,IF(A56="SN","1D",IF(A56="SW","1W",A56)),D56,JoinCalendar,E56,F56,IsCurrencyPairCollateralBased,CollateralCurve,Permanent,_xll.ohTrigger(ManualTrigger,'General Settings'!$H$11),ObjectOverwrite))</f>
        <v>--</v>
      </c>
      <c r="H56" s="18" t="str">
        <f>_xll.ohRangeRetrieveError(G56)</f>
        <v/>
      </c>
      <c r="I56" s="6" t="str">
        <f>IFERROR(_xll.qlRateHelperQuoteName(G56),"--")</f>
        <v>--</v>
      </c>
      <c r="J56" s="7" t="str">
        <f>IFERROR(_xll.qlRateHelperQuoteValue(G56,),"--")</f>
        <v>--</v>
      </c>
      <c r="K56" s="7"/>
      <c r="L56" s="8" t="b">
        <f t="shared" si="2"/>
        <v>0</v>
      </c>
      <c r="M56" s="9">
        <v>50</v>
      </c>
      <c r="N56" s="9">
        <v>1</v>
      </c>
      <c r="O56" s="10" t="str">
        <f>IFERROR(_xll.qlRateHelperEarliestDate(G56,),"--")</f>
        <v>--</v>
      </c>
      <c r="P56" s="10" t="str">
        <f>IFERROR(_xll.qlRateHelperLatestDate(G56,),"--")</f>
        <v>--</v>
      </c>
    </row>
    <row r="57" spans="1:16" x14ac:dyDescent="0.2">
      <c r="A57" s="23" t="s">
        <v>101</v>
      </c>
      <c r="B57" s="17" t="str">
        <f t="shared" si="3"/>
        <v>USDEUR27Y_Quote</v>
      </c>
      <c r="C57" s="17"/>
      <c r="D57" s="17">
        <v>2</v>
      </c>
      <c r="E57" s="17" t="s">
        <v>62</v>
      </c>
      <c r="F57" s="17" t="b">
        <v>0</v>
      </c>
      <c r="G57" s="17" t="str">
        <f>IF(ISERROR(_xll.qlQuoteValue(B57,_xll.ohTrigger(ManualTrigger,'General Settings'!$H$11))),"--",_xll.qlFxSwapRateHelper(,B57,EURSpotFx,IF(A57="SN","1D",IF(A57="SW","1W",A57)),D57,JoinCalendar,E57,F57,IsCurrencyPairCollateralBased,CollateralCurve,Permanent,_xll.ohTrigger(ManualTrigger,'General Settings'!$H$11),ObjectOverwrite))</f>
        <v>--</v>
      </c>
      <c r="H57" s="18" t="str">
        <f>_xll.ohRangeRetrieveError(G57)</f>
        <v/>
      </c>
      <c r="I57" s="6" t="str">
        <f>IFERROR(_xll.qlRateHelperQuoteName(G57),"--")</f>
        <v>--</v>
      </c>
      <c r="J57" s="7" t="str">
        <f>IFERROR(_xll.qlRateHelperQuoteValue(G57,),"--")</f>
        <v>--</v>
      </c>
      <c r="K57" s="7"/>
      <c r="L57" s="8" t="b">
        <f t="shared" si="2"/>
        <v>0</v>
      </c>
      <c r="M57" s="9">
        <v>50</v>
      </c>
      <c r="N57" s="9">
        <v>1</v>
      </c>
      <c r="O57" s="10" t="str">
        <f>IFERROR(_xll.qlRateHelperEarliestDate(G57,),"--")</f>
        <v>--</v>
      </c>
      <c r="P57" s="10" t="str">
        <f>IFERROR(_xll.qlRateHelperLatestDate(G57,),"--")</f>
        <v>--</v>
      </c>
    </row>
    <row r="58" spans="1:16" x14ac:dyDescent="0.2">
      <c r="A58" s="23" t="s">
        <v>102</v>
      </c>
      <c r="B58" s="17" t="str">
        <f t="shared" si="3"/>
        <v>USDEUR28Y_Quote</v>
      </c>
      <c r="C58" s="17"/>
      <c r="D58" s="17">
        <v>2</v>
      </c>
      <c r="E58" s="17" t="s">
        <v>62</v>
      </c>
      <c r="F58" s="17" t="b">
        <v>0</v>
      </c>
      <c r="G58" s="17" t="str">
        <f>IF(ISERROR(_xll.qlQuoteValue(B58,_xll.ohTrigger(ManualTrigger,'General Settings'!$H$11))),"--",_xll.qlFxSwapRateHelper(,B58,EURSpotFx,IF(A58="SN","1D",IF(A58="SW","1W",A58)),D58,JoinCalendar,E58,F58,IsCurrencyPairCollateralBased,CollateralCurve,Permanent,_xll.ohTrigger(ManualTrigger,'General Settings'!$H$11),ObjectOverwrite))</f>
        <v>--</v>
      </c>
      <c r="H58" s="18" t="str">
        <f>_xll.ohRangeRetrieveError(G58)</f>
        <v/>
      </c>
      <c r="I58" s="6" t="str">
        <f>IFERROR(_xll.qlRateHelperQuoteName(G58),"--")</f>
        <v>--</v>
      </c>
      <c r="J58" s="7" t="str">
        <f>IFERROR(_xll.qlRateHelperQuoteValue(G58,),"--")</f>
        <v>--</v>
      </c>
      <c r="K58" s="7"/>
      <c r="L58" s="8" t="b">
        <f t="shared" si="2"/>
        <v>0</v>
      </c>
      <c r="M58" s="9">
        <v>50</v>
      </c>
      <c r="N58" s="9">
        <v>1</v>
      </c>
      <c r="O58" s="10" t="str">
        <f>IFERROR(_xll.qlRateHelperEarliestDate(G58,),"--")</f>
        <v>--</v>
      </c>
      <c r="P58" s="10" t="str">
        <f>IFERROR(_xll.qlRateHelperLatestDate(G58,),"--")</f>
        <v>--</v>
      </c>
    </row>
    <row r="59" spans="1:16" x14ac:dyDescent="0.2">
      <c r="A59" s="23" t="s">
        <v>103</v>
      </c>
      <c r="B59" s="17" t="str">
        <f t="shared" si="3"/>
        <v>USDEUR29Y_Quote</v>
      </c>
      <c r="C59" s="17"/>
      <c r="D59" s="17">
        <v>2</v>
      </c>
      <c r="E59" s="17" t="s">
        <v>62</v>
      </c>
      <c r="F59" s="17" t="b">
        <v>0</v>
      </c>
      <c r="G59" s="17" t="str">
        <f>IF(ISERROR(_xll.qlQuoteValue(B59,_xll.ohTrigger(ManualTrigger,'General Settings'!$H$11))),"--",_xll.qlFxSwapRateHelper(,B59,EURSpotFx,IF(A59="SN","1D",IF(A59="SW","1W",A59)),D59,JoinCalendar,E59,F59,IsCurrencyPairCollateralBased,CollateralCurve,Permanent,_xll.ohTrigger(ManualTrigger,'General Settings'!$H$11),ObjectOverwrite))</f>
        <v>--</v>
      </c>
      <c r="H59" s="18" t="str">
        <f>_xll.ohRangeRetrieveError(G59)</f>
        <v/>
      </c>
      <c r="I59" s="6" t="str">
        <f>IFERROR(_xll.qlRateHelperQuoteName(G59),"--")</f>
        <v>--</v>
      </c>
      <c r="J59" s="7" t="str">
        <f>IFERROR(_xll.qlRateHelperQuoteValue(G59,),"--")</f>
        <v>--</v>
      </c>
      <c r="K59" s="7"/>
      <c r="L59" s="8" t="b">
        <f t="shared" si="2"/>
        <v>0</v>
      </c>
      <c r="M59" s="9">
        <v>50</v>
      </c>
      <c r="N59" s="9">
        <v>1</v>
      </c>
      <c r="O59" s="10" t="str">
        <f>IFERROR(_xll.qlRateHelperEarliestDate(G59,),"--")</f>
        <v>--</v>
      </c>
      <c r="P59" s="10" t="str">
        <f>IFERROR(_xll.qlRateHelperLatestDate(G59,),"--")</f>
        <v>--</v>
      </c>
    </row>
    <row r="60" spans="1:16" x14ac:dyDescent="0.2">
      <c r="A60" s="24" t="s">
        <v>104</v>
      </c>
      <c r="B60" s="19" t="str">
        <f t="shared" si="3"/>
        <v>USDEUR30Y_Quote</v>
      </c>
      <c r="C60" s="19"/>
      <c r="D60" s="19">
        <v>2</v>
      </c>
      <c r="E60" s="19" t="s">
        <v>62</v>
      </c>
      <c r="F60" s="19" t="b">
        <v>0</v>
      </c>
      <c r="G60" s="19" t="str">
        <f>IF(ISERROR(_xll.qlQuoteValue(B60,_xll.ohTrigger(ManualTrigger,'General Settings'!$H$11))),"--",_xll.qlFxSwapRateHelper(,B60,EURSpotFx,IF(A60="SN","1D",IF(A60="SW","1W",A60)),D60,JoinCalendar,E60,F60,IsCurrencyPairCollateralBased,CollateralCurve,Permanent,_xll.ohTrigger(ManualTrigger,'General Settings'!$H$11),ObjectOverwrite))</f>
        <v>obj_015bd#0005</v>
      </c>
      <c r="H60" s="20" t="str">
        <f>_xll.ohRangeRetrieveError(G60)</f>
        <v/>
      </c>
      <c r="I60" s="11" t="str">
        <f>IFERROR(_xll.qlRateHelperQuoteName(G60),"--")</f>
        <v>USDEUR30Y_Quote</v>
      </c>
      <c r="J60" s="12">
        <f>IFERROR(_xll.qlRateHelperQuoteValue(G60,),"--")</f>
        <v>0.63444999999999996</v>
      </c>
      <c r="K60" s="12"/>
      <c r="L60" s="13" t="b">
        <f t="shared" si="2"/>
        <v>1</v>
      </c>
      <c r="M60" s="14">
        <v>50</v>
      </c>
      <c r="N60" s="14">
        <v>1</v>
      </c>
      <c r="O60" s="15">
        <f>IFERROR(_xll.qlRateHelperEarliestDate(G60,),"--")</f>
        <v>42150</v>
      </c>
      <c r="P60" s="15">
        <f>IFERROR(_xll.qlRateHelperLatestDate(G60,),"--")</f>
        <v>53108</v>
      </c>
    </row>
  </sheetData>
  <dataValidations count="4">
    <dataValidation type="list" allowBlank="1" showInputMessage="1" showErrorMessage="1" sqref="S6:S7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S8">
      <formula1>"JoinBusinessDays,JoinHolidays"</formula1>
    </dataValidation>
    <dataValidation type="list" allowBlank="1" showInputMessage="1" showErrorMessage="1" sqref="S3">
      <formula1>"EUR,USD,GBP,JPY,CHF"</formula1>
    </dataValidation>
    <dataValidation type="list" allowBlank="1" showInputMessage="1" showErrorMessage="1" sqref="S4 S1">
      <formula1>"EUR,USD,GBP,JPY,CHF,AUD,CNY,CNH,HKD,RMB,SEK,PLN,HUF,CZK"</formula1>
    </dataValidation>
  </dataValidations>
  <pageMargins left="0.75" right="0.75" top="1" bottom="1" header="0.5" footer="0.5"/>
  <pageSetup orientation="portrait" horizontalDpi="300" verticalDpi="3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T60"/>
  <sheetViews>
    <sheetView showGridLines="0" topLeftCell="I1" workbookViewId="0">
      <selection activeCell="I1" sqref="I1"/>
    </sheetView>
  </sheetViews>
  <sheetFormatPr defaultRowHeight="11.25" outlineLevelCol="1" x14ac:dyDescent="0.2"/>
  <cols>
    <col min="1" max="1" width="4" style="16" hidden="1" customWidth="1" outlineLevel="1"/>
    <col min="2" max="2" width="16.140625" style="16" hidden="1" customWidth="1" outlineLevel="1"/>
    <col min="3" max="3" width="13.140625" style="16" hidden="1" customWidth="1" outlineLevel="1"/>
    <col min="4" max="6" width="11" style="16" hidden="1" customWidth="1" outlineLevel="1"/>
    <col min="7" max="7" width="17.28515625" style="16" hidden="1" customWidth="1" outlineLevel="1"/>
    <col min="8" max="8" width="20.7109375" style="16" hidden="1" customWidth="1" outlineLevel="1"/>
    <col min="9" max="9" width="16.140625" style="22" bestFit="1" customWidth="1" collapsed="1"/>
    <col min="10" max="10" width="12" style="22" bestFit="1" customWidth="1"/>
    <col min="11" max="11" width="11" style="22" customWidth="1"/>
    <col min="12" max="12" width="13.140625" style="22" bestFit="1" customWidth="1"/>
    <col min="13" max="13" width="9" style="22" bestFit="1" customWidth="1"/>
    <col min="14" max="14" width="13.140625" style="22" bestFit="1" customWidth="1"/>
    <col min="15" max="16" width="17.28515625" style="22" bestFit="1" customWidth="1"/>
    <col min="17" max="17" width="2.7109375" style="16" bestFit="1" customWidth="1"/>
    <col min="18" max="18" width="30.7109375" style="16" customWidth="1"/>
    <col min="19" max="19" width="25.7109375" style="16" customWidth="1"/>
    <col min="20" max="20" width="2.7109375" style="16" customWidth="1"/>
    <col min="21" max="16384" width="9.140625" style="16"/>
  </cols>
  <sheetData>
    <row r="1" spans="1:20" s="26" customFormat="1" ht="22.5" x14ac:dyDescent="0.25">
      <c r="A1" s="25"/>
      <c r="B1" s="25" t="s">
        <v>74</v>
      </c>
      <c r="C1" s="25"/>
      <c r="D1" s="25" t="s">
        <v>70</v>
      </c>
      <c r="E1" s="25" t="s">
        <v>72</v>
      </c>
      <c r="F1" s="25" t="s">
        <v>73</v>
      </c>
      <c r="G1" s="25" t="s">
        <v>71</v>
      </c>
      <c r="H1" s="25"/>
      <c r="I1" s="21" t="s">
        <v>67</v>
      </c>
      <c r="J1" s="21" t="s">
        <v>36</v>
      </c>
      <c r="K1" s="21" t="s">
        <v>35</v>
      </c>
      <c r="L1" s="21" t="s">
        <v>34</v>
      </c>
      <c r="M1" s="21" t="s">
        <v>33</v>
      </c>
      <c r="N1" s="21" t="s">
        <v>32</v>
      </c>
      <c r="O1" s="21" t="s">
        <v>31</v>
      </c>
      <c r="P1" s="21" t="s">
        <v>30</v>
      </c>
      <c r="R1" s="71" t="s">
        <v>119</v>
      </c>
      <c r="S1" s="114" t="s">
        <v>115</v>
      </c>
      <c r="T1" s="26" t="s">
        <v>109</v>
      </c>
    </row>
    <row r="2" spans="1:20" x14ac:dyDescent="0.2">
      <c r="A2" s="101" t="s">
        <v>56</v>
      </c>
      <c r="B2" s="102" t="str">
        <f>ForeignCurrency&amp;A2&amp;"DP"&amp;QuoteSuffix</f>
        <v>GBPONDP_Quote</v>
      </c>
      <c r="C2" s="102" t="str">
        <f>_xll.qlIborIndex(,,"1D",D2,ForeignCurrency,$S$7,E2,F2,"act/365",,,_xll.ohTrigger(ManualTrigger,'General Settings'!$H$10))</f>
        <v>obj_0152a#0004</v>
      </c>
      <c r="D2" s="102">
        <v>0</v>
      </c>
      <c r="E2" s="102" t="s">
        <v>62</v>
      </c>
      <c r="F2" s="102" t="b">
        <v>0</v>
      </c>
      <c r="G2" s="102" t="str">
        <f>IF(ISERROR(_xll.qlQuoteValue(B2,_xll.ohTrigger(ManualTrigger,'General Settings'!$H$10))),"--",_xll.qlDepositRateHelper(,B2,C2,,_xll.ohTrigger(ManualTrigger,'General Settings'!$H$10)))</f>
        <v>obj_01576#0004</v>
      </c>
      <c r="H2" s="102" t="str">
        <f>_xll.ohRangeRetrieveError(G2)</f>
        <v/>
      </c>
      <c r="I2" s="103" t="str">
        <f>IFERROR(_xll.qlRateHelperQuoteName(G2),"--")</f>
        <v>GBPONDP_Quote</v>
      </c>
      <c r="J2" s="104">
        <f>IFERROR(_xll.qlRateHelperQuoteValue(G2,),"--")</f>
        <v>5.1000000000000004E-3</v>
      </c>
      <c r="K2" s="104"/>
      <c r="L2" s="105" t="b">
        <f t="shared" ref="L2:L4" si="0">IF(J2="--",FALSE,TRUE)</f>
        <v>1</v>
      </c>
      <c r="M2" s="106">
        <v>60</v>
      </c>
      <c r="N2" s="106">
        <v>1</v>
      </c>
      <c r="O2" s="107">
        <f>IFERROR(_xll.qlRateHelperEarliestDate(G2,),"--")</f>
        <v>42145</v>
      </c>
      <c r="P2" s="107">
        <f>IFERROR(_xll.qlRateHelperLatestDate(G2,),"--")</f>
        <v>42146</v>
      </c>
      <c r="R2" s="51" t="s">
        <v>77</v>
      </c>
      <c r="S2" s="55" t="str">
        <f>GBPCollateralCurrency&amp;GBPCollateralType</f>
        <v>USDBASISEURON</v>
      </c>
      <c r="T2" s="16" t="s">
        <v>109</v>
      </c>
    </row>
    <row r="3" spans="1:20" x14ac:dyDescent="0.2">
      <c r="A3" s="95" t="s">
        <v>141</v>
      </c>
      <c r="B3" s="18" t="str">
        <f>ForeignCurrency&amp;A3&amp;"DP"&amp;QuoteSuffix</f>
        <v>GBPTNDP_Quote</v>
      </c>
      <c r="C3" s="18" t="str">
        <f>_xll.qlIborIndex(,,"1D",D3,ForeignCurrency,$S$7,E3,F3,"act/365",,,_xll.ohTrigger(ManualTrigger,'General Settings'!$H$10))</f>
        <v>obj_0153f#0004</v>
      </c>
      <c r="D3" s="18">
        <v>1</v>
      </c>
      <c r="E3" s="18" t="s">
        <v>62</v>
      </c>
      <c r="F3" s="18" t="b">
        <v>0</v>
      </c>
      <c r="G3" s="18" t="str">
        <f>IF(ISERROR(_xll.qlQuoteValue(B3,_xll.ohTrigger(ManualTrigger,'General Settings'!$H$10))),"--",_xll.qlDepositRateHelper(,B3,C3,,_xll.ohTrigger(ManualTrigger,'General Settings'!$H$10)))</f>
        <v>obj_0156a#0004</v>
      </c>
      <c r="H3" s="18" t="str">
        <f>_xll.ohRangeRetrieveError(G3)</f>
        <v/>
      </c>
      <c r="I3" s="96" t="str">
        <f>IFERROR(_xll.qlRateHelperQuoteName(G3),"--")</f>
        <v>GBPTNDP_Quote</v>
      </c>
      <c r="J3" s="97">
        <f>IFERROR(_xll.qlRateHelperQuoteValue(G3,),"--")</f>
        <v>5.1000000000000004E-3</v>
      </c>
      <c r="K3" s="97"/>
      <c r="L3" s="98" t="b">
        <f t="shared" si="0"/>
        <v>1</v>
      </c>
      <c r="M3" s="99">
        <v>60</v>
      </c>
      <c r="N3" s="99">
        <v>1</v>
      </c>
      <c r="O3" s="100">
        <f>IFERROR(_xll.qlRateHelperEarliestDate(G3,),"--")</f>
        <v>42146</v>
      </c>
      <c r="P3" s="100">
        <f>IFERROR(_xll.qlRateHelperLatestDate(G3,),"--")</f>
        <v>42150</v>
      </c>
      <c r="R3" s="49" t="s">
        <v>105</v>
      </c>
      <c r="S3" s="47" t="s">
        <v>115</v>
      </c>
      <c r="T3" s="16" t="s">
        <v>109</v>
      </c>
    </row>
    <row r="4" spans="1:20" x14ac:dyDescent="0.2">
      <c r="A4" s="108" t="s">
        <v>59</v>
      </c>
      <c r="B4" s="20" t="str">
        <f>ForeignCurrency&amp;A4&amp;"DP"&amp;QuoteSuffix</f>
        <v>GBPSNDP_Quote</v>
      </c>
      <c r="C4" s="20" t="str">
        <f>_xll.qlIborIndex(,,"1D",D4,ForeignCurrency,$S$7,E4,F4,"act/365",,,_xll.ohTrigger(ManualTrigger,'General Settings'!$H$10))</f>
        <v>obj_01525#0004</v>
      </c>
      <c r="D4" s="20">
        <v>2</v>
      </c>
      <c r="E4" s="20" t="s">
        <v>62</v>
      </c>
      <c r="F4" s="20" t="b">
        <v>0</v>
      </c>
      <c r="G4" s="20" t="str">
        <f>IF(ISERROR(_xll.qlQuoteValue(B4,_xll.ohTrigger(ManualTrigger,'General Settings'!$H$10))),"--",_xll.qlDepositRateHelper(,B4,C4,,_xll.ohTrigger(ManualTrigger,'General Settings'!$H$10)))</f>
        <v>obj_01564#0004</v>
      </c>
      <c r="H4" s="20" t="str">
        <f>_xll.ohRangeRetrieveError(G4)</f>
        <v/>
      </c>
      <c r="I4" s="109" t="str">
        <f>IFERROR(_xll.qlRateHelperQuoteName(G4),"--")</f>
        <v>GBPSNDP_Quote</v>
      </c>
      <c r="J4" s="110">
        <f>IFERROR(_xll.qlRateHelperQuoteValue(G4,),"--")</f>
        <v>5.1999999999999998E-3</v>
      </c>
      <c r="K4" s="110"/>
      <c r="L4" s="111" t="b">
        <f t="shared" si="0"/>
        <v>1</v>
      </c>
      <c r="M4" s="112">
        <v>60</v>
      </c>
      <c r="N4" s="112">
        <v>1</v>
      </c>
      <c r="O4" s="113">
        <f>IFERROR(_xll.qlRateHelperEarliestDate(G4,),"--")</f>
        <v>42150</v>
      </c>
      <c r="P4" s="113">
        <f>IFERROR(_xll.qlRateHelperLatestDate(G4,),"--")</f>
        <v>42151</v>
      </c>
      <c r="R4" s="52" t="s">
        <v>106</v>
      </c>
      <c r="S4" s="53" t="s">
        <v>55</v>
      </c>
      <c r="T4" s="16" t="s">
        <v>109</v>
      </c>
    </row>
    <row r="5" spans="1:20" x14ac:dyDescent="0.2">
      <c r="A5" s="23" t="s">
        <v>59</v>
      </c>
      <c r="B5" s="17" t="str">
        <f t="shared" ref="B5:B36" si="1">GBPCollateralCurrency&amp;ForeignCurrency&amp;A5&amp;"_Quote"</f>
        <v>USDGBPSN_Quote</v>
      </c>
      <c r="C5" s="17"/>
      <c r="D5" s="17">
        <v>2</v>
      </c>
      <c r="E5" s="17" t="s">
        <v>62</v>
      </c>
      <c r="F5" s="17" t="b">
        <v>0</v>
      </c>
      <c r="G5" s="17" t="str">
        <f>IF(ISERROR(_xll.qlQuoteValue(B5,_xll.ohTrigger(ManualTrigger,'General Settings'!$H$12))),"--",_xll.qlFxSwapRateHelper(,B5,GBPSpotFx,IF(A5="SN","1D",IF(A5="SW","1W",A5)),D5,JoinCalendar,E5,F5,IsCurrencyPairCollateralBased,CollateralCurve,Permanent,_xll.ohTrigger(ManualTrigger,'General Settings'!$H$12),ObjectOverwrite))</f>
        <v>obj_015ea#0005</v>
      </c>
      <c r="H5" s="18" t="str">
        <f>_xll.ohRangeRetrieveError(G5)</f>
        <v/>
      </c>
      <c r="I5" s="1" t="str">
        <f>IFERROR(_xll.qlRateHelperQuoteName(G5),"--")</f>
        <v>USDGBPSN_Quote</v>
      </c>
      <c r="J5" s="2">
        <f>IFERROR(_xll.qlRateHelperQuoteValue(G5),"--")</f>
        <v>-1.2500000000000001E-5</v>
      </c>
      <c r="K5" s="2"/>
      <c r="L5" s="3" t="b">
        <f>IF(J5="--",FALSE,TRUE)</f>
        <v>1</v>
      </c>
      <c r="M5" s="4">
        <v>50</v>
      </c>
      <c r="N5" s="4">
        <v>1</v>
      </c>
      <c r="O5" s="5">
        <f>IFERROR(_xll.qlRateHelperEarliestDate(G5),"--")</f>
        <v>42150</v>
      </c>
      <c r="P5" s="5">
        <f>IFERROR(_xll.qlRateHelperLatestDate(G5),"--")</f>
        <v>42151</v>
      </c>
      <c r="R5" s="50" t="s">
        <v>78</v>
      </c>
      <c r="S5" s="48" t="b">
        <f>IF(BaseCurrency=GBPCollateralCurrency,TRUE,FALSE)</f>
        <v>0</v>
      </c>
      <c r="T5" s="16" t="s">
        <v>109</v>
      </c>
    </row>
    <row r="6" spans="1:20" x14ac:dyDescent="0.2">
      <c r="A6" s="23" t="s">
        <v>29</v>
      </c>
      <c r="B6" s="17" t="str">
        <f t="shared" si="1"/>
        <v>USDGBPSW_Quote</v>
      </c>
      <c r="C6" s="17"/>
      <c r="D6" s="17">
        <v>2</v>
      </c>
      <c r="E6" s="17" t="s">
        <v>62</v>
      </c>
      <c r="F6" s="17" t="b">
        <v>0</v>
      </c>
      <c r="G6" s="17" t="str">
        <f>IF(ISERROR(_xll.qlQuoteValue(B6,_xll.ohTrigger(ManualTrigger,'General Settings'!$H$12))),"--",_xll.qlFxSwapRateHelper(,B6,GBPSpotFx,IF(A6="SN","1D",IF(A6="SW","1W",A6)),D6,JoinCalendar,E6,F6,IsCurrencyPairCollateralBased,CollateralCurve,Permanent,_xll.ohTrigger(ManualTrigger,'General Settings'!$H$12),ObjectOverwrite))</f>
        <v>obj_015f0#0005</v>
      </c>
      <c r="H6" s="18" t="str">
        <f>_xll.ohRangeRetrieveError(G6)</f>
        <v/>
      </c>
      <c r="I6" s="6" t="str">
        <f>IFERROR(_xll.qlRateHelperQuoteName(G6),"--")</f>
        <v>USDGBPSW_Quote</v>
      </c>
      <c r="J6" s="7">
        <f>IFERROR(_xll.qlRateHelperQuoteValue(G6),"--")</f>
        <v>-8.6000000000000003E-5</v>
      </c>
      <c r="K6" s="7"/>
      <c r="L6" s="8" t="b">
        <f t="shared" ref="L6:L60" si="2">IF(J6="--",FALSE,TRUE)</f>
        <v>1</v>
      </c>
      <c r="M6" s="9">
        <v>50</v>
      </c>
      <c r="N6" s="9">
        <v>1</v>
      </c>
      <c r="O6" s="10">
        <f>IFERROR(_xll.qlRateHelperEarliestDate(G6),"--")</f>
        <v>42150</v>
      </c>
      <c r="P6" s="10">
        <f>IFERROR(_xll.qlRateHelperLatestDate(G6),"--")</f>
        <v>42157</v>
      </c>
      <c r="R6" s="49" t="s">
        <v>107</v>
      </c>
      <c r="S6" s="88" t="s">
        <v>116</v>
      </c>
      <c r="T6" s="16" t="s">
        <v>109</v>
      </c>
    </row>
    <row r="7" spans="1:20" x14ac:dyDescent="0.2">
      <c r="A7" s="23" t="s">
        <v>28</v>
      </c>
      <c r="B7" s="17" t="str">
        <f t="shared" si="1"/>
        <v>USDGBP2W_Quote</v>
      </c>
      <c r="C7" s="17"/>
      <c r="D7" s="17">
        <v>2</v>
      </c>
      <c r="E7" s="17" t="s">
        <v>62</v>
      </c>
      <c r="F7" s="17" t="b">
        <v>0</v>
      </c>
      <c r="G7" s="17" t="str">
        <f>IF(ISERROR(_xll.qlQuoteValue(B7,_xll.ohTrigger(ManualTrigger,'General Settings'!$H$12))),"--",_xll.qlFxSwapRateHelper(,B7,GBPSpotFx,IF(A7="SN","1D",IF(A7="SW","1W",A7)),D7,JoinCalendar,E7,F7,IsCurrencyPairCollateralBased,CollateralCurve,Permanent,_xll.ohTrigger(ManualTrigger,'General Settings'!$H$12),ObjectOverwrite))</f>
        <v>obj_015f9#0005</v>
      </c>
      <c r="H7" s="18" t="str">
        <f>_xll.ohRangeRetrieveError(G7)</f>
        <v/>
      </c>
      <c r="I7" s="6" t="str">
        <f>IFERROR(_xll.qlRateHelperQuoteName(G7),"--")</f>
        <v>USDGBP2W_Quote</v>
      </c>
      <c r="J7" s="7">
        <f>IFERROR(_xll.qlRateHelperQuoteValue(G7),"--")</f>
        <v>-1.7100000000000001E-4</v>
      </c>
      <c r="K7" s="7"/>
      <c r="L7" s="8" t="b">
        <f t="shared" si="2"/>
        <v>1</v>
      </c>
      <c r="M7" s="9">
        <v>50</v>
      </c>
      <c r="N7" s="9">
        <v>1</v>
      </c>
      <c r="O7" s="10">
        <f>IFERROR(_xll.qlRateHelperEarliestDate(G7),"--")</f>
        <v>42150</v>
      </c>
      <c r="P7" s="10">
        <f>IFERROR(_xll.qlRateHelperLatestDate(G7),"--")</f>
        <v>42164</v>
      </c>
      <c r="R7" s="50" t="s">
        <v>108</v>
      </c>
      <c r="S7" s="57" t="s">
        <v>64</v>
      </c>
      <c r="T7" s="16" t="s">
        <v>109</v>
      </c>
    </row>
    <row r="8" spans="1:20" x14ac:dyDescent="0.2">
      <c r="A8" s="23" t="s">
        <v>27</v>
      </c>
      <c r="B8" s="17" t="str">
        <f t="shared" si="1"/>
        <v>USDGBP3W_Quote</v>
      </c>
      <c r="C8" s="17"/>
      <c r="D8" s="17">
        <v>2</v>
      </c>
      <c r="E8" s="17" t="s">
        <v>62</v>
      </c>
      <c r="F8" s="17" t="b">
        <v>0</v>
      </c>
      <c r="G8" s="17" t="str">
        <f>IF(ISERROR(_xll.qlQuoteValue(B8,_xll.ohTrigger(ManualTrigger,'General Settings'!$H$12))),"--",_xll.qlFxSwapRateHelper(,B8,GBPSpotFx,IF(A8="SN","1D",IF(A8="SW","1W",A8)),D8,JoinCalendar,E8,F8,IsCurrencyPairCollateralBased,CollateralCurve,Permanent,_xll.ohTrigger(ManualTrigger,'General Settings'!$H$12),ObjectOverwrite))</f>
        <v>obj_01604#0005</v>
      </c>
      <c r="H8" s="18" t="str">
        <f>_xll.ohRangeRetrieveError(G8)</f>
        <v/>
      </c>
      <c r="I8" s="6" t="str">
        <f>IFERROR(_xll.qlRateHelperQuoteName(G8),"--")</f>
        <v>USDGBP3W_Quote</v>
      </c>
      <c r="J8" s="7">
        <f>IFERROR(_xll.qlRateHelperQuoteValue(G8),"--")</f>
        <v>-2.5450000000000001E-4</v>
      </c>
      <c r="K8" s="7"/>
      <c r="L8" s="8" t="b">
        <f t="shared" si="2"/>
        <v>1</v>
      </c>
      <c r="M8" s="9">
        <v>50</v>
      </c>
      <c r="N8" s="9">
        <v>1</v>
      </c>
      <c r="O8" s="10">
        <f>IFERROR(_xll.qlRateHelperEarliestDate(G8),"--")</f>
        <v>42150</v>
      </c>
      <c r="P8" s="10">
        <f>IFERROR(_xll.qlRateHelperLatestDate(G8),"--")</f>
        <v>42171</v>
      </c>
      <c r="R8" s="52" t="s">
        <v>112</v>
      </c>
      <c r="S8" s="57" t="s">
        <v>65</v>
      </c>
      <c r="T8" s="16" t="s">
        <v>109</v>
      </c>
    </row>
    <row r="9" spans="1:20" x14ac:dyDescent="0.2">
      <c r="A9" s="23" t="s">
        <v>26</v>
      </c>
      <c r="B9" s="17" t="str">
        <f t="shared" si="1"/>
        <v>USDGBP1M_Quote</v>
      </c>
      <c r="C9" s="17"/>
      <c r="D9" s="17">
        <v>2</v>
      </c>
      <c r="E9" s="17" t="s">
        <v>62</v>
      </c>
      <c r="F9" s="17" t="b">
        <v>0</v>
      </c>
      <c r="G9" s="17" t="str">
        <f>IF(ISERROR(_xll.qlQuoteValue(B9,_xll.ohTrigger(ManualTrigger,'General Settings'!$H$12))),"--",_xll.qlFxSwapRateHelper(,B9,GBPSpotFx,IF(A9="SN","1D",IF(A9="SW","1W",A9)),D9,JoinCalendar,E9,F9,IsCurrencyPairCollateralBased,CollateralCurve,Permanent,_xll.ohTrigger(ManualTrigger,'General Settings'!$H$12),ObjectOverwrite))</f>
        <v>obj_015e9#0005</v>
      </c>
      <c r="H9" s="18" t="str">
        <f>_xll.ohRangeRetrieveError(G9)</f>
        <v/>
      </c>
      <c r="I9" s="6" t="str">
        <f>IFERROR(_xll.qlRateHelperQuoteName(G9),"--")</f>
        <v>USDGBP1M_Quote</v>
      </c>
      <c r="J9" s="7">
        <f>IFERROR(_xll.qlRateHelperQuoteValue(G9),"--")</f>
        <v>-3.6999999999999999E-4</v>
      </c>
      <c r="K9" s="7"/>
      <c r="L9" s="8" t="b">
        <f t="shared" si="2"/>
        <v>1</v>
      </c>
      <c r="M9" s="9">
        <v>50</v>
      </c>
      <c r="N9" s="9">
        <v>1</v>
      </c>
      <c r="O9" s="10">
        <f>IFERROR(_xll.qlRateHelperEarliestDate(G9),"--")</f>
        <v>42150</v>
      </c>
      <c r="P9" s="10">
        <f>IFERROR(_xll.qlRateHelperLatestDate(G9),"--")</f>
        <v>42181</v>
      </c>
      <c r="R9" s="51" t="s">
        <v>69</v>
      </c>
      <c r="S9" s="58" t="str">
        <f>S8&amp;"("&amp;S6&amp;","&amp;S7&amp;")"</f>
        <v>JoinHolidays(UnitedKingdom::Exchange,UnitedStates::Settlement)</v>
      </c>
      <c r="T9" s="16" t="s">
        <v>109</v>
      </c>
    </row>
    <row r="10" spans="1:20" x14ac:dyDescent="0.2">
      <c r="A10" s="23" t="s">
        <v>25</v>
      </c>
      <c r="B10" s="17" t="str">
        <f t="shared" si="1"/>
        <v>USDGBP2M_Quote</v>
      </c>
      <c r="C10" s="17"/>
      <c r="D10" s="17">
        <v>2</v>
      </c>
      <c r="E10" s="17" t="s">
        <v>62</v>
      </c>
      <c r="F10" s="17" t="b">
        <v>0</v>
      </c>
      <c r="G10" s="17" t="str">
        <f>IF(ISERROR(_xll.qlQuoteValue(B10,_xll.ohTrigger(ManualTrigger,'General Settings'!$H$12))),"--",_xll.qlFxSwapRateHelper(,B10,GBPSpotFx,IF(A10="SN","1D",IF(A10="SW","1W",A10)),D10,JoinCalendar,E10,F10,IsCurrencyPairCollateralBased,CollateralCurve,Permanent,_xll.ohTrigger(ManualTrigger,'General Settings'!$H$12),ObjectOverwrite))</f>
        <v>obj_01605#0005</v>
      </c>
      <c r="H10" s="18" t="str">
        <f>_xll.ohRangeRetrieveError(G10)</f>
        <v/>
      </c>
      <c r="I10" s="6" t="str">
        <f>IFERROR(_xll.qlRateHelperQuoteName(G10),"--")</f>
        <v>USDGBP2M_Quote</v>
      </c>
      <c r="J10" s="7">
        <f>IFERROR(_xll.qlRateHelperQuoteValue(G10),"--")</f>
        <v>-7.2499999999999995E-4</v>
      </c>
      <c r="K10" s="7"/>
      <c r="L10" s="8" t="b">
        <f t="shared" si="2"/>
        <v>1</v>
      </c>
      <c r="M10" s="9">
        <v>50</v>
      </c>
      <c r="N10" s="9">
        <v>1</v>
      </c>
      <c r="O10" s="10">
        <f>IFERROR(_xll.qlRateHelperEarliestDate(G10),"--")</f>
        <v>42150</v>
      </c>
      <c r="P10" s="10">
        <f>IFERROR(_xll.qlRateHelperLatestDate(G10),"--")</f>
        <v>42212</v>
      </c>
      <c r="T10" s="16" t="s">
        <v>109</v>
      </c>
    </row>
    <row r="11" spans="1:20" x14ac:dyDescent="0.2">
      <c r="A11" s="23" t="s">
        <v>24</v>
      </c>
      <c r="B11" s="17" t="str">
        <f t="shared" si="1"/>
        <v>USDGBP3M_Quote</v>
      </c>
      <c r="C11" s="17"/>
      <c r="D11" s="17">
        <v>2</v>
      </c>
      <c r="E11" s="17" t="s">
        <v>62</v>
      </c>
      <c r="F11" s="17" t="b">
        <v>0</v>
      </c>
      <c r="G11" s="17" t="str">
        <f>IF(ISERROR(_xll.qlQuoteValue(B11,_xll.ohTrigger(ManualTrigger,'General Settings'!$H$12))),"--",_xll.qlFxSwapRateHelper(,B11,GBPSpotFx,IF(A11="SN","1D",IF(A11="SW","1W",A11)),D11,JoinCalendar,E11,F11,IsCurrencyPairCollateralBased,CollateralCurve,Permanent,_xll.ohTrigger(ManualTrigger,'General Settings'!$H$12),ObjectOverwrite))</f>
        <v>obj_01629#0005</v>
      </c>
      <c r="H11" s="18" t="str">
        <f>_xll.ohRangeRetrieveError(G11)</f>
        <v/>
      </c>
      <c r="I11" s="6" t="str">
        <f>IFERROR(_xll.qlRateHelperQuoteName(G11),"--")</f>
        <v>USDGBP3M_Quote</v>
      </c>
      <c r="J11" s="7">
        <f>IFERROR(_xll.qlRateHelperQuoteValue(G11),"--")</f>
        <v>-1.0715E-3</v>
      </c>
      <c r="K11" s="7"/>
      <c r="L11" s="8" t="b">
        <f t="shared" si="2"/>
        <v>1</v>
      </c>
      <c r="M11" s="9">
        <v>50</v>
      </c>
      <c r="N11" s="9">
        <v>1</v>
      </c>
      <c r="O11" s="10">
        <f>IFERROR(_xll.qlRateHelperEarliestDate(G11),"--")</f>
        <v>42150</v>
      </c>
      <c r="P11" s="10">
        <f>IFERROR(_xll.qlRateHelperLatestDate(G11),"--")</f>
        <v>42242</v>
      </c>
      <c r="T11" s="16" t="s">
        <v>109</v>
      </c>
    </row>
    <row r="12" spans="1:20" x14ac:dyDescent="0.2">
      <c r="A12" s="23" t="s">
        <v>23</v>
      </c>
      <c r="B12" s="17" t="str">
        <f t="shared" si="1"/>
        <v>USDGBP4M_Quote</v>
      </c>
      <c r="C12" s="17"/>
      <c r="D12" s="17">
        <v>2</v>
      </c>
      <c r="E12" s="17" t="s">
        <v>62</v>
      </c>
      <c r="F12" s="17" t="b">
        <v>0</v>
      </c>
      <c r="G12" s="17" t="str">
        <f>IF(ISERROR(_xll.qlQuoteValue(B12,_xll.ohTrigger(ManualTrigger,'General Settings'!$H$12))),"--",_xll.qlFxSwapRateHelper(,B12,GBPSpotFx,IF(A12="SN","1D",IF(A12="SW","1W",A12)),D12,JoinCalendar,E12,F12,IsCurrencyPairCollateralBased,CollateralCurve,Permanent,_xll.ohTrigger(ManualTrigger,'General Settings'!$H$12),ObjectOverwrite))</f>
        <v>obj_015e2#0005</v>
      </c>
      <c r="H12" s="18" t="str">
        <f>_xll.ohRangeRetrieveError(G12)</f>
        <v/>
      </c>
      <c r="I12" s="6" t="str">
        <f>IFERROR(_xll.qlRateHelperQuoteName(G12),"--")</f>
        <v>USDGBP4M_Quote</v>
      </c>
      <c r="J12" s="7">
        <f>IFERROR(_xll.qlRateHelperQuoteValue(G12),"--")</f>
        <v>-1.4100000000000002E-3</v>
      </c>
      <c r="K12" s="7"/>
      <c r="L12" s="8" t="b">
        <f t="shared" si="2"/>
        <v>1</v>
      </c>
      <c r="M12" s="9">
        <v>50</v>
      </c>
      <c r="N12" s="9">
        <v>1</v>
      </c>
      <c r="O12" s="10">
        <f>IFERROR(_xll.qlRateHelperEarliestDate(G12),"--")</f>
        <v>42150</v>
      </c>
      <c r="P12" s="10">
        <f>IFERROR(_xll.qlRateHelperLatestDate(G12),"--")</f>
        <v>42275</v>
      </c>
    </row>
    <row r="13" spans="1:20" x14ac:dyDescent="0.2">
      <c r="A13" s="23" t="s">
        <v>22</v>
      </c>
      <c r="B13" s="17" t="str">
        <f t="shared" si="1"/>
        <v>USDGBP5M_Quote</v>
      </c>
      <c r="C13" s="17"/>
      <c r="D13" s="17">
        <v>2</v>
      </c>
      <c r="E13" s="17" t="s">
        <v>62</v>
      </c>
      <c r="F13" s="17" t="b">
        <v>0</v>
      </c>
      <c r="G13" s="17" t="str">
        <f>IF(ISERROR(_xll.qlQuoteValue(B13,_xll.ohTrigger(ManualTrigger,'General Settings'!$H$12))),"--",_xll.qlFxSwapRateHelper(,B13,GBPSpotFx,IF(A13="SN","1D",IF(A13="SW","1W",A13)),D13,JoinCalendar,E13,F13,IsCurrencyPairCollateralBased,CollateralCurve,Permanent,_xll.ohTrigger(ManualTrigger,'General Settings'!$H$12),ObjectOverwrite))</f>
        <v>obj_01620#0005</v>
      </c>
      <c r="H13" s="18" t="str">
        <f>_xll.ohRangeRetrieveError(G13)</f>
        <v/>
      </c>
      <c r="I13" s="6" t="str">
        <f>IFERROR(_xll.qlRateHelperQuoteName(G13),"--")</f>
        <v>USDGBP5M_Quote</v>
      </c>
      <c r="J13" s="7">
        <f>IFERROR(_xll.qlRateHelperQuoteValue(G13),"--")</f>
        <v>-1.6855000000000001E-3</v>
      </c>
      <c r="K13" s="7"/>
      <c r="L13" s="8" t="b">
        <f t="shared" si="2"/>
        <v>1</v>
      </c>
      <c r="M13" s="9">
        <v>50</v>
      </c>
      <c r="N13" s="9">
        <v>1</v>
      </c>
      <c r="O13" s="10">
        <f>IFERROR(_xll.qlRateHelperEarliestDate(G13),"--")</f>
        <v>42150</v>
      </c>
      <c r="P13" s="10">
        <f>IFERROR(_xll.qlRateHelperLatestDate(G13),"--")</f>
        <v>42303</v>
      </c>
    </row>
    <row r="14" spans="1:20" x14ac:dyDescent="0.2">
      <c r="A14" s="23" t="s">
        <v>21</v>
      </c>
      <c r="B14" s="17" t="str">
        <f t="shared" si="1"/>
        <v>USDGBP6M_Quote</v>
      </c>
      <c r="C14" s="17"/>
      <c r="D14" s="17">
        <v>2</v>
      </c>
      <c r="E14" s="17" t="s">
        <v>62</v>
      </c>
      <c r="F14" s="17" t="b">
        <v>0</v>
      </c>
      <c r="G14" s="17" t="str">
        <f>IF(ISERROR(_xll.qlQuoteValue(B14,_xll.ohTrigger(ManualTrigger,'General Settings'!$H$12))),"--",_xll.qlFxSwapRateHelper(,B14,GBPSpotFx,IF(A14="SN","1D",IF(A14="SW","1W",A14)),D14,JoinCalendar,E14,F14,IsCurrencyPairCollateralBased,CollateralCurve,Permanent,_xll.ohTrigger(ManualTrigger,'General Settings'!$H$12),ObjectOverwrite))</f>
        <v>obj_01614#0005</v>
      </c>
      <c r="H14" s="18" t="str">
        <f>_xll.ohRangeRetrieveError(G14)</f>
        <v/>
      </c>
      <c r="I14" s="6" t="str">
        <f>IFERROR(_xll.qlRateHelperQuoteName(G14),"--")</f>
        <v>USDGBP6M_Quote</v>
      </c>
      <c r="J14" s="7">
        <f>IFERROR(_xll.qlRateHelperQuoteValue(G14),"--")</f>
        <v>-1.9610000000000001E-3</v>
      </c>
      <c r="K14" s="7"/>
      <c r="L14" s="8" t="b">
        <f t="shared" si="2"/>
        <v>1</v>
      </c>
      <c r="M14" s="9">
        <v>50</v>
      </c>
      <c r="N14" s="9">
        <v>1</v>
      </c>
      <c r="O14" s="10">
        <f>IFERROR(_xll.qlRateHelperEarliestDate(G14),"--")</f>
        <v>42150</v>
      </c>
      <c r="P14" s="10">
        <f>IFERROR(_xll.qlRateHelperLatestDate(G14),"--")</f>
        <v>42335</v>
      </c>
    </row>
    <row r="15" spans="1:20" x14ac:dyDescent="0.2">
      <c r="A15" s="23" t="s">
        <v>20</v>
      </c>
      <c r="B15" s="17" t="str">
        <f t="shared" si="1"/>
        <v>USDGBP7M_Quote</v>
      </c>
      <c r="C15" s="17"/>
      <c r="D15" s="17">
        <v>2</v>
      </c>
      <c r="E15" s="17" t="s">
        <v>62</v>
      </c>
      <c r="F15" s="17" t="b">
        <v>0</v>
      </c>
      <c r="G15" s="17" t="str">
        <f>IF(ISERROR(_xll.qlQuoteValue(B15,_xll.ohTrigger(ManualTrigger,'General Settings'!$H$12))),"--",_xll.qlFxSwapRateHelper(,B15,GBPSpotFx,IF(A15="SN","1D",IF(A15="SW","1W",A15)),D15,JoinCalendar,E15,F15,IsCurrencyPairCollateralBased,CollateralCurve,Permanent,_xll.ohTrigger(ManualTrigger,'General Settings'!$H$12),ObjectOverwrite))</f>
        <v>obj_015ed#0005</v>
      </c>
      <c r="H15" s="18" t="str">
        <f>_xll.ohRangeRetrieveError(G15)</f>
        <v/>
      </c>
      <c r="I15" s="6" t="str">
        <f>IFERROR(_xll.qlRateHelperQuoteName(G15),"--")</f>
        <v>USDGBP7M_Quote</v>
      </c>
      <c r="J15" s="7">
        <f>IFERROR(_xll.qlRateHelperQuoteValue(G15),"--")</f>
        <v>-2.189E-3</v>
      </c>
      <c r="K15" s="7"/>
      <c r="L15" s="8" t="b">
        <f t="shared" si="2"/>
        <v>1</v>
      </c>
      <c r="M15" s="9">
        <v>50</v>
      </c>
      <c r="N15" s="9">
        <v>1</v>
      </c>
      <c r="O15" s="10">
        <f>IFERROR(_xll.qlRateHelperEarliestDate(G15),"--")</f>
        <v>42150</v>
      </c>
      <c r="P15" s="10">
        <f>IFERROR(_xll.qlRateHelperLatestDate(G15),"--")</f>
        <v>42367</v>
      </c>
    </row>
    <row r="16" spans="1:20" x14ac:dyDescent="0.2">
      <c r="A16" s="23" t="s">
        <v>19</v>
      </c>
      <c r="B16" s="17" t="str">
        <f t="shared" si="1"/>
        <v>USDGBP8M_Quote</v>
      </c>
      <c r="C16" s="17"/>
      <c r="D16" s="17">
        <v>2</v>
      </c>
      <c r="E16" s="17" t="s">
        <v>62</v>
      </c>
      <c r="F16" s="17" t="b">
        <v>0</v>
      </c>
      <c r="G16" s="17" t="str">
        <f>IF(ISERROR(_xll.qlQuoteValue(B16,_xll.ohTrigger(ManualTrigger,'General Settings'!$H$12))),"--",_xll.qlFxSwapRateHelper(,B16,GBPSpotFx,IF(A16="SN","1D",IF(A16="SW","1W",A16)),D16,JoinCalendar,E16,F16,IsCurrencyPairCollateralBased,CollateralCurve,Permanent,_xll.ohTrigger(ManualTrigger,'General Settings'!$H$12),ObjectOverwrite))</f>
        <v>obj_015f4#0005</v>
      </c>
      <c r="H16" s="18" t="str">
        <f>_xll.ohRangeRetrieveError(G16)</f>
        <v/>
      </c>
      <c r="I16" s="6" t="str">
        <f>IFERROR(_xll.qlRateHelperQuoteName(G16),"--")</f>
        <v>USDGBP8M_Quote</v>
      </c>
      <c r="J16" s="7">
        <f>IFERROR(_xll.qlRateHelperQuoteValue(G16),"--")</f>
        <v>-2.3530000000000001E-3</v>
      </c>
      <c r="K16" s="7"/>
      <c r="L16" s="8" t="b">
        <f t="shared" si="2"/>
        <v>1</v>
      </c>
      <c r="M16" s="9">
        <v>50</v>
      </c>
      <c r="N16" s="9">
        <v>1</v>
      </c>
      <c r="O16" s="10">
        <f>IFERROR(_xll.qlRateHelperEarliestDate(G16),"--")</f>
        <v>42150</v>
      </c>
      <c r="P16" s="10">
        <f>IFERROR(_xll.qlRateHelperLatestDate(G16),"--")</f>
        <v>42395</v>
      </c>
    </row>
    <row r="17" spans="1:16" x14ac:dyDescent="0.2">
      <c r="A17" s="23" t="s">
        <v>18</v>
      </c>
      <c r="B17" s="17" t="str">
        <f t="shared" si="1"/>
        <v>USDGBP9M_Quote</v>
      </c>
      <c r="C17" s="17"/>
      <c r="D17" s="17">
        <v>2</v>
      </c>
      <c r="E17" s="17" t="s">
        <v>62</v>
      </c>
      <c r="F17" s="17" t="b">
        <v>0</v>
      </c>
      <c r="G17" s="17" t="str">
        <f>IF(ISERROR(_xll.qlQuoteValue(B17,_xll.ohTrigger(ManualTrigger,'General Settings'!$H$12))),"--",_xll.qlFxSwapRateHelper(,B17,GBPSpotFx,IF(A17="SN","1D",IF(A17="SW","1W",A17)),D17,JoinCalendar,E17,F17,IsCurrencyPairCollateralBased,CollateralCurve,Permanent,_xll.ohTrigger(ManualTrigger,'General Settings'!$H$12),ObjectOverwrite))</f>
        <v>obj_01608#0005</v>
      </c>
      <c r="H17" s="18" t="str">
        <f>_xll.ohRangeRetrieveError(G17)</f>
        <v/>
      </c>
      <c r="I17" s="6" t="str">
        <f>IFERROR(_xll.qlRateHelperQuoteName(G17),"--")</f>
        <v>USDGBP9M_Quote</v>
      </c>
      <c r="J17" s="7">
        <f>IFERROR(_xll.qlRateHelperQuoteValue(G17),"--")</f>
        <v>-2.5000000000000001E-3</v>
      </c>
      <c r="K17" s="7"/>
      <c r="L17" s="8" t="b">
        <f t="shared" si="2"/>
        <v>1</v>
      </c>
      <c r="M17" s="9">
        <v>50</v>
      </c>
      <c r="N17" s="9">
        <v>1</v>
      </c>
      <c r="O17" s="10">
        <f>IFERROR(_xll.qlRateHelperEarliestDate(G17),"--")</f>
        <v>42150</v>
      </c>
      <c r="P17" s="10">
        <f>IFERROR(_xll.qlRateHelperLatestDate(G17),"--")</f>
        <v>42426</v>
      </c>
    </row>
    <row r="18" spans="1:16" x14ac:dyDescent="0.2">
      <c r="A18" s="23" t="s">
        <v>17</v>
      </c>
      <c r="B18" s="17" t="str">
        <f t="shared" si="1"/>
        <v>USDGBP10M_Quote</v>
      </c>
      <c r="C18" s="17"/>
      <c r="D18" s="17">
        <v>2</v>
      </c>
      <c r="E18" s="17" t="s">
        <v>62</v>
      </c>
      <c r="F18" s="17" t="b">
        <v>0</v>
      </c>
      <c r="G18" s="17" t="str">
        <f>IF(ISERROR(_xll.qlQuoteValue(B18,_xll.ohTrigger(ManualTrigger,'General Settings'!$H$12))),"--",_xll.qlFxSwapRateHelper(,B18,GBPSpotFx,IF(A18="SN","1D",IF(A18="SW","1W",A18)),D18,JoinCalendar,E18,F18,IsCurrencyPairCollateralBased,CollateralCurve,Permanent,_xll.ohTrigger(ManualTrigger,'General Settings'!$H$12),ObjectOverwrite))</f>
        <v>obj_015cc#0005</v>
      </c>
      <c r="H18" s="18" t="str">
        <f>_xll.ohRangeRetrieveError(G18)</f>
        <v/>
      </c>
      <c r="I18" s="6" t="str">
        <f>IFERROR(_xll.qlRateHelperQuoteName(G18),"--")</f>
        <v>USDGBP10M_Quote</v>
      </c>
      <c r="J18" s="7">
        <f>IFERROR(_xll.qlRateHelperQuoteValue(G18),"--")</f>
        <v>-2.6579999999999998E-3</v>
      </c>
      <c r="K18" s="7"/>
      <c r="L18" s="8" t="b">
        <f t="shared" si="2"/>
        <v>1</v>
      </c>
      <c r="M18" s="9">
        <v>50</v>
      </c>
      <c r="N18" s="9">
        <v>1</v>
      </c>
      <c r="O18" s="10">
        <f>IFERROR(_xll.qlRateHelperEarliestDate(G18),"--")</f>
        <v>42150</v>
      </c>
      <c r="P18" s="10">
        <f>IFERROR(_xll.qlRateHelperLatestDate(G18),"--")</f>
        <v>42458</v>
      </c>
    </row>
    <row r="19" spans="1:16" x14ac:dyDescent="0.2">
      <c r="A19" s="23" t="s">
        <v>16</v>
      </c>
      <c r="B19" s="17" t="str">
        <f t="shared" si="1"/>
        <v>USDGBP11M_Quote</v>
      </c>
      <c r="C19" s="17"/>
      <c r="D19" s="17">
        <v>2</v>
      </c>
      <c r="E19" s="17" t="s">
        <v>62</v>
      </c>
      <c r="F19" s="17" t="b">
        <v>0</v>
      </c>
      <c r="G19" s="17" t="str">
        <f>IF(ISERROR(_xll.qlQuoteValue(B19,_xll.ohTrigger(ManualTrigger,'General Settings'!$H$12))),"--",_xll.qlFxSwapRateHelper(,B19,GBPSpotFx,IF(A19="SN","1D",IF(A19="SW","1W",A19)),D19,JoinCalendar,E19,F19,IsCurrencyPairCollateralBased,CollateralCurve,Permanent,_xll.ohTrigger(ManualTrigger,'General Settings'!$H$12),ObjectOverwrite))</f>
        <v>obj_015d1#0005</v>
      </c>
      <c r="H19" s="18" t="str">
        <f>_xll.ohRangeRetrieveError(G19)</f>
        <v/>
      </c>
      <c r="I19" s="6" t="str">
        <f>IFERROR(_xll.qlRateHelperQuoteName(G19),"--")</f>
        <v>USDGBP11M_Quote</v>
      </c>
      <c r="J19" s="7">
        <f>IFERROR(_xll.qlRateHelperQuoteValue(G19),"--")</f>
        <v>-2.7550000000000001E-3</v>
      </c>
      <c r="K19" s="7"/>
      <c r="L19" s="8" t="b">
        <f t="shared" si="2"/>
        <v>1</v>
      </c>
      <c r="M19" s="9">
        <v>50</v>
      </c>
      <c r="N19" s="9">
        <v>1</v>
      </c>
      <c r="O19" s="10">
        <f>IFERROR(_xll.qlRateHelperEarliestDate(G19),"--")</f>
        <v>42150</v>
      </c>
      <c r="P19" s="10">
        <f>IFERROR(_xll.qlRateHelperLatestDate(G19),"--")</f>
        <v>42486</v>
      </c>
    </row>
    <row r="20" spans="1:16" x14ac:dyDescent="0.2">
      <c r="A20" s="23" t="s">
        <v>15</v>
      </c>
      <c r="B20" s="17" t="str">
        <f t="shared" si="1"/>
        <v>USDGBP1Y_Quote</v>
      </c>
      <c r="C20" s="17"/>
      <c r="D20" s="17">
        <v>2</v>
      </c>
      <c r="E20" s="17" t="s">
        <v>62</v>
      </c>
      <c r="F20" s="17" t="b">
        <v>0</v>
      </c>
      <c r="G20" s="17" t="str">
        <f>IF(ISERROR(_xll.qlQuoteValue(B20,_xll.ohTrigger(ManualTrigger,'General Settings'!$H$12))),"--",_xll.qlFxSwapRateHelper(,B20,GBPSpotFx,IF(A20="SN","1D",IF(A20="SW","1W",A20)),D20,JoinCalendar,E20,F20,IsCurrencyPairCollateralBased,CollateralCurve,Permanent,_xll.ohTrigger(ManualTrigger,'General Settings'!$H$12),ObjectOverwrite))</f>
        <v>obj_015f8#0005</v>
      </c>
      <c r="H20" s="18" t="str">
        <f>_xll.ohRangeRetrieveError(G20)</f>
        <v/>
      </c>
      <c r="I20" s="6" t="str">
        <f>IFERROR(_xll.qlRateHelperQuoteName(G20),"--")</f>
        <v>USDGBP1Y_Quote</v>
      </c>
      <c r="J20" s="7">
        <f>IFERROR(_xll.qlRateHelperQuoteValue(G20),"--")</f>
        <v>-2.8399999999999996E-3</v>
      </c>
      <c r="K20" s="7"/>
      <c r="L20" s="8" t="b">
        <f t="shared" si="2"/>
        <v>1</v>
      </c>
      <c r="M20" s="9">
        <v>50</v>
      </c>
      <c r="N20" s="9">
        <v>1</v>
      </c>
      <c r="O20" s="10">
        <f>IFERROR(_xll.qlRateHelperEarliestDate(G20),"--")</f>
        <v>42150</v>
      </c>
      <c r="P20" s="10">
        <f>IFERROR(_xll.qlRateHelperLatestDate(G20),"--")</f>
        <v>42516</v>
      </c>
    </row>
    <row r="21" spans="1:16" x14ac:dyDescent="0.2">
      <c r="A21" s="23" t="s">
        <v>80</v>
      </c>
      <c r="B21" s="17" t="str">
        <f t="shared" si="1"/>
        <v>USDGBP13M_Quote</v>
      </c>
      <c r="C21" s="17"/>
      <c r="D21" s="17">
        <v>2</v>
      </c>
      <c r="E21" s="17" t="s">
        <v>62</v>
      </c>
      <c r="F21" s="17" t="b">
        <v>0</v>
      </c>
      <c r="G21" s="17" t="str">
        <f>IF(ISERROR(_xll.qlQuoteValue(B21,_xll.ohTrigger(ManualTrigger,'General Settings'!$H$12))),"--",_xll.qlFxSwapRateHelper(,B21,GBPSpotFx,IF(A21="SN","1D",IF(A21="SW","1W",A21)),D21,JoinCalendar,E21,F21,IsCurrencyPairCollateralBased,CollateralCurve,Permanent,_xll.ohTrigger(ManualTrigger,'General Settings'!$H$12),ObjectOverwrite))</f>
        <v>--</v>
      </c>
      <c r="H21" s="18" t="str">
        <f>_xll.ohRangeRetrieveError(G21)</f>
        <v/>
      </c>
      <c r="I21" s="6" t="str">
        <f>IFERROR(_xll.qlRateHelperQuoteName(G21),"--")</f>
        <v>--</v>
      </c>
      <c r="J21" s="7" t="str">
        <f>IFERROR(_xll.qlRateHelperQuoteValue(G21),"--")</f>
        <v>--</v>
      </c>
      <c r="K21" s="7"/>
      <c r="L21" s="8" t="b">
        <f t="shared" si="2"/>
        <v>0</v>
      </c>
      <c r="M21" s="9">
        <v>50</v>
      </c>
      <c r="N21" s="9">
        <v>1</v>
      </c>
      <c r="O21" s="10" t="str">
        <f>IFERROR(_xll.qlRateHelperEarliestDate(G21),"--")</f>
        <v>--</v>
      </c>
      <c r="P21" s="10" t="str">
        <f>IFERROR(_xll.qlRateHelperLatestDate(G21),"--")</f>
        <v>--</v>
      </c>
    </row>
    <row r="22" spans="1:16" x14ac:dyDescent="0.2">
      <c r="A22" s="23" t="s">
        <v>81</v>
      </c>
      <c r="B22" s="17" t="str">
        <f t="shared" si="1"/>
        <v>USDGBP14M_Quote</v>
      </c>
      <c r="C22" s="17"/>
      <c r="D22" s="17">
        <v>2</v>
      </c>
      <c r="E22" s="17" t="s">
        <v>62</v>
      </c>
      <c r="F22" s="17" t="b">
        <v>0</v>
      </c>
      <c r="G22" s="17" t="str">
        <f>IF(ISERROR(_xll.qlQuoteValue(B22,_xll.ohTrigger(ManualTrigger,'General Settings'!$H$12))),"--",_xll.qlFxSwapRateHelper(,B22,GBPSpotFx,IF(A22="SN","1D",IF(A22="SW","1W",A22)),D22,JoinCalendar,E22,F22,IsCurrencyPairCollateralBased,CollateralCurve,Permanent,_xll.ohTrigger(ManualTrigger,'General Settings'!$H$12),ObjectOverwrite))</f>
        <v>--</v>
      </c>
      <c r="H22" s="18" t="str">
        <f>_xll.ohRangeRetrieveError(G22)</f>
        <v/>
      </c>
      <c r="I22" s="6" t="str">
        <f>IFERROR(_xll.qlRateHelperQuoteName(G22),"--")</f>
        <v>--</v>
      </c>
      <c r="J22" s="7" t="str">
        <f>IFERROR(_xll.qlRateHelperQuoteValue(G22),"--")</f>
        <v>--</v>
      </c>
      <c r="K22" s="7"/>
      <c r="L22" s="8" t="b">
        <f t="shared" si="2"/>
        <v>0</v>
      </c>
      <c r="M22" s="9">
        <v>50</v>
      </c>
      <c r="N22" s="9">
        <v>1</v>
      </c>
      <c r="O22" s="10" t="str">
        <f>IFERROR(_xll.qlRateHelperEarliestDate(G22),"--")</f>
        <v>--</v>
      </c>
      <c r="P22" s="10" t="str">
        <f>IFERROR(_xll.qlRateHelperLatestDate(G22),"--")</f>
        <v>--</v>
      </c>
    </row>
    <row r="23" spans="1:16" x14ac:dyDescent="0.2">
      <c r="A23" s="23" t="s">
        <v>14</v>
      </c>
      <c r="B23" s="17" t="str">
        <f t="shared" si="1"/>
        <v>USDGBP15M_Quote</v>
      </c>
      <c r="C23" s="17"/>
      <c r="D23" s="17">
        <v>2</v>
      </c>
      <c r="E23" s="17" t="s">
        <v>62</v>
      </c>
      <c r="F23" s="17" t="b">
        <v>0</v>
      </c>
      <c r="G23" s="17" t="str">
        <f>IF(ISERROR(_xll.qlQuoteValue(B23,_xll.ohTrigger(ManualTrigger,'General Settings'!$H$12))),"--",_xll.qlFxSwapRateHelper(,B23,GBPSpotFx,IF(A23="SN","1D",IF(A23="SW","1W",A23)),D23,JoinCalendar,E23,F23,IsCurrencyPairCollateralBased,CollateralCurve,Permanent,_xll.ohTrigger(ManualTrigger,'General Settings'!$H$12),ObjectOverwrite))</f>
        <v>obj_01607#0005</v>
      </c>
      <c r="H23" s="18" t="str">
        <f>_xll.ohRangeRetrieveError(G23)</f>
        <v/>
      </c>
      <c r="I23" s="6" t="str">
        <f>IFERROR(_xll.qlRateHelperQuoteName(G23),"--")</f>
        <v>USDGBP15M_Quote</v>
      </c>
      <c r="J23" s="7">
        <f>IFERROR(_xll.qlRateHelperQuoteValue(G23),"--")</f>
        <v>-3.0000000000000001E-3</v>
      </c>
      <c r="K23" s="7"/>
      <c r="L23" s="8" t="b">
        <f t="shared" si="2"/>
        <v>1</v>
      </c>
      <c r="M23" s="9">
        <v>50</v>
      </c>
      <c r="N23" s="9">
        <v>1</v>
      </c>
      <c r="O23" s="10">
        <f>IFERROR(_xll.qlRateHelperEarliestDate(G23),"--")</f>
        <v>42150</v>
      </c>
      <c r="P23" s="10">
        <f>IFERROR(_xll.qlRateHelperLatestDate(G23),"--")</f>
        <v>42608</v>
      </c>
    </row>
    <row r="24" spans="1:16" x14ac:dyDescent="0.2">
      <c r="A24" s="23" t="s">
        <v>82</v>
      </c>
      <c r="B24" s="17" t="str">
        <f t="shared" si="1"/>
        <v>USDGBP16M_Quote</v>
      </c>
      <c r="C24" s="17"/>
      <c r="D24" s="17">
        <v>2</v>
      </c>
      <c r="E24" s="17" t="s">
        <v>62</v>
      </c>
      <c r="F24" s="17" t="b">
        <v>0</v>
      </c>
      <c r="G24" s="17" t="str">
        <f>IF(ISERROR(_xll.qlQuoteValue(B24,_xll.ohTrigger(ManualTrigger,'General Settings'!$H$12))),"--",_xll.qlFxSwapRateHelper(,B24,GBPSpotFx,IF(A24="SN","1D",IF(A24="SW","1W",A24)),D24,JoinCalendar,E24,F24,IsCurrencyPairCollateralBased,CollateralCurve,Permanent,_xll.ohTrigger(ManualTrigger,'General Settings'!$H$12),ObjectOverwrite))</f>
        <v>--</v>
      </c>
      <c r="H24" s="18" t="str">
        <f>_xll.ohRangeRetrieveError(G24)</f>
        <v/>
      </c>
      <c r="I24" s="6" t="str">
        <f>IFERROR(_xll.qlRateHelperQuoteName(G24),"--")</f>
        <v>--</v>
      </c>
      <c r="J24" s="7" t="str">
        <f>IFERROR(_xll.qlRateHelperQuoteValue(G24),"--")</f>
        <v>--</v>
      </c>
      <c r="K24" s="7"/>
      <c r="L24" s="8" t="b">
        <f t="shared" si="2"/>
        <v>0</v>
      </c>
      <c r="M24" s="9">
        <v>50</v>
      </c>
      <c r="N24" s="9">
        <v>1</v>
      </c>
      <c r="O24" s="10" t="str">
        <f>IFERROR(_xll.qlRateHelperEarliestDate(G24),"--")</f>
        <v>--</v>
      </c>
      <c r="P24" s="10" t="str">
        <f>IFERROR(_xll.qlRateHelperLatestDate(G24),"--")</f>
        <v>--</v>
      </c>
    </row>
    <row r="25" spans="1:16" x14ac:dyDescent="0.2">
      <c r="A25" s="23" t="s">
        <v>83</v>
      </c>
      <c r="B25" s="17" t="str">
        <f t="shared" si="1"/>
        <v>USDGBP17M_Quote</v>
      </c>
      <c r="C25" s="17"/>
      <c r="D25" s="17">
        <v>2</v>
      </c>
      <c r="E25" s="17" t="s">
        <v>62</v>
      </c>
      <c r="F25" s="17" t="b">
        <v>0</v>
      </c>
      <c r="G25" s="17" t="str">
        <f>IF(ISERROR(_xll.qlQuoteValue(B25,_xll.ohTrigger(ManualTrigger,'General Settings'!$H$12))),"--",_xll.qlFxSwapRateHelper(,B25,GBPSpotFx,IF(A25="SN","1D",IF(A25="SW","1W",A25)),D25,JoinCalendar,E25,F25,IsCurrencyPairCollateralBased,CollateralCurve,Permanent,_xll.ohTrigger(ManualTrigger,'General Settings'!$H$12),ObjectOverwrite))</f>
        <v>--</v>
      </c>
      <c r="H25" s="18" t="str">
        <f>_xll.ohRangeRetrieveError(G25)</f>
        <v/>
      </c>
      <c r="I25" s="6" t="str">
        <f>IFERROR(_xll.qlRateHelperQuoteName(G25),"--")</f>
        <v>--</v>
      </c>
      <c r="J25" s="7" t="str">
        <f>IFERROR(_xll.qlRateHelperQuoteValue(G25),"--")</f>
        <v>--</v>
      </c>
      <c r="K25" s="7"/>
      <c r="L25" s="8" t="b">
        <f t="shared" si="2"/>
        <v>0</v>
      </c>
      <c r="M25" s="9">
        <v>50</v>
      </c>
      <c r="N25" s="9">
        <v>1</v>
      </c>
      <c r="O25" s="10" t="str">
        <f>IFERROR(_xll.qlRateHelperEarliestDate(G25),"--")</f>
        <v>--</v>
      </c>
      <c r="P25" s="10" t="str">
        <f>IFERROR(_xll.qlRateHelperLatestDate(G25),"--")</f>
        <v>--</v>
      </c>
    </row>
    <row r="26" spans="1:16" x14ac:dyDescent="0.2">
      <c r="A26" s="23" t="s">
        <v>13</v>
      </c>
      <c r="B26" s="17" t="str">
        <f t="shared" si="1"/>
        <v>USDGBP18M_Quote</v>
      </c>
      <c r="C26" s="17"/>
      <c r="D26" s="17">
        <v>2</v>
      </c>
      <c r="E26" s="17" t="s">
        <v>62</v>
      </c>
      <c r="F26" s="17" t="b">
        <v>0</v>
      </c>
      <c r="G26" s="17" t="str">
        <f>IF(ISERROR(_xll.qlQuoteValue(B26,_xll.ohTrigger(ManualTrigger,'General Settings'!$H$12))),"--",_xll.qlFxSwapRateHelper(,B26,GBPSpotFx,IF(A26="SN","1D",IF(A26="SW","1W",A26)),D26,JoinCalendar,E26,F26,IsCurrencyPairCollateralBased,CollateralCurve,Permanent,_xll.ohTrigger(ManualTrigger,'General Settings'!$H$12),ObjectOverwrite))</f>
        <v>obj_01606#0005</v>
      </c>
      <c r="H26" s="18" t="str">
        <f>_xll.ohRangeRetrieveError(G26)</f>
        <v/>
      </c>
      <c r="I26" s="6" t="str">
        <f>IFERROR(_xll.qlRateHelperQuoteName(G26),"--")</f>
        <v>USDGBP18M_Quote</v>
      </c>
      <c r="J26" s="7">
        <f>IFERROR(_xll.qlRateHelperQuoteValue(G26),"--")</f>
        <v>-2.8969999999999998E-3</v>
      </c>
      <c r="K26" s="7"/>
      <c r="L26" s="8" t="b">
        <f t="shared" si="2"/>
        <v>1</v>
      </c>
      <c r="M26" s="9">
        <v>50</v>
      </c>
      <c r="N26" s="9">
        <v>1</v>
      </c>
      <c r="O26" s="10">
        <f>IFERROR(_xll.qlRateHelperEarliestDate(G26),"--")</f>
        <v>42150</v>
      </c>
      <c r="P26" s="10">
        <f>IFERROR(_xll.qlRateHelperLatestDate(G26),"--")</f>
        <v>42702</v>
      </c>
    </row>
    <row r="27" spans="1:16" x14ac:dyDescent="0.2">
      <c r="A27" s="23" t="s">
        <v>84</v>
      </c>
      <c r="B27" s="17" t="str">
        <f t="shared" si="1"/>
        <v>USDGBP19M_Quote</v>
      </c>
      <c r="C27" s="17"/>
      <c r="D27" s="17">
        <v>2</v>
      </c>
      <c r="E27" s="17" t="s">
        <v>62</v>
      </c>
      <c r="F27" s="17" t="b">
        <v>0</v>
      </c>
      <c r="G27" s="17" t="str">
        <f>IF(ISERROR(_xll.qlQuoteValue(B27,_xll.ohTrigger(ManualTrigger,'General Settings'!$H$12))),"--",_xll.qlFxSwapRateHelper(,B27,GBPSpotFx,IF(A27="SN","1D",IF(A27="SW","1W",A27)),D27,JoinCalendar,E27,F27,IsCurrencyPairCollateralBased,CollateralCurve,Permanent,_xll.ohTrigger(ManualTrigger,'General Settings'!$H$12),ObjectOverwrite))</f>
        <v>--</v>
      </c>
      <c r="H27" s="18" t="str">
        <f>_xll.ohRangeRetrieveError(G27)</f>
        <v/>
      </c>
      <c r="I27" s="6" t="str">
        <f>IFERROR(_xll.qlRateHelperQuoteName(G27),"--")</f>
        <v>--</v>
      </c>
      <c r="J27" s="7" t="str">
        <f>IFERROR(_xll.qlRateHelperQuoteValue(G27),"--")</f>
        <v>--</v>
      </c>
      <c r="K27" s="7"/>
      <c r="L27" s="8" t="b">
        <f t="shared" si="2"/>
        <v>0</v>
      </c>
      <c r="M27" s="9">
        <v>50</v>
      </c>
      <c r="N27" s="9">
        <v>1</v>
      </c>
      <c r="O27" s="10" t="str">
        <f>IFERROR(_xll.qlRateHelperEarliestDate(G27),"--")</f>
        <v>--</v>
      </c>
      <c r="P27" s="10" t="str">
        <f>IFERROR(_xll.qlRateHelperLatestDate(G27),"--")</f>
        <v>--</v>
      </c>
    </row>
    <row r="28" spans="1:16" x14ac:dyDescent="0.2">
      <c r="A28" s="23" t="s">
        <v>85</v>
      </c>
      <c r="B28" s="17" t="str">
        <f t="shared" si="1"/>
        <v>USDGBP20M_Quote</v>
      </c>
      <c r="C28" s="17"/>
      <c r="D28" s="17">
        <v>2</v>
      </c>
      <c r="E28" s="17" t="s">
        <v>62</v>
      </c>
      <c r="F28" s="17" t="b">
        <v>0</v>
      </c>
      <c r="G28" s="17" t="str">
        <f>IF(ISERROR(_xll.qlQuoteValue(B28,_xll.ohTrigger(ManualTrigger,'General Settings'!$H$12))),"--",_xll.qlFxSwapRateHelper(,B28,GBPSpotFx,IF(A28="SN","1D",IF(A28="SW","1W",A28)),D28,JoinCalendar,E28,F28,IsCurrencyPairCollateralBased,CollateralCurve,Permanent,_xll.ohTrigger(ManualTrigger,'General Settings'!$H$12),ObjectOverwrite))</f>
        <v>--</v>
      </c>
      <c r="H28" s="18" t="str">
        <f>_xll.ohRangeRetrieveError(G28)</f>
        <v/>
      </c>
      <c r="I28" s="6" t="str">
        <f>IFERROR(_xll.qlRateHelperQuoteName(G28),"--")</f>
        <v>--</v>
      </c>
      <c r="J28" s="7" t="str">
        <f>IFERROR(_xll.qlRateHelperQuoteValue(G28),"--")</f>
        <v>--</v>
      </c>
      <c r="K28" s="7"/>
      <c r="L28" s="8" t="b">
        <f t="shared" si="2"/>
        <v>0</v>
      </c>
      <c r="M28" s="9">
        <v>50</v>
      </c>
      <c r="N28" s="9">
        <v>1</v>
      </c>
      <c r="O28" s="10" t="str">
        <f>IFERROR(_xll.qlRateHelperEarliestDate(G28),"--")</f>
        <v>--</v>
      </c>
      <c r="P28" s="10" t="str">
        <f>IFERROR(_xll.qlRateHelperLatestDate(G28),"--")</f>
        <v>--</v>
      </c>
    </row>
    <row r="29" spans="1:16" x14ac:dyDescent="0.2">
      <c r="A29" s="23" t="s">
        <v>12</v>
      </c>
      <c r="B29" s="17" t="str">
        <f t="shared" si="1"/>
        <v>USDGBP21M_Quote</v>
      </c>
      <c r="C29" s="17"/>
      <c r="D29" s="17">
        <v>2</v>
      </c>
      <c r="E29" s="17" t="s">
        <v>62</v>
      </c>
      <c r="F29" s="17" t="b">
        <v>0</v>
      </c>
      <c r="G29" s="17" t="str">
        <f>IF(ISERROR(_xll.qlQuoteValue(B29,_xll.ohTrigger(ManualTrigger,'General Settings'!$H$12))),"--",_xll.qlFxSwapRateHelper(,B29,GBPSpotFx,IF(A29="SN","1D",IF(A29="SW","1W",A29)),D29,JoinCalendar,E29,F29,IsCurrencyPairCollateralBased,CollateralCurve,Permanent,_xll.ohTrigger(ManualTrigger,'General Settings'!$H$12),ObjectOverwrite))</f>
        <v>obj_0162d#0005</v>
      </c>
      <c r="H29" s="18" t="str">
        <f>_xll.ohRangeRetrieveError(G29)</f>
        <v/>
      </c>
      <c r="I29" s="6" t="str">
        <f>IFERROR(_xll.qlRateHelperQuoteName(G29),"--")</f>
        <v>USDGBP21M_Quote</v>
      </c>
      <c r="J29" s="7">
        <f>IFERROR(_xll.qlRateHelperQuoteValue(G29),"--")</f>
        <v>-2.2499999999999998E-3</v>
      </c>
      <c r="K29" s="7"/>
      <c r="L29" s="98" t="b">
        <v>0</v>
      </c>
      <c r="M29" s="9">
        <v>50</v>
      </c>
      <c r="N29" s="9">
        <v>1</v>
      </c>
      <c r="O29" s="10">
        <f>IFERROR(_xll.qlRateHelperEarliestDate(G29),"--")</f>
        <v>42150</v>
      </c>
      <c r="P29" s="10">
        <f>IFERROR(_xll.qlRateHelperLatestDate(G29),"--")</f>
        <v>42793</v>
      </c>
    </row>
    <row r="30" spans="1:16" x14ac:dyDescent="0.2">
      <c r="A30" s="23" t="s">
        <v>86</v>
      </c>
      <c r="B30" s="17" t="str">
        <f t="shared" si="1"/>
        <v>USDGBP22M_Quote</v>
      </c>
      <c r="C30" s="17"/>
      <c r="D30" s="17">
        <v>2</v>
      </c>
      <c r="E30" s="17" t="s">
        <v>62</v>
      </c>
      <c r="F30" s="17" t="b">
        <v>0</v>
      </c>
      <c r="G30" s="17" t="str">
        <f>IF(ISERROR(_xll.qlQuoteValue(B30,_xll.ohTrigger(ManualTrigger,'General Settings'!$H$12))),"--",_xll.qlFxSwapRateHelper(,B30,GBPSpotFx,IF(A30="SN","1D",IF(A30="SW","1W",A30)),D30,JoinCalendar,E30,F30,IsCurrencyPairCollateralBased,CollateralCurve,Permanent,_xll.ohTrigger(ManualTrigger,'General Settings'!$H$12),ObjectOverwrite))</f>
        <v>--</v>
      </c>
      <c r="H30" s="18" t="str">
        <f>_xll.ohRangeRetrieveError(G30)</f>
        <v/>
      </c>
      <c r="I30" s="6" t="str">
        <f>IFERROR(_xll.qlRateHelperQuoteName(G30),"--")</f>
        <v>--</v>
      </c>
      <c r="J30" s="7" t="str">
        <f>IFERROR(_xll.qlRateHelperQuoteValue(G30),"--")</f>
        <v>--</v>
      </c>
      <c r="K30" s="7"/>
      <c r="L30" s="8" t="b">
        <f t="shared" si="2"/>
        <v>0</v>
      </c>
      <c r="M30" s="9">
        <v>50</v>
      </c>
      <c r="N30" s="9">
        <v>1</v>
      </c>
      <c r="O30" s="10" t="str">
        <f>IFERROR(_xll.qlRateHelperEarliestDate(G30),"--")</f>
        <v>--</v>
      </c>
      <c r="P30" s="10" t="str">
        <f>IFERROR(_xll.qlRateHelperLatestDate(G30),"--")</f>
        <v>--</v>
      </c>
    </row>
    <row r="31" spans="1:16" x14ac:dyDescent="0.2">
      <c r="A31" s="23" t="s">
        <v>87</v>
      </c>
      <c r="B31" s="17" t="str">
        <f t="shared" si="1"/>
        <v>USDGBP23M_Quote</v>
      </c>
      <c r="C31" s="17"/>
      <c r="D31" s="17">
        <v>2</v>
      </c>
      <c r="E31" s="17" t="s">
        <v>62</v>
      </c>
      <c r="F31" s="17" t="b">
        <v>0</v>
      </c>
      <c r="G31" s="17" t="str">
        <f>IF(ISERROR(_xll.qlQuoteValue(B31,_xll.ohTrigger(ManualTrigger,'General Settings'!$H$12))),"--",_xll.qlFxSwapRateHelper(,B31,GBPSpotFx,IF(A31="SN","1D",IF(A31="SW","1W",A31)),D31,JoinCalendar,E31,F31,IsCurrencyPairCollateralBased,CollateralCurve,Permanent,_xll.ohTrigger(ManualTrigger,'General Settings'!$H$12),ObjectOverwrite))</f>
        <v>--</v>
      </c>
      <c r="H31" s="18" t="str">
        <f>_xll.ohRangeRetrieveError(G31)</f>
        <v/>
      </c>
      <c r="I31" s="6" t="str">
        <f>IFERROR(_xll.qlRateHelperQuoteName(G31),"--")</f>
        <v>--</v>
      </c>
      <c r="J31" s="7" t="str">
        <f>IFERROR(_xll.qlRateHelperQuoteValue(G31),"--")</f>
        <v>--</v>
      </c>
      <c r="K31" s="7"/>
      <c r="L31" s="8" t="b">
        <f t="shared" si="2"/>
        <v>0</v>
      </c>
      <c r="M31" s="9">
        <v>50</v>
      </c>
      <c r="N31" s="9">
        <v>1</v>
      </c>
      <c r="O31" s="10" t="str">
        <f>IFERROR(_xll.qlRateHelperEarliestDate(G31),"--")</f>
        <v>--</v>
      </c>
      <c r="P31" s="10" t="str">
        <f>IFERROR(_xll.qlRateHelperLatestDate(G31),"--")</f>
        <v>--</v>
      </c>
    </row>
    <row r="32" spans="1:16" x14ac:dyDescent="0.2">
      <c r="A32" s="23" t="s">
        <v>11</v>
      </c>
      <c r="B32" s="17" t="str">
        <f t="shared" si="1"/>
        <v>USDGBP2Y_Quote</v>
      </c>
      <c r="C32" s="17"/>
      <c r="D32" s="17">
        <v>2</v>
      </c>
      <c r="E32" s="17" t="s">
        <v>62</v>
      </c>
      <c r="F32" s="17" t="b">
        <v>0</v>
      </c>
      <c r="G32" s="17" t="str">
        <f>IF(ISERROR(_xll.qlQuoteValue(B32,_xll.ohTrigger(ManualTrigger,'General Settings'!$H$12))),"--",_xll.qlFxSwapRateHelper(,B32,GBPSpotFx,IF(A32="SN","1D",IF(A32="SW","1W",A32)),D32,JoinCalendar,E32,F32,IsCurrencyPairCollateralBased,CollateralCurve,Permanent,_xll.ohTrigger(ManualTrigger,'General Settings'!$H$12),ObjectOverwrite))</f>
        <v>obj_015f2#0005</v>
      </c>
      <c r="H32" s="18" t="str">
        <f>_xll.ohRangeRetrieveError(G32)</f>
        <v/>
      </c>
      <c r="I32" s="6" t="str">
        <f>IFERROR(_xll.qlRateHelperQuoteName(G32),"--")</f>
        <v>USDGBP2Y_Quote</v>
      </c>
      <c r="J32" s="7">
        <f>IFERROR(_xll.qlRateHelperQuoteValue(G32),"--")</f>
        <v>-1.3385000000000001E-3</v>
      </c>
      <c r="K32" s="7"/>
      <c r="L32" s="8" t="b">
        <f t="shared" si="2"/>
        <v>1</v>
      </c>
      <c r="M32" s="9">
        <v>50</v>
      </c>
      <c r="N32" s="9">
        <v>1</v>
      </c>
      <c r="O32" s="10">
        <f>IFERROR(_xll.qlRateHelperEarliestDate(G32),"--")</f>
        <v>42150</v>
      </c>
      <c r="P32" s="10">
        <f>IFERROR(_xll.qlRateHelperLatestDate(G32),"--")</f>
        <v>42881</v>
      </c>
    </row>
    <row r="33" spans="1:16" x14ac:dyDescent="0.2">
      <c r="A33" s="23" t="s">
        <v>10</v>
      </c>
      <c r="B33" s="17" t="str">
        <f t="shared" si="1"/>
        <v>USDGBP3Y_Quote</v>
      </c>
      <c r="C33" s="17"/>
      <c r="D33" s="17">
        <v>2</v>
      </c>
      <c r="E33" s="17" t="s">
        <v>62</v>
      </c>
      <c r="F33" s="17" t="b">
        <v>0</v>
      </c>
      <c r="G33" s="17" t="str">
        <f>IF(ISERROR(_xll.qlQuoteValue(B33,_xll.ohTrigger(ManualTrigger,'General Settings'!$H$12))),"--",_xll.qlFxSwapRateHelper(,B33,GBPSpotFx,IF(A33="SN","1D",IF(A33="SW","1W",A33)),D33,JoinCalendar,E33,F33,IsCurrencyPairCollateralBased,CollateralCurve,Permanent,_xll.ohTrigger(ManualTrigger,'General Settings'!$H$12),ObjectOverwrite))</f>
        <v>obj_015ca#0005</v>
      </c>
      <c r="H33" s="18" t="str">
        <f>_xll.ohRangeRetrieveError(G33)</f>
        <v/>
      </c>
      <c r="I33" s="6" t="str">
        <f>IFERROR(_xll.qlRateHelperQuoteName(G33),"--")</f>
        <v>USDGBP3Y_Quote</v>
      </c>
      <c r="J33" s="7">
        <f>IFERROR(_xll.qlRateHelperQuoteValue(G33),"--")</f>
        <v>2.1800000000000001E-3</v>
      </c>
      <c r="K33" s="7"/>
      <c r="L33" s="8" t="b">
        <f t="shared" si="2"/>
        <v>1</v>
      </c>
      <c r="M33" s="9">
        <v>50</v>
      </c>
      <c r="N33" s="9">
        <v>1</v>
      </c>
      <c r="O33" s="10">
        <f>IFERROR(_xll.qlRateHelperEarliestDate(G33),"--")</f>
        <v>42150</v>
      </c>
      <c r="P33" s="10">
        <f>IFERROR(_xll.qlRateHelperLatestDate(G33),"--")</f>
        <v>43249</v>
      </c>
    </row>
    <row r="34" spans="1:16" x14ac:dyDescent="0.2">
      <c r="A34" s="23" t="s">
        <v>9</v>
      </c>
      <c r="B34" s="17" t="str">
        <f t="shared" si="1"/>
        <v>USDGBP4Y_Quote</v>
      </c>
      <c r="C34" s="17"/>
      <c r="D34" s="17">
        <v>2</v>
      </c>
      <c r="E34" s="17" t="s">
        <v>62</v>
      </c>
      <c r="F34" s="17" t="b">
        <v>0</v>
      </c>
      <c r="G34" s="17" t="str">
        <f>IF(ISERROR(_xll.qlQuoteValue(B34,_xll.ohTrigger(ManualTrigger,'General Settings'!$H$12))),"--",_xll.qlFxSwapRateHelper(,B34,GBPSpotFx,IF(A34="SN","1D",IF(A34="SW","1W",A34)),D34,JoinCalendar,E34,F34,IsCurrencyPairCollateralBased,CollateralCurve,Permanent,_xll.ohTrigger(ManualTrigger,'General Settings'!$H$12),ObjectOverwrite))</f>
        <v>obj_01600#0005</v>
      </c>
      <c r="H34" s="18" t="str">
        <f>_xll.ohRangeRetrieveError(G34)</f>
        <v/>
      </c>
      <c r="I34" s="6" t="str">
        <f>IFERROR(_xll.qlRateHelperQuoteName(G34),"--")</f>
        <v>USDGBP4Y_Quote</v>
      </c>
      <c r="J34" s="7">
        <f>IFERROR(_xll.qlRateHelperQuoteValue(G34),"--")</f>
        <v>8.1200000000000005E-3</v>
      </c>
      <c r="K34" s="7"/>
      <c r="L34" s="8" t="b">
        <f t="shared" si="2"/>
        <v>1</v>
      </c>
      <c r="M34" s="9">
        <v>50</v>
      </c>
      <c r="N34" s="9">
        <v>1</v>
      </c>
      <c r="O34" s="10">
        <f>IFERROR(_xll.qlRateHelperEarliestDate(G34),"--")</f>
        <v>42150</v>
      </c>
      <c r="P34" s="10">
        <f>IFERROR(_xll.qlRateHelperLatestDate(G34),"--")</f>
        <v>43613</v>
      </c>
    </row>
    <row r="35" spans="1:16" x14ac:dyDescent="0.2">
      <c r="A35" s="23" t="s">
        <v>8</v>
      </c>
      <c r="B35" s="17" t="str">
        <f t="shared" si="1"/>
        <v>USDGBP5Y_Quote</v>
      </c>
      <c r="C35" s="17"/>
      <c r="D35" s="17">
        <v>2</v>
      </c>
      <c r="E35" s="17" t="s">
        <v>62</v>
      </c>
      <c r="F35" s="17" t="b">
        <v>0</v>
      </c>
      <c r="G35" s="17" t="str">
        <f>IF(ISERROR(_xll.qlQuoteValue(B35,_xll.ohTrigger(ManualTrigger,'General Settings'!$H$12))),"--",_xll.qlFxSwapRateHelper(,B35,GBPSpotFx,IF(A35="SN","1D",IF(A35="SW","1W",A35)),D35,JoinCalendar,E35,F35,IsCurrencyPairCollateralBased,CollateralCurve,Permanent,_xll.ohTrigger(ManualTrigger,'General Settings'!$H$12),ObjectOverwrite))</f>
        <v>obj_015db#0005</v>
      </c>
      <c r="H35" s="18" t="str">
        <f>_xll.ohRangeRetrieveError(G35)</f>
        <v/>
      </c>
      <c r="I35" s="6" t="str">
        <f>IFERROR(_xll.qlRateHelperQuoteName(G35),"--")</f>
        <v>USDGBP5Y_Quote</v>
      </c>
      <c r="J35" s="7">
        <f>IFERROR(_xll.qlRateHelperQuoteValue(G35),"--")</f>
        <v>1.5620000000000002E-2</v>
      </c>
      <c r="K35" s="7"/>
      <c r="L35" s="8" t="b">
        <f t="shared" si="2"/>
        <v>1</v>
      </c>
      <c r="M35" s="9">
        <v>50</v>
      </c>
      <c r="N35" s="9">
        <v>1</v>
      </c>
      <c r="O35" s="10">
        <f>IFERROR(_xll.qlRateHelperEarliestDate(G35),"--")</f>
        <v>42150</v>
      </c>
      <c r="P35" s="10">
        <f>IFERROR(_xll.qlRateHelperLatestDate(G35),"--")</f>
        <v>43977</v>
      </c>
    </row>
    <row r="36" spans="1:16" x14ac:dyDescent="0.2">
      <c r="A36" s="23" t="s">
        <v>7</v>
      </c>
      <c r="B36" s="17" t="str">
        <f t="shared" si="1"/>
        <v>USDGBP6Y_Quote</v>
      </c>
      <c r="C36" s="17"/>
      <c r="D36" s="17">
        <v>2</v>
      </c>
      <c r="E36" s="17" t="s">
        <v>62</v>
      </c>
      <c r="F36" s="17" t="b">
        <v>0</v>
      </c>
      <c r="G36" s="17" t="str">
        <f>IF(ISERROR(_xll.qlQuoteValue(B36,_xll.ohTrigger(ManualTrigger,'General Settings'!$H$12))),"--",_xll.qlFxSwapRateHelper(,B36,GBPSpotFx,IF(A36="SN","1D",IF(A36="SW","1W",A36)),D36,JoinCalendar,E36,F36,IsCurrencyPairCollateralBased,CollateralCurve,Permanent,_xll.ohTrigger(ManualTrigger,'General Settings'!$H$12),ObjectOverwrite))</f>
        <v>obj_015da#0005</v>
      </c>
      <c r="H36" s="18" t="str">
        <f>_xll.ohRangeRetrieveError(G36)</f>
        <v/>
      </c>
      <c r="I36" s="6" t="str">
        <f>IFERROR(_xll.qlRateHelperQuoteName(G36),"--")</f>
        <v>USDGBP6Y_Quote</v>
      </c>
      <c r="J36" s="7">
        <f>IFERROR(_xll.qlRateHelperQuoteValue(G36),"--")</f>
        <v>2.5049999999999999E-2</v>
      </c>
      <c r="K36" s="7"/>
      <c r="L36" s="8" t="b">
        <f t="shared" si="2"/>
        <v>1</v>
      </c>
      <c r="M36" s="9">
        <v>50</v>
      </c>
      <c r="N36" s="9">
        <v>1</v>
      </c>
      <c r="O36" s="10">
        <f>IFERROR(_xll.qlRateHelperEarliestDate(G36),"--")</f>
        <v>42150</v>
      </c>
      <c r="P36" s="10">
        <f>IFERROR(_xll.qlRateHelperLatestDate(G36),"--")</f>
        <v>44342</v>
      </c>
    </row>
    <row r="37" spans="1:16" x14ac:dyDescent="0.2">
      <c r="A37" s="23" t="s">
        <v>6</v>
      </c>
      <c r="B37" s="17" t="str">
        <f t="shared" ref="B37:B68" si="3">GBPCollateralCurrency&amp;ForeignCurrency&amp;A37&amp;"_Quote"</f>
        <v>USDGBP7Y_Quote</v>
      </c>
      <c r="C37" s="17"/>
      <c r="D37" s="17">
        <v>2</v>
      </c>
      <c r="E37" s="17" t="s">
        <v>62</v>
      </c>
      <c r="F37" s="17" t="b">
        <v>0</v>
      </c>
      <c r="G37" s="17" t="str">
        <f>IF(ISERROR(_xll.qlQuoteValue(B37,_xll.ohTrigger(ManualTrigger,'General Settings'!$H$12))),"--",_xll.qlFxSwapRateHelper(,B37,GBPSpotFx,IF(A37="SN","1D",IF(A37="SW","1W",A37)),D37,JoinCalendar,E37,F37,IsCurrencyPairCollateralBased,CollateralCurve,Permanent,_xll.ohTrigger(ManualTrigger,'General Settings'!$H$12),ObjectOverwrite))</f>
        <v>obj_01615#0005</v>
      </c>
      <c r="H37" s="18" t="str">
        <f>_xll.ohRangeRetrieveError(G37)</f>
        <v/>
      </c>
      <c r="I37" s="6" t="str">
        <f>IFERROR(_xll.qlRateHelperQuoteName(G37),"--")</f>
        <v>USDGBP7Y_Quote</v>
      </c>
      <c r="J37" s="7">
        <f>IFERROR(_xll.qlRateHelperQuoteValue(G37),"--")</f>
        <v>3.5279999999999999E-2</v>
      </c>
      <c r="K37" s="7"/>
      <c r="L37" s="8" t="b">
        <f t="shared" si="2"/>
        <v>1</v>
      </c>
      <c r="M37" s="9">
        <v>50</v>
      </c>
      <c r="N37" s="9">
        <v>1</v>
      </c>
      <c r="O37" s="10">
        <f>IFERROR(_xll.qlRateHelperEarliestDate(G37),"--")</f>
        <v>42150</v>
      </c>
      <c r="P37" s="10">
        <f>IFERROR(_xll.qlRateHelperLatestDate(G37),"--")</f>
        <v>44707</v>
      </c>
    </row>
    <row r="38" spans="1:16" x14ac:dyDescent="0.2">
      <c r="A38" s="23" t="s">
        <v>5</v>
      </c>
      <c r="B38" s="17" t="str">
        <f t="shared" si="3"/>
        <v>USDGBP8Y_Quote</v>
      </c>
      <c r="C38" s="17"/>
      <c r="D38" s="17">
        <v>2</v>
      </c>
      <c r="E38" s="17" t="s">
        <v>62</v>
      </c>
      <c r="F38" s="17" t="b">
        <v>0</v>
      </c>
      <c r="G38" s="17" t="str">
        <f>IF(ISERROR(_xll.qlQuoteValue(B38,_xll.ohTrigger(ManualTrigger,'General Settings'!$H$12))),"--",_xll.qlFxSwapRateHelper(,B38,GBPSpotFx,IF(A38="SN","1D",IF(A38="SW","1W",A38)),D38,JoinCalendar,E38,F38,IsCurrencyPairCollateralBased,CollateralCurve,Permanent,_xll.ohTrigger(ManualTrigger,'General Settings'!$H$12),ObjectOverwrite))</f>
        <v>obj_015ec#0005</v>
      </c>
      <c r="H38" s="18" t="str">
        <f>_xll.ohRangeRetrieveError(G38)</f>
        <v/>
      </c>
      <c r="I38" s="6" t="str">
        <f>IFERROR(_xll.qlRateHelperQuoteName(G38),"--")</f>
        <v>USDGBP8Y_Quote</v>
      </c>
      <c r="J38" s="7">
        <f>IFERROR(_xll.qlRateHelperQuoteValue(G38),"--")</f>
        <v>4.6235000000000005E-2</v>
      </c>
      <c r="K38" s="7"/>
      <c r="L38" s="8" t="b">
        <f t="shared" si="2"/>
        <v>1</v>
      </c>
      <c r="M38" s="9">
        <v>50</v>
      </c>
      <c r="N38" s="9">
        <v>1</v>
      </c>
      <c r="O38" s="10">
        <f>IFERROR(_xll.qlRateHelperEarliestDate(G38),"--")</f>
        <v>42150</v>
      </c>
      <c r="P38" s="10">
        <f>IFERROR(_xll.qlRateHelperLatestDate(G38),"--")</f>
        <v>45072</v>
      </c>
    </row>
    <row r="39" spans="1:16" x14ac:dyDescent="0.2">
      <c r="A39" s="23" t="s">
        <v>4</v>
      </c>
      <c r="B39" s="17" t="str">
        <f t="shared" si="3"/>
        <v>USDGBP9Y_Quote</v>
      </c>
      <c r="C39" s="17"/>
      <c r="D39" s="17">
        <v>2</v>
      </c>
      <c r="E39" s="17" t="s">
        <v>62</v>
      </c>
      <c r="F39" s="17" t="b">
        <v>0</v>
      </c>
      <c r="G39" s="17" t="str">
        <f>IF(ISERROR(_xll.qlQuoteValue(B39,_xll.ohTrigger(ManualTrigger,'General Settings'!$H$12))),"--",_xll.qlFxSwapRateHelper(,B39,GBPSpotFx,IF(A39="SN","1D",IF(A39="SW","1W",A39)),D39,JoinCalendar,E39,F39,IsCurrencyPairCollateralBased,CollateralCurve,Permanent,_xll.ohTrigger(ManualTrigger,'General Settings'!$H$12),ObjectOverwrite))</f>
        <v>obj_015e8#0005</v>
      </c>
      <c r="H39" s="18" t="str">
        <f>_xll.ohRangeRetrieveError(G39)</f>
        <v/>
      </c>
      <c r="I39" s="6" t="str">
        <f>IFERROR(_xll.qlRateHelperQuoteName(G39),"--")</f>
        <v>USDGBP9Y_Quote</v>
      </c>
      <c r="J39" s="7">
        <f>IFERROR(_xll.qlRateHelperQuoteValue(G39),"--")</f>
        <v>5.7759999999999999E-2</v>
      </c>
      <c r="K39" s="7"/>
      <c r="L39" s="8" t="b">
        <f t="shared" si="2"/>
        <v>1</v>
      </c>
      <c r="M39" s="9">
        <v>50</v>
      </c>
      <c r="N39" s="9">
        <v>1</v>
      </c>
      <c r="O39" s="10">
        <f>IFERROR(_xll.qlRateHelperEarliestDate(G39),"--")</f>
        <v>42150</v>
      </c>
      <c r="P39" s="10">
        <f>IFERROR(_xll.qlRateHelperLatestDate(G39),"--")</f>
        <v>45440</v>
      </c>
    </row>
    <row r="40" spans="1:16" x14ac:dyDescent="0.2">
      <c r="A40" s="23" t="s">
        <v>3</v>
      </c>
      <c r="B40" s="17" t="str">
        <f t="shared" si="3"/>
        <v>USDGBP10Y_Quote</v>
      </c>
      <c r="C40" s="17"/>
      <c r="D40" s="17">
        <v>2</v>
      </c>
      <c r="E40" s="17" t="s">
        <v>62</v>
      </c>
      <c r="F40" s="17" t="b">
        <v>0</v>
      </c>
      <c r="G40" s="17" t="str">
        <f>IF(ISERROR(_xll.qlQuoteValue(B40,_xll.ohTrigger(ManualTrigger,'General Settings'!$H$12))),"--",_xll.qlFxSwapRateHelper(,B40,GBPSpotFx,IF(A40="SN","1D",IF(A40="SW","1W",A40)),D40,JoinCalendar,E40,F40,IsCurrencyPairCollateralBased,CollateralCurve,Permanent,_xll.ohTrigger(ManualTrigger,'General Settings'!$H$12),ObjectOverwrite))</f>
        <v>obj_01601#0005</v>
      </c>
      <c r="H40" s="18" t="str">
        <f>_xll.ohRangeRetrieveError(G40)</f>
        <v/>
      </c>
      <c r="I40" s="6" t="str">
        <f>IFERROR(_xll.qlRateHelperQuoteName(G40),"--")</f>
        <v>USDGBP10Y_Quote</v>
      </c>
      <c r="J40" s="7">
        <f>IFERROR(_xll.qlRateHelperQuoteValue(G40),"--")</f>
        <v>6.9580000000000003E-2</v>
      </c>
      <c r="K40" s="7"/>
      <c r="L40" s="8" t="b">
        <f t="shared" si="2"/>
        <v>1</v>
      </c>
      <c r="M40" s="9">
        <v>50</v>
      </c>
      <c r="N40" s="9">
        <v>1</v>
      </c>
      <c r="O40" s="10">
        <f>IFERROR(_xll.qlRateHelperEarliestDate(G40),"--")</f>
        <v>42150</v>
      </c>
      <c r="P40" s="10">
        <f>IFERROR(_xll.qlRateHelperLatestDate(G40),"--")</f>
        <v>45804</v>
      </c>
    </row>
    <row r="41" spans="1:16" x14ac:dyDescent="0.2">
      <c r="A41" s="23" t="s">
        <v>88</v>
      </c>
      <c r="B41" s="17" t="str">
        <f t="shared" si="3"/>
        <v>USDGBP11Y_Quote</v>
      </c>
      <c r="C41" s="17"/>
      <c r="D41" s="17">
        <v>2</v>
      </c>
      <c r="E41" s="17" t="s">
        <v>62</v>
      </c>
      <c r="F41" s="17" t="b">
        <v>0</v>
      </c>
      <c r="G41" s="17" t="str">
        <f>IF(ISERROR(_xll.qlQuoteValue(B41,_xll.ohTrigger(ManualTrigger,'General Settings'!$H$12))),"--",_xll.qlFxSwapRateHelper(,B41,GBPSpotFx,IF(A41="SN","1D",IF(A41="SW","1W",A41)),D41,JoinCalendar,E41,F41,IsCurrencyPairCollateralBased,CollateralCurve,Permanent,_xll.ohTrigger(ManualTrigger,'General Settings'!$H$12),ObjectOverwrite))</f>
        <v>--</v>
      </c>
      <c r="H41" s="18" t="str">
        <f>_xll.ohRangeRetrieveError(G41)</f>
        <v/>
      </c>
      <c r="I41" s="6" t="str">
        <f>IFERROR(_xll.qlRateHelperQuoteName(G41),"--")</f>
        <v>--</v>
      </c>
      <c r="J41" s="7" t="str">
        <f>IFERROR(_xll.qlRateHelperQuoteValue(G41),"--")</f>
        <v>--</v>
      </c>
      <c r="K41" s="7"/>
      <c r="L41" s="8" t="b">
        <f t="shared" si="2"/>
        <v>0</v>
      </c>
      <c r="M41" s="9">
        <v>50</v>
      </c>
      <c r="N41" s="9">
        <v>1</v>
      </c>
      <c r="O41" s="10" t="str">
        <f>IFERROR(_xll.qlRateHelperEarliestDate(G41),"--")</f>
        <v>--</v>
      </c>
      <c r="P41" s="10" t="str">
        <f>IFERROR(_xll.qlRateHelperLatestDate(G41),"--")</f>
        <v>--</v>
      </c>
    </row>
    <row r="42" spans="1:16" x14ac:dyDescent="0.2">
      <c r="A42" s="23" t="s">
        <v>2</v>
      </c>
      <c r="B42" s="17" t="str">
        <f t="shared" si="3"/>
        <v>USDGBP12Y_Quote</v>
      </c>
      <c r="C42" s="17"/>
      <c r="D42" s="17">
        <v>2</v>
      </c>
      <c r="E42" s="17" t="s">
        <v>62</v>
      </c>
      <c r="F42" s="17" t="b">
        <v>0</v>
      </c>
      <c r="G42" s="17" t="str">
        <f>IF(ISERROR(_xll.qlQuoteValue(B42,_xll.ohTrigger(ManualTrigger,'General Settings'!$H$12))),"--",_xll.qlFxSwapRateHelper(,B42,GBPSpotFx,IF(A42="SN","1D",IF(A42="SW","1W",A42)),D42,JoinCalendar,E42,F42,IsCurrencyPairCollateralBased,CollateralCurve,Permanent,_xll.ohTrigger(ManualTrigger,'General Settings'!$H$12),ObjectOverwrite))</f>
        <v>obj_015e5#0005</v>
      </c>
      <c r="H42" s="18" t="str">
        <f>_xll.ohRangeRetrieveError(G42)</f>
        <v/>
      </c>
      <c r="I42" s="6" t="str">
        <f>IFERROR(_xll.qlRateHelperQuoteName(G42),"--")</f>
        <v>USDGBP12Y_Quote</v>
      </c>
      <c r="J42" s="7">
        <f>IFERROR(_xll.qlRateHelperQuoteValue(G42),"--")</f>
        <v>9.1365000000000016E-2</v>
      </c>
      <c r="K42" s="7"/>
      <c r="L42" s="8" t="b">
        <f t="shared" si="2"/>
        <v>1</v>
      </c>
      <c r="M42" s="9">
        <v>50</v>
      </c>
      <c r="N42" s="9">
        <v>1</v>
      </c>
      <c r="O42" s="10">
        <f>IFERROR(_xll.qlRateHelperEarliestDate(G42),"--")</f>
        <v>42150</v>
      </c>
      <c r="P42" s="10">
        <f>IFERROR(_xll.qlRateHelperLatestDate(G42),"--")</f>
        <v>46533</v>
      </c>
    </row>
    <row r="43" spans="1:16" x14ac:dyDescent="0.2">
      <c r="A43" s="23" t="s">
        <v>89</v>
      </c>
      <c r="B43" s="17" t="str">
        <f t="shared" si="3"/>
        <v>USDGBP13Y_Quote</v>
      </c>
      <c r="C43" s="17"/>
      <c r="D43" s="17">
        <v>2</v>
      </c>
      <c r="E43" s="17" t="s">
        <v>62</v>
      </c>
      <c r="F43" s="17" t="b">
        <v>0</v>
      </c>
      <c r="G43" s="17" t="str">
        <f>IF(ISERROR(_xll.qlQuoteValue(B43,_xll.ohTrigger(ManualTrigger,'General Settings'!$H$12))),"--",_xll.qlFxSwapRateHelper(,B43,GBPSpotFx,IF(A43="SN","1D",IF(A43="SW","1W",A43)),D43,JoinCalendar,E43,F43,IsCurrencyPairCollateralBased,CollateralCurve,Permanent,_xll.ohTrigger(ManualTrigger,'General Settings'!$H$12),ObjectOverwrite))</f>
        <v>--</v>
      </c>
      <c r="H43" s="18" t="str">
        <f>_xll.ohRangeRetrieveError(G43)</f>
        <v/>
      </c>
      <c r="I43" s="6" t="str">
        <f>IFERROR(_xll.qlRateHelperQuoteName(G43),"--")</f>
        <v>--</v>
      </c>
      <c r="J43" s="7" t="str">
        <f>IFERROR(_xll.qlRateHelperQuoteValue(G43),"--")</f>
        <v>--</v>
      </c>
      <c r="K43" s="7"/>
      <c r="L43" s="8" t="b">
        <f t="shared" si="2"/>
        <v>0</v>
      </c>
      <c r="M43" s="9">
        <v>50</v>
      </c>
      <c r="N43" s="9">
        <v>1</v>
      </c>
      <c r="O43" s="10" t="str">
        <f>IFERROR(_xll.qlRateHelperEarliestDate(G43),"--")</f>
        <v>--</v>
      </c>
      <c r="P43" s="10" t="str">
        <f>IFERROR(_xll.qlRateHelperLatestDate(G43),"--")</f>
        <v>--</v>
      </c>
    </row>
    <row r="44" spans="1:16" x14ac:dyDescent="0.2">
      <c r="A44" s="23" t="s">
        <v>90</v>
      </c>
      <c r="B44" s="17" t="str">
        <f t="shared" si="3"/>
        <v>USDGBP14Y_Quote</v>
      </c>
      <c r="C44" s="17"/>
      <c r="D44" s="17">
        <v>2</v>
      </c>
      <c r="E44" s="17" t="s">
        <v>62</v>
      </c>
      <c r="F44" s="17" t="b">
        <v>0</v>
      </c>
      <c r="G44" s="17" t="str">
        <f>IF(ISERROR(_xll.qlQuoteValue(B44,_xll.ohTrigger(ManualTrigger,'General Settings'!$H$12))),"--",_xll.qlFxSwapRateHelper(,B44,GBPSpotFx,IF(A44="SN","1D",IF(A44="SW","1W",A44)),D44,JoinCalendar,E44,F44,IsCurrencyPairCollateralBased,CollateralCurve,Permanent,_xll.ohTrigger(ManualTrigger,'General Settings'!$H$12),ObjectOverwrite))</f>
        <v>--</v>
      </c>
      <c r="H44" s="18" t="str">
        <f>_xll.ohRangeRetrieveError(G44)</f>
        <v/>
      </c>
      <c r="I44" s="6" t="str">
        <f>IFERROR(_xll.qlRateHelperQuoteName(G44),"--")</f>
        <v>--</v>
      </c>
      <c r="J44" s="7" t="str">
        <f>IFERROR(_xll.qlRateHelperQuoteValue(G44),"--")</f>
        <v>--</v>
      </c>
      <c r="K44" s="7"/>
      <c r="L44" s="8" t="b">
        <f t="shared" si="2"/>
        <v>0</v>
      </c>
      <c r="M44" s="9">
        <v>50</v>
      </c>
      <c r="N44" s="9">
        <v>1</v>
      </c>
      <c r="O44" s="10" t="str">
        <f>IFERROR(_xll.qlRateHelperEarliestDate(G44),"--")</f>
        <v>--</v>
      </c>
      <c r="P44" s="10" t="str">
        <f>IFERROR(_xll.qlRateHelperLatestDate(G44),"--")</f>
        <v>--</v>
      </c>
    </row>
    <row r="45" spans="1:16" x14ac:dyDescent="0.2">
      <c r="A45" s="23" t="s">
        <v>1</v>
      </c>
      <c r="B45" s="17" t="str">
        <f t="shared" si="3"/>
        <v>USDGBP15Y_Quote</v>
      </c>
      <c r="C45" s="17"/>
      <c r="D45" s="17">
        <v>2</v>
      </c>
      <c r="E45" s="17" t="s">
        <v>62</v>
      </c>
      <c r="F45" s="17" t="b">
        <v>0</v>
      </c>
      <c r="G45" s="17" t="str">
        <f>IF(ISERROR(_xll.qlQuoteValue(B45,_xll.ohTrigger(ManualTrigger,'General Settings'!$H$12))),"--",_xll.qlFxSwapRateHelper(,B45,GBPSpotFx,IF(A45="SN","1D",IF(A45="SW","1W",A45)),D45,JoinCalendar,E45,F45,IsCurrencyPairCollateralBased,CollateralCurve,Permanent,_xll.ohTrigger(ManualTrigger,'General Settings'!$H$12),ObjectOverwrite))</f>
        <v>obj_01618#0005</v>
      </c>
      <c r="H45" s="18" t="str">
        <f>_xll.ohRangeRetrieveError(G45)</f>
        <v/>
      </c>
      <c r="I45" s="6" t="str">
        <f>IFERROR(_xll.qlRateHelperQuoteName(G45),"--")</f>
        <v>USDGBP15Y_Quote</v>
      </c>
      <c r="J45" s="7">
        <f>IFERROR(_xll.qlRateHelperQuoteValue(G45),"--")</f>
        <v>0.12542500000000001</v>
      </c>
      <c r="K45" s="7"/>
      <c r="L45" s="8" t="b">
        <f t="shared" si="2"/>
        <v>1</v>
      </c>
      <c r="M45" s="9">
        <v>50</v>
      </c>
      <c r="N45" s="9">
        <v>1</v>
      </c>
      <c r="O45" s="10">
        <f>IFERROR(_xll.qlRateHelperEarliestDate(G45),"--")</f>
        <v>42150</v>
      </c>
      <c r="P45" s="10">
        <f>IFERROR(_xll.qlRateHelperLatestDate(G45),"--")</f>
        <v>47631</v>
      </c>
    </row>
    <row r="46" spans="1:16" x14ac:dyDescent="0.2">
      <c r="A46" s="23" t="s">
        <v>91</v>
      </c>
      <c r="B46" s="17" t="str">
        <f t="shared" si="3"/>
        <v>USDGBP16Y_Quote</v>
      </c>
      <c r="C46" s="17"/>
      <c r="D46" s="17">
        <v>2</v>
      </c>
      <c r="E46" s="17" t="s">
        <v>62</v>
      </c>
      <c r="F46" s="17" t="b">
        <v>0</v>
      </c>
      <c r="G46" s="17" t="str">
        <f>IF(ISERROR(_xll.qlQuoteValue(B46,_xll.ohTrigger(ManualTrigger,'General Settings'!$H$12))),"--",_xll.qlFxSwapRateHelper(,B46,GBPSpotFx,IF(A46="SN","1D",IF(A46="SW","1W",A46)),D46,JoinCalendar,E46,F46,IsCurrencyPairCollateralBased,CollateralCurve,Permanent,_xll.ohTrigger(ManualTrigger,'General Settings'!$H$12),ObjectOverwrite))</f>
        <v>--</v>
      </c>
      <c r="H46" s="18" t="str">
        <f>_xll.ohRangeRetrieveError(G46)</f>
        <v/>
      </c>
      <c r="I46" s="6" t="str">
        <f>IFERROR(_xll.qlRateHelperQuoteName(G46),"--")</f>
        <v>--</v>
      </c>
      <c r="J46" s="7" t="str">
        <f>IFERROR(_xll.qlRateHelperQuoteValue(G46),"--")</f>
        <v>--</v>
      </c>
      <c r="K46" s="7"/>
      <c r="L46" s="8" t="b">
        <f t="shared" si="2"/>
        <v>0</v>
      </c>
      <c r="M46" s="9">
        <v>50</v>
      </c>
      <c r="N46" s="9">
        <v>1</v>
      </c>
      <c r="O46" s="10" t="str">
        <f>IFERROR(_xll.qlRateHelperEarliestDate(G46),"--")</f>
        <v>--</v>
      </c>
      <c r="P46" s="10" t="str">
        <f>IFERROR(_xll.qlRateHelperLatestDate(G46),"--")</f>
        <v>--</v>
      </c>
    </row>
    <row r="47" spans="1:16" x14ac:dyDescent="0.2">
      <c r="A47" s="23" t="s">
        <v>92</v>
      </c>
      <c r="B47" s="17" t="str">
        <f t="shared" si="3"/>
        <v>USDGBP17Y_Quote</v>
      </c>
      <c r="C47" s="17"/>
      <c r="D47" s="17">
        <v>2</v>
      </c>
      <c r="E47" s="17" t="s">
        <v>62</v>
      </c>
      <c r="F47" s="17" t="b">
        <v>0</v>
      </c>
      <c r="G47" s="17" t="str">
        <f>IF(ISERROR(_xll.qlQuoteValue(B47,_xll.ohTrigger(ManualTrigger,'General Settings'!$H$12))),"--",_xll.qlFxSwapRateHelper(,B47,GBPSpotFx,IF(A47="SN","1D",IF(A47="SW","1W",A47)),D47,JoinCalendar,E47,F47,IsCurrencyPairCollateralBased,CollateralCurve,Permanent,_xll.ohTrigger(ManualTrigger,'General Settings'!$H$12),ObjectOverwrite))</f>
        <v>--</v>
      </c>
      <c r="H47" s="18" t="str">
        <f>_xll.ohRangeRetrieveError(G47)</f>
        <v/>
      </c>
      <c r="I47" s="6" t="str">
        <f>IFERROR(_xll.qlRateHelperQuoteName(G47),"--")</f>
        <v>--</v>
      </c>
      <c r="J47" s="7" t="str">
        <f>IFERROR(_xll.qlRateHelperQuoteValue(G47),"--")</f>
        <v>--</v>
      </c>
      <c r="K47" s="7"/>
      <c r="L47" s="8" t="b">
        <f t="shared" si="2"/>
        <v>0</v>
      </c>
      <c r="M47" s="9">
        <v>50</v>
      </c>
      <c r="N47" s="9">
        <v>1</v>
      </c>
      <c r="O47" s="10" t="str">
        <f>IFERROR(_xll.qlRateHelperEarliestDate(G47),"--")</f>
        <v>--</v>
      </c>
      <c r="P47" s="10" t="str">
        <f>IFERROR(_xll.qlRateHelperLatestDate(G47),"--")</f>
        <v>--</v>
      </c>
    </row>
    <row r="48" spans="1:16" x14ac:dyDescent="0.2">
      <c r="A48" s="23" t="s">
        <v>93</v>
      </c>
      <c r="B48" s="17" t="str">
        <f t="shared" si="3"/>
        <v>USDGBP18Y_Quote</v>
      </c>
      <c r="C48" s="17"/>
      <c r="D48" s="17">
        <v>2</v>
      </c>
      <c r="E48" s="17" t="s">
        <v>62</v>
      </c>
      <c r="F48" s="17" t="b">
        <v>0</v>
      </c>
      <c r="G48" s="17" t="str">
        <f>IF(ISERROR(_xll.qlQuoteValue(B48,_xll.ohTrigger(ManualTrigger,'General Settings'!$H$12))),"--",_xll.qlFxSwapRateHelper(,B48,GBPSpotFx,IF(A48="SN","1D",IF(A48="SW","1W",A48)),D48,JoinCalendar,E48,F48,IsCurrencyPairCollateralBased,CollateralCurve,Permanent,_xll.ohTrigger(ManualTrigger,'General Settings'!$H$12),ObjectOverwrite))</f>
        <v>--</v>
      </c>
      <c r="H48" s="18" t="str">
        <f>_xll.ohRangeRetrieveError(G48)</f>
        <v/>
      </c>
      <c r="I48" s="6" t="str">
        <f>IFERROR(_xll.qlRateHelperQuoteName(G48),"--")</f>
        <v>--</v>
      </c>
      <c r="J48" s="7" t="str">
        <f>IFERROR(_xll.qlRateHelperQuoteValue(G48),"--")</f>
        <v>--</v>
      </c>
      <c r="K48" s="7"/>
      <c r="L48" s="8" t="b">
        <f t="shared" si="2"/>
        <v>0</v>
      </c>
      <c r="M48" s="9">
        <v>50</v>
      </c>
      <c r="N48" s="9">
        <v>1</v>
      </c>
      <c r="O48" s="10" t="str">
        <f>IFERROR(_xll.qlRateHelperEarliestDate(G48),"--")</f>
        <v>--</v>
      </c>
      <c r="P48" s="10" t="str">
        <f>IFERROR(_xll.qlRateHelperLatestDate(G48),"--")</f>
        <v>--</v>
      </c>
    </row>
    <row r="49" spans="1:16" x14ac:dyDescent="0.2">
      <c r="A49" s="23" t="s">
        <v>94</v>
      </c>
      <c r="B49" s="17" t="str">
        <f t="shared" si="3"/>
        <v>USDGBP19Y_Quote</v>
      </c>
      <c r="C49" s="17"/>
      <c r="D49" s="17">
        <v>2</v>
      </c>
      <c r="E49" s="17" t="s">
        <v>62</v>
      </c>
      <c r="F49" s="17" t="b">
        <v>0</v>
      </c>
      <c r="G49" s="17" t="str">
        <f>IF(ISERROR(_xll.qlQuoteValue(B49,_xll.ohTrigger(ManualTrigger,'General Settings'!$H$12))),"--",_xll.qlFxSwapRateHelper(,B49,GBPSpotFx,IF(A49="SN","1D",IF(A49="SW","1W",A49)),D49,JoinCalendar,E49,F49,IsCurrencyPairCollateralBased,CollateralCurve,Permanent,_xll.ohTrigger(ManualTrigger,'General Settings'!$H$12),ObjectOverwrite))</f>
        <v>--</v>
      </c>
      <c r="H49" s="18" t="str">
        <f>_xll.ohRangeRetrieveError(G49)</f>
        <v/>
      </c>
      <c r="I49" s="6" t="str">
        <f>IFERROR(_xll.qlRateHelperQuoteName(G49),"--")</f>
        <v>--</v>
      </c>
      <c r="J49" s="7" t="str">
        <f>IFERROR(_xll.qlRateHelperQuoteValue(G49),"--")</f>
        <v>--</v>
      </c>
      <c r="K49" s="7"/>
      <c r="L49" s="8" t="b">
        <f t="shared" si="2"/>
        <v>0</v>
      </c>
      <c r="M49" s="9">
        <v>50</v>
      </c>
      <c r="N49" s="9">
        <v>1</v>
      </c>
      <c r="O49" s="10" t="str">
        <f>IFERROR(_xll.qlRateHelperEarliestDate(G49),"--")</f>
        <v>--</v>
      </c>
      <c r="P49" s="10" t="str">
        <f>IFERROR(_xll.qlRateHelperLatestDate(G49),"--")</f>
        <v>--</v>
      </c>
    </row>
    <row r="50" spans="1:16" x14ac:dyDescent="0.2">
      <c r="A50" s="23" t="s">
        <v>0</v>
      </c>
      <c r="B50" s="17" t="str">
        <f t="shared" si="3"/>
        <v>USDGBP20Y_Quote</v>
      </c>
      <c r="C50" s="17"/>
      <c r="D50" s="17">
        <v>2</v>
      </c>
      <c r="E50" s="17" t="s">
        <v>62</v>
      </c>
      <c r="F50" s="17" t="b">
        <v>0</v>
      </c>
      <c r="G50" s="17" t="str">
        <f>IF(ISERROR(_xll.qlQuoteValue(B50,_xll.ohTrigger(ManualTrigger,'General Settings'!$H$12))),"--",_xll.qlFxSwapRateHelper(,B50,GBPSpotFx,IF(A50="SN","1D",IF(A50="SW","1W",A50)),D50,JoinCalendar,E50,F50,IsCurrencyPairCollateralBased,CollateralCurve,Permanent,_xll.ohTrigger(ManualTrigger,'General Settings'!$H$12),ObjectOverwrite))</f>
        <v>obj_015e3#0005</v>
      </c>
      <c r="H50" s="18" t="str">
        <f>_xll.ohRangeRetrieveError(G50)</f>
        <v/>
      </c>
      <c r="I50" s="6" t="str">
        <f>IFERROR(_xll.qlRateHelperQuoteName(G50),"--")</f>
        <v>USDGBP20Y_Quote</v>
      </c>
      <c r="J50" s="7">
        <f>IFERROR(_xll.qlRateHelperQuoteValue(G50),"--")</f>
        <v>0.18108000000000002</v>
      </c>
      <c r="K50" s="7"/>
      <c r="L50" s="8" t="b">
        <f t="shared" si="2"/>
        <v>1</v>
      </c>
      <c r="M50" s="9">
        <v>50</v>
      </c>
      <c r="N50" s="9">
        <v>1</v>
      </c>
      <c r="O50" s="10">
        <f>IFERROR(_xll.qlRateHelperEarliestDate(G50),"--")</f>
        <v>42150</v>
      </c>
      <c r="P50" s="10">
        <f>IFERROR(_xll.qlRateHelperLatestDate(G50),"--")</f>
        <v>49458</v>
      </c>
    </row>
    <row r="51" spans="1:16" x14ac:dyDescent="0.2">
      <c r="A51" s="23" t="s">
        <v>95</v>
      </c>
      <c r="B51" s="17" t="str">
        <f t="shared" si="3"/>
        <v>USDGBP21Y_Quote</v>
      </c>
      <c r="C51" s="17"/>
      <c r="D51" s="17">
        <v>2</v>
      </c>
      <c r="E51" s="17" t="s">
        <v>62</v>
      </c>
      <c r="F51" s="17" t="b">
        <v>0</v>
      </c>
      <c r="G51" s="17" t="str">
        <f>IF(ISERROR(_xll.qlQuoteValue(B51,_xll.ohTrigger(ManualTrigger,'General Settings'!$H$12))),"--",_xll.qlFxSwapRateHelper(,B51,GBPSpotFx,IF(A51="SN","1D",IF(A51="SW","1W",A51)),D51,JoinCalendar,E51,F51,IsCurrencyPairCollateralBased,CollateralCurve,Permanent,_xll.ohTrigger(ManualTrigger,'General Settings'!$H$12),ObjectOverwrite))</f>
        <v>--</v>
      </c>
      <c r="H51" s="18" t="str">
        <f>_xll.ohRangeRetrieveError(G51)</f>
        <v/>
      </c>
      <c r="I51" s="6" t="str">
        <f>IFERROR(_xll.qlRateHelperQuoteName(G51),"--")</f>
        <v>--</v>
      </c>
      <c r="J51" s="7" t="str">
        <f>IFERROR(_xll.qlRateHelperQuoteValue(G51),"--")</f>
        <v>--</v>
      </c>
      <c r="K51" s="7"/>
      <c r="L51" s="8" t="b">
        <f t="shared" si="2"/>
        <v>0</v>
      </c>
      <c r="M51" s="9">
        <v>50</v>
      </c>
      <c r="N51" s="9">
        <v>1</v>
      </c>
      <c r="O51" s="10" t="str">
        <f>IFERROR(_xll.qlRateHelperEarliestDate(G51),"--")</f>
        <v>--</v>
      </c>
      <c r="P51" s="10" t="str">
        <f>IFERROR(_xll.qlRateHelperLatestDate(G51),"--")</f>
        <v>--</v>
      </c>
    </row>
    <row r="52" spans="1:16" x14ac:dyDescent="0.2">
      <c r="A52" s="23" t="s">
        <v>96</v>
      </c>
      <c r="B52" s="17" t="str">
        <f t="shared" si="3"/>
        <v>USDGBP22Y_Quote</v>
      </c>
      <c r="C52" s="17"/>
      <c r="D52" s="17">
        <v>2</v>
      </c>
      <c r="E52" s="17" t="s">
        <v>62</v>
      </c>
      <c r="F52" s="17" t="b">
        <v>0</v>
      </c>
      <c r="G52" s="17" t="str">
        <f>IF(ISERROR(_xll.qlQuoteValue(B52,_xll.ohTrigger(ManualTrigger,'General Settings'!$H$12))),"--",_xll.qlFxSwapRateHelper(,B52,GBPSpotFx,IF(A52="SN","1D",IF(A52="SW","1W",A52)),D52,JoinCalendar,E52,F52,IsCurrencyPairCollateralBased,CollateralCurve,Permanent,_xll.ohTrigger(ManualTrigger,'General Settings'!$H$12),ObjectOverwrite))</f>
        <v>--</v>
      </c>
      <c r="H52" s="18" t="str">
        <f>_xll.ohRangeRetrieveError(G52)</f>
        <v/>
      </c>
      <c r="I52" s="6" t="str">
        <f>IFERROR(_xll.qlRateHelperQuoteName(G52),"--")</f>
        <v>--</v>
      </c>
      <c r="J52" s="7" t="str">
        <f>IFERROR(_xll.qlRateHelperQuoteValue(G52),"--")</f>
        <v>--</v>
      </c>
      <c r="K52" s="7"/>
      <c r="L52" s="8" t="b">
        <f t="shared" si="2"/>
        <v>0</v>
      </c>
      <c r="M52" s="9">
        <v>50</v>
      </c>
      <c r="N52" s="9">
        <v>1</v>
      </c>
      <c r="O52" s="10" t="str">
        <f>IFERROR(_xll.qlRateHelperEarliestDate(G52),"--")</f>
        <v>--</v>
      </c>
      <c r="P52" s="10" t="str">
        <f>IFERROR(_xll.qlRateHelperLatestDate(G52),"--")</f>
        <v>--</v>
      </c>
    </row>
    <row r="53" spans="1:16" x14ac:dyDescent="0.2">
      <c r="A53" s="23" t="s">
        <v>97</v>
      </c>
      <c r="B53" s="17" t="str">
        <f t="shared" si="3"/>
        <v>USDGBP23Y_Quote</v>
      </c>
      <c r="C53" s="17"/>
      <c r="D53" s="17">
        <v>2</v>
      </c>
      <c r="E53" s="17" t="s">
        <v>62</v>
      </c>
      <c r="F53" s="17" t="b">
        <v>0</v>
      </c>
      <c r="G53" s="17" t="str">
        <f>IF(ISERROR(_xll.qlQuoteValue(B53,_xll.ohTrigger(ManualTrigger,'General Settings'!$H$12))),"--",_xll.qlFxSwapRateHelper(,B53,GBPSpotFx,IF(A53="SN","1D",IF(A53="SW","1W",A53)),D53,JoinCalendar,E53,F53,IsCurrencyPairCollateralBased,CollateralCurve,Permanent,_xll.ohTrigger(ManualTrigger,'General Settings'!$H$12),ObjectOverwrite))</f>
        <v>--</v>
      </c>
      <c r="H53" s="18" t="str">
        <f>_xll.ohRangeRetrieveError(G53)</f>
        <v/>
      </c>
      <c r="I53" s="6" t="str">
        <f>IFERROR(_xll.qlRateHelperQuoteName(G53),"--")</f>
        <v>--</v>
      </c>
      <c r="J53" s="7" t="str">
        <f>IFERROR(_xll.qlRateHelperQuoteValue(G53),"--")</f>
        <v>--</v>
      </c>
      <c r="K53" s="7"/>
      <c r="L53" s="8" t="b">
        <f t="shared" si="2"/>
        <v>0</v>
      </c>
      <c r="M53" s="9">
        <v>50</v>
      </c>
      <c r="N53" s="9">
        <v>1</v>
      </c>
      <c r="O53" s="10" t="str">
        <f>IFERROR(_xll.qlRateHelperEarliestDate(G53),"--")</f>
        <v>--</v>
      </c>
      <c r="P53" s="10" t="str">
        <f>IFERROR(_xll.qlRateHelperLatestDate(G53),"--")</f>
        <v>--</v>
      </c>
    </row>
    <row r="54" spans="1:16" x14ac:dyDescent="0.2">
      <c r="A54" s="23" t="s">
        <v>98</v>
      </c>
      <c r="B54" s="17" t="str">
        <f t="shared" si="3"/>
        <v>USDGBP24Y_Quote</v>
      </c>
      <c r="C54" s="17"/>
      <c r="D54" s="17">
        <v>2</v>
      </c>
      <c r="E54" s="17" t="s">
        <v>62</v>
      </c>
      <c r="F54" s="17" t="b">
        <v>0</v>
      </c>
      <c r="G54" s="17" t="str">
        <f>IF(ISERROR(_xll.qlQuoteValue(B54,_xll.ohTrigger(ManualTrigger,'General Settings'!$H$12))),"--",_xll.qlFxSwapRateHelper(,B54,GBPSpotFx,IF(A54="SN","1D",IF(A54="SW","1W",A54)),D54,JoinCalendar,E54,F54,IsCurrencyPairCollateralBased,CollateralCurve,Permanent,_xll.ohTrigger(ManualTrigger,'General Settings'!$H$12),ObjectOverwrite))</f>
        <v>--</v>
      </c>
      <c r="H54" s="18" t="str">
        <f>_xll.ohRangeRetrieveError(G54)</f>
        <v/>
      </c>
      <c r="I54" s="6" t="str">
        <f>IFERROR(_xll.qlRateHelperQuoteName(G54),"--")</f>
        <v>--</v>
      </c>
      <c r="J54" s="7" t="str">
        <f>IFERROR(_xll.qlRateHelperQuoteValue(G54),"--")</f>
        <v>--</v>
      </c>
      <c r="K54" s="7"/>
      <c r="L54" s="8" t="b">
        <f t="shared" si="2"/>
        <v>0</v>
      </c>
      <c r="M54" s="9">
        <v>50</v>
      </c>
      <c r="N54" s="9">
        <v>1</v>
      </c>
      <c r="O54" s="10" t="str">
        <f>IFERROR(_xll.qlRateHelperEarliestDate(G54),"--")</f>
        <v>--</v>
      </c>
      <c r="P54" s="10" t="str">
        <f>IFERROR(_xll.qlRateHelperLatestDate(G54),"--")</f>
        <v>--</v>
      </c>
    </row>
    <row r="55" spans="1:16" x14ac:dyDescent="0.2">
      <c r="A55" s="23" t="s">
        <v>99</v>
      </c>
      <c r="B55" s="17" t="str">
        <f t="shared" si="3"/>
        <v>USDGBP25Y_Quote</v>
      </c>
      <c r="C55" s="17"/>
      <c r="D55" s="17">
        <v>2</v>
      </c>
      <c r="E55" s="17" t="s">
        <v>62</v>
      </c>
      <c r="F55" s="17" t="b">
        <v>0</v>
      </c>
      <c r="G55" s="17" t="str">
        <f>IF(ISERROR(_xll.qlQuoteValue(B55,_xll.ohTrigger(ManualTrigger,'General Settings'!$H$12))),"--",_xll.qlFxSwapRateHelper(,B55,GBPSpotFx,IF(A55="SN","1D",IF(A55="SW","1W",A55)),D55,JoinCalendar,E55,F55,IsCurrencyPairCollateralBased,CollateralCurve,Permanent,_xll.ohTrigger(ManualTrigger,'General Settings'!$H$12),ObjectOverwrite))</f>
        <v>--</v>
      </c>
      <c r="H55" s="18" t="str">
        <f>_xll.ohRangeRetrieveError(G55)</f>
        <v/>
      </c>
      <c r="I55" s="6" t="str">
        <f>IFERROR(_xll.qlRateHelperQuoteName(G55),"--")</f>
        <v>--</v>
      </c>
      <c r="J55" s="7" t="str">
        <f>IFERROR(_xll.qlRateHelperQuoteValue(G55),"--")</f>
        <v>--</v>
      </c>
      <c r="K55" s="7"/>
      <c r="L55" s="8" t="b">
        <f t="shared" si="2"/>
        <v>0</v>
      </c>
      <c r="M55" s="9">
        <v>50</v>
      </c>
      <c r="N55" s="9">
        <v>1</v>
      </c>
      <c r="O55" s="10" t="str">
        <f>IFERROR(_xll.qlRateHelperEarliestDate(G55),"--")</f>
        <v>--</v>
      </c>
      <c r="P55" s="10" t="str">
        <f>IFERROR(_xll.qlRateHelperLatestDate(G55),"--")</f>
        <v>--</v>
      </c>
    </row>
    <row r="56" spans="1:16" x14ac:dyDescent="0.2">
      <c r="A56" s="23" t="s">
        <v>100</v>
      </c>
      <c r="B56" s="17" t="str">
        <f t="shared" si="3"/>
        <v>USDGBP26Y_Quote</v>
      </c>
      <c r="C56" s="17"/>
      <c r="D56" s="17">
        <v>2</v>
      </c>
      <c r="E56" s="17" t="s">
        <v>62</v>
      </c>
      <c r="F56" s="17" t="b">
        <v>0</v>
      </c>
      <c r="G56" s="17" t="str">
        <f>IF(ISERROR(_xll.qlQuoteValue(B56,_xll.ohTrigger(ManualTrigger,'General Settings'!$H$12))),"--",_xll.qlFxSwapRateHelper(,B56,GBPSpotFx,IF(A56="SN","1D",IF(A56="SW","1W",A56)),D56,JoinCalendar,E56,F56,IsCurrencyPairCollateralBased,CollateralCurve,Permanent,_xll.ohTrigger(ManualTrigger,'General Settings'!$H$12),ObjectOverwrite))</f>
        <v>--</v>
      </c>
      <c r="H56" s="18" t="str">
        <f>_xll.ohRangeRetrieveError(G56)</f>
        <v/>
      </c>
      <c r="I56" s="6" t="str">
        <f>IFERROR(_xll.qlRateHelperQuoteName(G56),"--")</f>
        <v>--</v>
      </c>
      <c r="J56" s="7" t="str">
        <f>IFERROR(_xll.qlRateHelperQuoteValue(G56),"--")</f>
        <v>--</v>
      </c>
      <c r="K56" s="7"/>
      <c r="L56" s="8" t="b">
        <f t="shared" si="2"/>
        <v>0</v>
      </c>
      <c r="M56" s="9">
        <v>50</v>
      </c>
      <c r="N56" s="9">
        <v>1</v>
      </c>
      <c r="O56" s="10" t="str">
        <f>IFERROR(_xll.qlRateHelperEarliestDate(G56),"--")</f>
        <v>--</v>
      </c>
      <c r="P56" s="10" t="str">
        <f>IFERROR(_xll.qlRateHelperLatestDate(G56),"--")</f>
        <v>--</v>
      </c>
    </row>
    <row r="57" spans="1:16" x14ac:dyDescent="0.2">
      <c r="A57" s="23" t="s">
        <v>101</v>
      </c>
      <c r="B57" s="17" t="str">
        <f t="shared" si="3"/>
        <v>USDGBP27Y_Quote</v>
      </c>
      <c r="C57" s="17"/>
      <c r="D57" s="17">
        <v>2</v>
      </c>
      <c r="E57" s="17" t="s">
        <v>62</v>
      </c>
      <c r="F57" s="17" t="b">
        <v>0</v>
      </c>
      <c r="G57" s="17" t="str">
        <f>IF(ISERROR(_xll.qlQuoteValue(B57,_xll.ohTrigger(ManualTrigger,'General Settings'!$H$12))),"--",_xll.qlFxSwapRateHelper(,B57,GBPSpotFx,IF(A57="SN","1D",IF(A57="SW","1W",A57)),D57,JoinCalendar,E57,F57,IsCurrencyPairCollateralBased,CollateralCurve,Permanent,_xll.ohTrigger(ManualTrigger,'General Settings'!$H$12),ObjectOverwrite))</f>
        <v>--</v>
      </c>
      <c r="H57" s="18" t="str">
        <f>_xll.ohRangeRetrieveError(G57)</f>
        <v/>
      </c>
      <c r="I57" s="6" t="str">
        <f>IFERROR(_xll.qlRateHelperQuoteName(G57),"--")</f>
        <v>--</v>
      </c>
      <c r="J57" s="7" t="str">
        <f>IFERROR(_xll.qlRateHelperQuoteValue(G57),"--")</f>
        <v>--</v>
      </c>
      <c r="K57" s="7"/>
      <c r="L57" s="8" t="b">
        <f t="shared" si="2"/>
        <v>0</v>
      </c>
      <c r="M57" s="9">
        <v>50</v>
      </c>
      <c r="N57" s="9">
        <v>1</v>
      </c>
      <c r="O57" s="10" t="str">
        <f>IFERROR(_xll.qlRateHelperEarliestDate(G57),"--")</f>
        <v>--</v>
      </c>
      <c r="P57" s="10" t="str">
        <f>IFERROR(_xll.qlRateHelperLatestDate(G57),"--")</f>
        <v>--</v>
      </c>
    </row>
    <row r="58" spans="1:16" x14ac:dyDescent="0.2">
      <c r="A58" s="23" t="s">
        <v>102</v>
      </c>
      <c r="B58" s="17" t="str">
        <f t="shared" si="3"/>
        <v>USDGBP28Y_Quote</v>
      </c>
      <c r="C58" s="17"/>
      <c r="D58" s="17">
        <v>2</v>
      </c>
      <c r="E58" s="17" t="s">
        <v>62</v>
      </c>
      <c r="F58" s="17" t="b">
        <v>0</v>
      </c>
      <c r="G58" s="17" t="str">
        <f>IF(ISERROR(_xll.qlQuoteValue(B58,_xll.ohTrigger(ManualTrigger,'General Settings'!$H$12))),"--",_xll.qlFxSwapRateHelper(,B58,GBPSpotFx,IF(A58="SN","1D",IF(A58="SW","1W",A58)),D58,JoinCalendar,E58,F58,IsCurrencyPairCollateralBased,CollateralCurve,Permanent,_xll.ohTrigger(ManualTrigger,'General Settings'!$H$12),ObjectOverwrite))</f>
        <v>--</v>
      </c>
      <c r="H58" s="18" t="str">
        <f>_xll.ohRangeRetrieveError(G58)</f>
        <v/>
      </c>
      <c r="I58" s="6" t="str">
        <f>IFERROR(_xll.qlRateHelperQuoteName(G58),"--")</f>
        <v>--</v>
      </c>
      <c r="J58" s="7" t="str">
        <f>IFERROR(_xll.qlRateHelperQuoteValue(G58),"--")</f>
        <v>--</v>
      </c>
      <c r="K58" s="7"/>
      <c r="L58" s="8" t="b">
        <f t="shared" si="2"/>
        <v>0</v>
      </c>
      <c r="M58" s="9">
        <v>50</v>
      </c>
      <c r="N58" s="9">
        <v>1</v>
      </c>
      <c r="O58" s="10" t="str">
        <f>IFERROR(_xll.qlRateHelperEarliestDate(G58),"--")</f>
        <v>--</v>
      </c>
      <c r="P58" s="10" t="str">
        <f>IFERROR(_xll.qlRateHelperLatestDate(G58),"--")</f>
        <v>--</v>
      </c>
    </row>
    <row r="59" spans="1:16" x14ac:dyDescent="0.2">
      <c r="A59" s="23" t="s">
        <v>103</v>
      </c>
      <c r="B59" s="17" t="str">
        <f t="shared" si="3"/>
        <v>USDGBP29Y_Quote</v>
      </c>
      <c r="C59" s="17"/>
      <c r="D59" s="17">
        <v>2</v>
      </c>
      <c r="E59" s="17" t="s">
        <v>62</v>
      </c>
      <c r="F59" s="17" t="b">
        <v>0</v>
      </c>
      <c r="G59" s="17" t="str">
        <f>IF(ISERROR(_xll.qlQuoteValue(B59,_xll.ohTrigger(ManualTrigger,'General Settings'!$H$12))),"--",_xll.qlFxSwapRateHelper(,B59,GBPSpotFx,IF(A59="SN","1D",IF(A59="SW","1W",A59)),D59,JoinCalendar,E59,F59,IsCurrencyPairCollateralBased,CollateralCurve,Permanent,_xll.ohTrigger(ManualTrigger,'General Settings'!$H$12),ObjectOverwrite))</f>
        <v>--</v>
      </c>
      <c r="H59" s="18" t="str">
        <f>_xll.ohRangeRetrieveError(G59)</f>
        <v/>
      </c>
      <c r="I59" s="6" t="str">
        <f>IFERROR(_xll.qlRateHelperQuoteName(G59),"--")</f>
        <v>--</v>
      </c>
      <c r="J59" s="7" t="str">
        <f>IFERROR(_xll.qlRateHelperQuoteValue(G59),"--")</f>
        <v>--</v>
      </c>
      <c r="K59" s="7"/>
      <c r="L59" s="8" t="b">
        <f t="shared" si="2"/>
        <v>0</v>
      </c>
      <c r="M59" s="9">
        <v>50</v>
      </c>
      <c r="N59" s="9">
        <v>1</v>
      </c>
      <c r="O59" s="10" t="str">
        <f>IFERROR(_xll.qlRateHelperEarliestDate(G59),"--")</f>
        <v>--</v>
      </c>
      <c r="P59" s="10" t="str">
        <f>IFERROR(_xll.qlRateHelperLatestDate(G59),"--")</f>
        <v>--</v>
      </c>
    </row>
    <row r="60" spans="1:16" x14ac:dyDescent="0.2">
      <c r="A60" s="24" t="s">
        <v>104</v>
      </c>
      <c r="B60" s="19" t="str">
        <f t="shared" si="3"/>
        <v>USDGBP30Y_Quote</v>
      </c>
      <c r="C60" s="19"/>
      <c r="D60" s="19">
        <v>2</v>
      </c>
      <c r="E60" s="19" t="s">
        <v>62</v>
      </c>
      <c r="F60" s="19" t="b">
        <v>0</v>
      </c>
      <c r="G60" s="19" t="str">
        <f>IF(ISERROR(_xll.qlQuoteValue(B60,_xll.ohTrigger(ManualTrigger,'General Settings'!$H$12))),"--",_xll.qlFxSwapRateHelper(,B60,GBPSpotFx,IF(A60="SN","1D",IF(A60="SW","1W",A60)),D60,JoinCalendar,E60,F60,IsCurrencyPairCollateralBased,CollateralCurve,Permanent,_xll.ohTrigger(ManualTrigger,'General Settings'!$H$12),ObjectOverwrite))</f>
        <v>obj_01619#0005</v>
      </c>
      <c r="H60" s="20" t="str">
        <f>_xll.ohRangeRetrieveError(G60)</f>
        <v/>
      </c>
      <c r="I60" s="11" t="str">
        <f>IFERROR(_xll.qlRateHelperQuoteName(G60),"--")</f>
        <v>USDGBP30Y_Quote</v>
      </c>
      <c r="J60" s="12">
        <f>IFERROR(_xll.qlRateHelperQuoteValue(G60),"--")</f>
        <v>0.28350999999999998</v>
      </c>
      <c r="K60" s="12"/>
      <c r="L60" s="13" t="b">
        <f t="shared" si="2"/>
        <v>1</v>
      </c>
      <c r="M60" s="14">
        <v>50</v>
      </c>
      <c r="N60" s="14">
        <v>1</v>
      </c>
      <c r="O60" s="15">
        <f>IFERROR(_xll.qlRateHelperEarliestDate(G60),"--")</f>
        <v>42150</v>
      </c>
      <c r="P60" s="15">
        <f>IFERROR(_xll.qlRateHelperLatestDate(G60),"--")</f>
        <v>53108</v>
      </c>
    </row>
  </sheetData>
  <dataValidations count="4">
    <dataValidation type="list" allowBlank="1" showInputMessage="1" showErrorMessage="1" sqref="S3 S1">
      <formula1>"EUR,USD,GBP,JPY,CHF"</formula1>
    </dataValidation>
    <dataValidation type="list" allowBlank="1" showInputMessage="1" showErrorMessage="1" sqref="S8">
      <formula1>"JoinBusinessDays,JoinHolidays"</formula1>
    </dataValidation>
    <dataValidation type="list" allowBlank="1" showInputMessage="1" showErrorMessage="1" sqref="S6:S7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S4">
      <formula1>"EUR,USD,GBP,JPY,CHF,AUD,CNY,CNH,HKD,RMB,SEK,PLN,HUF,CZK"</formula1>
    </dataValidation>
  </dataValidations>
  <pageMargins left="0.75" right="0.75" top="1" bottom="1" header="0.5" footer="0.5"/>
  <pageSetup orientation="portrait" horizontalDpi="300" verticalDpi="3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T60"/>
  <sheetViews>
    <sheetView showGridLines="0" topLeftCell="I1" workbookViewId="0">
      <selection activeCell="I1" sqref="I1"/>
    </sheetView>
  </sheetViews>
  <sheetFormatPr defaultRowHeight="11.25" outlineLevelCol="1" x14ac:dyDescent="0.2"/>
  <cols>
    <col min="1" max="1" width="4" style="16" hidden="1" customWidth="1" outlineLevel="1"/>
    <col min="2" max="2" width="16.140625" style="16" hidden="1" customWidth="1" outlineLevel="1"/>
    <col min="3" max="3" width="13.140625" style="16" hidden="1" customWidth="1" outlineLevel="1"/>
    <col min="4" max="6" width="11" style="16" hidden="1" customWidth="1" outlineLevel="1"/>
    <col min="7" max="7" width="17.28515625" style="16" hidden="1" customWidth="1" outlineLevel="1"/>
    <col min="8" max="8" width="20.7109375" style="16" hidden="1" customWidth="1" outlineLevel="1"/>
    <col min="9" max="9" width="16.140625" style="22" bestFit="1" customWidth="1" collapsed="1"/>
    <col min="10" max="10" width="12" style="22" bestFit="1" customWidth="1"/>
    <col min="11" max="11" width="11" style="22" customWidth="1"/>
    <col min="12" max="12" width="13.140625" style="22" bestFit="1" customWidth="1"/>
    <col min="13" max="13" width="9" style="22" bestFit="1" customWidth="1"/>
    <col min="14" max="14" width="13.140625" style="22" bestFit="1" customWidth="1"/>
    <col min="15" max="16" width="17.28515625" style="22" bestFit="1" customWidth="1"/>
    <col min="17" max="17" width="2.7109375" style="16" bestFit="1" customWidth="1"/>
    <col min="18" max="18" width="30.7109375" style="16" customWidth="1"/>
    <col min="19" max="19" width="25.7109375" style="16" customWidth="1"/>
    <col min="20" max="20" width="2.7109375" style="16" customWidth="1"/>
    <col min="21" max="16384" width="9.140625" style="16"/>
  </cols>
  <sheetData>
    <row r="1" spans="1:20" s="26" customFormat="1" ht="22.5" x14ac:dyDescent="0.25">
      <c r="A1" s="25"/>
      <c r="B1" s="25" t="s">
        <v>74</v>
      </c>
      <c r="C1" s="25" t="s">
        <v>75</v>
      </c>
      <c r="D1" s="25" t="s">
        <v>70</v>
      </c>
      <c r="E1" s="25" t="s">
        <v>72</v>
      </c>
      <c r="F1" s="25" t="s">
        <v>73</v>
      </c>
      <c r="G1" s="25" t="s">
        <v>71</v>
      </c>
      <c r="H1" s="25"/>
      <c r="I1" s="21" t="s">
        <v>67</v>
      </c>
      <c r="J1" s="21" t="s">
        <v>36</v>
      </c>
      <c r="K1" s="21" t="s">
        <v>35</v>
      </c>
      <c r="L1" s="21" t="s">
        <v>34</v>
      </c>
      <c r="M1" s="21" t="s">
        <v>33</v>
      </c>
      <c r="N1" s="21" t="s">
        <v>32</v>
      </c>
      <c r="O1" s="21" t="s">
        <v>31</v>
      </c>
      <c r="P1" s="21" t="s">
        <v>30</v>
      </c>
      <c r="R1" s="71" t="s">
        <v>119</v>
      </c>
      <c r="S1" s="114" t="s">
        <v>117</v>
      </c>
      <c r="T1" s="26" t="s">
        <v>109</v>
      </c>
    </row>
    <row r="2" spans="1:20" x14ac:dyDescent="0.2">
      <c r="A2" s="101" t="s">
        <v>56</v>
      </c>
      <c r="B2" s="102" t="str">
        <f>B3</f>
        <v>CHFTNDP_Quote</v>
      </c>
      <c r="C2" s="102" t="str">
        <f>_xll.qlIborIndex(,,"1D",D2,ForeignCurrency,$S$7,E2,F2,"act/360",,,_xll.ohTrigger(ManualTrigger,'General Settings'!$H$10))</f>
        <v>obj_01532#0004</v>
      </c>
      <c r="D2" s="102">
        <v>0</v>
      </c>
      <c r="E2" s="102" t="s">
        <v>62</v>
      </c>
      <c r="F2" s="102" t="b">
        <v>0</v>
      </c>
      <c r="G2" s="102" t="str">
        <f>IF(ISERROR(_xll.qlQuoteValue(B2,_xll.ohTrigger(ManualTrigger,'General Settings'!$H$10))),"--",_xll.qlDepositRateHelper(,B2,C2,,_xll.ohTrigger(ManualTrigger,'General Settings'!$H$10)))</f>
        <v>obj_0156b#0004</v>
      </c>
      <c r="H2" s="102" t="str">
        <f>_xll.ohRangeRetrieveError(G2)</f>
        <v/>
      </c>
      <c r="I2" s="103" t="str">
        <f>IFERROR(_xll.qlRateHelperQuoteName(G2),"--")</f>
        <v>CHFTNDP_Quote</v>
      </c>
      <c r="J2" s="104">
        <f>IFERROR(_xll.qlRateHelperQuoteValue(G2,),"--")</f>
        <v>-7.7499999999999999E-3</v>
      </c>
      <c r="K2" s="104"/>
      <c r="L2" s="105" t="b">
        <f t="shared" ref="L2:L4" si="0">IF(J2="--",FALSE,TRUE)</f>
        <v>1</v>
      </c>
      <c r="M2" s="106">
        <v>60</v>
      </c>
      <c r="N2" s="106">
        <v>1</v>
      </c>
      <c r="O2" s="107">
        <f>IFERROR(_xll.qlRateHelperEarliestDate(G2,),"--")</f>
        <v>42145</v>
      </c>
      <c r="P2" s="107">
        <f>IFERROR(_xll.qlRateHelperLatestDate(G2,),"--")</f>
        <v>42146</v>
      </c>
      <c r="R2" s="51" t="s">
        <v>77</v>
      </c>
      <c r="S2" s="55" t="str">
        <f>CHFCollateralCurrency&amp;CHFCollateralType</f>
        <v>USDBASISEURON</v>
      </c>
      <c r="T2" s="16" t="s">
        <v>109</v>
      </c>
    </row>
    <row r="3" spans="1:20" x14ac:dyDescent="0.2">
      <c r="A3" s="95" t="s">
        <v>141</v>
      </c>
      <c r="B3" s="18" t="str">
        <f>ForeignCurrency&amp;A3&amp;"DP"&amp;QuoteSuffix</f>
        <v>CHFTNDP_Quote</v>
      </c>
      <c r="C3" s="18" t="str">
        <f>_xll.qlIborIndex(,,"1D",D3,ForeignCurrency,$S$7,E3,F3,"act/360",,,_xll.ohTrigger(ManualTrigger,'General Settings'!$H$10))</f>
        <v>obj_0153e#0004</v>
      </c>
      <c r="D3" s="18">
        <v>1</v>
      </c>
      <c r="E3" s="18" t="s">
        <v>62</v>
      </c>
      <c r="F3" s="18" t="b">
        <v>0</v>
      </c>
      <c r="G3" s="18" t="str">
        <f>IF(ISERROR(_xll.qlQuoteValue(B3,_xll.ohTrigger(ManualTrigger,'General Settings'!$H$10))),"--",_xll.qlDepositRateHelper(,B3,C3,,_xll.ohTrigger(ManualTrigger,'General Settings'!$H$10)))</f>
        <v>obj_01567#0004</v>
      </c>
      <c r="H3" s="18" t="str">
        <f>_xll.ohRangeRetrieveError(G3)</f>
        <v/>
      </c>
      <c r="I3" s="96" t="str">
        <f>IFERROR(_xll.qlRateHelperQuoteName(G3),"--")</f>
        <v>CHFTNDP_Quote</v>
      </c>
      <c r="J3" s="97">
        <f>IFERROR(_xll.qlRateHelperQuoteValue(G3,),"--")</f>
        <v>-7.7499999999999999E-3</v>
      </c>
      <c r="K3" s="97"/>
      <c r="L3" s="98" t="b">
        <f t="shared" si="0"/>
        <v>1</v>
      </c>
      <c r="M3" s="99">
        <v>60</v>
      </c>
      <c r="N3" s="99">
        <v>1</v>
      </c>
      <c r="O3" s="100">
        <f>IFERROR(_xll.qlRateHelperEarliestDate(G3,),"--")</f>
        <v>42146</v>
      </c>
      <c r="P3" s="100">
        <f>IFERROR(_xll.qlRateHelperLatestDate(G3,),"--")</f>
        <v>42150</v>
      </c>
      <c r="R3" s="49" t="s">
        <v>105</v>
      </c>
      <c r="S3" s="47" t="s">
        <v>55</v>
      </c>
      <c r="T3" s="16" t="s">
        <v>109</v>
      </c>
    </row>
    <row r="4" spans="1:20" x14ac:dyDescent="0.2">
      <c r="A4" s="108" t="s">
        <v>59</v>
      </c>
      <c r="B4" s="20" t="str">
        <f>ForeignCurrency&amp;A4&amp;"DP"&amp;QuoteSuffix</f>
        <v>CHFSNDP_Quote</v>
      </c>
      <c r="C4" s="20" t="str">
        <f>_xll.qlIborIndex(,,"1D",D4,ForeignCurrency,$S$7,E4,F4,"act/360",,,_xll.ohTrigger(ManualTrigger,'General Settings'!$H$10))</f>
        <v>obj_01538#0004</v>
      </c>
      <c r="D4" s="20">
        <v>2</v>
      </c>
      <c r="E4" s="20" t="s">
        <v>62</v>
      </c>
      <c r="F4" s="20" t="b">
        <v>0</v>
      </c>
      <c r="G4" s="20" t="str">
        <f>IF(ISERROR(_xll.qlQuoteValue(B4,_xll.ohTrigger(ManualTrigger,'General Settings'!$H$10))),"--",_xll.qlDepositRateHelper(,B4,C4,,_xll.ohTrigger(ManualTrigger,'General Settings'!$H$10)))</f>
        <v>obj_01570#0004</v>
      </c>
      <c r="H4" s="20" t="str">
        <f>_xll.ohRangeRetrieveError(G4)</f>
        <v/>
      </c>
      <c r="I4" s="109" t="str">
        <f>IFERROR(_xll.qlRateHelperQuoteName(G4),"--")</f>
        <v>CHFSNDP_Quote</v>
      </c>
      <c r="J4" s="110">
        <f>IFERROR(_xll.qlRateHelperQuoteValue(G4,),"--")</f>
        <v>-8.2500000000000004E-3</v>
      </c>
      <c r="K4" s="110"/>
      <c r="L4" s="111" t="b">
        <f t="shared" si="0"/>
        <v>1</v>
      </c>
      <c r="M4" s="112">
        <v>60</v>
      </c>
      <c r="N4" s="112">
        <v>1</v>
      </c>
      <c r="O4" s="113">
        <f>IFERROR(_xll.qlRateHelperEarliestDate(G4,),"--")</f>
        <v>42150</v>
      </c>
      <c r="P4" s="113">
        <f>IFERROR(_xll.qlRateHelperLatestDate(G4,),"--")</f>
        <v>42151</v>
      </c>
      <c r="R4" s="52" t="s">
        <v>106</v>
      </c>
      <c r="S4" s="53" t="s">
        <v>117</v>
      </c>
      <c r="T4" s="16" t="s">
        <v>109</v>
      </c>
    </row>
    <row r="5" spans="1:20" x14ac:dyDescent="0.2">
      <c r="A5" s="23" t="s">
        <v>59</v>
      </c>
      <c r="B5" s="17" t="str">
        <f t="shared" ref="B5:B36" si="1">CHFCollateralCurrency&amp;ForeignCurrency&amp;A5&amp;"_Quote"</f>
        <v>USDCHFSN_Quote</v>
      </c>
      <c r="C5" s="17"/>
      <c r="D5" s="17">
        <v>2</v>
      </c>
      <c r="E5" s="17" t="s">
        <v>62</v>
      </c>
      <c r="F5" s="17" t="b">
        <v>0</v>
      </c>
      <c r="G5" s="17" t="str">
        <f>IF(ISERROR(_xll.qlQuoteValue(B5,_xll.ohTrigger(ManualTrigger,'General Settings'!$H$13))),"--",_xll.qlFxSwapRateHelper(,B5,CHFSpotFx,IF(A5="SN","1D",IF(A5="SW","1W",A5)),D5,JoinCalendar,E5,F5,IsCurrencyPairCollateralBased,CollateralCurve,Permanent,_xll.ohTrigger(ManualTrigger,'General Settings'!$H$13),ObjectOverwrite))</f>
        <v>obj_015d6#0005</v>
      </c>
      <c r="H5" s="18" t="str">
        <f>_xll.ohRangeRetrieveError(G5)</f>
        <v/>
      </c>
      <c r="I5" s="1" t="str">
        <f>IFERROR(_xll.qlRateHelperQuoteName(G5),"--")</f>
        <v>USDCHFSN_Quote</v>
      </c>
      <c r="J5" s="2">
        <f>IFERROR(_xll.qlRateHelperQuoteValue(G5),"--")</f>
        <v>-2.58E-5</v>
      </c>
      <c r="K5" s="2"/>
      <c r="L5" s="3" t="b">
        <f>IF(J5="--",FALSE,TRUE)</f>
        <v>1</v>
      </c>
      <c r="M5" s="4">
        <v>50</v>
      </c>
      <c r="N5" s="4">
        <v>1</v>
      </c>
      <c r="O5" s="5">
        <f>IFERROR(_xll.qlRateHelperEarliestDate(G5),"--")</f>
        <v>42150</v>
      </c>
      <c r="P5" s="5">
        <f>IFERROR(_xll.qlRateHelperLatestDate(G5),"--")</f>
        <v>42151</v>
      </c>
      <c r="R5" s="50" t="s">
        <v>78</v>
      </c>
      <c r="S5" s="48" t="b">
        <f>IF(BaseCurrency=CHFCollateralCurrency,TRUE,FALSE)</f>
        <v>1</v>
      </c>
      <c r="T5" s="16" t="s">
        <v>109</v>
      </c>
    </row>
    <row r="6" spans="1:20" x14ac:dyDescent="0.2">
      <c r="A6" s="23" t="s">
        <v>29</v>
      </c>
      <c r="B6" s="17" t="str">
        <f t="shared" si="1"/>
        <v>USDCHFSW_Quote</v>
      </c>
      <c r="C6" s="17"/>
      <c r="D6" s="17">
        <v>2</v>
      </c>
      <c r="E6" s="17" t="s">
        <v>62</v>
      </c>
      <c r="F6" s="17" t="b">
        <v>0</v>
      </c>
      <c r="G6" s="17" t="str">
        <f>IF(ISERROR(_xll.qlQuoteValue(B6,_xll.ohTrigger(ManualTrigger,'General Settings'!$H$13))),"--",_xll.qlFxSwapRateHelper(,B6,CHFSpotFx,IF(A6="SN","1D",IF(A6="SW","1W",A6)),D6,JoinCalendar,E6,F6,IsCurrencyPairCollateralBased,CollateralCurve,Permanent,_xll.ohTrigger(ManualTrigger,'General Settings'!$H$13),ObjectOverwrite))</f>
        <v>obj_01617#0005</v>
      </c>
      <c r="H6" s="18" t="str">
        <f>_xll.ohRangeRetrieveError(G6)</f>
        <v/>
      </c>
      <c r="I6" s="6" t="str">
        <f>IFERROR(_xll.qlRateHelperQuoteName(G6),"--")</f>
        <v>USDCHFSW_Quote</v>
      </c>
      <c r="J6" s="7">
        <f>IFERROR(_xll.qlRateHelperQuoteValue(G6),"--")</f>
        <v>-2.1699999999999999E-4</v>
      </c>
      <c r="K6" s="7"/>
      <c r="L6" s="8" t="b">
        <f t="shared" ref="L6:L60" si="2">IF(J6="--",FALSE,TRUE)</f>
        <v>1</v>
      </c>
      <c r="M6" s="9">
        <v>50</v>
      </c>
      <c r="N6" s="9">
        <v>1</v>
      </c>
      <c r="O6" s="10">
        <f>IFERROR(_xll.qlRateHelperEarliestDate(G6),"--")</f>
        <v>42150</v>
      </c>
      <c r="P6" s="10">
        <f>IFERROR(_xll.qlRateHelperLatestDate(G6),"--")</f>
        <v>42157</v>
      </c>
      <c r="R6" s="49" t="s">
        <v>107</v>
      </c>
      <c r="S6" s="88" t="s">
        <v>64</v>
      </c>
      <c r="T6" s="16" t="s">
        <v>109</v>
      </c>
    </row>
    <row r="7" spans="1:20" x14ac:dyDescent="0.2">
      <c r="A7" s="23" t="s">
        <v>28</v>
      </c>
      <c r="B7" s="17" t="str">
        <f t="shared" si="1"/>
        <v>USDCHF2W_Quote</v>
      </c>
      <c r="C7" s="17"/>
      <c r="D7" s="17">
        <v>2</v>
      </c>
      <c r="E7" s="17" t="s">
        <v>62</v>
      </c>
      <c r="F7" s="17" t="b">
        <v>0</v>
      </c>
      <c r="G7" s="17" t="str">
        <f>IF(ISERROR(_xll.qlQuoteValue(B7,_xll.ohTrigger(ManualTrigger,'General Settings'!$H$13))),"--",_xll.qlFxSwapRateHelper(,B7,CHFSpotFx,IF(A7="SN","1D",IF(A7="SW","1W",A7)),D7,JoinCalendar,E7,F7,IsCurrencyPairCollateralBased,CollateralCurve,Permanent,_xll.ohTrigger(ManualTrigger,'General Settings'!$H$13),ObjectOverwrite))</f>
        <v>obj_01603#0005</v>
      </c>
      <c r="H7" s="18" t="str">
        <f>_xll.ohRangeRetrieveError(G7)</f>
        <v/>
      </c>
      <c r="I7" s="6" t="str">
        <f>IFERROR(_xll.qlRateHelperQuoteName(G7),"--")</f>
        <v>USDCHF2W_Quote</v>
      </c>
      <c r="J7" s="7">
        <f>IFERROR(_xll.qlRateHelperQuoteValue(G7),"--")</f>
        <v>-4.3200000000000004E-4</v>
      </c>
      <c r="K7" s="7"/>
      <c r="L7" s="8" t="b">
        <f t="shared" si="2"/>
        <v>1</v>
      </c>
      <c r="M7" s="9">
        <v>50</v>
      </c>
      <c r="N7" s="9">
        <v>1</v>
      </c>
      <c r="O7" s="10">
        <f>IFERROR(_xll.qlRateHelperEarliestDate(G7),"--")</f>
        <v>42150</v>
      </c>
      <c r="P7" s="10">
        <f>IFERROR(_xll.qlRateHelperLatestDate(G7),"--")</f>
        <v>42164</v>
      </c>
      <c r="R7" s="50" t="s">
        <v>108</v>
      </c>
      <c r="S7" s="57" t="s">
        <v>118</v>
      </c>
      <c r="T7" s="16" t="s">
        <v>109</v>
      </c>
    </row>
    <row r="8" spans="1:20" x14ac:dyDescent="0.2">
      <c r="A8" s="23" t="s">
        <v>27</v>
      </c>
      <c r="B8" s="17" t="str">
        <f t="shared" si="1"/>
        <v>USDCHF3W_Quote</v>
      </c>
      <c r="C8" s="17"/>
      <c r="D8" s="17">
        <v>2</v>
      </c>
      <c r="E8" s="17" t="s">
        <v>62</v>
      </c>
      <c r="F8" s="17" t="b">
        <v>0</v>
      </c>
      <c r="G8" s="17" t="str">
        <f>IF(ISERROR(_xll.qlQuoteValue(B8,_xll.ohTrigger(ManualTrigger,'General Settings'!$H$13))),"--",_xll.qlFxSwapRateHelper(,B8,CHFSpotFx,IF(A8="SN","1D",IF(A8="SW","1W",A8)),D8,JoinCalendar,E8,F8,IsCurrencyPairCollateralBased,CollateralCurve,Permanent,_xll.ohTrigger(ManualTrigger,'General Settings'!$H$13),ObjectOverwrite))</f>
        <v>obj_01626#0005</v>
      </c>
      <c r="H8" s="18" t="str">
        <f>_xll.ohRangeRetrieveError(G8)</f>
        <v/>
      </c>
      <c r="I8" s="6" t="str">
        <f>IFERROR(_xll.qlRateHelperQuoteName(G8),"--")</f>
        <v>USDCHF3W_Quote</v>
      </c>
      <c r="J8" s="7">
        <f>IFERROR(_xll.qlRateHelperQuoteValue(G8),"--")</f>
        <v>-6.3200000000000007E-4</v>
      </c>
      <c r="K8" s="7"/>
      <c r="L8" s="8" t="b">
        <f t="shared" si="2"/>
        <v>1</v>
      </c>
      <c r="M8" s="9">
        <v>50</v>
      </c>
      <c r="N8" s="9">
        <v>1</v>
      </c>
      <c r="O8" s="10">
        <f>IFERROR(_xll.qlRateHelperEarliestDate(G8),"--")</f>
        <v>42150</v>
      </c>
      <c r="P8" s="10">
        <f>IFERROR(_xll.qlRateHelperLatestDate(G8),"--")</f>
        <v>42171</v>
      </c>
      <c r="R8" s="52" t="s">
        <v>112</v>
      </c>
      <c r="S8" s="57" t="s">
        <v>65</v>
      </c>
      <c r="T8" s="16" t="s">
        <v>109</v>
      </c>
    </row>
    <row r="9" spans="1:20" x14ac:dyDescent="0.2">
      <c r="A9" s="23" t="s">
        <v>26</v>
      </c>
      <c r="B9" s="17" t="str">
        <f t="shared" si="1"/>
        <v>USDCHF1M_Quote</v>
      </c>
      <c r="C9" s="17"/>
      <c r="D9" s="17">
        <v>2</v>
      </c>
      <c r="E9" s="17" t="s">
        <v>62</v>
      </c>
      <c r="F9" s="17" t="b">
        <v>0</v>
      </c>
      <c r="G9" s="17" t="str">
        <f>IF(ISERROR(_xll.qlQuoteValue(B9,_xll.ohTrigger(ManualTrigger,'General Settings'!$H$13))),"--",_xll.qlFxSwapRateHelper(,B9,CHFSpotFx,IF(A9="SN","1D",IF(A9="SW","1W",A9)),D9,JoinCalendar,E9,F9,IsCurrencyPairCollateralBased,CollateralCurve,Permanent,_xll.ohTrigger(ManualTrigger,'General Settings'!$H$13),ObjectOverwrite))</f>
        <v>obj_015e1#0005</v>
      </c>
      <c r="H9" s="18" t="str">
        <f>_xll.ohRangeRetrieveError(G9)</f>
        <v/>
      </c>
      <c r="I9" s="6" t="str">
        <f>IFERROR(_xll.qlRateHelperQuoteName(G9),"--")</f>
        <v>USDCHF1M_Quote</v>
      </c>
      <c r="J9" s="7">
        <f>IFERROR(_xll.qlRateHelperQuoteValue(G9),"--")</f>
        <v>-9.5E-4</v>
      </c>
      <c r="K9" s="7"/>
      <c r="L9" s="8" t="b">
        <f t="shared" si="2"/>
        <v>1</v>
      </c>
      <c r="M9" s="9">
        <v>50</v>
      </c>
      <c r="N9" s="9">
        <v>1</v>
      </c>
      <c r="O9" s="10">
        <f>IFERROR(_xll.qlRateHelperEarliestDate(G9),"--")</f>
        <v>42150</v>
      </c>
      <c r="P9" s="10">
        <f>IFERROR(_xll.qlRateHelperLatestDate(G9),"--")</f>
        <v>42181</v>
      </c>
      <c r="R9" s="51" t="s">
        <v>69</v>
      </c>
      <c r="S9" s="58" t="str">
        <f>S8&amp;"("&amp;S6&amp;","&amp;S7&amp;")"</f>
        <v>JoinHolidays(UnitedStates::Settlement,Switzerland)</v>
      </c>
      <c r="T9" s="16" t="s">
        <v>109</v>
      </c>
    </row>
    <row r="10" spans="1:20" x14ac:dyDescent="0.2">
      <c r="A10" s="23" t="s">
        <v>25</v>
      </c>
      <c r="B10" s="17" t="str">
        <f t="shared" si="1"/>
        <v>USDCHF2M_Quote</v>
      </c>
      <c r="C10" s="17"/>
      <c r="D10" s="17">
        <v>2</v>
      </c>
      <c r="E10" s="17" t="s">
        <v>62</v>
      </c>
      <c r="F10" s="17" t="b">
        <v>0</v>
      </c>
      <c r="G10" s="17" t="str">
        <f>IF(ISERROR(_xll.qlQuoteValue(B10,_xll.ohTrigger(ManualTrigger,'General Settings'!$H$13))),"--",_xll.qlFxSwapRateHelper(,B10,CHFSpotFx,IF(A10="SN","1D",IF(A10="SW","1W",A10)),D10,JoinCalendar,E10,F10,IsCurrencyPairCollateralBased,CollateralCurve,Permanent,_xll.ohTrigger(ManualTrigger,'General Settings'!$H$13),ObjectOverwrite))</f>
        <v>obj_015cb#0005</v>
      </c>
      <c r="H10" s="18" t="str">
        <f>_xll.ohRangeRetrieveError(G10)</f>
        <v/>
      </c>
      <c r="I10" s="6" t="str">
        <f>IFERROR(_xll.qlRateHelperQuoteName(G10),"--")</f>
        <v>USDCHF2M_Quote</v>
      </c>
      <c r="J10" s="7">
        <f>IFERROR(_xll.qlRateHelperQuoteValue(G10),"--")</f>
        <v>-2.1454999999999998E-3</v>
      </c>
      <c r="K10" s="7"/>
      <c r="L10" s="8" t="b">
        <f t="shared" si="2"/>
        <v>1</v>
      </c>
      <c r="M10" s="9">
        <v>50</v>
      </c>
      <c r="N10" s="9">
        <v>1</v>
      </c>
      <c r="O10" s="10">
        <f>IFERROR(_xll.qlRateHelperEarliestDate(G10),"--")</f>
        <v>42150</v>
      </c>
      <c r="P10" s="10">
        <f>IFERROR(_xll.qlRateHelperLatestDate(G10),"--")</f>
        <v>42212</v>
      </c>
      <c r="T10" s="16" t="s">
        <v>109</v>
      </c>
    </row>
    <row r="11" spans="1:20" x14ac:dyDescent="0.2">
      <c r="A11" s="23" t="s">
        <v>24</v>
      </c>
      <c r="B11" s="17" t="str">
        <f t="shared" si="1"/>
        <v>USDCHF3M_Quote</v>
      </c>
      <c r="C11" s="17"/>
      <c r="D11" s="17">
        <v>2</v>
      </c>
      <c r="E11" s="17" t="s">
        <v>62</v>
      </c>
      <c r="F11" s="17" t="b">
        <v>0</v>
      </c>
      <c r="G11" s="17" t="str">
        <f>IF(ISERROR(_xll.qlQuoteValue(B11,_xll.ohTrigger(ManualTrigger,'General Settings'!$H$13))),"--",_xll.qlFxSwapRateHelper(,B11,CHFSpotFx,IF(A11="SN","1D",IF(A11="SW","1W",A11)),D11,JoinCalendar,E11,F11,IsCurrencyPairCollateralBased,CollateralCurve,Permanent,_xll.ohTrigger(ManualTrigger,'General Settings'!$H$13),ObjectOverwrite))</f>
        <v>obj_01602#0005</v>
      </c>
      <c r="H11" s="18" t="str">
        <f>_xll.ohRangeRetrieveError(G11)</f>
        <v/>
      </c>
      <c r="I11" s="6" t="str">
        <f>IFERROR(_xll.qlRateHelperQuoteName(G11),"--")</f>
        <v>USDCHF3M_Quote</v>
      </c>
      <c r="J11" s="7">
        <f>IFERROR(_xll.qlRateHelperQuoteValue(G11),"--")</f>
        <v>-3.3424999999999996E-3</v>
      </c>
      <c r="K11" s="7"/>
      <c r="L11" s="8" t="b">
        <f t="shared" si="2"/>
        <v>1</v>
      </c>
      <c r="M11" s="9">
        <v>50</v>
      </c>
      <c r="N11" s="9">
        <v>1</v>
      </c>
      <c r="O11" s="10">
        <f>IFERROR(_xll.qlRateHelperEarliestDate(G11),"--")</f>
        <v>42150</v>
      </c>
      <c r="P11" s="10">
        <f>IFERROR(_xll.qlRateHelperLatestDate(G11),"--")</f>
        <v>42242</v>
      </c>
      <c r="T11" s="16" t="s">
        <v>109</v>
      </c>
    </row>
    <row r="12" spans="1:20" x14ac:dyDescent="0.2">
      <c r="A12" s="23" t="s">
        <v>23</v>
      </c>
      <c r="B12" s="17" t="str">
        <f t="shared" si="1"/>
        <v>USDCHF4M_Quote</v>
      </c>
      <c r="C12" s="17"/>
      <c r="D12" s="17">
        <v>2</v>
      </c>
      <c r="E12" s="17" t="s">
        <v>62</v>
      </c>
      <c r="F12" s="17" t="b">
        <v>0</v>
      </c>
      <c r="G12" s="17" t="str">
        <f>IF(ISERROR(_xll.qlQuoteValue(B12,_xll.ohTrigger(ManualTrigger,'General Settings'!$H$13))),"--",_xll.qlFxSwapRateHelper(,B12,CHFSpotFx,IF(A12="SN","1D",IF(A12="SW","1W",A12)),D12,JoinCalendar,E12,F12,IsCurrencyPairCollateralBased,CollateralCurve,Permanent,_xll.ohTrigger(ManualTrigger,'General Settings'!$H$13),ObjectOverwrite))</f>
        <v>obj_0161b#0005</v>
      </c>
      <c r="H12" s="18" t="str">
        <f>_xll.ohRangeRetrieveError(G12)</f>
        <v/>
      </c>
      <c r="I12" s="6" t="str">
        <f>IFERROR(_xll.qlRateHelperQuoteName(G12),"--")</f>
        <v>USDCHF4M_Quote</v>
      </c>
      <c r="J12" s="7">
        <f>IFERROR(_xll.qlRateHelperQuoteValue(G12),"--")</f>
        <v>-4.6579999999999998E-3</v>
      </c>
      <c r="K12" s="7"/>
      <c r="L12" s="8" t="b">
        <f t="shared" si="2"/>
        <v>1</v>
      </c>
      <c r="M12" s="9">
        <v>50</v>
      </c>
      <c r="N12" s="9">
        <v>1</v>
      </c>
      <c r="O12" s="10">
        <f>IFERROR(_xll.qlRateHelperEarliestDate(G12),"--")</f>
        <v>42150</v>
      </c>
      <c r="P12" s="10">
        <f>IFERROR(_xll.qlRateHelperLatestDate(G12),"--")</f>
        <v>42275</v>
      </c>
      <c r="T12" s="16" t="s">
        <v>109</v>
      </c>
    </row>
    <row r="13" spans="1:20" x14ac:dyDescent="0.2">
      <c r="A13" s="23" t="s">
        <v>22</v>
      </c>
      <c r="B13" s="17" t="str">
        <f t="shared" si="1"/>
        <v>USDCHF5M_Quote</v>
      </c>
      <c r="C13" s="17"/>
      <c r="D13" s="17">
        <v>2</v>
      </c>
      <c r="E13" s="17" t="s">
        <v>62</v>
      </c>
      <c r="F13" s="17" t="b">
        <v>0</v>
      </c>
      <c r="G13" s="17" t="str">
        <f>IF(ISERROR(_xll.qlQuoteValue(B13,_xll.ohTrigger(ManualTrigger,'General Settings'!$H$13))),"--",_xll.qlFxSwapRateHelper(,B13,CHFSpotFx,IF(A13="SN","1D",IF(A13="SW","1W",A13)),D13,JoinCalendar,E13,F13,IsCurrencyPairCollateralBased,CollateralCurve,Permanent,_xll.ohTrigger(ManualTrigger,'General Settings'!$H$13),ObjectOverwrite))</f>
        <v>obj_015f6#0005</v>
      </c>
      <c r="H13" s="18" t="str">
        <f>_xll.ohRangeRetrieveError(G13)</f>
        <v/>
      </c>
      <c r="I13" s="6" t="str">
        <f>IFERROR(_xll.qlRateHelperQuoteName(G13),"--")</f>
        <v>USDCHF5M_Quote</v>
      </c>
      <c r="J13" s="7">
        <f>IFERROR(_xll.qlRateHelperQuoteValue(G13),"--")</f>
        <v>-5.8405000000000002E-3</v>
      </c>
      <c r="K13" s="7"/>
      <c r="L13" s="8" t="b">
        <f t="shared" si="2"/>
        <v>1</v>
      </c>
      <c r="M13" s="9">
        <v>50</v>
      </c>
      <c r="N13" s="9">
        <v>1</v>
      </c>
      <c r="O13" s="10">
        <f>IFERROR(_xll.qlRateHelperEarliestDate(G13),"--")</f>
        <v>42150</v>
      </c>
      <c r="P13" s="10">
        <f>IFERROR(_xll.qlRateHelperLatestDate(G13),"--")</f>
        <v>42303</v>
      </c>
    </row>
    <row r="14" spans="1:20" x14ac:dyDescent="0.2">
      <c r="A14" s="23" t="s">
        <v>21</v>
      </c>
      <c r="B14" s="17" t="str">
        <f t="shared" si="1"/>
        <v>USDCHF6M_Quote</v>
      </c>
      <c r="C14" s="17"/>
      <c r="D14" s="17">
        <v>2</v>
      </c>
      <c r="E14" s="17" t="s">
        <v>62</v>
      </c>
      <c r="F14" s="17" t="b">
        <v>0</v>
      </c>
      <c r="G14" s="17" t="str">
        <f>IF(ISERROR(_xll.qlQuoteValue(B14,_xll.ohTrigger(ManualTrigger,'General Settings'!$H$13))),"--",_xll.qlFxSwapRateHelper(,B14,CHFSpotFx,IF(A14="SN","1D",IF(A14="SW","1W",A14)),D14,JoinCalendar,E14,F14,IsCurrencyPairCollateralBased,CollateralCurve,Permanent,_xll.ohTrigger(ManualTrigger,'General Settings'!$H$13),ObjectOverwrite))</f>
        <v>obj_015ee#0005</v>
      </c>
      <c r="H14" s="18" t="str">
        <f>_xll.ohRangeRetrieveError(G14)</f>
        <v/>
      </c>
      <c r="I14" s="6" t="str">
        <f>IFERROR(_xll.qlRateHelperQuoteName(G14),"--")</f>
        <v>USDCHF6M_Quote</v>
      </c>
      <c r="J14" s="7">
        <f>IFERROR(_xll.qlRateHelperQuoteValue(G14),"--")</f>
        <v>-7.2050000000000013E-3</v>
      </c>
      <c r="K14" s="7"/>
      <c r="L14" s="8" t="b">
        <f t="shared" si="2"/>
        <v>1</v>
      </c>
      <c r="M14" s="9">
        <v>50</v>
      </c>
      <c r="N14" s="9">
        <v>1</v>
      </c>
      <c r="O14" s="10">
        <f>IFERROR(_xll.qlRateHelperEarliestDate(G14),"--")</f>
        <v>42150</v>
      </c>
      <c r="P14" s="10">
        <f>IFERROR(_xll.qlRateHelperLatestDate(G14),"--")</f>
        <v>42335</v>
      </c>
    </row>
    <row r="15" spans="1:20" x14ac:dyDescent="0.2">
      <c r="A15" s="23" t="s">
        <v>20</v>
      </c>
      <c r="B15" s="17" t="str">
        <f t="shared" si="1"/>
        <v>USDCHF7M_Quote</v>
      </c>
      <c r="C15" s="17"/>
      <c r="D15" s="17">
        <v>2</v>
      </c>
      <c r="E15" s="17" t="s">
        <v>62</v>
      </c>
      <c r="F15" s="17" t="b">
        <v>0</v>
      </c>
      <c r="G15" s="17" t="str">
        <f>IF(ISERROR(_xll.qlQuoteValue(B15,_xll.ohTrigger(ManualTrigger,'General Settings'!$H$13))),"--",_xll.qlFxSwapRateHelper(,B15,CHFSpotFx,IF(A15="SN","1D",IF(A15="SW","1W",A15)),D15,JoinCalendar,E15,F15,IsCurrencyPairCollateralBased,CollateralCurve,Permanent,_xll.ohTrigger(ManualTrigger,'General Settings'!$H$13),ObjectOverwrite))</f>
        <v>obj_015f1#0005</v>
      </c>
      <c r="H15" s="18" t="str">
        <f>_xll.ohRangeRetrieveError(G15)</f>
        <v/>
      </c>
      <c r="I15" s="6" t="str">
        <f>IFERROR(_xll.qlRateHelperQuoteName(G15),"--")</f>
        <v>USDCHF7M_Quote</v>
      </c>
      <c r="J15" s="7">
        <f>IFERROR(_xll.qlRateHelperQuoteValue(G15),"--")</f>
        <v>-8.6E-3</v>
      </c>
      <c r="K15" s="7"/>
      <c r="L15" s="8" t="b">
        <f t="shared" si="2"/>
        <v>1</v>
      </c>
      <c r="M15" s="9">
        <v>50</v>
      </c>
      <c r="N15" s="9">
        <v>1</v>
      </c>
      <c r="O15" s="10">
        <f>IFERROR(_xll.qlRateHelperEarliestDate(G15),"--")</f>
        <v>42150</v>
      </c>
      <c r="P15" s="10">
        <f>IFERROR(_xll.qlRateHelperLatestDate(G15),"--")</f>
        <v>42366</v>
      </c>
    </row>
    <row r="16" spans="1:20" x14ac:dyDescent="0.2">
      <c r="A16" s="23" t="s">
        <v>19</v>
      </c>
      <c r="B16" s="17" t="str">
        <f t="shared" si="1"/>
        <v>USDCHF8M_Quote</v>
      </c>
      <c r="C16" s="17"/>
      <c r="D16" s="17">
        <v>2</v>
      </c>
      <c r="E16" s="17" t="s">
        <v>62</v>
      </c>
      <c r="F16" s="17" t="b">
        <v>0</v>
      </c>
      <c r="G16" s="17" t="str">
        <f>IF(ISERROR(_xll.qlQuoteValue(B16,_xll.ohTrigger(ManualTrigger,'General Settings'!$H$13))),"--",_xll.qlFxSwapRateHelper(,B16,CHFSpotFx,IF(A16="SN","1D",IF(A16="SW","1W",A16)),D16,JoinCalendar,E16,F16,IsCurrencyPairCollateralBased,CollateralCurve,Permanent,_xll.ohTrigger(ManualTrigger,'General Settings'!$H$13),ObjectOverwrite))</f>
        <v>obj_015d9#0005</v>
      </c>
      <c r="H16" s="18" t="str">
        <f>_xll.ohRangeRetrieveError(G16)</f>
        <v/>
      </c>
      <c r="I16" s="6" t="str">
        <f>IFERROR(_xll.qlRateHelperQuoteName(G16),"--")</f>
        <v>USDCHF8M_Quote</v>
      </c>
      <c r="J16" s="7">
        <f>IFERROR(_xll.qlRateHelperQuoteValue(G16),"--")</f>
        <v>-9.9500000000000005E-3</v>
      </c>
      <c r="K16" s="7"/>
      <c r="L16" s="8" t="b">
        <f t="shared" si="2"/>
        <v>1</v>
      </c>
      <c r="M16" s="9">
        <v>50</v>
      </c>
      <c r="N16" s="9">
        <v>1</v>
      </c>
      <c r="O16" s="10">
        <f>IFERROR(_xll.qlRateHelperEarliestDate(G16),"--")</f>
        <v>42150</v>
      </c>
      <c r="P16" s="10">
        <f>IFERROR(_xll.qlRateHelperLatestDate(G16),"--")</f>
        <v>42395</v>
      </c>
    </row>
    <row r="17" spans="1:16" x14ac:dyDescent="0.2">
      <c r="A17" s="23" t="s">
        <v>18</v>
      </c>
      <c r="B17" s="17" t="str">
        <f t="shared" si="1"/>
        <v>USDCHF9M_Quote</v>
      </c>
      <c r="C17" s="17"/>
      <c r="D17" s="17">
        <v>2</v>
      </c>
      <c r="E17" s="17" t="s">
        <v>62</v>
      </c>
      <c r="F17" s="17" t="b">
        <v>0</v>
      </c>
      <c r="G17" s="17" t="str">
        <f>IF(ISERROR(_xll.qlQuoteValue(B17,_xll.ohTrigger(ManualTrigger,'General Settings'!$H$13))),"--",_xll.qlFxSwapRateHelper(,B17,CHFSpotFx,IF(A17="SN","1D",IF(A17="SW","1W",A17)),D17,JoinCalendar,E17,F17,IsCurrencyPairCollateralBased,CollateralCurve,Permanent,_xll.ohTrigger(ManualTrigger,'General Settings'!$H$13),ObjectOverwrite))</f>
        <v>obj_015d0#0005</v>
      </c>
      <c r="H17" s="18" t="str">
        <f>_xll.ohRangeRetrieveError(G17)</f>
        <v/>
      </c>
      <c r="I17" s="6" t="str">
        <f>IFERROR(_xll.qlRateHelperQuoteName(G17),"--")</f>
        <v>USDCHF9M_Quote</v>
      </c>
      <c r="J17" s="7">
        <f>IFERROR(_xll.qlRateHelperQuoteValue(G17),"--")</f>
        <v>-1.1355000000000001E-2</v>
      </c>
      <c r="K17" s="7"/>
      <c r="L17" s="8" t="b">
        <f t="shared" si="2"/>
        <v>1</v>
      </c>
      <c r="M17" s="9">
        <v>50</v>
      </c>
      <c r="N17" s="9">
        <v>1</v>
      </c>
      <c r="O17" s="10">
        <f>IFERROR(_xll.qlRateHelperEarliestDate(G17),"--")</f>
        <v>42150</v>
      </c>
      <c r="P17" s="10">
        <f>IFERROR(_xll.qlRateHelperLatestDate(G17),"--")</f>
        <v>42426</v>
      </c>
    </row>
    <row r="18" spans="1:16" x14ac:dyDescent="0.2">
      <c r="A18" s="23" t="s">
        <v>17</v>
      </c>
      <c r="B18" s="17" t="str">
        <f t="shared" si="1"/>
        <v>USDCHF10M_Quote</v>
      </c>
      <c r="C18" s="17"/>
      <c r="D18" s="17">
        <v>2</v>
      </c>
      <c r="E18" s="17" t="s">
        <v>62</v>
      </c>
      <c r="F18" s="17" t="b">
        <v>0</v>
      </c>
      <c r="G18" s="17" t="str">
        <f>IF(ISERROR(_xll.qlQuoteValue(B18,_xll.ohTrigger(ManualTrigger,'General Settings'!$H$13))),"--",_xll.qlFxSwapRateHelper(,B18,CHFSpotFx,IF(A18="SN","1D",IF(A18="SW","1W",A18)),D18,JoinCalendar,E18,F18,IsCurrencyPairCollateralBased,CollateralCurve,Permanent,_xll.ohTrigger(ManualTrigger,'General Settings'!$H$13),ObjectOverwrite))</f>
        <v>obj_015d5#0005</v>
      </c>
      <c r="H18" s="18" t="str">
        <f>_xll.ohRangeRetrieveError(G18)</f>
        <v/>
      </c>
      <c r="I18" s="6" t="str">
        <f>IFERROR(_xll.qlRateHelperQuoteName(G18),"--")</f>
        <v>USDCHF10M_Quote</v>
      </c>
      <c r="J18" s="7">
        <f>IFERROR(_xll.qlRateHelperQuoteValue(G18),"--")</f>
        <v>-1.2916500000000003E-2</v>
      </c>
      <c r="K18" s="7"/>
      <c r="L18" s="8" t="b">
        <f t="shared" si="2"/>
        <v>1</v>
      </c>
      <c r="M18" s="9">
        <v>50</v>
      </c>
      <c r="N18" s="9">
        <v>1</v>
      </c>
      <c r="O18" s="10">
        <f>IFERROR(_xll.qlRateHelperEarliestDate(G18),"--")</f>
        <v>42150</v>
      </c>
      <c r="P18" s="10">
        <f>IFERROR(_xll.qlRateHelperLatestDate(G18),"--")</f>
        <v>42458</v>
      </c>
    </row>
    <row r="19" spans="1:16" x14ac:dyDescent="0.2">
      <c r="A19" s="23" t="s">
        <v>16</v>
      </c>
      <c r="B19" s="17" t="str">
        <f t="shared" si="1"/>
        <v>USDCHF11M_Quote</v>
      </c>
      <c r="C19" s="17"/>
      <c r="D19" s="17">
        <v>2</v>
      </c>
      <c r="E19" s="17" t="s">
        <v>62</v>
      </c>
      <c r="F19" s="17" t="b">
        <v>0</v>
      </c>
      <c r="G19" s="17" t="str">
        <f>IF(ISERROR(_xll.qlQuoteValue(B19,_xll.ohTrigger(ManualTrigger,'General Settings'!$H$13))),"--",_xll.qlFxSwapRateHelper(,B19,CHFSpotFx,IF(A19="SN","1D",IF(A19="SW","1W",A19)),D19,JoinCalendar,E19,F19,IsCurrencyPairCollateralBased,CollateralCurve,Permanent,_xll.ohTrigger(ManualTrigger,'General Settings'!$H$13),ObjectOverwrite))</f>
        <v>obj_0160d#0005</v>
      </c>
      <c r="H19" s="18" t="str">
        <f>_xll.ohRangeRetrieveError(G19)</f>
        <v/>
      </c>
      <c r="I19" s="6" t="str">
        <f>IFERROR(_xll.qlRateHelperQuoteName(G19),"--")</f>
        <v>USDCHF11M_Quote</v>
      </c>
      <c r="J19" s="7">
        <f>IFERROR(_xll.qlRateHelperQuoteValue(G19),"--")</f>
        <v>-1.4274999999999999E-2</v>
      </c>
      <c r="K19" s="7"/>
      <c r="L19" s="8" t="b">
        <f t="shared" si="2"/>
        <v>1</v>
      </c>
      <c r="M19" s="9">
        <v>50</v>
      </c>
      <c r="N19" s="9">
        <v>1</v>
      </c>
      <c r="O19" s="10">
        <f>IFERROR(_xll.qlRateHelperEarliestDate(G19),"--")</f>
        <v>42150</v>
      </c>
      <c r="P19" s="10">
        <f>IFERROR(_xll.qlRateHelperLatestDate(G19),"--")</f>
        <v>42486</v>
      </c>
    </row>
    <row r="20" spans="1:16" x14ac:dyDescent="0.2">
      <c r="A20" s="23" t="s">
        <v>15</v>
      </c>
      <c r="B20" s="17" t="str">
        <f t="shared" si="1"/>
        <v>USDCHF1Y_Quote</v>
      </c>
      <c r="C20" s="17"/>
      <c r="D20" s="17">
        <v>2</v>
      </c>
      <c r="E20" s="17" t="s">
        <v>62</v>
      </c>
      <c r="F20" s="17" t="b">
        <v>0</v>
      </c>
      <c r="G20" s="17" t="str">
        <f>IF(ISERROR(_xll.qlQuoteValue(B20,_xll.ohTrigger(ManualTrigger,'General Settings'!$H$13))),"--",_xll.qlFxSwapRateHelper(,B20,CHFSpotFx,IF(A20="SN","1D",IF(A20="SW","1W",A20)),D20,JoinCalendar,E20,F20,IsCurrencyPairCollateralBased,CollateralCurve,Permanent,_xll.ohTrigger(ManualTrigger,'General Settings'!$H$13),ObjectOverwrite))</f>
        <v>obj_01616#0005</v>
      </c>
      <c r="H20" s="18" t="str">
        <f>_xll.ohRangeRetrieveError(G20)</f>
        <v/>
      </c>
      <c r="I20" s="6" t="str">
        <f>IFERROR(_xll.qlRateHelperQuoteName(G20),"--")</f>
        <v>USDCHF1Y_Quote</v>
      </c>
      <c r="J20" s="7">
        <f>IFERROR(_xll.qlRateHelperQuoteValue(G20),"--")</f>
        <v>-1.5769999999999999E-2</v>
      </c>
      <c r="K20" s="7"/>
      <c r="L20" s="8" t="b">
        <f t="shared" si="2"/>
        <v>1</v>
      </c>
      <c r="M20" s="9">
        <v>50</v>
      </c>
      <c r="N20" s="9">
        <v>1</v>
      </c>
      <c r="O20" s="10">
        <f>IFERROR(_xll.qlRateHelperEarliestDate(G20),"--")</f>
        <v>42150</v>
      </c>
      <c r="P20" s="10">
        <f>IFERROR(_xll.qlRateHelperLatestDate(G20),"--")</f>
        <v>42516</v>
      </c>
    </row>
    <row r="21" spans="1:16" x14ac:dyDescent="0.2">
      <c r="A21" s="23" t="s">
        <v>80</v>
      </c>
      <c r="B21" s="17" t="str">
        <f t="shared" si="1"/>
        <v>USDCHF13M_Quote</v>
      </c>
      <c r="C21" s="17"/>
      <c r="D21" s="17">
        <v>2</v>
      </c>
      <c r="E21" s="17" t="s">
        <v>62</v>
      </c>
      <c r="F21" s="17" t="b">
        <v>0</v>
      </c>
      <c r="G21" s="17" t="str">
        <f>IF(ISERROR(_xll.qlQuoteValue(B21,_xll.ohTrigger(ManualTrigger,'General Settings'!$H$13))),"--",_xll.qlFxSwapRateHelper(,B21,CHFSpotFx,IF(A21="SN","1D",IF(A21="SW","1W",A21)),D21,JoinCalendar,E21,F21,IsCurrencyPairCollateralBased,CollateralCurve,Permanent,_xll.ohTrigger(ManualTrigger,'General Settings'!$H$13),ObjectOverwrite))</f>
        <v>--</v>
      </c>
      <c r="H21" s="18" t="str">
        <f>_xll.ohRangeRetrieveError(G21)</f>
        <v/>
      </c>
      <c r="I21" s="6" t="str">
        <f>IFERROR(_xll.qlRateHelperQuoteName(G21),"--")</f>
        <v>--</v>
      </c>
      <c r="J21" s="7" t="str">
        <f>IFERROR(_xll.qlRateHelperQuoteValue(G21),"--")</f>
        <v>--</v>
      </c>
      <c r="K21" s="7"/>
      <c r="L21" s="8" t="b">
        <f t="shared" si="2"/>
        <v>0</v>
      </c>
      <c r="M21" s="9">
        <v>50</v>
      </c>
      <c r="N21" s="9">
        <v>1</v>
      </c>
      <c r="O21" s="10" t="str">
        <f>IFERROR(_xll.qlRateHelperEarliestDate(G21),"--")</f>
        <v>--</v>
      </c>
      <c r="P21" s="10" t="str">
        <f>IFERROR(_xll.qlRateHelperLatestDate(G21),"--")</f>
        <v>--</v>
      </c>
    </row>
    <row r="22" spans="1:16" x14ac:dyDescent="0.2">
      <c r="A22" s="23" t="s">
        <v>81</v>
      </c>
      <c r="B22" s="17" t="str">
        <f t="shared" si="1"/>
        <v>USDCHF14M_Quote</v>
      </c>
      <c r="C22" s="17"/>
      <c r="D22" s="17">
        <v>2</v>
      </c>
      <c r="E22" s="17" t="s">
        <v>62</v>
      </c>
      <c r="F22" s="17" t="b">
        <v>0</v>
      </c>
      <c r="G22" s="17" t="str">
        <f>IF(ISERROR(_xll.qlQuoteValue(B22,_xll.ohTrigger(ManualTrigger,'General Settings'!$H$13))),"--",_xll.qlFxSwapRateHelper(,B22,CHFSpotFx,IF(A22="SN","1D",IF(A22="SW","1W",A22)),D22,JoinCalendar,E22,F22,IsCurrencyPairCollateralBased,CollateralCurve,Permanent,_xll.ohTrigger(ManualTrigger,'General Settings'!$H$13),ObjectOverwrite))</f>
        <v>--</v>
      </c>
      <c r="H22" s="18" t="str">
        <f>_xll.ohRangeRetrieveError(G22)</f>
        <v/>
      </c>
      <c r="I22" s="6" t="str">
        <f>IFERROR(_xll.qlRateHelperQuoteName(G22),"--")</f>
        <v>--</v>
      </c>
      <c r="J22" s="7" t="str">
        <f>IFERROR(_xll.qlRateHelperQuoteValue(G22),"--")</f>
        <v>--</v>
      </c>
      <c r="K22" s="7"/>
      <c r="L22" s="8" t="b">
        <f t="shared" si="2"/>
        <v>0</v>
      </c>
      <c r="M22" s="9">
        <v>50</v>
      </c>
      <c r="N22" s="9">
        <v>1</v>
      </c>
      <c r="O22" s="10" t="str">
        <f>IFERROR(_xll.qlRateHelperEarliestDate(G22),"--")</f>
        <v>--</v>
      </c>
      <c r="P22" s="10" t="str">
        <f>IFERROR(_xll.qlRateHelperLatestDate(G22),"--")</f>
        <v>--</v>
      </c>
    </row>
    <row r="23" spans="1:16" x14ac:dyDescent="0.2">
      <c r="A23" s="23" t="s">
        <v>14</v>
      </c>
      <c r="B23" s="17" t="str">
        <f t="shared" si="1"/>
        <v>USDCHF15M_Quote</v>
      </c>
      <c r="C23" s="17"/>
      <c r="D23" s="17">
        <v>2</v>
      </c>
      <c r="E23" s="17" t="s">
        <v>62</v>
      </c>
      <c r="F23" s="17" t="b">
        <v>0</v>
      </c>
      <c r="G23" s="17" t="str">
        <f>IF(ISERROR(_xll.qlQuoteValue(B23,_xll.ohTrigger(ManualTrigger,'General Settings'!$H$13))),"--",_xll.qlFxSwapRateHelper(,B23,CHFSpotFx,IF(A23="SN","1D",IF(A23="SW","1W",A23)),D23,JoinCalendar,E23,F23,IsCurrencyPairCollateralBased,CollateralCurve,Permanent,_xll.ohTrigger(ManualTrigger,'General Settings'!$H$13),ObjectOverwrite))</f>
        <v>obj_015f5#0005</v>
      </c>
      <c r="H23" s="18" t="str">
        <f>_xll.ohRangeRetrieveError(G23)</f>
        <v/>
      </c>
      <c r="I23" s="6" t="str">
        <f>IFERROR(_xll.qlRateHelperQuoteName(G23),"--")</f>
        <v>USDCHF15M_Quote</v>
      </c>
      <c r="J23" s="7">
        <f>IFERROR(_xll.qlRateHelperQuoteValue(G23),"--")</f>
        <v>-2.0559000000000001E-2</v>
      </c>
      <c r="K23" s="7"/>
      <c r="L23" s="8" t="b">
        <f t="shared" si="2"/>
        <v>1</v>
      </c>
      <c r="M23" s="9">
        <v>50</v>
      </c>
      <c r="N23" s="9">
        <v>1</v>
      </c>
      <c r="O23" s="10">
        <f>IFERROR(_xll.qlRateHelperEarliestDate(G23),"--")</f>
        <v>42150</v>
      </c>
      <c r="P23" s="10">
        <f>IFERROR(_xll.qlRateHelperLatestDate(G23),"--")</f>
        <v>42608</v>
      </c>
    </row>
    <row r="24" spans="1:16" x14ac:dyDescent="0.2">
      <c r="A24" s="23" t="s">
        <v>82</v>
      </c>
      <c r="B24" s="17" t="str">
        <f t="shared" si="1"/>
        <v>USDCHF16M_Quote</v>
      </c>
      <c r="C24" s="17"/>
      <c r="D24" s="17">
        <v>2</v>
      </c>
      <c r="E24" s="17" t="s">
        <v>62</v>
      </c>
      <c r="F24" s="17" t="b">
        <v>0</v>
      </c>
      <c r="G24" s="17" t="str">
        <f>IF(ISERROR(_xll.qlQuoteValue(B24,_xll.ohTrigger(ManualTrigger,'General Settings'!$H$13))),"--",_xll.qlFxSwapRateHelper(,B24,CHFSpotFx,IF(A24="SN","1D",IF(A24="SW","1W",A24)),D24,JoinCalendar,E24,F24,IsCurrencyPairCollateralBased,CollateralCurve,Permanent,_xll.ohTrigger(ManualTrigger,'General Settings'!$H$13),ObjectOverwrite))</f>
        <v>--</v>
      </c>
      <c r="H24" s="18" t="str">
        <f>_xll.ohRangeRetrieveError(G24)</f>
        <v/>
      </c>
      <c r="I24" s="6" t="str">
        <f>IFERROR(_xll.qlRateHelperQuoteName(G24),"--")</f>
        <v>--</v>
      </c>
      <c r="J24" s="7" t="str">
        <f>IFERROR(_xll.qlRateHelperQuoteValue(G24),"--")</f>
        <v>--</v>
      </c>
      <c r="K24" s="7"/>
      <c r="L24" s="8" t="b">
        <f t="shared" si="2"/>
        <v>0</v>
      </c>
      <c r="M24" s="9">
        <v>50</v>
      </c>
      <c r="N24" s="9">
        <v>1</v>
      </c>
      <c r="O24" s="10" t="str">
        <f>IFERROR(_xll.qlRateHelperEarliestDate(G24),"--")</f>
        <v>--</v>
      </c>
      <c r="P24" s="10" t="str">
        <f>IFERROR(_xll.qlRateHelperLatestDate(G24),"--")</f>
        <v>--</v>
      </c>
    </row>
    <row r="25" spans="1:16" x14ac:dyDescent="0.2">
      <c r="A25" s="23" t="s">
        <v>83</v>
      </c>
      <c r="B25" s="17" t="str">
        <f t="shared" si="1"/>
        <v>USDCHF17M_Quote</v>
      </c>
      <c r="C25" s="17"/>
      <c r="D25" s="17">
        <v>2</v>
      </c>
      <c r="E25" s="17" t="s">
        <v>62</v>
      </c>
      <c r="F25" s="17" t="b">
        <v>0</v>
      </c>
      <c r="G25" s="17" t="str">
        <f>IF(ISERROR(_xll.qlQuoteValue(B25,_xll.ohTrigger(ManualTrigger,'General Settings'!$H$13))),"--",_xll.qlFxSwapRateHelper(,B25,CHFSpotFx,IF(A25="SN","1D",IF(A25="SW","1W",A25)),D25,JoinCalendar,E25,F25,IsCurrencyPairCollateralBased,CollateralCurve,Permanent,_xll.ohTrigger(ManualTrigger,'General Settings'!$H$13),ObjectOverwrite))</f>
        <v>--</v>
      </c>
      <c r="H25" s="18" t="str">
        <f>_xll.ohRangeRetrieveError(G25)</f>
        <v/>
      </c>
      <c r="I25" s="6" t="str">
        <f>IFERROR(_xll.qlRateHelperQuoteName(G25),"--")</f>
        <v>--</v>
      </c>
      <c r="J25" s="7" t="str">
        <f>IFERROR(_xll.qlRateHelperQuoteValue(G25),"--")</f>
        <v>--</v>
      </c>
      <c r="K25" s="7"/>
      <c r="L25" s="8" t="b">
        <f t="shared" si="2"/>
        <v>0</v>
      </c>
      <c r="M25" s="9">
        <v>50</v>
      </c>
      <c r="N25" s="9">
        <v>1</v>
      </c>
      <c r="O25" s="10" t="str">
        <f>IFERROR(_xll.qlRateHelperEarliestDate(G25),"--")</f>
        <v>--</v>
      </c>
      <c r="P25" s="10" t="str">
        <f>IFERROR(_xll.qlRateHelperLatestDate(G25),"--")</f>
        <v>--</v>
      </c>
    </row>
    <row r="26" spans="1:16" x14ac:dyDescent="0.2">
      <c r="A26" s="23" t="s">
        <v>13</v>
      </c>
      <c r="B26" s="17" t="str">
        <f t="shared" si="1"/>
        <v>USDCHF18M_Quote</v>
      </c>
      <c r="C26" s="17"/>
      <c r="D26" s="17">
        <v>2</v>
      </c>
      <c r="E26" s="17" t="s">
        <v>62</v>
      </c>
      <c r="F26" s="17" t="b">
        <v>0</v>
      </c>
      <c r="G26" s="17" t="str">
        <f>IF(ISERROR(_xll.qlQuoteValue(B26,_xll.ohTrigger(ManualTrigger,'General Settings'!$H$13))),"--",_xll.qlFxSwapRateHelper(,B26,CHFSpotFx,IF(A26="SN","1D",IF(A26="SW","1W",A26)),D26,JoinCalendar,E26,F26,IsCurrencyPairCollateralBased,CollateralCurve,Permanent,_xll.ohTrigger(ManualTrigger,'General Settings'!$H$13),ObjectOverwrite))</f>
        <v>obj_015e4#0005</v>
      </c>
      <c r="H26" s="18" t="str">
        <f>_xll.ohRangeRetrieveError(G26)</f>
        <v/>
      </c>
      <c r="I26" s="6" t="str">
        <f>IFERROR(_xll.qlRateHelperQuoteName(G26),"--")</f>
        <v>USDCHF18M_Quote</v>
      </c>
      <c r="J26" s="7">
        <f>IFERROR(_xll.qlRateHelperQuoteValue(G26),"--")</f>
        <v>-2.5801999999999999E-2</v>
      </c>
      <c r="K26" s="7"/>
      <c r="L26" s="8" t="b">
        <f t="shared" si="2"/>
        <v>1</v>
      </c>
      <c r="M26" s="9">
        <v>50</v>
      </c>
      <c r="N26" s="9">
        <v>1</v>
      </c>
      <c r="O26" s="10">
        <f>IFERROR(_xll.qlRateHelperEarliestDate(G26),"--")</f>
        <v>42150</v>
      </c>
      <c r="P26" s="10">
        <f>IFERROR(_xll.qlRateHelperLatestDate(G26),"--")</f>
        <v>42702</v>
      </c>
    </row>
    <row r="27" spans="1:16" x14ac:dyDescent="0.2">
      <c r="A27" s="23" t="s">
        <v>84</v>
      </c>
      <c r="B27" s="17" t="str">
        <f t="shared" si="1"/>
        <v>USDCHF19M_Quote</v>
      </c>
      <c r="C27" s="17"/>
      <c r="D27" s="17">
        <v>2</v>
      </c>
      <c r="E27" s="17" t="s">
        <v>62</v>
      </c>
      <c r="F27" s="17" t="b">
        <v>0</v>
      </c>
      <c r="G27" s="17" t="str">
        <f>IF(ISERROR(_xll.qlQuoteValue(B27,_xll.ohTrigger(ManualTrigger,'General Settings'!$H$13))),"--",_xll.qlFxSwapRateHelper(,B27,CHFSpotFx,IF(A27="SN","1D",IF(A27="SW","1W",A27)),D27,JoinCalendar,E27,F27,IsCurrencyPairCollateralBased,CollateralCurve,Permanent,_xll.ohTrigger(ManualTrigger,'General Settings'!$H$13),ObjectOverwrite))</f>
        <v>--</v>
      </c>
      <c r="H27" s="18" t="str">
        <f>_xll.ohRangeRetrieveError(G27)</f>
        <v/>
      </c>
      <c r="I27" s="6" t="str">
        <f>IFERROR(_xll.qlRateHelperQuoteName(G27),"--")</f>
        <v>--</v>
      </c>
      <c r="J27" s="7" t="str">
        <f>IFERROR(_xll.qlRateHelperQuoteValue(G27),"--")</f>
        <v>--</v>
      </c>
      <c r="K27" s="7"/>
      <c r="L27" s="8" t="b">
        <f t="shared" si="2"/>
        <v>0</v>
      </c>
      <c r="M27" s="9">
        <v>50</v>
      </c>
      <c r="N27" s="9">
        <v>1</v>
      </c>
      <c r="O27" s="10" t="str">
        <f>IFERROR(_xll.qlRateHelperEarliestDate(G27),"--")</f>
        <v>--</v>
      </c>
      <c r="P27" s="10" t="str">
        <f>IFERROR(_xll.qlRateHelperLatestDate(G27),"--")</f>
        <v>--</v>
      </c>
    </row>
    <row r="28" spans="1:16" x14ac:dyDescent="0.2">
      <c r="A28" s="23" t="s">
        <v>85</v>
      </c>
      <c r="B28" s="17" t="str">
        <f t="shared" si="1"/>
        <v>USDCHF20M_Quote</v>
      </c>
      <c r="C28" s="17"/>
      <c r="D28" s="17">
        <v>2</v>
      </c>
      <c r="E28" s="17" t="s">
        <v>62</v>
      </c>
      <c r="F28" s="17" t="b">
        <v>0</v>
      </c>
      <c r="G28" s="17" t="str">
        <f>IF(ISERROR(_xll.qlQuoteValue(B28,_xll.ohTrigger(ManualTrigger,'General Settings'!$H$13))),"--",_xll.qlFxSwapRateHelper(,B28,CHFSpotFx,IF(A28="SN","1D",IF(A28="SW","1W",A28)),D28,JoinCalendar,E28,F28,IsCurrencyPairCollateralBased,CollateralCurve,Permanent,_xll.ohTrigger(ManualTrigger,'General Settings'!$H$13),ObjectOverwrite))</f>
        <v>--</v>
      </c>
      <c r="H28" s="18" t="str">
        <f>_xll.ohRangeRetrieveError(G28)</f>
        <v/>
      </c>
      <c r="I28" s="6" t="str">
        <f>IFERROR(_xll.qlRateHelperQuoteName(G28),"--")</f>
        <v>--</v>
      </c>
      <c r="J28" s="7" t="str">
        <f>IFERROR(_xll.qlRateHelperQuoteValue(G28),"--")</f>
        <v>--</v>
      </c>
      <c r="K28" s="7"/>
      <c r="L28" s="8" t="b">
        <f t="shared" si="2"/>
        <v>0</v>
      </c>
      <c r="M28" s="9">
        <v>50</v>
      </c>
      <c r="N28" s="9">
        <v>1</v>
      </c>
      <c r="O28" s="10" t="str">
        <f>IFERROR(_xll.qlRateHelperEarliestDate(G28),"--")</f>
        <v>--</v>
      </c>
      <c r="P28" s="10" t="str">
        <f>IFERROR(_xll.qlRateHelperLatestDate(G28),"--")</f>
        <v>--</v>
      </c>
    </row>
    <row r="29" spans="1:16" x14ac:dyDescent="0.2">
      <c r="A29" s="23" t="s">
        <v>12</v>
      </c>
      <c r="B29" s="17" t="str">
        <f t="shared" si="1"/>
        <v>USDCHF21M_Quote</v>
      </c>
      <c r="C29" s="17"/>
      <c r="D29" s="17">
        <v>2</v>
      </c>
      <c r="E29" s="17" t="s">
        <v>62</v>
      </c>
      <c r="F29" s="17" t="b">
        <v>0</v>
      </c>
      <c r="G29" s="17" t="str">
        <f>IF(ISERROR(_xll.qlQuoteValue(B29,_xll.ohTrigger(ManualTrigger,'General Settings'!$H$13))),"--",_xll.qlFxSwapRateHelper(,B29,CHFSpotFx,IF(A29="SN","1D",IF(A29="SW","1W",A29)),D29,JoinCalendar,E29,F29,IsCurrencyPairCollateralBased,CollateralCurve,Permanent,_xll.ohTrigger(ManualTrigger,'General Settings'!$H$13),ObjectOverwrite))</f>
        <v>obj_015fa#0005</v>
      </c>
      <c r="H29" s="18" t="str">
        <f>_xll.ohRangeRetrieveError(G29)</f>
        <v/>
      </c>
      <c r="I29" s="6" t="str">
        <f>IFERROR(_xll.qlRateHelperQuoteName(G29),"--")</f>
        <v>USDCHF21M_Quote</v>
      </c>
      <c r="J29" s="7">
        <f>IFERROR(_xll.qlRateHelperQuoteValue(G29),"--")</f>
        <v>-3.1197000000000003E-2</v>
      </c>
      <c r="K29" s="7"/>
      <c r="L29" s="98" t="b">
        <v>0</v>
      </c>
      <c r="M29" s="9">
        <v>50</v>
      </c>
      <c r="N29" s="9">
        <v>1</v>
      </c>
      <c r="O29" s="10">
        <f>IFERROR(_xll.qlRateHelperEarliestDate(G29),"--")</f>
        <v>42150</v>
      </c>
      <c r="P29" s="10">
        <f>IFERROR(_xll.qlRateHelperLatestDate(G29),"--")</f>
        <v>42793</v>
      </c>
    </row>
    <row r="30" spans="1:16" x14ac:dyDescent="0.2">
      <c r="A30" s="23" t="s">
        <v>86</v>
      </c>
      <c r="B30" s="17" t="str">
        <f t="shared" si="1"/>
        <v>USDCHF22M_Quote</v>
      </c>
      <c r="C30" s="17"/>
      <c r="D30" s="17">
        <v>2</v>
      </c>
      <c r="E30" s="17" t="s">
        <v>62</v>
      </c>
      <c r="F30" s="17" t="b">
        <v>0</v>
      </c>
      <c r="G30" s="17" t="str">
        <f>IF(ISERROR(_xll.qlQuoteValue(B30,_xll.ohTrigger(ManualTrigger,'General Settings'!$H$13))),"--",_xll.qlFxSwapRateHelper(,B30,CHFSpotFx,IF(A30="SN","1D",IF(A30="SW","1W",A30)),D30,JoinCalendar,E30,F30,IsCurrencyPairCollateralBased,CollateralCurve,Permanent,_xll.ohTrigger(ManualTrigger,'General Settings'!$H$13),ObjectOverwrite))</f>
        <v>--</v>
      </c>
      <c r="H30" s="18" t="str">
        <f>_xll.ohRangeRetrieveError(G30)</f>
        <v/>
      </c>
      <c r="I30" s="6" t="str">
        <f>IFERROR(_xll.qlRateHelperQuoteName(G30),"--")</f>
        <v>--</v>
      </c>
      <c r="J30" s="7" t="str">
        <f>IFERROR(_xll.qlRateHelperQuoteValue(G30),"--")</f>
        <v>--</v>
      </c>
      <c r="K30" s="7"/>
      <c r="L30" s="8" t="b">
        <f t="shared" si="2"/>
        <v>0</v>
      </c>
      <c r="M30" s="9">
        <v>50</v>
      </c>
      <c r="N30" s="9">
        <v>1</v>
      </c>
      <c r="O30" s="10" t="str">
        <f>IFERROR(_xll.qlRateHelperEarliestDate(G30),"--")</f>
        <v>--</v>
      </c>
      <c r="P30" s="10" t="str">
        <f>IFERROR(_xll.qlRateHelperLatestDate(G30),"--")</f>
        <v>--</v>
      </c>
    </row>
    <row r="31" spans="1:16" x14ac:dyDescent="0.2">
      <c r="A31" s="23" t="s">
        <v>87</v>
      </c>
      <c r="B31" s="17" t="str">
        <f t="shared" si="1"/>
        <v>USDCHF23M_Quote</v>
      </c>
      <c r="C31" s="17"/>
      <c r="D31" s="17">
        <v>2</v>
      </c>
      <c r="E31" s="17" t="s">
        <v>62</v>
      </c>
      <c r="F31" s="17" t="b">
        <v>0</v>
      </c>
      <c r="G31" s="17" t="str">
        <f>IF(ISERROR(_xll.qlQuoteValue(B31,_xll.ohTrigger(ManualTrigger,'General Settings'!$H$13))),"--",_xll.qlFxSwapRateHelper(,B31,CHFSpotFx,IF(A31="SN","1D",IF(A31="SW","1W",A31)),D31,JoinCalendar,E31,F31,IsCurrencyPairCollateralBased,CollateralCurve,Permanent,_xll.ohTrigger(ManualTrigger,'General Settings'!$H$13),ObjectOverwrite))</f>
        <v>--</v>
      </c>
      <c r="H31" s="18" t="str">
        <f>_xll.ohRangeRetrieveError(G31)</f>
        <v/>
      </c>
      <c r="I31" s="6" t="str">
        <f>IFERROR(_xll.qlRateHelperQuoteName(G31),"--")</f>
        <v>--</v>
      </c>
      <c r="J31" s="7" t="str">
        <f>IFERROR(_xll.qlRateHelperQuoteValue(G31),"--")</f>
        <v>--</v>
      </c>
      <c r="K31" s="7"/>
      <c r="L31" s="8" t="b">
        <f t="shared" si="2"/>
        <v>0</v>
      </c>
      <c r="M31" s="9">
        <v>50</v>
      </c>
      <c r="N31" s="9">
        <v>1</v>
      </c>
      <c r="O31" s="10" t="str">
        <f>IFERROR(_xll.qlRateHelperEarliestDate(G31),"--")</f>
        <v>--</v>
      </c>
      <c r="P31" s="10" t="str">
        <f>IFERROR(_xll.qlRateHelperLatestDate(G31),"--")</f>
        <v>--</v>
      </c>
    </row>
    <row r="32" spans="1:16" x14ac:dyDescent="0.2">
      <c r="A32" s="23" t="s">
        <v>11</v>
      </c>
      <c r="B32" s="17" t="str">
        <f t="shared" si="1"/>
        <v>USDCHF2Y_Quote</v>
      </c>
      <c r="C32" s="17"/>
      <c r="D32" s="17">
        <v>2</v>
      </c>
      <c r="E32" s="17" t="s">
        <v>62</v>
      </c>
      <c r="F32" s="17" t="b">
        <v>0</v>
      </c>
      <c r="G32" s="17" t="str">
        <f>IF(ISERROR(_xll.qlQuoteValue(B32,_xll.ohTrigger(ManualTrigger,'General Settings'!$H$13))),"--",_xll.qlFxSwapRateHelper(,B32,CHFSpotFx,IF(A32="SN","1D",IF(A32="SW","1W",A32)),D32,JoinCalendar,E32,F32,IsCurrencyPairCollateralBased,CollateralCurve,Permanent,_xll.ohTrigger(ManualTrigger,'General Settings'!$H$13),ObjectOverwrite))</f>
        <v>obj_0160c#0005</v>
      </c>
      <c r="H32" s="18" t="str">
        <f>_xll.ohRangeRetrieveError(G32)</f>
        <v/>
      </c>
      <c r="I32" s="6" t="str">
        <f>IFERROR(_xll.qlRateHelperQuoteName(G32),"--")</f>
        <v>USDCHF2Y_Quote</v>
      </c>
      <c r="J32" s="7">
        <f>IFERROR(_xll.qlRateHelperQuoteValue(G32),"--")</f>
        <v>-3.6500999999999999E-2</v>
      </c>
      <c r="K32" s="7"/>
      <c r="L32" s="8" t="b">
        <f t="shared" si="2"/>
        <v>1</v>
      </c>
      <c r="M32" s="9">
        <v>50</v>
      </c>
      <c r="N32" s="9">
        <v>1</v>
      </c>
      <c r="O32" s="10">
        <f>IFERROR(_xll.qlRateHelperEarliestDate(G32),"--")</f>
        <v>42150</v>
      </c>
      <c r="P32" s="10">
        <f>IFERROR(_xll.qlRateHelperLatestDate(G32),"--")</f>
        <v>42881</v>
      </c>
    </row>
    <row r="33" spans="1:16" x14ac:dyDescent="0.2">
      <c r="A33" s="23" t="s">
        <v>10</v>
      </c>
      <c r="B33" s="17" t="str">
        <f t="shared" si="1"/>
        <v>USDCHF3Y_Quote</v>
      </c>
      <c r="C33" s="17"/>
      <c r="D33" s="17">
        <v>2</v>
      </c>
      <c r="E33" s="17" t="s">
        <v>62</v>
      </c>
      <c r="F33" s="17" t="b">
        <v>0</v>
      </c>
      <c r="G33" s="17" t="str">
        <f>IF(ISERROR(_xll.qlQuoteValue(B33,_xll.ohTrigger(ManualTrigger,'General Settings'!$H$13))),"--",_xll.qlFxSwapRateHelper(,B33,CHFSpotFx,IF(A33="SN","1D",IF(A33="SW","1W",A33)),D33,JoinCalendar,E33,F33,IsCurrencyPairCollateralBased,CollateralCurve,Permanent,_xll.ohTrigger(ManualTrigger,'General Settings'!$H$13),ObjectOverwrite))</f>
        <v>obj_015cd#0005</v>
      </c>
      <c r="H33" s="18" t="str">
        <f>_xll.ohRangeRetrieveError(G33)</f>
        <v/>
      </c>
      <c r="I33" s="6" t="str">
        <f>IFERROR(_xll.qlRateHelperQuoteName(G33),"--")</f>
        <v>USDCHF3Y_Quote</v>
      </c>
      <c r="J33" s="7">
        <f>IFERROR(_xll.qlRateHelperQuoteValue(G33),"--")</f>
        <v>-6.08E-2</v>
      </c>
      <c r="K33" s="7"/>
      <c r="L33" s="8" t="b">
        <f t="shared" si="2"/>
        <v>1</v>
      </c>
      <c r="M33" s="9">
        <v>50</v>
      </c>
      <c r="N33" s="9">
        <v>1</v>
      </c>
      <c r="O33" s="10">
        <f>IFERROR(_xll.qlRateHelperEarliestDate(G33),"--")</f>
        <v>42150</v>
      </c>
      <c r="P33" s="10">
        <f>IFERROR(_xll.qlRateHelperLatestDate(G33),"--")</f>
        <v>43249</v>
      </c>
    </row>
    <row r="34" spans="1:16" x14ac:dyDescent="0.2">
      <c r="A34" s="23" t="s">
        <v>9</v>
      </c>
      <c r="B34" s="17" t="str">
        <f t="shared" si="1"/>
        <v>USDCHF4Y_Quote</v>
      </c>
      <c r="C34" s="17"/>
      <c r="D34" s="17">
        <v>2</v>
      </c>
      <c r="E34" s="17" t="s">
        <v>62</v>
      </c>
      <c r="F34" s="17" t="b">
        <v>0</v>
      </c>
      <c r="G34" s="17" t="str">
        <f>IF(ISERROR(_xll.qlQuoteValue(B34,_xll.ohTrigger(ManualTrigger,'General Settings'!$H$13))),"--",_xll.qlFxSwapRateHelper(,B34,CHFSpotFx,IF(A34="SN","1D",IF(A34="SW","1W",A34)),D34,JoinCalendar,E34,F34,IsCurrencyPairCollateralBased,CollateralCurve,Permanent,_xll.ohTrigger(ManualTrigger,'General Settings'!$H$13),ObjectOverwrite))</f>
        <v>obj_015d4#0005</v>
      </c>
      <c r="H34" s="18" t="str">
        <f>_xll.ohRangeRetrieveError(G34)</f>
        <v/>
      </c>
      <c r="I34" s="6" t="str">
        <f>IFERROR(_xll.qlRateHelperQuoteName(G34),"--")</f>
        <v>USDCHF4Y_Quote</v>
      </c>
      <c r="J34" s="7">
        <f>IFERROR(_xll.qlRateHelperQuoteValue(G34),"--")</f>
        <v>-8.4570000000000006E-2</v>
      </c>
      <c r="K34" s="7"/>
      <c r="L34" s="8" t="b">
        <f t="shared" si="2"/>
        <v>1</v>
      </c>
      <c r="M34" s="9">
        <v>50</v>
      </c>
      <c r="N34" s="9">
        <v>1</v>
      </c>
      <c r="O34" s="10">
        <f>IFERROR(_xll.qlRateHelperEarliestDate(G34),"--")</f>
        <v>42150</v>
      </c>
      <c r="P34" s="10">
        <f>IFERROR(_xll.qlRateHelperLatestDate(G34),"--")</f>
        <v>43613</v>
      </c>
    </row>
    <row r="35" spans="1:16" x14ac:dyDescent="0.2">
      <c r="A35" s="23" t="s">
        <v>8</v>
      </c>
      <c r="B35" s="17" t="str">
        <f t="shared" si="1"/>
        <v>USDCHF5Y_Quote</v>
      </c>
      <c r="C35" s="17"/>
      <c r="D35" s="17">
        <v>2</v>
      </c>
      <c r="E35" s="17" t="s">
        <v>62</v>
      </c>
      <c r="F35" s="17" t="b">
        <v>0</v>
      </c>
      <c r="G35" s="17" t="str">
        <f>IF(ISERROR(_xll.qlQuoteValue(B35,_xll.ohTrigger(ManualTrigger,'General Settings'!$H$13))),"--",_xll.qlFxSwapRateHelper(,B35,CHFSpotFx,IF(A35="SN","1D",IF(A35="SW","1W",A35)),D35,JoinCalendar,E35,F35,IsCurrencyPairCollateralBased,CollateralCurve,Permanent,_xll.ohTrigger(ManualTrigger,'General Settings'!$H$13),ObjectOverwrite))</f>
        <v>obj_015d8#0005</v>
      </c>
      <c r="H35" s="18" t="str">
        <f>_xll.ohRangeRetrieveError(G35)</f>
        <v/>
      </c>
      <c r="I35" s="6" t="str">
        <f>IFERROR(_xll.qlRateHelperQuoteName(G35),"--")</f>
        <v>USDCHF5Y_Quote</v>
      </c>
      <c r="J35" s="7">
        <f>IFERROR(_xll.qlRateHelperQuoteValue(G35),"--")</f>
        <v>-0.10749500000000001</v>
      </c>
      <c r="K35" s="7"/>
      <c r="L35" s="8" t="b">
        <f t="shared" si="2"/>
        <v>1</v>
      </c>
      <c r="M35" s="9">
        <v>50</v>
      </c>
      <c r="N35" s="9">
        <v>1</v>
      </c>
      <c r="O35" s="10">
        <f>IFERROR(_xll.qlRateHelperEarliestDate(G35),"--")</f>
        <v>42150</v>
      </c>
      <c r="P35" s="10">
        <f>IFERROR(_xll.qlRateHelperLatestDate(G35),"--")</f>
        <v>43977</v>
      </c>
    </row>
    <row r="36" spans="1:16" x14ac:dyDescent="0.2">
      <c r="A36" s="23" t="s">
        <v>7</v>
      </c>
      <c r="B36" s="17" t="str">
        <f t="shared" si="1"/>
        <v>USDCHF6Y_Quote</v>
      </c>
      <c r="C36" s="17"/>
      <c r="D36" s="17">
        <v>2</v>
      </c>
      <c r="E36" s="17" t="s">
        <v>62</v>
      </c>
      <c r="F36" s="17" t="b">
        <v>0</v>
      </c>
      <c r="G36" s="17" t="str">
        <f>IF(ISERROR(_xll.qlQuoteValue(B36,_xll.ohTrigger(ManualTrigger,'General Settings'!$H$13))),"--",_xll.qlFxSwapRateHelper(,B36,CHFSpotFx,IF(A36="SN","1D",IF(A36="SW","1W",A36)),D36,JoinCalendar,E36,F36,IsCurrencyPairCollateralBased,CollateralCurve,Permanent,_xll.ohTrigger(ManualTrigger,'General Settings'!$H$13),ObjectOverwrite))</f>
        <v>obj_015ce#0005</v>
      </c>
      <c r="H36" s="18" t="str">
        <f>_xll.ohRangeRetrieveError(G36)</f>
        <v/>
      </c>
      <c r="I36" s="6" t="str">
        <f>IFERROR(_xll.qlRateHelperQuoteName(G36),"--")</f>
        <v>USDCHF6Y_Quote</v>
      </c>
      <c r="J36" s="7">
        <f>IFERROR(_xll.qlRateHelperQuoteValue(G36),"--")</f>
        <v>-0.13025</v>
      </c>
      <c r="K36" s="7"/>
      <c r="L36" s="8" t="b">
        <f t="shared" si="2"/>
        <v>1</v>
      </c>
      <c r="M36" s="9">
        <v>50</v>
      </c>
      <c r="N36" s="9">
        <v>1</v>
      </c>
      <c r="O36" s="10">
        <f>IFERROR(_xll.qlRateHelperEarliestDate(G36),"--")</f>
        <v>42150</v>
      </c>
      <c r="P36" s="10">
        <f>IFERROR(_xll.qlRateHelperLatestDate(G36),"--")</f>
        <v>44342</v>
      </c>
    </row>
    <row r="37" spans="1:16" x14ac:dyDescent="0.2">
      <c r="A37" s="23" t="s">
        <v>6</v>
      </c>
      <c r="B37" s="17" t="str">
        <f t="shared" ref="B37:B68" si="3">CHFCollateralCurrency&amp;ForeignCurrency&amp;A37&amp;"_Quote"</f>
        <v>USDCHF7Y_Quote</v>
      </c>
      <c r="C37" s="17"/>
      <c r="D37" s="17">
        <v>2</v>
      </c>
      <c r="E37" s="17" t="s">
        <v>62</v>
      </c>
      <c r="F37" s="17" t="b">
        <v>0</v>
      </c>
      <c r="G37" s="17" t="str">
        <f>IF(ISERROR(_xll.qlQuoteValue(B37,_xll.ohTrigger(ManualTrigger,'General Settings'!$H$13))),"--",_xll.qlFxSwapRateHelper(,B37,CHFSpotFx,IF(A37="SN","1D",IF(A37="SW","1W",A37)),D37,JoinCalendar,E37,F37,IsCurrencyPairCollateralBased,CollateralCurve,Permanent,_xll.ohTrigger(ManualTrigger,'General Settings'!$H$13),ObjectOverwrite))</f>
        <v>obj_015eb#0005</v>
      </c>
      <c r="H37" s="18" t="str">
        <f>_xll.ohRangeRetrieveError(G37)</f>
        <v/>
      </c>
      <c r="I37" s="6" t="str">
        <f>IFERROR(_xll.qlRateHelperQuoteName(G37),"--")</f>
        <v>USDCHF7Y_Quote</v>
      </c>
      <c r="J37" s="7">
        <f>IFERROR(_xll.qlRateHelperQuoteValue(G37),"--")</f>
        <v>-0.15237000000000001</v>
      </c>
      <c r="K37" s="7"/>
      <c r="L37" s="8" t="b">
        <f t="shared" si="2"/>
        <v>1</v>
      </c>
      <c r="M37" s="9">
        <v>50</v>
      </c>
      <c r="N37" s="9">
        <v>1</v>
      </c>
      <c r="O37" s="10">
        <f>IFERROR(_xll.qlRateHelperEarliestDate(G37),"--")</f>
        <v>42150</v>
      </c>
      <c r="P37" s="10">
        <f>IFERROR(_xll.qlRateHelperLatestDate(G37),"--")</f>
        <v>44708</v>
      </c>
    </row>
    <row r="38" spans="1:16" x14ac:dyDescent="0.2">
      <c r="A38" s="23" t="s">
        <v>5</v>
      </c>
      <c r="B38" s="17" t="str">
        <f t="shared" si="3"/>
        <v>USDCHF8Y_Quote</v>
      </c>
      <c r="C38" s="17"/>
      <c r="D38" s="17">
        <v>2</v>
      </c>
      <c r="E38" s="17" t="s">
        <v>62</v>
      </c>
      <c r="F38" s="17" t="b">
        <v>0</v>
      </c>
      <c r="G38" s="17" t="str">
        <f>IF(ISERROR(_xll.qlQuoteValue(B38,_xll.ohTrigger(ManualTrigger,'General Settings'!$H$13))),"--",_xll.qlFxSwapRateHelper(,B38,CHFSpotFx,IF(A38="SN","1D",IF(A38="SW","1W",A38)),D38,JoinCalendar,E38,F38,IsCurrencyPairCollateralBased,CollateralCurve,Permanent,_xll.ohTrigger(ManualTrigger,'General Settings'!$H$13),ObjectOverwrite))</f>
        <v>obj_015e6#0005</v>
      </c>
      <c r="H38" s="18" t="str">
        <f>_xll.ohRangeRetrieveError(G38)</f>
        <v/>
      </c>
      <c r="I38" s="6" t="str">
        <f>IFERROR(_xll.qlRateHelperQuoteName(G38),"--")</f>
        <v>USDCHF8Y_Quote</v>
      </c>
      <c r="J38" s="7">
        <f>IFERROR(_xll.qlRateHelperQuoteValue(G38),"--")</f>
        <v>-0.17301000000000002</v>
      </c>
      <c r="K38" s="7"/>
      <c r="L38" s="8" t="b">
        <f t="shared" si="2"/>
        <v>1</v>
      </c>
      <c r="M38" s="9">
        <v>50</v>
      </c>
      <c r="N38" s="9">
        <v>1</v>
      </c>
      <c r="O38" s="10">
        <f>IFERROR(_xll.qlRateHelperEarliestDate(G38),"--")</f>
        <v>42150</v>
      </c>
      <c r="P38" s="10">
        <f>IFERROR(_xll.qlRateHelperLatestDate(G38),"--")</f>
        <v>45072</v>
      </c>
    </row>
    <row r="39" spans="1:16" x14ac:dyDescent="0.2">
      <c r="A39" s="23" t="s">
        <v>4</v>
      </c>
      <c r="B39" s="17" t="str">
        <f t="shared" si="3"/>
        <v>USDCHF9Y_Quote</v>
      </c>
      <c r="C39" s="17"/>
      <c r="D39" s="17">
        <v>2</v>
      </c>
      <c r="E39" s="17" t="s">
        <v>62</v>
      </c>
      <c r="F39" s="17" t="b">
        <v>0</v>
      </c>
      <c r="G39" s="17" t="str">
        <f>IF(ISERROR(_xll.qlQuoteValue(B39,_xll.ohTrigger(ManualTrigger,'General Settings'!$H$13))),"--",_xll.qlFxSwapRateHelper(,B39,CHFSpotFx,IF(A39="SN","1D",IF(A39="SW","1W",A39)),D39,JoinCalendar,E39,F39,IsCurrencyPairCollateralBased,CollateralCurve,Permanent,_xll.ohTrigger(ManualTrigger,'General Settings'!$H$13),ObjectOverwrite))</f>
        <v>obj_015d2#0005</v>
      </c>
      <c r="H39" s="18" t="str">
        <f>_xll.ohRangeRetrieveError(G39)</f>
        <v/>
      </c>
      <c r="I39" s="6" t="str">
        <f>IFERROR(_xll.qlRateHelperQuoteName(G39),"--")</f>
        <v>USDCHF9Y_Quote</v>
      </c>
      <c r="J39" s="7">
        <f>IFERROR(_xll.qlRateHelperQuoteValue(G39),"--")</f>
        <v>-0.19356000000000001</v>
      </c>
      <c r="K39" s="7"/>
      <c r="L39" s="8" t="b">
        <f t="shared" si="2"/>
        <v>1</v>
      </c>
      <c r="M39" s="9">
        <v>50</v>
      </c>
      <c r="N39" s="9">
        <v>1</v>
      </c>
      <c r="O39" s="10">
        <f>IFERROR(_xll.qlRateHelperEarliestDate(G39),"--")</f>
        <v>42150</v>
      </c>
      <c r="P39" s="10">
        <f>IFERROR(_xll.qlRateHelperLatestDate(G39),"--")</f>
        <v>45440</v>
      </c>
    </row>
    <row r="40" spans="1:16" x14ac:dyDescent="0.2">
      <c r="A40" s="23" t="s">
        <v>3</v>
      </c>
      <c r="B40" s="17" t="str">
        <f t="shared" si="3"/>
        <v>USDCHF10Y_Quote</v>
      </c>
      <c r="C40" s="17"/>
      <c r="D40" s="17">
        <v>2</v>
      </c>
      <c r="E40" s="17" t="s">
        <v>62</v>
      </c>
      <c r="F40" s="17" t="b">
        <v>0</v>
      </c>
      <c r="G40" s="17" t="str">
        <f>IF(ISERROR(_xll.qlQuoteValue(B40,_xll.ohTrigger(ManualTrigger,'General Settings'!$H$13))),"--",_xll.qlFxSwapRateHelper(,B40,CHFSpotFx,IF(A40="SN","1D",IF(A40="SW","1W",A40)),D40,JoinCalendar,E40,F40,IsCurrencyPairCollateralBased,CollateralCurve,Permanent,_xll.ohTrigger(ManualTrigger,'General Settings'!$H$13),ObjectOverwrite))</f>
        <v>obj_015ef#0005</v>
      </c>
      <c r="H40" s="18" t="str">
        <f>_xll.ohRangeRetrieveError(G40)</f>
        <v/>
      </c>
      <c r="I40" s="6" t="str">
        <f>IFERROR(_xll.qlRateHelperQuoteName(G40),"--")</f>
        <v>USDCHF10Y_Quote</v>
      </c>
      <c r="J40" s="7">
        <f>IFERROR(_xll.qlRateHelperQuoteValue(G40),"--")</f>
        <v>-0.21325</v>
      </c>
      <c r="K40" s="7"/>
      <c r="L40" s="8" t="b">
        <f t="shared" si="2"/>
        <v>1</v>
      </c>
      <c r="M40" s="9">
        <v>50</v>
      </c>
      <c r="N40" s="9">
        <v>1</v>
      </c>
      <c r="O40" s="10">
        <f>IFERROR(_xll.qlRateHelperEarliestDate(G40),"--")</f>
        <v>42150</v>
      </c>
      <c r="P40" s="10">
        <f>IFERROR(_xll.qlRateHelperLatestDate(G40),"--")</f>
        <v>45804</v>
      </c>
    </row>
    <row r="41" spans="1:16" x14ac:dyDescent="0.2">
      <c r="A41" s="23" t="s">
        <v>88</v>
      </c>
      <c r="B41" s="17" t="str">
        <f t="shared" si="3"/>
        <v>USDCHF11Y_Quote</v>
      </c>
      <c r="C41" s="17"/>
      <c r="D41" s="17">
        <v>2</v>
      </c>
      <c r="E41" s="17" t="s">
        <v>62</v>
      </c>
      <c r="F41" s="17" t="b">
        <v>0</v>
      </c>
      <c r="G41" s="17" t="str">
        <f>IF(ISERROR(_xll.qlQuoteValue(B41,_xll.ohTrigger(ManualTrigger,'General Settings'!$H$13))),"--",_xll.qlFxSwapRateHelper(,B41,CHFSpotFx,IF(A41="SN","1D",IF(A41="SW","1W",A41)),D41,JoinCalendar,E41,F41,IsCurrencyPairCollateralBased,CollateralCurve,Permanent,_xll.ohTrigger(ManualTrigger,'General Settings'!$H$13),ObjectOverwrite))</f>
        <v>--</v>
      </c>
      <c r="H41" s="18" t="str">
        <f>_xll.ohRangeRetrieveError(G41)</f>
        <v/>
      </c>
      <c r="I41" s="6" t="str">
        <f>IFERROR(_xll.qlRateHelperQuoteName(G41),"--")</f>
        <v>--</v>
      </c>
      <c r="J41" s="7" t="str">
        <f>IFERROR(_xll.qlRateHelperQuoteValue(G41),"--")</f>
        <v>--</v>
      </c>
      <c r="K41" s="7"/>
      <c r="L41" s="8" t="b">
        <f t="shared" si="2"/>
        <v>0</v>
      </c>
      <c r="M41" s="9">
        <v>50</v>
      </c>
      <c r="N41" s="9">
        <v>1</v>
      </c>
      <c r="O41" s="10" t="str">
        <f>IFERROR(_xll.qlRateHelperEarliestDate(G41),"--")</f>
        <v>--</v>
      </c>
      <c r="P41" s="10" t="str">
        <f>IFERROR(_xll.qlRateHelperLatestDate(G41),"--")</f>
        <v>--</v>
      </c>
    </row>
    <row r="42" spans="1:16" x14ac:dyDescent="0.2">
      <c r="A42" s="23" t="s">
        <v>2</v>
      </c>
      <c r="B42" s="17" t="str">
        <f t="shared" si="3"/>
        <v>USDCHF12Y_Quote</v>
      </c>
      <c r="C42" s="17"/>
      <c r="D42" s="17">
        <v>2</v>
      </c>
      <c r="E42" s="17" t="s">
        <v>62</v>
      </c>
      <c r="F42" s="17" t="b">
        <v>0</v>
      </c>
      <c r="G42" s="17" t="str">
        <f>IF(ISERROR(_xll.qlQuoteValue(B42,_xll.ohTrigger(ManualTrigger,'General Settings'!$H$13))),"--",_xll.qlFxSwapRateHelper(,B42,CHFSpotFx,IF(A42="SN","1D",IF(A42="SW","1W",A42)),D42,JoinCalendar,E42,F42,IsCurrencyPairCollateralBased,CollateralCurve,Permanent,_xll.ohTrigger(ManualTrigger,'General Settings'!$H$13),ObjectOverwrite))</f>
        <v>obj_015f7#0005</v>
      </c>
      <c r="H42" s="18" t="str">
        <f>_xll.ohRangeRetrieveError(G42)</f>
        <v/>
      </c>
      <c r="I42" s="6" t="str">
        <f>IFERROR(_xll.qlRateHelperQuoteName(G42),"--")</f>
        <v>USDCHF12Y_Quote</v>
      </c>
      <c r="J42" s="7">
        <f>IFERROR(_xll.qlRateHelperQuoteValue(G42),"--")</f>
        <v>-0.2487</v>
      </c>
      <c r="K42" s="7"/>
      <c r="L42" s="8" t="b">
        <f t="shared" si="2"/>
        <v>1</v>
      </c>
      <c r="M42" s="9">
        <v>50</v>
      </c>
      <c r="N42" s="9">
        <v>1</v>
      </c>
      <c r="O42" s="10">
        <f>IFERROR(_xll.qlRateHelperEarliestDate(G42),"--")</f>
        <v>42150</v>
      </c>
      <c r="P42" s="10">
        <f>IFERROR(_xll.qlRateHelperLatestDate(G42),"--")</f>
        <v>46533</v>
      </c>
    </row>
    <row r="43" spans="1:16" x14ac:dyDescent="0.2">
      <c r="A43" s="23" t="s">
        <v>89</v>
      </c>
      <c r="B43" s="17" t="str">
        <f t="shared" si="3"/>
        <v>USDCHF13Y_Quote</v>
      </c>
      <c r="C43" s="17"/>
      <c r="D43" s="17">
        <v>2</v>
      </c>
      <c r="E43" s="17" t="s">
        <v>62</v>
      </c>
      <c r="F43" s="17" t="b">
        <v>0</v>
      </c>
      <c r="G43" s="17" t="str">
        <f>IF(ISERROR(_xll.qlQuoteValue(B43,_xll.ohTrigger(ManualTrigger,'General Settings'!$H$13))),"--",_xll.qlFxSwapRateHelper(,B43,CHFSpotFx,IF(A43="SN","1D",IF(A43="SW","1W",A43)),D43,JoinCalendar,E43,F43,IsCurrencyPairCollateralBased,CollateralCurve,Permanent,_xll.ohTrigger(ManualTrigger,'General Settings'!$H$13),ObjectOverwrite))</f>
        <v>--</v>
      </c>
      <c r="H43" s="18" t="str">
        <f>_xll.ohRangeRetrieveError(G43)</f>
        <v/>
      </c>
      <c r="I43" s="6" t="str">
        <f>IFERROR(_xll.qlRateHelperQuoteName(G43),"--")</f>
        <v>--</v>
      </c>
      <c r="J43" s="7" t="str">
        <f>IFERROR(_xll.qlRateHelperQuoteValue(G43),"--")</f>
        <v>--</v>
      </c>
      <c r="K43" s="7"/>
      <c r="L43" s="8" t="b">
        <f t="shared" si="2"/>
        <v>0</v>
      </c>
      <c r="M43" s="9">
        <v>50</v>
      </c>
      <c r="N43" s="9">
        <v>1</v>
      </c>
      <c r="O43" s="10" t="str">
        <f>IFERROR(_xll.qlRateHelperEarliestDate(G43),"--")</f>
        <v>--</v>
      </c>
      <c r="P43" s="10" t="str">
        <f>IFERROR(_xll.qlRateHelperLatestDate(G43),"--")</f>
        <v>--</v>
      </c>
    </row>
    <row r="44" spans="1:16" x14ac:dyDescent="0.2">
      <c r="A44" s="23" t="s">
        <v>90</v>
      </c>
      <c r="B44" s="17" t="str">
        <f t="shared" si="3"/>
        <v>USDCHF14Y_Quote</v>
      </c>
      <c r="C44" s="17"/>
      <c r="D44" s="17">
        <v>2</v>
      </c>
      <c r="E44" s="17" t="s">
        <v>62</v>
      </c>
      <c r="F44" s="17" t="b">
        <v>0</v>
      </c>
      <c r="G44" s="17" t="str">
        <f>IF(ISERROR(_xll.qlQuoteValue(B44,_xll.ohTrigger(ManualTrigger,'General Settings'!$H$13))),"--",_xll.qlFxSwapRateHelper(,B44,CHFSpotFx,IF(A44="SN","1D",IF(A44="SW","1W",A44)),D44,JoinCalendar,E44,F44,IsCurrencyPairCollateralBased,CollateralCurve,Permanent,_xll.ohTrigger(ManualTrigger,'General Settings'!$H$13),ObjectOverwrite))</f>
        <v>--</v>
      </c>
      <c r="H44" s="18" t="str">
        <f>_xll.ohRangeRetrieveError(G44)</f>
        <v/>
      </c>
      <c r="I44" s="6" t="str">
        <f>IFERROR(_xll.qlRateHelperQuoteName(G44),"--")</f>
        <v>--</v>
      </c>
      <c r="J44" s="7" t="str">
        <f>IFERROR(_xll.qlRateHelperQuoteValue(G44),"--")</f>
        <v>--</v>
      </c>
      <c r="K44" s="7"/>
      <c r="L44" s="8" t="b">
        <f t="shared" si="2"/>
        <v>0</v>
      </c>
      <c r="M44" s="9">
        <v>50</v>
      </c>
      <c r="N44" s="9">
        <v>1</v>
      </c>
      <c r="O44" s="10" t="str">
        <f>IFERROR(_xll.qlRateHelperEarliestDate(G44),"--")</f>
        <v>--</v>
      </c>
      <c r="P44" s="10" t="str">
        <f>IFERROR(_xll.qlRateHelperLatestDate(G44),"--")</f>
        <v>--</v>
      </c>
    </row>
    <row r="45" spans="1:16" x14ac:dyDescent="0.2">
      <c r="A45" s="23" t="s">
        <v>1</v>
      </c>
      <c r="B45" s="17" t="str">
        <f t="shared" si="3"/>
        <v>USDCHF15Y_Quote</v>
      </c>
      <c r="C45" s="17"/>
      <c r="D45" s="17">
        <v>2</v>
      </c>
      <c r="E45" s="17" t="s">
        <v>62</v>
      </c>
      <c r="F45" s="17" t="b">
        <v>0</v>
      </c>
      <c r="G45" s="17" t="str">
        <f>IF(ISERROR(_xll.qlQuoteValue(B45,_xll.ohTrigger(ManualTrigger,'General Settings'!$H$13))),"--",_xll.qlFxSwapRateHelper(,B45,CHFSpotFx,IF(A45="SN","1D",IF(A45="SW","1W",A45)),D45,JoinCalendar,E45,F45,IsCurrencyPairCollateralBased,CollateralCurve,Permanent,_xll.ohTrigger(ManualTrigger,'General Settings'!$H$13),ObjectOverwrite))</f>
        <v>obj_015cf#0005</v>
      </c>
      <c r="H45" s="18" t="str">
        <f>_xll.ohRangeRetrieveError(G45)</f>
        <v/>
      </c>
      <c r="I45" s="6" t="str">
        <f>IFERROR(_xll.qlRateHelperQuoteName(G45),"--")</f>
        <v>USDCHF15Y_Quote</v>
      </c>
      <c r="J45" s="7">
        <f>IFERROR(_xll.qlRateHelperQuoteValue(G45),"--")</f>
        <v>-0.29705999999999999</v>
      </c>
      <c r="K45" s="7"/>
      <c r="L45" s="8" t="b">
        <f t="shared" si="2"/>
        <v>1</v>
      </c>
      <c r="M45" s="9">
        <v>50</v>
      </c>
      <c r="N45" s="9">
        <v>1</v>
      </c>
      <c r="O45" s="10">
        <f>IFERROR(_xll.qlRateHelperEarliestDate(G45),"--")</f>
        <v>42150</v>
      </c>
      <c r="P45" s="10">
        <f>IFERROR(_xll.qlRateHelperLatestDate(G45),"--")</f>
        <v>47631</v>
      </c>
    </row>
    <row r="46" spans="1:16" x14ac:dyDescent="0.2">
      <c r="A46" s="23" t="s">
        <v>91</v>
      </c>
      <c r="B46" s="17" t="str">
        <f t="shared" si="3"/>
        <v>USDCHF16Y_Quote</v>
      </c>
      <c r="C46" s="17"/>
      <c r="D46" s="17">
        <v>2</v>
      </c>
      <c r="E46" s="17" t="s">
        <v>62</v>
      </c>
      <c r="F46" s="17" t="b">
        <v>0</v>
      </c>
      <c r="G46" s="17" t="str">
        <f>IF(ISERROR(_xll.qlQuoteValue(B46,_xll.ohTrigger(ManualTrigger,'General Settings'!$H$13))),"--",_xll.qlFxSwapRateHelper(,B46,CHFSpotFx,IF(A46="SN","1D",IF(A46="SW","1W",A46)),D46,JoinCalendar,E46,F46,IsCurrencyPairCollateralBased,CollateralCurve,Permanent,_xll.ohTrigger(ManualTrigger,'General Settings'!$H$13),ObjectOverwrite))</f>
        <v>--</v>
      </c>
      <c r="H46" s="18" t="str">
        <f>_xll.ohRangeRetrieveError(G46)</f>
        <v/>
      </c>
      <c r="I46" s="6" t="str">
        <f>IFERROR(_xll.qlRateHelperQuoteName(G46),"--")</f>
        <v>--</v>
      </c>
      <c r="J46" s="7" t="str">
        <f>IFERROR(_xll.qlRateHelperQuoteValue(G46),"--")</f>
        <v>--</v>
      </c>
      <c r="K46" s="7"/>
      <c r="L46" s="8" t="b">
        <f t="shared" si="2"/>
        <v>0</v>
      </c>
      <c r="M46" s="9">
        <v>50</v>
      </c>
      <c r="N46" s="9">
        <v>1</v>
      </c>
      <c r="O46" s="10" t="str">
        <f>IFERROR(_xll.qlRateHelperEarliestDate(G46),"--")</f>
        <v>--</v>
      </c>
      <c r="P46" s="10" t="str">
        <f>IFERROR(_xll.qlRateHelperLatestDate(G46),"--")</f>
        <v>--</v>
      </c>
    </row>
    <row r="47" spans="1:16" x14ac:dyDescent="0.2">
      <c r="A47" s="23" t="s">
        <v>92</v>
      </c>
      <c r="B47" s="17" t="str">
        <f t="shared" si="3"/>
        <v>USDCHF17Y_Quote</v>
      </c>
      <c r="C47" s="17"/>
      <c r="D47" s="17">
        <v>2</v>
      </c>
      <c r="E47" s="17" t="s">
        <v>62</v>
      </c>
      <c r="F47" s="17" t="b">
        <v>0</v>
      </c>
      <c r="G47" s="17" t="str">
        <f>IF(ISERROR(_xll.qlQuoteValue(B47,_xll.ohTrigger(ManualTrigger,'General Settings'!$H$13))),"--",_xll.qlFxSwapRateHelper(,B47,CHFSpotFx,IF(A47="SN","1D",IF(A47="SW","1W",A47)),D47,JoinCalendar,E47,F47,IsCurrencyPairCollateralBased,CollateralCurve,Permanent,_xll.ohTrigger(ManualTrigger,'General Settings'!$H$13),ObjectOverwrite))</f>
        <v>--</v>
      </c>
      <c r="H47" s="18" t="str">
        <f>_xll.ohRangeRetrieveError(G47)</f>
        <v/>
      </c>
      <c r="I47" s="6" t="str">
        <f>IFERROR(_xll.qlRateHelperQuoteName(G47),"--")</f>
        <v>--</v>
      </c>
      <c r="J47" s="7" t="str">
        <f>IFERROR(_xll.qlRateHelperQuoteValue(G47),"--")</f>
        <v>--</v>
      </c>
      <c r="K47" s="7"/>
      <c r="L47" s="8" t="b">
        <f t="shared" si="2"/>
        <v>0</v>
      </c>
      <c r="M47" s="9">
        <v>50</v>
      </c>
      <c r="N47" s="9">
        <v>1</v>
      </c>
      <c r="O47" s="10" t="str">
        <f>IFERROR(_xll.qlRateHelperEarliestDate(G47),"--")</f>
        <v>--</v>
      </c>
      <c r="P47" s="10" t="str">
        <f>IFERROR(_xll.qlRateHelperLatestDate(G47),"--")</f>
        <v>--</v>
      </c>
    </row>
    <row r="48" spans="1:16" x14ac:dyDescent="0.2">
      <c r="A48" s="23" t="s">
        <v>93</v>
      </c>
      <c r="B48" s="17" t="str">
        <f t="shared" si="3"/>
        <v>USDCHF18Y_Quote</v>
      </c>
      <c r="C48" s="17"/>
      <c r="D48" s="17">
        <v>2</v>
      </c>
      <c r="E48" s="17" t="s">
        <v>62</v>
      </c>
      <c r="F48" s="17" t="b">
        <v>0</v>
      </c>
      <c r="G48" s="17" t="str">
        <f>IF(ISERROR(_xll.qlQuoteValue(B48,_xll.ohTrigger(ManualTrigger,'General Settings'!$H$13))),"--",_xll.qlFxSwapRateHelper(,B48,CHFSpotFx,IF(A48="SN","1D",IF(A48="SW","1W",A48)),D48,JoinCalendar,E48,F48,IsCurrencyPairCollateralBased,CollateralCurve,Permanent,_xll.ohTrigger(ManualTrigger,'General Settings'!$H$13),ObjectOverwrite))</f>
        <v>--</v>
      </c>
      <c r="H48" s="18" t="str">
        <f>_xll.ohRangeRetrieveError(G48)</f>
        <v/>
      </c>
      <c r="I48" s="6" t="str">
        <f>IFERROR(_xll.qlRateHelperQuoteName(G48),"--")</f>
        <v>--</v>
      </c>
      <c r="J48" s="7" t="str">
        <f>IFERROR(_xll.qlRateHelperQuoteValue(G48),"--")</f>
        <v>--</v>
      </c>
      <c r="K48" s="7"/>
      <c r="L48" s="8" t="b">
        <f t="shared" si="2"/>
        <v>0</v>
      </c>
      <c r="M48" s="9">
        <v>50</v>
      </c>
      <c r="N48" s="9">
        <v>1</v>
      </c>
      <c r="O48" s="10" t="str">
        <f>IFERROR(_xll.qlRateHelperEarliestDate(G48),"--")</f>
        <v>--</v>
      </c>
      <c r="P48" s="10" t="str">
        <f>IFERROR(_xll.qlRateHelperLatestDate(G48),"--")</f>
        <v>--</v>
      </c>
    </row>
    <row r="49" spans="1:16" x14ac:dyDescent="0.2">
      <c r="A49" s="23" t="s">
        <v>94</v>
      </c>
      <c r="B49" s="17" t="str">
        <f t="shared" si="3"/>
        <v>USDCHF19Y_Quote</v>
      </c>
      <c r="C49" s="17"/>
      <c r="D49" s="17">
        <v>2</v>
      </c>
      <c r="E49" s="17" t="s">
        <v>62</v>
      </c>
      <c r="F49" s="17" t="b">
        <v>0</v>
      </c>
      <c r="G49" s="17" t="str">
        <f>IF(ISERROR(_xll.qlQuoteValue(B49,_xll.ohTrigger(ManualTrigger,'General Settings'!$H$13))),"--",_xll.qlFxSwapRateHelper(,B49,CHFSpotFx,IF(A49="SN","1D",IF(A49="SW","1W",A49)),D49,JoinCalendar,E49,F49,IsCurrencyPairCollateralBased,CollateralCurve,Permanent,_xll.ohTrigger(ManualTrigger,'General Settings'!$H$13),ObjectOverwrite))</f>
        <v>--</v>
      </c>
      <c r="H49" s="18" t="str">
        <f>_xll.ohRangeRetrieveError(G49)</f>
        <v/>
      </c>
      <c r="I49" s="6" t="str">
        <f>IFERROR(_xll.qlRateHelperQuoteName(G49),"--")</f>
        <v>--</v>
      </c>
      <c r="J49" s="7" t="str">
        <f>IFERROR(_xll.qlRateHelperQuoteValue(G49),"--")</f>
        <v>--</v>
      </c>
      <c r="K49" s="7"/>
      <c r="L49" s="8" t="b">
        <f t="shared" si="2"/>
        <v>0</v>
      </c>
      <c r="M49" s="9">
        <v>50</v>
      </c>
      <c r="N49" s="9">
        <v>1</v>
      </c>
      <c r="O49" s="10" t="str">
        <f>IFERROR(_xll.qlRateHelperEarliestDate(G49),"--")</f>
        <v>--</v>
      </c>
      <c r="P49" s="10" t="str">
        <f>IFERROR(_xll.qlRateHelperLatestDate(G49),"--")</f>
        <v>--</v>
      </c>
    </row>
    <row r="50" spans="1:16" x14ac:dyDescent="0.2">
      <c r="A50" s="23" t="s">
        <v>0</v>
      </c>
      <c r="B50" s="17" t="str">
        <f t="shared" si="3"/>
        <v>USDCHF20Y_Quote</v>
      </c>
      <c r="C50" s="17"/>
      <c r="D50" s="17">
        <v>2</v>
      </c>
      <c r="E50" s="17" t="s">
        <v>62</v>
      </c>
      <c r="F50" s="17" t="b">
        <v>0</v>
      </c>
      <c r="G50" s="17" t="str">
        <f>IF(ISERROR(_xll.qlQuoteValue(B50,_xll.ohTrigger(ManualTrigger,'General Settings'!$H$13))),"--",_xll.qlFxSwapRateHelper(,B50,CHFSpotFx,IF(A50="SN","1D",IF(A50="SW","1W",A50)),D50,JoinCalendar,E50,F50,IsCurrencyPairCollateralBased,CollateralCurve,Permanent,_xll.ohTrigger(ManualTrigger,'General Settings'!$H$13),ObjectOverwrite))</f>
        <v>obj_015f3#0005</v>
      </c>
      <c r="H50" s="18" t="str">
        <f>_xll.ohRangeRetrieveError(G50)</f>
        <v/>
      </c>
      <c r="I50" s="6" t="str">
        <f>IFERROR(_xll.qlRateHelperQuoteName(G50),"--")</f>
        <v>USDCHF20Y_Quote</v>
      </c>
      <c r="J50" s="7">
        <f>IFERROR(_xll.qlRateHelperQuoteValue(G50),"--")</f>
        <v>-0.36548000000000003</v>
      </c>
      <c r="K50" s="7"/>
      <c r="L50" s="8" t="b">
        <f t="shared" si="2"/>
        <v>1</v>
      </c>
      <c r="M50" s="9">
        <v>50</v>
      </c>
      <c r="N50" s="9">
        <v>1</v>
      </c>
      <c r="O50" s="10">
        <f>IFERROR(_xll.qlRateHelperEarliestDate(G50),"--")</f>
        <v>42150</v>
      </c>
      <c r="P50" s="10">
        <f>IFERROR(_xll.qlRateHelperLatestDate(G50),"--")</f>
        <v>49458</v>
      </c>
    </row>
    <row r="51" spans="1:16" x14ac:dyDescent="0.2">
      <c r="A51" s="23" t="s">
        <v>95</v>
      </c>
      <c r="B51" s="17" t="str">
        <f t="shared" si="3"/>
        <v>USDCHF21Y_Quote</v>
      </c>
      <c r="C51" s="17"/>
      <c r="D51" s="17">
        <v>2</v>
      </c>
      <c r="E51" s="17" t="s">
        <v>62</v>
      </c>
      <c r="F51" s="17" t="b">
        <v>0</v>
      </c>
      <c r="G51" s="17" t="str">
        <f>IF(ISERROR(_xll.qlQuoteValue(B51,_xll.ohTrigger(ManualTrigger,'General Settings'!$H$13))),"--",_xll.qlFxSwapRateHelper(,B51,CHFSpotFx,IF(A51="SN","1D",IF(A51="SW","1W",A51)),D51,JoinCalendar,E51,F51,IsCurrencyPairCollateralBased,CollateralCurve,Permanent,_xll.ohTrigger(ManualTrigger,'General Settings'!$H$13),ObjectOverwrite))</f>
        <v>--</v>
      </c>
      <c r="H51" s="18" t="str">
        <f>_xll.ohRangeRetrieveError(G51)</f>
        <v/>
      </c>
      <c r="I51" s="6" t="str">
        <f>IFERROR(_xll.qlRateHelperQuoteName(G51),"--")</f>
        <v>--</v>
      </c>
      <c r="J51" s="7" t="str">
        <f>IFERROR(_xll.qlRateHelperQuoteValue(G51),"--")</f>
        <v>--</v>
      </c>
      <c r="K51" s="7"/>
      <c r="L51" s="8" t="b">
        <f t="shared" si="2"/>
        <v>0</v>
      </c>
      <c r="M51" s="9">
        <v>50</v>
      </c>
      <c r="N51" s="9">
        <v>1</v>
      </c>
      <c r="O51" s="10" t="str">
        <f>IFERROR(_xll.qlRateHelperEarliestDate(G51),"--")</f>
        <v>--</v>
      </c>
      <c r="P51" s="10" t="str">
        <f>IFERROR(_xll.qlRateHelperLatestDate(G51),"--")</f>
        <v>--</v>
      </c>
    </row>
    <row r="52" spans="1:16" x14ac:dyDescent="0.2">
      <c r="A52" s="23" t="s">
        <v>96</v>
      </c>
      <c r="B52" s="17" t="str">
        <f t="shared" si="3"/>
        <v>USDCHF22Y_Quote</v>
      </c>
      <c r="C52" s="17"/>
      <c r="D52" s="17">
        <v>2</v>
      </c>
      <c r="E52" s="17" t="s">
        <v>62</v>
      </c>
      <c r="F52" s="17" t="b">
        <v>0</v>
      </c>
      <c r="G52" s="17" t="str">
        <f>IF(ISERROR(_xll.qlQuoteValue(B52,_xll.ohTrigger(ManualTrigger,'General Settings'!$H$13))),"--",_xll.qlFxSwapRateHelper(,B52,CHFSpotFx,IF(A52="SN","1D",IF(A52="SW","1W",A52)),D52,JoinCalendar,E52,F52,IsCurrencyPairCollateralBased,CollateralCurve,Permanent,_xll.ohTrigger(ManualTrigger,'General Settings'!$H$13),ObjectOverwrite))</f>
        <v>--</v>
      </c>
      <c r="H52" s="18" t="str">
        <f>_xll.ohRangeRetrieveError(G52)</f>
        <v/>
      </c>
      <c r="I52" s="6" t="str">
        <f>IFERROR(_xll.qlRateHelperQuoteName(G52),"--")</f>
        <v>--</v>
      </c>
      <c r="J52" s="7" t="str">
        <f>IFERROR(_xll.qlRateHelperQuoteValue(G52),"--")</f>
        <v>--</v>
      </c>
      <c r="K52" s="7"/>
      <c r="L52" s="8" t="b">
        <f t="shared" si="2"/>
        <v>0</v>
      </c>
      <c r="M52" s="9">
        <v>50</v>
      </c>
      <c r="N52" s="9">
        <v>1</v>
      </c>
      <c r="O52" s="10" t="str">
        <f>IFERROR(_xll.qlRateHelperEarliestDate(G52),"--")</f>
        <v>--</v>
      </c>
      <c r="P52" s="10" t="str">
        <f>IFERROR(_xll.qlRateHelperLatestDate(G52),"--")</f>
        <v>--</v>
      </c>
    </row>
    <row r="53" spans="1:16" x14ac:dyDescent="0.2">
      <c r="A53" s="23" t="s">
        <v>97</v>
      </c>
      <c r="B53" s="17" t="str">
        <f t="shared" si="3"/>
        <v>USDCHF23Y_Quote</v>
      </c>
      <c r="C53" s="17"/>
      <c r="D53" s="17">
        <v>2</v>
      </c>
      <c r="E53" s="17" t="s">
        <v>62</v>
      </c>
      <c r="F53" s="17" t="b">
        <v>0</v>
      </c>
      <c r="G53" s="17" t="str">
        <f>IF(ISERROR(_xll.qlQuoteValue(B53,_xll.ohTrigger(ManualTrigger,'General Settings'!$H$13))),"--",_xll.qlFxSwapRateHelper(,B53,CHFSpotFx,IF(A53="SN","1D",IF(A53="SW","1W",A53)),D53,JoinCalendar,E53,F53,IsCurrencyPairCollateralBased,CollateralCurve,Permanent,_xll.ohTrigger(ManualTrigger,'General Settings'!$H$13),ObjectOverwrite))</f>
        <v>--</v>
      </c>
      <c r="H53" s="18" t="str">
        <f>_xll.ohRangeRetrieveError(G53)</f>
        <v/>
      </c>
      <c r="I53" s="6" t="str">
        <f>IFERROR(_xll.qlRateHelperQuoteName(G53),"--")</f>
        <v>--</v>
      </c>
      <c r="J53" s="7" t="str">
        <f>IFERROR(_xll.qlRateHelperQuoteValue(G53),"--")</f>
        <v>--</v>
      </c>
      <c r="K53" s="7"/>
      <c r="L53" s="8" t="b">
        <f t="shared" si="2"/>
        <v>0</v>
      </c>
      <c r="M53" s="9">
        <v>50</v>
      </c>
      <c r="N53" s="9">
        <v>1</v>
      </c>
      <c r="O53" s="10" t="str">
        <f>IFERROR(_xll.qlRateHelperEarliestDate(G53),"--")</f>
        <v>--</v>
      </c>
      <c r="P53" s="10" t="str">
        <f>IFERROR(_xll.qlRateHelperLatestDate(G53),"--")</f>
        <v>--</v>
      </c>
    </row>
    <row r="54" spans="1:16" x14ac:dyDescent="0.2">
      <c r="A54" s="23" t="s">
        <v>98</v>
      </c>
      <c r="B54" s="17" t="str">
        <f t="shared" si="3"/>
        <v>USDCHF24Y_Quote</v>
      </c>
      <c r="C54" s="17"/>
      <c r="D54" s="17">
        <v>2</v>
      </c>
      <c r="E54" s="17" t="s">
        <v>62</v>
      </c>
      <c r="F54" s="17" t="b">
        <v>0</v>
      </c>
      <c r="G54" s="17" t="str">
        <f>IF(ISERROR(_xll.qlQuoteValue(B54,_xll.ohTrigger(ManualTrigger,'General Settings'!$H$13))),"--",_xll.qlFxSwapRateHelper(,B54,CHFSpotFx,IF(A54="SN","1D",IF(A54="SW","1W",A54)),D54,JoinCalendar,E54,F54,IsCurrencyPairCollateralBased,CollateralCurve,Permanent,_xll.ohTrigger(ManualTrigger,'General Settings'!$H$13),ObjectOverwrite))</f>
        <v>--</v>
      </c>
      <c r="H54" s="18" t="str">
        <f>_xll.ohRangeRetrieveError(G54)</f>
        <v/>
      </c>
      <c r="I54" s="6" t="str">
        <f>IFERROR(_xll.qlRateHelperQuoteName(G54),"--")</f>
        <v>--</v>
      </c>
      <c r="J54" s="7" t="str">
        <f>IFERROR(_xll.qlRateHelperQuoteValue(G54),"--")</f>
        <v>--</v>
      </c>
      <c r="K54" s="7"/>
      <c r="L54" s="8" t="b">
        <f t="shared" si="2"/>
        <v>0</v>
      </c>
      <c r="M54" s="9">
        <v>50</v>
      </c>
      <c r="N54" s="9">
        <v>1</v>
      </c>
      <c r="O54" s="10" t="str">
        <f>IFERROR(_xll.qlRateHelperEarliestDate(G54),"--")</f>
        <v>--</v>
      </c>
      <c r="P54" s="10" t="str">
        <f>IFERROR(_xll.qlRateHelperLatestDate(G54),"--")</f>
        <v>--</v>
      </c>
    </row>
    <row r="55" spans="1:16" x14ac:dyDescent="0.2">
      <c r="A55" s="23" t="s">
        <v>99</v>
      </c>
      <c r="B55" s="17" t="str">
        <f t="shared" si="3"/>
        <v>USDCHF25Y_Quote</v>
      </c>
      <c r="C55" s="17"/>
      <c r="D55" s="17">
        <v>2</v>
      </c>
      <c r="E55" s="17" t="s">
        <v>62</v>
      </c>
      <c r="F55" s="17" t="b">
        <v>0</v>
      </c>
      <c r="G55" s="17" t="str">
        <f>IF(ISERROR(_xll.qlQuoteValue(B55,_xll.ohTrigger(ManualTrigger,'General Settings'!$H$13))),"--",_xll.qlFxSwapRateHelper(,B55,CHFSpotFx,IF(A55="SN","1D",IF(A55="SW","1W",A55)),D55,JoinCalendar,E55,F55,IsCurrencyPairCollateralBased,CollateralCurve,Permanent,_xll.ohTrigger(ManualTrigger,'General Settings'!$H$13),ObjectOverwrite))</f>
        <v>--</v>
      </c>
      <c r="H55" s="18" t="str">
        <f>_xll.ohRangeRetrieveError(G55)</f>
        <v/>
      </c>
      <c r="I55" s="6" t="str">
        <f>IFERROR(_xll.qlRateHelperQuoteName(G55),"--")</f>
        <v>--</v>
      </c>
      <c r="J55" s="7" t="str">
        <f>IFERROR(_xll.qlRateHelperQuoteValue(G55),"--")</f>
        <v>--</v>
      </c>
      <c r="K55" s="7"/>
      <c r="L55" s="8" t="b">
        <f t="shared" si="2"/>
        <v>0</v>
      </c>
      <c r="M55" s="9">
        <v>50</v>
      </c>
      <c r="N55" s="9">
        <v>1</v>
      </c>
      <c r="O55" s="10" t="str">
        <f>IFERROR(_xll.qlRateHelperEarliestDate(G55),"--")</f>
        <v>--</v>
      </c>
      <c r="P55" s="10" t="str">
        <f>IFERROR(_xll.qlRateHelperLatestDate(G55),"--")</f>
        <v>--</v>
      </c>
    </row>
    <row r="56" spans="1:16" x14ac:dyDescent="0.2">
      <c r="A56" s="23" t="s">
        <v>100</v>
      </c>
      <c r="B56" s="17" t="str">
        <f t="shared" si="3"/>
        <v>USDCHF26Y_Quote</v>
      </c>
      <c r="C56" s="17"/>
      <c r="D56" s="17">
        <v>2</v>
      </c>
      <c r="E56" s="17" t="s">
        <v>62</v>
      </c>
      <c r="F56" s="17" t="b">
        <v>0</v>
      </c>
      <c r="G56" s="17" t="str">
        <f>IF(ISERROR(_xll.qlQuoteValue(B56,_xll.ohTrigger(ManualTrigger,'General Settings'!$H$13))),"--",_xll.qlFxSwapRateHelper(,B56,CHFSpotFx,IF(A56="SN","1D",IF(A56="SW","1W",A56)),D56,JoinCalendar,E56,F56,IsCurrencyPairCollateralBased,CollateralCurve,Permanent,_xll.ohTrigger(ManualTrigger,'General Settings'!$H$13),ObjectOverwrite))</f>
        <v>--</v>
      </c>
      <c r="H56" s="18" t="str">
        <f>_xll.ohRangeRetrieveError(G56)</f>
        <v/>
      </c>
      <c r="I56" s="6" t="str">
        <f>IFERROR(_xll.qlRateHelperQuoteName(G56),"--")</f>
        <v>--</v>
      </c>
      <c r="J56" s="7" t="str">
        <f>IFERROR(_xll.qlRateHelperQuoteValue(G56),"--")</f>
        <v>--</v>
      </c>
      <c r="K56" s="7"/>
      <c r="L56" s="8" t="b">
        <f t="shared" si="2"/>
        <v>0</v>
      </c>
      <c r="M56" s="9">
        <v>50</v>
      </c>
      <c r="N56" s="9">
        <v>1</v>
      </c>
      <c r="O56" s="10" t="str">
        <f>IFERROR(_xll.qlRateHelperEarliestDate(G56),"--")</f>
        <v>--</v>
      </c>
      <c r="P56" s="10" t="str">
        <f>IFERROR(_xll.qlRateHelperLatestDate(G56),"--")</f>
        <v>--</v>
      </c>
    </row>
    <row r="57" spans="1:16" x14ac:dyDescent="0.2">
      <c r="A57" s="23" t="s">
        <v>101</v>
      </c>
      <c r="B57" s="17" t="str">
        <f t="shared" si="3"/>
        <v>USDCHF27Y_Quote</v>
      </c>
      <c r="C57" s="17"/>
      <c r="D57" s="17">
        <v>2</v>
      </c>
      <c r="E57" s="17" t="s">
        <v>62</v>
      </c>
      <c r="F57" s="17" t="b">
        <v>0</v>
      </c>
      <c r="G57" s="17" t="str">
        <f>IF(ISERROR(_xll.qlQuoteValue(B57,_xll.ohTrigger(ManualTrigger,'General Settings'!$H$13))),"--",_xll.qlFxSwapRateHelper(,B57,CHFSpotFx,IF(A57="SN","1D",IF(A57="SW","1W",A57)),D57,JoinCalendar,E57,F57,IsCurrencyPairCollateralBased,CollateralCurve,Permanent,_xll.ohTrigger(ManualTrigger,'General Settings'!$H$13),ObjectOverwrite))</f>
        <v>--</v>
      </c>
      <c r="H57" s="18" t="str">
        <f>_xll.ohRangeRetrieveError(G57)</f>
        <v/>
      </c>
      <c r="I57" s="6" t="str">
        <f>IFERROR(_xll.qlRateHelperQuoteName(G57),"--")</f>
        <v>--</v>
      </c>
      <c r="J57" s="7" t="str">
        <f>IFERROR(_xll.qlRateHelperQuoteValue(G57),"--")</f>
        <v>--</v>
      </c>
      <c r="K57" s="7"/>
      <c r="L57" s="8" t="b">
        <f t="shared" si="2"/>
        <v>0</v>
      </c>
      <c r="M57" s="9">
        <v>50</v>
      </c>
      <c r="N57" s="9">
        <v>1</v>
      </c>
      <c r="O57" s="10" t="str">
        <f>IFERROR(_xll.qlRateHelperEarliestDate(G57),"--")</f>
        <v>--</v>
      </c>
      <c r="P57" s="10" t="str">
        <f>IFERROR(_xll.qlRateHelperLatestDate(G57),"--")</f>
        <v>--</v>
      </c>
    </row>
    <row r="58" spans="1:16" x14ac:dyDescent="0.2">
      <c r="A58" s="23" t="s">
        <v>102</v>
      </c>
      <c r="B58" s="17" t="str">
        <f t="shared" si="3"/>
        <v>USDCHF28Y_Quote</v>
      </c>
      <c r="C58" s="17"/>
      <c r="D58" s="17">
        <v>2</v>
      </c>
      <c r="E58" s="17" t="s">
        <v>62</v>
      </c>
      <c r="F58" s="17" t="b">
        <v>0</v>
      </c>
      <c r="G58" s="17" t="str">
        <f>IF(ISERROR(_xll.qlQuoteValue(B58,_xll.ohTrigger(ManualTrigger,'General Settings'!$H$13))),"--",_xll.qlFxSwapRateHelper(,B58,CHFSpotFx,IF(A58="SN","1D",IF(A58="SW","1W",A58)),D58,JoinCalendar,E58,F58,IsCurrencyPairCollateralBased,CollateralCurve,Permanent,_xll.ohTrigger(ManualTrigger,'General Settings'!$H$13),ObjectOverwrite))</f>
        <v>--</v>
      </c>
      <c r="H58" s="18" t="str">
        <f>_xll.ohRangeRetrieveError(G58)</f>
        <v/>
      </c>
      <c r="I58" s="6" t="str">
        <f>IFERROR(_xll.qlRateHelperQuoteName(G58),"--")</f>
        <v>--</v>
      </c>
      <c r="J58" s="7" t="str">
        <f>IFERROR(_xll.qlRateHelperQuoteValue(G58),"--")</f>
        <v>--</v>
      </c>
      <c r="K58" s="7"/>
      <c r="L58" s="8" t="b">
        <f t="shared" si="2"/>
        <v>0</v>
      </c>
      <c r="M58" s="9">
        <v>50</v>
      </c>
      <c r="N58" s="9">
        <v>1</v>
      </c>
      <c r="O58" s="10" t="str">
        <f>IFERROR(_xll.qlRateHelperEarliestDate(G58),"--")</f>
        <v>--</v>
      </c>
      <c r="P58" s="10" t="str">
        <f>IFERROR(_xll.qlRateHelperLatestDate(G58),"--")</f>
        <v>--</v>
      </c>
    </row>
    <row r="59" spans="1:16" x14ac:dyDescent="0.2">
      <c r="A59" s="23" t="s">
        <v>103</v>
      </c>
      <c r="B59" s="17" t="str">
        <f t="shared" si="3"/>
        <v>USDCHF29Y_Quote</v>
      </c>
      <c r="C59" s="17"/>
      <c r="D59" s="17">
        <v>2</v>
      </c>
      <c r="E59" s="17" t="s">
        <v>62</v>
      </c>
      <c r="F59" s="17" t="b">
        <v>0</v>
      </c>
      <c r="G59" s="17" t="str">
        <f>IF(ISERROR(_xll.qlQuoteValue(B59,_xll.ohTrigger(ManualTrigger,'General Settings'!$H$13))),"--",_xll.qlFxSwapRateHelper(,B59,CHFSpotFx,IF(A59="SN","1D",IF(A59="SW","1W",A59)),D59,JoinCalendar,E59,F59,IsCurrencyPairCollateralBased,CollateralCurve,Permanent,_xll.ohTrigger(ManualTrigger,'General Settings'!$H$13),ObjectOverwrite))</f>
        <v>--</v>
      </c>
      <c r="H59" s="18" t="str">
        <f>_xll.ohRangeRetrieveError(G59)</f>
        <v/>
      </c>
      <c r="I59" s="6" t="str">
        <f>IFERROR(_xll.qlRateHelperQuoteName(G59),"--")</f>
        <v>--</v>
      </c>
      <c r="J59" s="7" t="str">
        <f>IFERROR(_xll.qlRateHelperQuoteValue(G59),"--")</f>
        <v>--</v>
      </c>
      <c r="K59" s="7"/>
      <c r="L59" s="8" t="b">
        <f t="shared" si="2"/>
        <v>0</v>
      </c>
      <c r="M59" s="9">
        <v>50</v>
      </c>
      <c r="N59" s="9">
        <v>1</v>
      </c>
      <c r="O59" s="10" t="str">
        <f>IFERROR(_xll.qlRateHelperEarliestDate(G59),"--")</f>
        <v>--</v>
      </c>
      <c r="P59" s="10" t="str">
        <f>IFERROR(_xll.qlRateHelperLatestDate(G59),"--")</f>
        <v>--</v>
      </c>
    </row>
    <row r="60" spans="1:16" x14ac:dyDescent="0.2">
      <c r="A60" s="24" t="s">
        <v>104</v>
      </c>
      <c r="B60" s="19" t="str">
        <f t="shared" si="3"/>
        <v>USDCHF30Y_Quote</v>
      </c>
      <c r="C60" s="19"/>
      <c r="D60" s="19">
        <v>2</v>
      </c>
      <c r="E60" s="19" t="s">
        <v>62</v>
      </c>
      <c r="F60" s="19" t="b">
        <v>0</v>
      </c>
      <c r="G60" s="19" t="str">
        <f>IF(ISERROR(_xll.qlQuoteValue(B60,_xll.ohTrigger(ManualTrigger,'General Settings'!$H$13))),"--",_xll.qlFxSwapRateHelper(,B60,CHFSpotFx,IF(A60="SN","1D",IF(A60="SW","1W",A60)),D60,JoinCalendar,E60,F60,IsCurrencyPairCollateralBased,CollateralCurve,Permanent,_xll.ohTrigger(ManualTrigger,'General Settings'!$H$13),ObjectOverwrite))</f>
        <v>obj_015d7#0005</v>
      </c>
      <c r="H60" s="20" t="str">
        <f>_xll.ohRangeRetrieveError(G60)</f>
        <v/>
      </c>
      <c r="I60" s="11" t="str">
        <f>IFERROR(_xll.qlRateHelperQuoteName(G60),"--")</f>
        <v>USDCHF30Y_Quote</v>
      </c>
      <c r="J60" s="12">
        <f>IFERROR(_xll.qlRateHelperQuoteValue(G60),"--")</f>
        <v>-0.46611000000000002</v>
      </c>
      <c r="K60" s="12"/>
      <c r="L60" s="13" t="b">
        <f t="shared" si="2"/>
        <v>1</v>
      </c>
      <c r="M60" s="14">
        <v>50</v>
      </c>
      <c r="N60" s="14">
        <v>1</v>
      </c>
      <c r="O60" s="15">
        <f>IFERROR(_xll.qlRateHelperEarliestDate(G60),"--")</f>
        <v>42150</v>
      </c>
      <c r="P60" s="15">
        <f>IFERROR(_xll.qlRateHelperLatestDate(G60),"--")</f>
        <v>53108</v>
      </c>
    </row>
  </sheetData>
  <dataValidations count="4">
    <dataValidation type="list" allowBlank="1" showInputMessage="1" showErrorMessage="1" sqref="S3">
      <formula1>"EUR,USD,GBP,JPY,CHF"</formula1>
    </dataValidation>
    <dataValidation type="list" allowBlank="1" showInputMessage="1" showErrorMessage="1" sqref="S8">
      <formula1>"JoinBusinessDays,JoinHolidays"</formula1>
    </dataValidation>
    <dataValidation type="list" allowBlank="1" showInputMessage="1" showErrorMessage="1" sqref="S6:S7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S4 S1">
      <formula1>"EUR,USD,GBP,JPY,CHF,AUD,CNY,CNH,HKD,RMB,SEK,PLN,HUF,CZK"</formula1>
    </dataValidation>
  </dataValidations>
  <pageMargins left="0.75" right="0.75" top="1" bottom="1" header="0.5" footer="0.5"/>
  <pageSetup orientation="portrait" horizontalDpi="300" verticalDpi="30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T60"/>
  <sheetViews>
    <sheetView showGridLines="0" topLeftCell="I1" workbookViewId="0">
      <selection activeCell="I1" sqref="I1"/>
    </sheetView>
  </sheetViews>
  <sheetFormatPr defaultRowHeight="11.25" outlineLevelCol="1" x14ac:dyDescent="0.2"/>
  <cols>
    <col min="1" max="1" width="4" style="16" hidden="1" customWidth="1" outlineLevel="1"/>
    <col min="2" max="2" width="16.140625" style="16" hidden="1" customWidth="1" outlineLevel="1"/>
    <col min="3" max="3" width="15.140625" style="16" hidden="1" customWidth="1" outlineLevel="1"/>
    <col min="4" max="6" width="11" style="16" hidden="1" customWidth="1" outlineLevel="1"/>
    <col min="7" max="7" width="17.28515625" style="16" hidden="1" customWidth="1" outlineLevel="1"/>
    <col min="8" max="8" width="20.7109375" style="16" hidden="1" customWidth="1" outlineLevel="1"/>
    <col min="9" max="9" width="16.140625" style="22" bestFit="1" customWidth="1" collapsed="1"/>
    <col min="10" max="10" width="12" style="22" bestFit="1" customWidth="1"/>
    <col min="11" max="11" width="11" style="22" customWidth="1"/>
    <col min="12" max="12" width="13.140625" style="22" bestFit="1" customWidth="1"/>
    <col min="13" max="13" width="9" style="22" bestFit="1" customWidth="1"/>
    <col min="14" max="14" width="13.140625" style="22" bestFit="1" customWidth="1"/>
    <col min="15" max="16" width="17.28515625" style="22" bestFit="1" customWidth="1"/>
    <col min="17" max="17" width="2.7109375" style="16" bestFit="1" customWidth="1"/>
    <col min="18" max="18" width="30.7109375" style="16" customWidth="1"/>
    <col min="19" max="19" width="25.7109375" style="16" customWidth="1"/>
    <col min="20" max="20" width="2.7109375" style="16" customWidth="1"/>
    <col min="21" max="16384" width="9.140625" style="16"/>
  </cols>
  <sheetData>
    <row r="1" spans="1:20" s="26" customFormat="1" ht="22.5" x14ac:dyDescent="0.25">
      <c r="A1" s="25"/>
      <c r="B1" s="25" t="s">
        <v>74</v>
      </c>
      <c r="C1" s="25" t="s">
        <v>75</v>
      </c>
      <c r="D1" s="25" t="s">
        <v>70</v>
      </c>
      <c r="E1" s="25" t="s">
        <v>72</v>
      </c>
      <c r="F1" s="25" t="s">
        <v>73</v>
      </c>
      <c r="G1" s="25" t="s">
        <v>71</v>
      </c>
      <c r="H1" s="25"/>
      <c r="I1" s="21" t="s">
        <v>67</v>
      </c>
      <c r="J1" s="21" t="s">
        <v>36</v>
      </c>
      <c r="K1" s="21" t="s">
        <v>35</v>
      </c>
      <c r="L1" s="21" t="s">
        <v>34</v>
      </c>
      <c r="M1" s="21" t="s">
        <v>33</v>
      </c>
      <c r="N1" s="21" t="s">
        <v>32</v>
      </c>
      <c r="O1" s="21" t="s">
        <v>31</v>
      </c>
      <c r="P1" s="21" t="s">
        <v>30</v>
      </c>
      <c r="R1" s="71" t="s">
        <v>119</v>
      </c>
      <c r="S1" s="115" t="s">
        <v>120</v>
      </c>
      <c r="T1" s="26" t="s">
        <v>109</v>
      </c>
    </row>
    <row r="2" spans="1:20" x14ac:dyDescent="0.2">
      <c r="A2" s="101" t="s">
        <v>56</v>
      </c>
      <c r="B2" s="102" t="str">
        <f>B3</f>
        <v>JPYTNDP_Quote</v>
      </c>
      <c r="C2" s="102" t="str">
        <f>_xll.qlIborIndex(,,"1D",D2,ForeignCurrency,$S$7,E2,F2,"act/360",,,_xll.ohTrigger(ManualTrigger,'General Settings'!$H$10))</f>
        <v>obj_0153c#0004</v>
      </c>
      <c r="D2" s="102">
        <v>0</v>
      </c>
      <c r="E2" s="102" t="s">
        <v>62</v>
      </c>
      <c r="F2" s="102" t="b">
        <v>0</v>
      </c>
      <c r="G2" s="102" t="str">
        <f>IF(ISERROR(_xll.qlQuoteValue(B2,_xll.ohTrigger(ManualTrigger,'General Settings'!$H$10))),"--",_xll.qlDepositRateHelper(,B2,C2,,_xll.ohTrigger(ManualTrigger,'General Settings'!$H$10)))</f>
        <v>obj_0153d#0004</v>
      </c>
      <c r="H2" s="102" t="str">
        <f>_xll.ohRangeRetrieveError(G2)</f>
        <v/>
      </c>
      <c r="I2" s="103" t="str">
        <f>IFERROR(_xll.qlRateHelperQuoteName(G2),"--")</f>
        <v>JPYTNDP_Quote</v>
      </c>
      <c r="J2" s="104">
        <f>IFERROR(_xll.qlRateHelperQuoteValue(G2,),"--")</f>
        <v>5.0000000000000001E-4</v>
      </c>
      <c r="K2" s="104"/>
      <c r="L2" s="105" t="b">
        <f t="shared" ref="L2:L4" si="0">IF(J2="--",FALSE,TRUE)</f>
        <v>1</v>
      </c>
      <c r="M2" s="106">
        <v>60</v>
      </c>
      <c r="N2" s="106">
        <v>1</v>
      </c>
      <c r="O2" s="107">
        <f>IFERROR(_xll.qlRateHelperEarliestDate(G2,),"--")</f>
        <v>42145</v>
      </c>
      <c r="P2" s="107">
        <f>IFERROR(_xll.qlRateHelperLatestDate(G2,),"--")</f>
        <v>42146</v>
      </c>
      <c r="R2" s="51" t="s">
        <v>77</v>
      </c>
      <c r="S2" s="55" t="str">
        <f>JPYCollateralCurrency&amp;JPYCollateralType</f>
        <v>USDBASISEURON</v>
      </c>
      <c r="T2" s="16" t="s">
        <v>109</v>
      </c>
    </row>
    <row r="3" spans="1:20" x14ac:dyDescent="0.2">
      <c r="A3" s="95" t="s">
        <v>141</v>
      </c>
      <c r="B3" s="18" t="str">
        <f>ForeignCurrency&amp;A3&amp;"DP"&amp;QuoteSuffix</f>
        <v>JPYTNDP_Quote</v>
      </c>
      <c r="C3" s="18" t="str">
        <f>_xll.qlIborIndex(,,"1D",D3,ForeignCurrency,$S$7,E3,F3,"act/360",,,_xll.ohTrigger(ManualTrigger,'General Settings'!$H$10))</f>
        <v>obj_01531#0004</v>
      </c>
      <c r="D3" s="18">
        <v>1</v>
      </c>
      <c r="E3" s="18" t="s">
        <v>62</v>
      </c>
      <c r="F3" s="18" t="b">
        <v>0</v>
      </c>
      <c r="G3" s="18" t="str">
        <f>IF(ISERROR(_xll.qlQuoteValue(B3,_xll.ohTrigger(ManualTrigger,'General Settings'!$H$10))),"--",_xll.qlDepositRateHelper(,B3,C3,,_xll.ohTrigger(ManualTrigger,'General Settings'!$H$10)))</f>
        <v>obj_0156c#0004</v>
      </c>
      <c r="H3" s="18" t="str">
        <f>_xll.ohRangeRetrieveError(G3)</f>
        <v/>
      </c>
      <c r="I3" s="96" t="str">
        <f>IFERROR(_xll.qlRateHelperQuoteName(G3),"--")</f>
        <v>JPYTNDP_Quote</v>
      </c>
      <c r="J3" s="97">
        <f>IFERROR(_xll.qlRateHelperQuoteValue(G3,),"--")</f>
        <v>5.0000000000000001E-4</v>
      </c>
      <c r="K3" s="97"/>
      <c r="L3" s="98" t="b">
        <f t="shared" si="0"/>
        <v>1</v>
      </c>
      <c r="M3" s="99">
        <v>60</v>
      </c>
      <c r="N3" s="99">
        <v>1</v>
      </c>
      <c r="O3" s="100">
        <f>IFERROR(_xll.qlRateHelperEarliestDate(G3,),"--")</f>
        <v>42146</v>
      </c>
      <c r="P3" s="100">
        <f>IFERROR(_xll.qlRateHelperLatestDate(G3,),"--")</f>
        <v>42149</v>
      </c>
      <c r="R3" s="49" t="s">
        <v>105</v>
      </c>
      <c r="S3" s="47" t="s">
        <v>55</v>
      </c>
      <c r="T3" s="16" t="s">
        <v>109</v>
      </c>
    </row>
    <row r="4" spans="1:20" x14ac:dyDescent="0.2">
      <c r="A4" s="108" t="s">
        <v>59</v>
      </c>
      <c r="B4" s="20" t="str">
        <f>ForeignCurrency&amp;A4&amp;"DP"&amp;QuoteSuffix</f>
        <v>JPYSNDP_Quote</v>
      </c>
      <c r="C4" s="20" t="str">
        <f>_xll.qlIborIndex(,,"1D",D4,ForeignCurrency,$S$7,E4,F4,"act/360",,,_xll.ohTrigger(ManualTrigger,'General Settings'!$H$10))</f>
        <v>obj_01539#0004</v>
      </c>
      <c r="D4" s="20">
        <v>2</v>
      </c>
      <c r="E4" s="20" t="s">
        <v>62</v>
      </c>
      <c r="F4" s="20" t="b">
        <v>0</v>
      </c>
      <c r="G4" s="20" t="str">
        <f>IF(ISERROR(_xll.qlQuoteValue(B4,_xll.ohTrigger(ManualTrigger,'General Settings'!$H$10))),"--",_xll.qlDepositRateHelper(,B4,C4,,_xll.ohTrigger(ManualTrigger,'General Settings'!$H$10)))</f>
        <v>obj_0156f#0004</v>
      </c>
      <c r="H4" s="20" t="str">
        <f>_xll.ohRangeRetrieveError(G4)</f>
        <v/>
      </c>
      <c r="I4" s="109" t="str">
        <f>IFERROR(_xll.qlRateHelperQuoteName(G4),"--")</f>
        <v>JPYSNDP_Quote</v>
      </c>
      <c r="J4" s="110">
        <f>IFERROR(_xll.qlRateHelperQuoteValue(G4,),"--")</f>
        <v>0</v>
      </c>
      <c r="K4" s="110"/>
      <c r="L4" s="111" t="b">
        <f t="shared" si="0"/>
        <v>1</v>
      </c>
      <c r="M4" s="112">
        <v>60</v>
      </c>
      <c r="N4" s="112">
        <v>1</v>
      </c>
      <c r="O4" s="113">
        <f>IFERROR(_xll.qlRateHelperEarliestDate(G4,),"--")</f>
        <v>42149</v>
      </c>
      <c r="P4" s="113">
        <f>IFERROR(_xll.qlRateHelperLatestDate(G4,),"--")</f>
        <v>42150</v>
      </c>
      <c r="R4" s="52" t="s">
        <v>106</v>
      </c>
      <c r="S4" s="53" t="s">
        <v>120</v>
      </c>
      <c r="T4" s="16" t="s">
        <v>109</v>
      </c>
    </row>
    <row r="5" spans="1:20" x14ac:dyDescent="0.2">
      <c r="A5" s="23" t="s">
        <v>59</v>
      </c>
      <c r="B5" s="17" t="str">
        <f t="shared" ref="B5:B36" si="1">JPYCollateralCurrency&amp;ForeignCurrency&amp;A5&amp;"_Quote"</f>
        <v>USDJPYSN_Quote</v>
      </c>
      <c r="C5" s="17"/>
      <c r="D5" s="17">
        <v>2</v>
      </c>
      <c r="E5" s="17" t="s">
        <v>62</v>
      </c>
      <c r="F5" s="17" t="b">
        <v>0</v>
      </c>
      <c r="G5" s="17" t="str">
        <f>IF(ISERROR(_xll.qlQuoteValue(B5,_xll.ohTrigger(ManualTrigger,'General Settings'!$H$14))),"--",_xll.qlFxSwapRateHelper(,B5,JPYSpotFx,IF(A5="SN","1D",IF(A5="SW","1W",A5)),D5,JoinCalendar,E5,F5,IsCurrencyPairCollateralBased,CollateralCurve,Permanent,_xll.ohTrigger(ManualTrigger,'General Settings'!$H$14),ObjectOverwrite))</f>
        <v>obj_015de#0005</v>
      </c>
      <c r="H5" s="18" t="str">
        <f>_xll.ohRangeRetrieveError(G5)</f>
        <v/>
      </c>
      <c r="I5" s="1" t="str">
        <f>IFERROR(_xll.qlRateHelperQuoteName(G5),"--")</f>
        <v>USDJPYSN_Quote</v>
      </c>
      <c r="J5" s="2">
        <f>IFERROR(_xll.qlRateHelperQuoteValue(G5),"--")</f>
        <v>-6.1999999999999999E-6</v>
      </c>
      <c r="K5" s="2"/>
      <c r="L5" s="3" t="b">
        <f>IF(J5="--",FALSE,TRUE)</f>
        <v>1</v>
      </c>
      <c r="M5" s="4">
        <v>50</v>
      </c>
      <c r="N5" s="4">
        <v>1</v>
      </c>
      <c r="O5" s="5">
        <f>IFERROR(_xll.qlRateHelperEarliestDate(G5,Trigger),"--")</f>
        <v>42150</v>
      </c>
      <c r="P5" s="5">
        <f>IFERROR(_xll.qlRateHelperLatestDate(G5,Trigger),"--")</f>
        <v>42151</v>
      </c>
      <c r="R5" s="50" t="s">
        <v>78</v>
      </c>
      <c r="S5" s="48" t="b">
        <f>IF(BaseCurrency=JPYCollateralCurrency,TRUE,FALSE)</f>
        <v>1</v>
      </c>
      <c r="T5" s="16" t="s">
        <v>109</v>
      </c>
    </row>
    <row r="6" spans="1:20" x14ac:dyDescent="0.2">
      <c r="A6" s="23" t="s">
        <v>29</v>
      </c>
      <c r="B6" s="17" t="str">
        <f t="shared" si="1"/>
        <v>USDJPYSW_Quote</v>
      </c>
      <c r="C6" s="17"/>
      <c r="D6" s="17">
        <v>2</v>
      </c>
      <c r="E6" s="17" t="s">
        <v>62</v>
      </c>
      <c r="F6" s="17" t="b">
        <v>0</v>
      </c>
      <c r="G6" s="17" t="str">
        <f>IF(ISERROR(_xll.qlQuoteValue(B6,_xll.ohTrigger(ManualTrigger,'General Settings'!$H$14))),"--",_xll.qlFxSwapRateHelper(,B6,JPYSpotFx,IF(A6="SN","1D",IF(A6="SW","1W",A6)),D6,JoinCalendar,E6,F6,IsCurrencyPairCollateralBased,CollateralCurve,Permanent,_xll.ohTrigger(ManualTrigger,'General Settings'!$H$14),ObjectOverwrite))</f>
        <v>obj_015d3#0005</v>
      </c>
      <c r="H6" s="18" t="str">
        <f>_xll.ohRangeRetrieveError(G6)</f>
        <v/>
      </c>
      <c r="I6" s="6" t="str">
        <f>IFERROR(_xll.qlRateHelperQuoteName(G6),"--")</f>
        <v>USDJPYSW_Quote</v>
      </c>
      <c r="J6" s="7">
        <f>IFERROR(_xll.qlRateHelperQuoteValue(G6),"--")</f>
        <v>-6.3E-5</v>
      </c>
      <c r="K6" s="7"/>
      <c r="L6" s="8" t="b">
        <f t="shared" ref="L6:L60" si="2">IF(J6="--",FALSE,TRUE)</f>
        <v>1</v>
      </c>
      <c r="M6" s="9">
        <v>50</v>
      </c>
      <c r="N6" s="9">
        <v>1</v>
      </c>
      <c r="O6" s="10">
        <f>IFERROR(_xll.qlRateHelperEarliestDate(G6,Trigger),"--")</f>
        <v>42150</v>
      </c>
      <c r="P6" s="10">
        <f>IFERROR(_xll.qlRateHelperLatestDate(G6,Trigger),"--")</f>
        <v>42157</v>
      </c>
      <c r="R6" s="49" t="s">
        <v>107</v>
      </c>
      <c r="S6" s="88" t="s">
        <v>64</v>
      </c>
      <c r="T6" s="16" t="s">
        <v>109</v>
      </c>
    </row>
    <row r="7" spans="1:20" x14ac:dyDescent="0.2">
      <c r="A7" s="23" t="s">
        <v>28</v>
      </c>
      <c r="B7" s="17" t="str">
        <f t="shared" si="1"/>
        <v>USDJPY2W_Quote</v>
      </c>
      <c r="C7" s="17"/>
      <c r="D7" s="17">
        <v>2</v>
      </c>
      <c r="E7" s="17" t="s">
        <v>62</v>
      </c>
      <c r="F7" s="17" t="b">
        <v>0</v>
      </c>
      <c r="G7" s="17" t="str">
        <f>IF(ISERROR(_xll.qlQuoteValue(B7,_xll.ohTrigger(ManualTrigger,'General Settings'!$H$14))),"--",_xll.qlFxSwapRateHelper(,B7,JPYSpotFx,IF(A7="SN","1D",IF(A7="SW","1W",A7)),D7,JoinCalendar,E7,F7,IsCurrencyPairCollateralBased,CollateralCurve,Permanent,_xll.ohTrigger(ManualTrigger,'General Settings'!$H$14),ObjectOverwrite))</f>
        <v>obj_0162f#0005</v>
      </c>
      <c r="H7" s="18" t="str">
        <f>_xll.ohRangeRetrieveError(G7)</f>
        <v/>
      </c>
      <c r="I7" s="6" t="str">
        <f>IFERROR(_xll.qlRateHelperQuoteName(G7),"--")</f>
        <v>USDJPY2W_Quote</v>
      </c>
      <c r="J7" s="7">
        <f>IFERROR(_xll.qlRateHelperQuoteValue(G7),"--")</f>
        <v>-1.2899999999999999E-4</v>
      </c>
      <c r="K7" s="7"/>
      <c r="L7" s="8" t="b">
        <f t="shared" si="2"/>
        <v>1</v>
      </c>
      <c r="M7" s="9">
        <v>50</v>
      </c>
      <c r="N7" s="9">
        <v>1</v>
      </c>
      <c r="O7" s="10">
        <f>IFERROR(_xll.qlRateHelperEarliestDate(G7,Trigger),"--")</f>
        <v>42150</v>
      </c>
      <c r="P7" s="10">
        <f>IFERROR(_xll.qlRateHelperLatestDate(G7,Trigger),"--")</f>
        <v>42164</v>
      </c>
      <c r="R7" s="50" t="s">
        <v>108</v>
      </c>
      <c r="S7" s="57" t="s">
        <v>121</v>
      </c>
      <c r="T7" s="16" t="s">
        <v>109</v>
      </c>
    </row>
    <row r="8" spans="1:20" x14ac:dyDescent="0.2">
      <c r="A8" s="23" t="s">
        <v>27</v>
      </c>
      <c r="B8" s="17" t="str">
        <f t="shared" si="1"/>
        <v>USDJPY3W_Quote</v>
      </c>
      <c r="C8" s="17"/>
      <c r="D8" s="17">
        <v>2</v>
      </c>
      <c r="E8" s="17" t="s">
        <v>62</v>
      </c>
      <c r="F8" s="17" t="b">
        <v>0</v>
      </c>
      <c r="G8" s="17" t="str">
        <f>IF(ISERROR(_xll.qlQuoteValue(B8,_xll.ohTrigger(ManualTrigger,'General Settings'!$H$14))),"--",_xll.qlFxSwapRateHelper(,B8,JPYSpotFx,IF(A8="SN","1D",IF(A8="SW","1W",A8)),D8,JoinCalendar,E8,F8,IsCurrencyPairCollateralBased,CollateralCurve,Permanent,_xll.ohTrigger(ManualTrigger,'General Settings'!$H$14),ObjectOverwrite))</f>
        <v>obj_01609#0005</v>
      </c>
      <c r="H8" s="18" t="str">
        <f>_xll.ohRangeRetrieveError(G8)</f>
        <v/>
      </c>
      <c r="I8" s="6" t="str">
        <f>IFERROR(_xll.qlRateHelperQuoteName(G8),"--")</f>
        <v>USDJPY3W_Quote</v>
      </c>
      <c r="J8" s="7">
        <f>IFERROR(_xll.qlRateHelperQuoteValue(G8),"--")</f>
        <v>-1.9700000000000002E-4</v>
      </c>
      <c r="K8" s="7"/>
      <c r="L8" s="8" t="b">
        <f t="shared" si="2"/>
        <v>1</v>
      </c>
      <c r="M8" s="9">
        <v>50</v>
      </c>
      <c r="N8" s="9">
        <v>1</v>
      </c>
      <c r="O8" s="10">
        <f>IFERROR(_xll.qlRateHelperEarliestDate(G8,Trigger),"--")</f>
        <v>42150</v>
      </c>
      <c r="P8" s="10">
        <f>IFERROR(_xll.qlRateHelperLatestDate(G8,Trigger),"--")</f>
        <v>42171</v>
      </c>
      <c r="R8" s="52" t="s">
        <v>112</v>
      </c>
      <c r="S8" s="57" t="s">
        <v>65</v>
      </c>
      <c r="T8" s="16" t="s">
        <v>109</v>
      </c>
    </row>
    <row r="9" spans="1:20" x14ac:dyDescent="0.2">
      <c r="A9" s="23" t="s">
        <v>26</v>
      </c>
      <c r="B9" s="17" t="str">
        <f t="shared" si="1"/>
        <v>USDJPY1M_Quote</v>
      </c>
      <c r="C9" s="17"/>
      <c r="D9" s="17">
        <v>2</v>
      </c>
      <c r="E9" s="17" t="s">
        <v>62</v>
      </c>
      <c r="F9" s="17" t="b">
        <v>0</v>
      </c>
      <c r="G9" s="17" t="str">
        <f>IF(ISERROR(_xll.qlQuoteValue(B9,_xll.ohTrigger(ManualTrigger,'General Settings'!$H$14))),"--",_xll.qlFxSwapRateHelper(,B9,JPYSpotFx,IF(A9="SN","1D",IF(A9="SW","1W",A9)),D9,JoinCalendar,E9,F9,IsCurrencyPairCollateralBased,CollateralCurve,Permanent,_xll.ohTrigger(ManualTrigger,'General Settings'!$H$14),ObjectOverwrite))</f>
        <v>obj_0162c#0005</v>
      </c>
      <c r="H9" s="18" t="str">
        <f>_xll.ohRangeRetrieveError(G9)</f>
        <v/>
      </c>
      <c r="I9" s="6" t="str">
        <f>IFERROR(_xll.qlRateHelperQuoteName(G9),"--")</f>
        <v>USDJPY1M_Quote</v>
      </c>
      <c r="J9" s="7">
        <f>IFERROR(_xll.qlRateHelperQuoteValue(G9),"--")</f>
        <v>-3.0049999999999999E-4</v>
      </c>
      <c r="K9" s="7"/>
      <c r="L9" s="8" t="b">
        <f t="shared" si="2"/>
        <v>1</v>
      </c>
      <c r="M9" s="9">
        <v>50</v>
      </c>
      <c r="N9" s="9">
        <v>1</v>
      </c>
      <c r="O9" s="10">
        <f>IFERROR(_xll.qlRateHelperEarliestDate(G9,Trigger),"--")</f>
        <v>42150</v>
      </c>
      <c r="P9" s="10">
        <f>IFERROR(_xll.qlRateHelperLatestDate(G9,Trigger),"--")</f>
        <v>42181</v>
      </c>
      <c r="R9" s="51" t="s">
        <v>69</v>
      </c>
      <c r="S9" s="58" t="str">
        <f>S8&amp;"("&amp;S6&amp;","&amp;S7&amp;")"</f>
        <v>JoinHolidays(UnitedStates::Settlement,Japan)</v>
      </c>
      <c r="T9" s="16" t="s">
        <v>109</v>
      </c>
    </row>
    <row r="10" spans="1:20" x14ac:dyDescent="0.2">
      <c r="A10" s="23" t="s">
        <v>25</v>
      </c>
      <c r="B10" s="17" t="str">
        <f t="shared" si="1"/>
        <v>USDJPY2M_Quote</v>
      </c>
      <c r="C10" s="17"/>
      <c r="D10" s="17">
        <v>2</v>
      </c>
      <c r="E10" s="17" t="s">
        <v>62</v>
      </c>
      <c r="F10" s="17" t="b">
        <v>0</v>
      </c>
      <c r="G10" s="17" t="str">
        <f>IF(ISERROR(_xll.qlQuoteValue(B10,_xll.ohTrigger(ManualTrigger,'General Settings'!$H$14))),"--",_xll.qlFxSwapRateHelper(,B10,JPYSpotFx,IF(A10="SN","1D",IF(A10="SW","1W",A10)),D10,JoinCalendar,E10,F10,IsCurrencyPairCollateralBased,CollateralCurve,Permanent,_xll.ohTrigger(ManualTrigger,'General Settings'!$H$14),ObjectOverwrite))</f>
        <v>obj_01628#0005</v>
      </c>
      <c r="H10" s="18" t="str">
        <f>_xll.ohRangeRetrieveError(G10)</f>
        <v/>
      </c>
      <c r="I10" s="6" t="str">
        <f>IFERROR(_xll.qlRateHelperQuoteName(G10),"--")</f>
        <v>USDJPY2M_Quote</v>
      </c>
      <c r="J10" s="7">
        <f>IFERROR(_xll.qlRateHelperQuoteValue(G10),"--")</f>
        <v>-8.9000000000000006E-4</v>
      </c>
      <c r="K10" s="7"/>
      <c r="L10" s="8" t="b">
        <f t="shared" si="2"/>
        <v>1</v>
      </c>
      <c r="M10" s="9">
        <v>50</v>
      </c>
      <c r="N10" s="9">
        <v>1</v>
      </c>
      <c r="O10" s="10">
        <f>IFERROR(_xll.qlRateHelperEarliestDate(G10,Trigger),"--")</f>
        <v>42150</v>
      </c>
      <c r="P10" s="10">
        <f>IFERROR(_xll.qlRateHelperLatestDate(G10,Trigger),"--")</f>
        <v>42212</v>
      </c>
      <c r="T10" s="16" t="s">
        <v>109</v>
      </c>
    </row>
    <row r="11" spans="1:20" x14ac:dyDescent="0.2">
      <c r="A11" s="23" t="s">
        <v>24</v>
      </c>
      <c r="B11" s="17" t="str">
        <f t="shared" si="1"/>
        <v>USDJPY3M_Quote</v>
      </c>
      <c r="C11" s="17"/>
      <c r="D11" s="17">
        <v>2</v>
      </c>
      <c r="E11" s="17" t="s">
        <v>62</v>
      </c>
      <c r="F11" s="17" t="b">
        <v>0</v>
      </c>
      <c r="G11" s="17" t="str">
        <f>IF(ISERROR(_xll.qlQuoteValue(B11,_xll.ohTrigger(ManualTrigger,'General Settings'!$H$14))),"--",_xll.qlFxSwapRateHelper(,B11,JPYSpotFx,IF(A11="SN","1D",IF(A11="SW","1W",A11)),D11,JoinCalendar,E11,F11,IsCurrencyPairCollateralBased,CollateralCurve,Permanent,_xll.ohTrigger(ManualTrigger,'General Settings'!$H$14),ObjectOverwrite))</f>
        <v>obj_01630#0005</v>
      </c>
      <c r="H11" s="18" t="str">
        <f>_xll.ohRangeRetrieveError(G11)</f>
        <v/>
      </c>
      <c r="I11" s="6" t="str">
        <f>IFERROR(_xll.qlRateHelperQuoteName(G11),"--")</f>
        <v>USDJPY3M_Quote</v>
      </c>
      <c r="J11" s="7">
        <f>IFERROR(_xll.qlRateHelperQuoteValue(G11),"--")</f>
        <v>-1.323E-3</v>
      </c>
      <c r="K11" s="7"/>
      <c r="L11" s="8" t="b">
        <f t="shared" si="2"/>
        <v>1</v>
      </c>
      <c r="M11" s="9">
        <v>50</v>
      </c>
      <c r="N11" s="9">
        <v>1</v>
      </c>
      <c r="O11" s="10">
        <f>IFERROR(_xll.qlRateHelperEarliestDate(G11,Trigger),"--")</f>
        <v>42150</v>
      </c>
      <c r="P11" s="10">
        <f>IFERROR(_xll.qlRateHelperLatestDate(G11,Trigger),"--")</f>
        <v>42242</v>
      </c>
      <c r="T11" s="16" t="s">
        <v>109</v>
      </c>
    </row>
    <row r="12" spans="1:20" x14ac:dyDescent="0.2">
      <c r="A12" s="23" t="s">
        <v>23</v>
      </c>
      <c r="B12" s="17" t="str">
        <f t="shared" si="1"/>
        <v>USDJPY4M_Quote</v>
      </c>
      <c r="C12" s="17"/>
      <c r="D12" s="17">
        <v>2</v>
      </c>
      <c r="E12" s="17" t="s">
        <v>62</v>
      </c>
      <c r="F12" s="17" t="b">
        <v>0</v>
      </c>
      <c r="G12" s="17" t="str">
        <f>IF(ISERROR(_xll.qlQuoteValue(B12,_xll.ohTrigger(ManualTrigger,'General Settings'!$H$14))),"--",_xll.qlFxSwapRateHelper(,B12,JPYSpotFx,IF(A12="SN","1D",IF(A12="SW","1W",A12)),D12,JoinCalendar,E12,F12,IsCurrencyPairCollateralBased,CollateralCurve,Permanent,_xll.ohTrigger(ManualTrigger,'General Settings'!$H$14),ObjectOverwrite))</f>
        <v>obj_015ff#0005</v>
      </c>
      <c r="H12" s="18" t="str">
        <f>_xll.ohRangeRetrieveError(G12)</f>
        <v/>
      </c>
      <c r="I12" s="6" t="str">
        <f>IFERROR(_xll.qlRateHelperQuoteName(G12),"--")</f>
        <v>USDJPY4M_Quote</v>
      </c>
      <c r="J12" s="7">
        <f>IFERROR(_xll.qlRateHelperQuoteValue(G12),"--")</f>
        <v>-1.8405000000000001E-3</v>
      </c>
      <c r="K12" s="7"/>
      <c r="L12" s="8" t="b">
        <f t="shared" si="2"/>
        <v>1</v>
      </c>
      <c r="M12" s="9">
        <v>50</v>
      </c>
      <c r="N12" s="9">
        <v>1</v>
      </c>
      <c r="O12" s="10">
        <f>IFERROR(_xll.qlRateHelperEarliestDate(G12,Trigger),"--")</f>
        <v>42150</v>
      </c>
      <c r="P12" s="10">
        <f>IFERROR(_xll.qlRateHelperLatestDate(G12,Trigger),"--")</f>
        <v>42275</v>
      </c>
      <c r="T12" s="16" t="s">
        <v>109</v>
      </c>
    </row>
    <row r="13" spans="1:20" x14ac:dyDescent="0.2">
      <c r="A13" s="23" t="s">
        <v>22</v>
      </c>
      <c r="B13" s="17" t="str">
        <f t="shared" si="1"/>
        <v>USDJPY5M_Quote</v>
      </c>
      <c r="C13" s="17"/>
      <c r="D13" s="17">
        <v>2</v>
      </c>
      <c r="E13" s="17" t="s">
        <v>62</v>
      </c>
      <c r="F13" s="17" t="b">
        <v>0</v>
      </c>
      <c r="G13" s="17" t="str">
        <f>IF(ISERROR(_xll.qlQuoteValue(B13,_xll.ohTrigger(ManualTrigger,'General Settings'!$H$14))),"--",_xll.qlFxSwapRateHelper(,B13,JPYSpotFx,IF(A13="SN","1D",IF(A13="SW","1W",A13)),D13,JoinCalendar,E13,F13,IsCurrencyPairCollateralBased,CollateralCurve,Permanent,_xll.ohTrigger(ManualTrigger,'General Settings'!$H$14),ObjectOverwrite))</f>
        <v>obj_0162e#0005</v>
      </c>
      <c r="H13" s="18" t="str">
        <f>_xll.ohRangeRetrieveError(G13)</f>
        <v/>
      </c>
      <c r="I13" s="6" t="str">
        <f>IFERROR(_xll.qlRateHelperQuoteName(G13),"--")</f>
        <v>USDJPY5M_Quote</v>
      </c>
      <c r="J13" s="7">
        <f>IFERROR(_xll.qlRateHelperQuoteValue(G13),"--")</f>
        <v>-2.568E-3</v>
      </c>
      <c r="K13" s="7"/>
      <c r="L13" s="8" t="b">
        <f t="shared" si="2"/>
        <v>1</v>
      </c>
      <c r="M13" s="9">
        <v>50</v>
      </c>
      <c r="N13" s="9">
        <v>1</v>
      </c>
      <c r="O13" s="10">
        <f>IFERROR(_xll.qlRateHelperEarliestDate(G13,Trigger),"--")</f>
        <v>42150</v>
      </c>
      <c r="P13" s="10">
        <f>IFERROR(_xll.qlRateHelperLatestDate(G13,Trigger),"--")</f>
        <v>42303</v>
      </c>
    </row>
    <row r="14" spans="1:20" x14ac:dyDescent="0.2">
      <c r="A14" s="23" t="s">
        <v>21</v>
      </c>
      <c r="B14" s="17" t="str">
        <f t="shared" si="1"/>
        <v>USDJPY6M_Quote</v>
      </c>
      <c r="C14" s="17"/>
      <c r="D14" s="17">
        <v>2</v>
      </c>
      <c r="E14" s="17" t="s">
        <v>62</v>
      </c>
      <c r="F14" s="17" t="b">
        <v>0</v>
      </c>
      <c r="G14" s="17" t="str">
        <f>IF(ISERROR(_xll.qlQuoteValue(B14,_xll.ohTrigger(ManualTrigger,'General Settings'!$H$14))),"--",_xll.qlFxSwapRateHelper(,B14,JPYSpotFx,IF(A14="SN","1D",IF(A14="SW","1W",A14)),D14,JoinCalendar,E14,F14,IsCurrencyPairCollateralBased,CollateralCurve,Permanent,_xll.ohTrigger(ManualTrigger,'General Settings'!$H$14),ObjectOverwrite))</f>
        <v>obj_0160f#0005</v>
      </c>
      <c r="H14" s="18" t="str">
        <f>_xll.ohRangeRetrieveError(G14)</f>
        <v/>
      </c>
      <c r="I14" s="6" t="str">
        <f>IFERROR(_xll.qlRateHelperQuoteName(G14),"--")</f>
        <v>USDJPY6M_Quote</v>
      </c>
      <c r="J14" s="7">
        <f>IFERROR(_xll.qlRateHelperQuoteValue(G14),"--")</f>
        <v>-3.2390000000000001E-3</v>
      </c>
      <c r="K14" s="7"/>
      <c r="L14" s="8" t="b">
        <f t="shared" si="2"/>
        <v>1</v>
      </c>
      <c r="M14" s="9">
        <v>50</v>
      </c>
      <c r="N14" s="9">
        <v>1</v>
      </c>
      <c r="O14" s="10">
        <f>IFERROR(_xll.qlRateHelperEarliestDate(G14,Trigger),"--")</f>
        <v>42150</v>
      </c>
      <c r="P14" s="10">
        <f>IFERROR(_xll.qlRateHelperLatestDate(G14,Trigger),"--")</f>
        <v>42335</v>
      </c>
    </row>
    <row r="15" spans="1:20" x14ac:dyDescent="0.2">
      <c r="A15" s="23" t="s">
        <v>20</v>
      </c>
      <c r="B15" s="17" t="str">
        <f t="shared" si="1"/>
        <v>USDJPY7M_Quote</v>
      </c>
      <c r="C15" s="17"/>
      <c r="D15" s="17">
        <v>2</v>
      </c>
      <c r="E15" s="17" t="s">
        <v>62</v>
      </c>
      <c r="F15" s="17" t="b">
        <v>0</v>
      </c>
      <c r="G15" s="17" t="str">
        <f>IF(ISERROR(_xll.qlQuoteValue(B15,_xll.ohTrigger(ManualTrigger,'General Settings'!$H$14))),"--",_xll.qlFxSwapRateHelper(,B15,JPYSpotFx,IF(A15="SN","1D",IF(A15="SW","1W",A15)),D15,JoinCalendar,E15,F15,IsCurrencyPairCollateralBased,CollateralCurve,Permanent,_xll.ohTrigger(ManualTrigger,'General Settings'!$H$14),ObjectOverwrite))</f>
        <v>obj_0162a#0005</v>
      </c>
      <c r="H15" s="18" t="str">
        <f>_xll.ohRangeRetrieveError(G15)</f>
        <v/>
      </c>
      <c r="I15" s="6" t="str">
        <f>IFERROR(_xll.qlRateHelperQuoteName(G15),"--")</f>
        <v>USDJPY7M_Quote</v>
      </c>
      <c r="J15" s="7">
        <f>IFERROR(_xll.qlRateHelperQuoteValue(G15),"--")</f>
        <v>-3.9700000000000004E-3</v>
      </c>
      <c r="K15" s="7"/>
      <c r="L15" s="8" t="b">
        <f t="shared" si="2"/>
        <v>1</v>
      </c>
      <c r="M15" s="9">
        <v>50</v>
      </c>
      <c r="N15" s="9">
        <v>1</v>
      </c>
      <c r="O15" s="10">
        <f>IFERROR(_xll.qlRateHelperEarliestDate(G15,Trigger),"--")</f>
        <v>42150</v>
      </c>
      <c r="P15" s="10">
        <f>IFERROR(_xll.qlRateHelperLatestDate(G15,Trigger),"--")</f>
        <v>42366</v>
      </c>
    </row>
    <row r="16" spans="1:20" x14ac:dyDescent="0.2">
      <c r="A16" s="23" t="s">
        <v>19</v>
      </c>
      <c r="B16" s="17" t="str">
        <f t="shared" si="1"/>
        <v>USDJPY8M_Quote</v>
      </c>
      <c r="C16" s="17"/>
      <c r="D16" s="17">
        <v>2</v>
      </c>
      <c r="E16" s="17" t="s">
        <v>62</v>
      </c>
      <c r="F16" s="17" t="b">
        <v>0</v>
      </c>
      <c r="G16" s="17" t="str">
        <f>IF(ISERROR(_xll.qlQuoteValue(B16,_xll.ohTrigger(ManualTrigger,'General Settings'!$H$14))),"--",_xll.qlFxSwapRateHelper(,B16,JPYSpotFx,IF(A16="SN","1D",IF(A16="SW","1W",A16)),D16,JoinCalendar,E16,F16,IsCurrencyPairCollateralBased,CollateralCurve,Permanent,_xll.ohTrigger(ManualTrigger,'General Settings'!$H$14),ObjectOverwrite))</f>
        <v>obj_01611#0005</v>
      </c>
      <c r="H16" s="18" t="str">
        <f>_xll.ohRangeRetrieveError(G16)</f>
        <v/>
      </c>
      <c r="I16" s="6" t="str">
        <f>IFERROR(_xll.qlRateHelperQuoteName(G16),"--")</f>
        <v>USDJPY8M_Quote</v>
      </c>
      <c r="J16" s="7">
        <f>IFERROR(_xll.qlRateHelperQuoteValue(G16),"--")</f>
        <v>-5.3125000000000004E-3</v>
      </c>
      <c r="K16" s="7"/>
      <c r="L16" s="8" t="b">
        <f t="shared" si="2"/>
        <v>1</v>
      </c>
      <c r="M16" s="9">
        <v>50</v>
      </c>
      <c r="N16" s="9">
        <v>1</v>
      </c>
      <c r="O16" s="10">
        <f>IFERROR(_xll.qlRateHelperEarliestDate(G16,Trigger),"--")</f>
        <v>42150</v>
      </c>
      <c r="P16" s="10">
        <f>IFERROR(_xll.qlRateHelperLatestDate(G16,Trigger),"--")</f>
        <v>42395</v>
      </c>
    </row>
    <row r="17" spans="1:16" x14ac:dyDescent="0.2">
      <c r="A17" s="23" t="s">
        <v>18</v>
      </c>
      <c r="B17" s="17" t="str">
        <f t="shared" si="1"/>
        <v>USDJPY9M_Quote</v>
      </c>
      <c r="C17" s="17"/>
      <c r="D17" s="17">
        <v>2</v>
      </c>
      <c r="E17" s="17" t="s">
        <v>62</v>
      </c>
      <c r="F17" s="17" t="b">
        <v>0</v>
      </c>
      <c r="G17" s="17" t="str">
        <f>IF(ISERROR(_xll.qlQuoteValue(B17,_xll.ohTrigger(ManualTrigger,'General Settings'!$H$14))),"--",_xll.qlFxSwapRateHelper(,B17,JPYSpotFx,IF(A17="SN","1D",IF(A17="SW","1W",A17)),D17,JoinCalendar,E17,F17,IsCurrencyPairCollateralBased,CollateralCurve,Permanent,_xll.ohTrigger(ManualTrigger,'General Settings'!$H$14),ObjectOverwrite))</f>
        <v>obj_015e7#0005</v>
      </c>
      <c r="H17" s="18" t="str">
        <f>_xll.ohRangeRetrieveError(G17)</f>
        <v/>
      </c>
      <c r="I17" s="6" t="str">
        <f>IFERROR(_xll.qlRateHelperQuoteName(G17),"--")</f>
        <v>USDJPY9M_Quote</v>
      </c>
      <c r="J17" s="7">
        <f>IFERROR(_xll.qlRateHelperQuoteValue(G17),"--")</f>
        <v>-6.202E-3</v>
      </c>
      <c r="K17" s="7"/>
      <c r="L17" s="8" t="b">
        <f t="shared" si="2"/>
        <v>1</v>
      </c>
      <c r="M17" s="9">
        <v>50</v>
      </c>
      <c r="N17" s="9">
        <v>1</v>
      </c>
      <c r="O17" s="10">
        <f>IFERROR(_xll.qlRateHelperEarliestDate(G17,Trigger),"--")</f>
        <v>42150</v>
      </c>
      <c r="P17" s="10">
        <f>IFERROR(_xll.qlRateHelperLatestDate(G17,Trigger),"--")</f>
        <v>42426</v>
      </c>
    </row>
    <row r="18" spans="1:16" x14ac:dyDescent="0.2">
      <c r="A18" s="23" t="s">
        <v>17</v>
      </c>
      <c r="B18" s="17" t="str">
        <f t="shared" si="1"/>
        <v>USDJPY10M_Quote</v>
      </c>
      <c r="C18" s="17"/>
      <c r="D18" s="17">
        <v>2</v>
      </c>
      <c r="E18" s="17" t="s">
        <v>62</v>
      </c>
      <c r="F18" s="17" t="b">
        <v>0</v>
      </c>
      <c r="G18" s="17" t="str">
        <f>IF(ISERROR(_xll.qlQuoteValue(B18,_xll.ohTrigger(ManualTrigger,'General Settings'!$H$14))),"--",_xll.qlFxSwapRateHelper(,B18,JPYSpotFx,IF(A18="SN","1D",IF(A18="SW","1W",A18)),D18,JoinCalendar,E18,F18,IsCurrencyPairCollateralBased,CollateralCurve,Permanent,_xll.ohTrigger(ManualTrigger,'General Settings'!$H$14),ObjectOverwrite))</f>
        <v>obj_0160a#0005</v>
      </c>
      <c r="H18" s="18" t="str">
        <f>_xll.ohRangeRetrieveError(G18)</f>
        <v/>
      </c>
      <c r="I18" s="6" t="str">
        <f>IFERROR(_xll.qlRateHelperQuoteName(G18),"--")</f>
        <v>USDJPY10M_Quote</v>
      </c>
      <c r="J18" s="7">
        <f>IFERROR(_xll.qlRateHelperQuoteValue(G18),"--")</f>
        <v>-7.1549999999999999E-3</v>
      </c>
      <c r="K18" s="7"/>
      <c r="L18" s="8" t="b">
        <f t="shared" si="2"/>
        <v>1</v>
      </c>
      <c r="M18" s="9">
        <v>50</v>
      </c>
      <c r="N18" s="9">
        <v>1</v>
      </c>
      <c r="O18" s="10">
        <f>IFERROR(_xll.qlRateHelperEarliestDate(G18,Trigger),"--")</f>
        <v>42150</v>
      </c>
      <c r="P18" s="10">
        <f>IFERROR(_xll.qlRateHelperLatestDate(G18,Trigger),"--")</f>
        <v>42457</v>
      </c>
    </row>
    <row r="19" spans="1:16" x14ac:dyDescent="0.2">
      <c r="A19" s="23" t="s">
        <v>16</v>
      </c>
      <c r="B19" s="17" t="str">
        <f t="shared" si="1"/>
        <v>USDJPY11M_Quote</v>
      </c>
      <c r="C19" s="17"/>
      <c r="D19" s="17">
        <v>2</v>
      </c>
      <c r="E19" s="17" t="s">
        <v>62</v>
      </c>
      <c r="F19" s="17" t="b">
        <v>0</v>
      </c>
      <c r="G19" s="17" t="str">
        <f>IF(ISERROR(_xll.qlQuoteValue(B19,_xll.ohTrigger(ManualTrigger,'General Settings'!$H$14))),"--",_xll.qlFxSwapRateHelper(,B19,JPYSpotFx,IF(A19="SN","1D",IF(A19="SW","1W",A19)),D19,JoinCalendar,E19,F19,IsCurrencyPairCollateralBased,CollateralCurve,Permanent,_xll.ohTrigger(ManualTrigger,'General Settings'!$H$14),ObjectOverwrite))</f>
        <v>obj_01622#0005</v>
      </c>
      <c r="H19" s="18" t="str">
        <f>_xll.ohRangeRetrieveError(G19)</f>
        <v/>
      </c>
      <c r="I19" s="6" t="str">
        <f>IFERROR(_xll.qlRateHelperQuoteName(G19),"--")</f>
        <v>USDJPY11M_Quote</v>
      </c>
      <c r="J19" s="7">
        <f>IFERROR(_xll.qlRateHelperQuoteValue(G19),"--")</f>
        <v>-8.2349999999999993E-3</v>
      </c>
      <c r="K19" s="7"/>
      <c r="L19" s="8" t="b">
        <f t="shared" si="2"/>
        <v>1</v>
      </c>
      <c r="M19" s="9">
        <v>50</v>
      </c>
      <c r="N19" s="9">
        <v>1</v>
      </c>
      <c r="O19" s="10">
        <f>IFERROR(_xll.qlRateHelperEarliestDate(G19,Trigger),"--")</f>
        <v>42150</v>
      </c>
      <c r="P19" s="10">
        <f>IFERROR(_xll.qlRateHelperLatestDate(G19,Trigger),"--")</f>
        <v>42486</v>
      </c>
    </row>
    <row r="20" spans="1:16" x14ac:dyDescent="0.2">
      <c r="A20" s="23" t="s">
        <v>15</v>
      </c>
      <c r="B20" s="17" t="str">
        <f t="shared" si="1"/>
        <v>USDJPY1Y_Quote</v>
      </c>
      <c r="C20" s="17"/>
      <c r="D20" s="17">
        <v>2</v>
      </c>
      <c r="E20" s="17" t="s">
        <v>62</v>
      </c>
      <c r="F20" s="17" t="b">
        <v>0</v>
      </c>
      <c r="G20" s="17" t="str">
        <f>IF(ISERROR(_xll.qlQuoteValue(B20,_xll.ohTrigger(ManualTrigger,'General Settings'!$H$14))),"--",_xll.qlFxSwapRateHelper(,B20,JPYSpotFx,IF(A20="SN","1D",IF(A20="SW","1W",A20)),D20,JoinCalendar,E20,F20,IsCurrencyPairCollateralBased,CollateralCurve,Permanent,_xll.ohTrigger(ManualTrigger,'General Settings'!$H$14),ObjectOverwrite))</f>
        <v>obj_01625#0005</v>
      </c>
      <c r="H20" s="18" t="str">
        <f>_xll.ohRangeRetrieveError(G20)</f>
        <v/>
      </c>
      <c r="I20" s="6" t="str">
        <f>IFERROR(_xll.qlRateHelperQuoteName(G20),"--")</f>
        <v>USDJPY1Y_Quote</v>
      </c>
      <c r="J20" s="7">
        <f>IFERROR(_xll.qlRateHelperQuoteValue(G20),"--")</f>
        <v>-9.4380000000000002E-3</v>
      </c>
      <c r="K20" s="7"/>
      <c r="L20" s="8" t="b">
        <f t="shared" si="2"/>
        <v>1</v>
      </c>
      <c r="M20" s="9">
        <v>50</v>
      </c>
      <c r="N20" s="9">
        <v>1</v>
      </c>
      <c r="O20" s="10">
        <f>IFERROR(_xll.qlRateHelperEarliestDate(G20,Trigger),"--")</f>
        <v>42150</v>
      </c>
      <c r="P20" s="10">
        <f>IFERROR(_xll.qlRateHelperLatestDate(G20,Trigger),"--")</f>
        <v>42516</v>
      </c>
    </row>
    <row r="21" spans="1:16" x14ac:dyDescent="0.2">
      <c r="A21" s="23" t="s">
        <v>80</v>
      </c>
      <c r="B21" s="17" t="str">
        <f t="shared" si="1"/>
        <v>USDJPY13M_Quote</v>
      </c>
      <c r="C21" s="17"/>
      <c r="D21" s="17">
        <v>2</v>
      </c>
      <c r="E21" s="17" t="s">
        <v>62</v>
      </c>
      <c r="F21" s="17" t="b">
        <v>0</v>
      </c>
      <c r="G21" s="17" t="str">
        <f>IF(ISERROR(_xll.qlQuoteValue(B21,_xll.ohTrigger(ManualTrigger,'General Settings'!$H$14))),"--",_xll.qlFxSwapRateHelper(,B21,JPYSpotFx,IF(A21="SN","1D",IF(A21="SW","1W",A21)),D21,JoinCalendar,E21,F21,IsCurrencyPairCollateralBased,CollateralCurve,Permanent,_xll.ohTrigger(ManualTrigger,'General Settings'!$H$14),ObjectOverwrite))</f>
        <v>--</v>
      </c>
      <c r="H21" s="18" t="str">
        <f>_xll.ohRangeRetrieveError(G21)</f>
        <v/>
      </c>
      <c r="I21" s="6" t="str">
        <f>IFERROR(_xll.qlRateHelperQuoteName(G21),"--")</f>
        <v>--</v>
      </c>
      <c r="J21" s="7" t="str">
        <f>IFERROR(_xll.qlRateHelperQuoteValue(G21),"--")</f>
        <v>--</v>
      </c>
      <c r="K21" s="7"/>
      <c r="L21" s="8" t="b">
        <f t="shared" si="2"/>
        <v>0</v>
      </c>
      <c r="M21" s="9">
        <v>50</v>
      </c>
      <c r="N21" s="9">
        <v>1</v>
      </c>
      <c r="O21" s="10" t="str">
        <f>IFERROR(_xll.qlRateHelperEarliestDate(G21,Trigger),"--")</f>
        <v>--</v>
      </c>
      <c r="P21" s="10" t="str">
        <f>IFERROR(_xll.qlRateHelperLatestDate(G21,Trigger),"--")</f>
        <v>--</v>
      </c>
    </row>
    <row r="22" spans="1:16" x14ac:dyDescent="0.2">
      <c r="A22" s="23" t="s">
        <v>81</v>
      </c>
      <c r="B22" s="17" t="str">
        <f t="shared" si="1"/>
        <v>USDJPY14M_Quote</v>
      </c>
      <c r="C22" s="17"/>
      <c r="D22" s="17">
        <v>2</v>
      </c>
      <c r="E22" s="17" t="s">
        <v>62</v>
      </c>
      <c r="F22" s="17" t="b">
        <v>0</v>
      </c>
      <c r="G22" s="17" t="str">
        <f>IF(ISERROR(_xll.qlQuoteValue(B22,_xll.ohTrigger(ManualTrigger,'General Settings'!$H$14))),"--",_xll.qlFxSwapRateHelper(,B22,JPYSpotFx,IF(A22="SN","1D",IF(A22="SW","1W",A22)),D22,JoinCalendar,E22,F22,IsCurrencyPairCollateralBased,CollateralCurve,Permanent,_xll.ohTrigger(ManualTrigger,'General Settings'!$H$14),ObjectOverwrite))</f>
        <v>--</v>
      </c>
      <c r="H22" s="18" t="str">
        <f>_xll.ohRangeRetrieveError(G22)</f>
        <v/>
      </c>
      <c r="I22" s="6" t="str">
        <f>IFERROR(_xll.qlRateHelperQuoteName(G22),"--")</f>
        <v>--</v>
      </c>
      <c r="J22" s="7" t="str">
        <f>IFERROR(_xll.qlRateHelperQuoteValue(G22),"--")</f>
        <v>--</v>
      </c>
      <c r="K22" s="7"/>
      <c r="L22" s="8" t="b">
        <f t="shared" si="2"/>
        <v>0</v>
      </c>
      <c r="M22" s="9">
        <v>50</v>
      </c>
      <c r="N22" s="9">
        <v>1</v>
      </c>
      <c r="O22" s="10" t="str">
        <f>IFERROR(_xll.qlRateHelperEarliestDate(G22,Trigger),"--")</f>
        <v>--</v>
      </c>
      <c r="P22" s="10" t="str">
        <f>IFERROR(_xll.qlRateHelperLatestDate(G22,Trigger),"--")</f>
        <v>--</v>
      </c>
    </row>
    <row r="23" spans="1:16" x14ac:dyDescent="0.2">
      <c r="A23" s="23" t="s">
        <v>14</v>
      </c>
      <c r="B23" s="17" t="str">
        <f t="shared" si="1"/>
        <v>USDJPY15M_Quote</v>
      </c>
      <c r="C23" s="17"/>
      <c r="D23" s="17">
        <v>2</v>
      </c>
      <c r="E23" s="17" t="s">
        <v>62</v>
      </c>
      <c r="F23" s="17" t="b">
        <v>0</v>
      </c>
      <c r="G23" s="17" t="str">
        <f>IF(ISERROR(_xll.qlQuoteValue(B23,_xll.ohTrigger(ManualTrigger,'General Settings'!$H$14))),"--",_xll.qlFxSwapRateHelper(,B23,JPYSpotFx,IF(A23="SN","1D",IF(A23="SW","1W",A23)),D23,JoinCalendar,E23,F23,IsCurrencyPairCollateralBased,CollateralCurve,Permanent,_xll.ohTrigger(ManualTrigger,'General Settings'!$H$14),ObjectOverwrite))</f>
        <v>obj_015fb#0005</v>
      </c>
      <c r="H23" s="18" t="str">
        <f>_xll.ohRangeRetrieveError(G23)</f>
        <v/>
      </c>
      <c r="I23" s="6" t="str">
        <f>IFERROR(_xll.qlRateHelperQuoteName(G23),"--")</f>
        <v>USDJPY15M_Quote</v>
      </c>
      <c r="J23" s="7">
        <f>IFERROR(_xll.qlRateHelperQuoteValue(G23),"--")</f>
        <v>-1.3393E-2</v>
      </c>
      <c r="K23" s="7"/>
      <c r="L23" s="8" t="b">
        <f t="shared" si="2"/>
        <v>1</v>
      </c>
      <c r="M23" s="9">
        <v>50</v>
      </c>
      <c r="N23" s="9">
        <v>1</v>
      </c>
      <c r="O23" s="10">
        <f>IFERROR(_xll.qlRateHelperEarliestDate(G23,Trigger),"--")</f>
        <v>42150</v>
      </c>
      <c r="P23" s="10">
        <f>IFERROR(_xll.qlRateHelperLatestDate(G23,Trigger),"--")</f>
        <v>42608</v>
      </c>
    </row>
    <row r="24" spans="1:16" x14ac:dyDescent="0.2">
      <c r="A24" s="23" t="s">
        <v>82</v>
      </c>
      <c r="B24" s="17" t="str">
        <f t="shared" si="1"/>
        <v>USDJPY16M_Quote</v>
      </c>
      <c r="C24" s="17"/>
      <c r="D24" s="17">
        <v>2</v>
      </c>
      <c r="E24" s="17" t="s">
        <v>62</v>
      </c>
      <c r="F24" s="17" t="b">
        <v>0</v>
      </c>
      <c r="G24" s="17" t="str">
        <f>IF(ISERROR(_xll.qlQuoteValue(B24,_xll.ohTrigger(ManualTrigger,'General Settings'!$H$14))),"--",_xll.qlFxSwapRateHelper(,B24,JPYSpotFx,IF(A24="SN","1D",IF(A24="SW","1W",A24)),D24,JoinCalendar,E24,F24,IsCurrencyPairCollateralBased,CollateralCurve,Permanent,_xll.ohTrigger(ManualTrigger,'General Settings'!$H$14),ObjectOverwrite))</f>
        <v>--</v>
      </c>
      <c r="H24" s="18" t="str">
        <f>_xll.ohRangeRetrieveError(G24)</f>
        <v/>
      </c>
      <c r="I24" s="6" t="str">
        <f>IFERROR(_xll.qlRateHelperQuoteName(G24),"--")</f>
        <v>--</v>
      </c>
      <c r="J24" s="7" t="str">
        <f>IFERROR(_xll.qlRateHelperQuoteValue(G24),"--")</f>
        <v>--</v>
      </c>
      <c r="K24" s="7"/>
      <c r="L24" s="8" t="b">
        <f t="shared" si="2"/>
        <v>0</v>
      </c>
      <c r="M24" s="9">
        <v>50</v>
      </c>
      <c r="N24" s="9">
        <v>1</v>
      </c>
      <c r="O24" s="10" t="str">
        <f>IFERROR(_xll.qlRateHelperEarliestDate(G24,Trigger),"--")</f>
        <v>--</v>
      </c>
      <c r="P24" s="10" t="str">
        <f>IFERROR(_xll.qlRateHelperLatestDate(G24,Trigger),"--")</f>
        <v>--</v>
      </c>
    </row>
    <row r="25" spans="1:16" x14ac:dyDescent="0.2">
      <c r="A25" s="23" t="s">
        <v>83</v>
      </c>
      <c r="B25" s="17" t="str">
        <f t="shared" si="1"/>
        <v>USDJPY17M_Quote</v>
      </c>
      <c r="C25" s="17"/>
      <c r="D25" s="17">
        <v>2</v>
      </c>
      <c r="E25" s="17" t="s">
        <v>62</v>
      </c>
      <c r="F25" s="17" t="b">
        <v>0</v>
      </c>
      <c r="G25" s="17" t="str">
        <f>IF(ISERROR(_xll.qlQuoteValue(B25,_xll.ohTrigger(ManualTrigger,'General Settings'!$H$14))),"--",_xll.qlFxSwapRateHelper(,B25,JPYSpotFx,IF(A25="SN","1D",IF(A25="SW","1W",A25)),D25,JoinCalendar,E25,F25,IsCurrencyPairCollateralBased,CollateralCurve,Permanent,_xll.ohTrigger(ManualTrigger,'General Settings'!$H$14),ObjectOverwrite))</f>
        <v>--</v>
      </c>
      <c r="H25" s="18" t="str">
        <f>_xll.ohRangeRetrieveError(G25)</f>
        <v/>
      </c>
      <c r="I25" s="6" t="str">
        <f>IFERROR(_xll.qlRateHelperQuoteName(G25),"--")</f>
        <v>--</v>
      </c>
      <c r="J25" s="7" t="str">
        <f>IFERROR(_xll.qlRateHelperQuoteValue(G25),"--")</f>
        <v>--</v>
      </c>
      <c r="K25" s="7"/>
      <c r="L25" s="8" t="b">
        <f t="shared" si="2"/>
        <v>0</v>
      </c>
      <c r="M25" s="9">
        <v>50</v>
      </c>
      <c r="N25" s="9">
        <v>1</v>
      </c>
      <c r="O25" s="10" t="str">
        <f>IFERROR(_xll.qlRateHelperEarliestDate(G25,Trigger),"--")</f>
        <v>--</v>
      </c>
      <c r="P25" s="10" t="str">
        <f>IFERROR(_xll.qlRateHelperLatestDate(G25,Trigger),"--")</f>
        <v>--</v>
      </c>
    </row>
    <row r="26" spans="1:16" x14ac:dyDescent="0.2">
      <c r="A26" s="23" t="s">
        <v>13</v>
      </c>
      <c r="B26" s="17" t="str">
        <f t="shared" si="1"/>
        <v>USDJPY18M_Quote</v>
      </c>
      <c r="C26" s="17"/>
      <c r="D26" s="17">
        <v>2</v>
      </c>
      <c r="E26" s="17" t="s">
        <v>62</v>
      </c>
      <c r="F26" s="17" t="b">
        <v>0</v>
      </c>
      <c r="G26" s="17" t="str">
        <f>IF(ISERROR(_xll.qlQuoteValue(B26,_xll.ohTrigger(ManualTrigger,'General Settings'!$H$14))),"--",_xll.qlFxSwapRateHelper(,B26,JPYSpotFx,IF(A26="SN","1D",IF(A26="SW","1W",A26)),D26,JoinCalendar,E26,F26,IsCurrencyPairCollateralBased,CollateralCurve,Permanent,_xll.ohTrigger(ManualTrigger,'General Settings'!$H$14),ObjectOverwrite))</f>
        <v>obj_01623#0005</v>
      </c>
      <c r="H26" s="18" t="str">
        <f>_xll.ohRangeRetrieveError(G26)</f>
        <v/>
      </c>
      <c r="I26" s="6" t="str">
        <f>IFERROR(_xll.qlRateHelperQuoteName(G26),"--")</f>
        <v>USDJPY18M_Quote</v>
      </c>
      <c r="J26" s="7">
        <f>IFERROR(_xll.qlRateHelperQuoteValue(G26),"--")</f>
        <v>-1.8369999999999997E-2</v>
      </c>
      <c r="K26" s="7"/>
      <c r="L26" s="8" t="b">
        <f t="shared" si="2"/>
        <v>1</v>
      </c>
      <c r="M26" s="9">
        <v>50</v>
      </c>
      <c r="N26" s="9">
        <v>1</v>
      </c>
      <c r="O26" s="10">
        <f>IFERROR(_xll.qlRateHelperEarliestDate(G26,Trigger),"--")</f>
        <v>42150</v>
      </c>
      <c r="P26" s="10">
        <f>IFERROR(_xll.qlRateHelperLatestDate(G26,Trigger),"--")</f>
        <v>42702</v>
      </c>
    </row>
    <row r="27" spans="1:16" x14ac:dyDescent="0.2">
      <c r="A27" s="23" t="s">
        <v>84</v>
      </c>
      <c r="B27" s="17" t="str">
        <f t="shared" si="1"/>
        <v>USDJPY19M_Quote</v>
      </c>
      <c r="C27" s="17"/>
      <c r="D27" s="17">
        <v>2</v>
      </c>
      <c r="E27" s="17" t="s">
        <v>62</v>
      </c>
      <c r="F27" s="17" t="b">
        <v>0</v>
      </c>
      <c r="G27" s="17" t="str">
        <f>IF(ISERROR(_xll.qlQuoteValue(B27,_xll.ohTrigger(ManualTrigger,'General Settings'!$H$14))),"--",_xll.qlFxSwapRateHelper(,B27,JPYSpotFx,IF(A27="SN","1D",IF(A27="SW","1W",A27)),D27,JoinCalendar,E27,F27,IsCurrencyPairCollateralBased,CollateralCurve,Permanent,_xll.ohTrigger(ManualTrigger,'General Settings'!$H$14),ObjectOverwrite))</f>
        <v>--</v>
      </c>
      <c r="H27" s="18" t="str">
        <f>_xll.ohRangeRetrieveError(G27)</f>
        <v/>
      </c>
      <c r="I27" s="6" t="str">
        <f>IFERROR(_xll.qlRateHelperQuoteName(G27),"--")</f>
        <v>--</v>
      </c>
      <c r="J27" s="7" t="str">
        <f>IFERROR(_xll.qlRateHelperQuoteValue(G27),"--")</f>
        <v>--</v>
      </c>
      <c r="K27" s="7"/>
      <c r="L27" s="8" t="b">
        <f t="shared" si="2"/>
        <v>0</v>
      </c>
      <c r="M27" s="9">
        <v>50</v>
      </c>
      <c r="N27" s="9">
        <v>1</v>
      </c>
      <c r="O27" s="10" t="str">
        <f>IFERROR(_xll.qlRateHelperEarliestDate(G27,Trigger),"--")</f>
        <v>--</v>
      </c>
      <c r="P27" s="10" t="str">
        <f>IFERROR(_xll.qlRateHelperLatestDate(G27,Trigger),"--")</f>
        <v>--</v>
      </c>
    </row>
    <row r="28" spans="1:16" x14ac:dyDescent="0.2">
      <c r="A28" s="23" t="s">
        <v>85</v>
      </c>
      <c r="B28" s="17" t="str">
        <f t="shared" si="1"/>
        <v>USDJPY20M_Quote</v>
      </c>
      <c r="C28" s="17"/>
      <c r="D28" s="17">
        <v>2</v>
      </c>
      <c r="E28" s="17" t="s">
        <v>62</v>
      </c>
      <c r="F28" s="17" t="b">
        <v>0</v>
      </c>
      <c r="G28" s="17" t="str">
        <f>IF(ISERROR(_xll.qlQuoteValue(B28,_xll.ohTrigger(ManualTrigger,'General Settings'!$H$14))),"--",_xll.qlFxSwapRateHelper(,B28,JPYSpotFx,IF(A28="SN","1D",IF(A28="SW","1W",A28)),D28,JoinCalendar,E28,F28,IsCurrencyPairCollateralBased,CollateralCurve,Permanent,_xll.ohTrigger(ManualTrigger,'General Settings'!$H$14),ObjectOverwrite))</f>
        <v>--</v>
      </c>
      <c r="H28" s="18" t="str">
        <f>_xll.ohRangeRetrieveError(G28)</f>
        <v/>
      </c>
      <c r="I28" s="6" t="str">
        <f>IFERROR(_xll.qlRateHelperQuoteName(G28),"--")</f>
        <v>--</v>
      </c>
      <c r="J28" s="7" t="str">
        <f>IFERROR(_xll.qlRateHelperQuoteValue(G28),"--")</f>
        <v>--</v>
      </c>
      <c r="K28" s="7"/>
      <c r="L28" s="8" t="b">
        <f t="shared" si="2"/>
        <v>0</v>
      </c>
      <c r="M28" s="9">
        <v>50</v>
      </c>
      <c r="N28" s="9">
        <v>1</v>
      </c>
      <c r="O28" s="10" t="str">
        <f>IFERROR(_xll.qlRateHelperEarliestDate(G28,Trigger),"--")</f>
        <v>--</v>
      </c>
      <c r="P28" s="10" t="str">
        <f>IFERROR(_xll.qlRateHelperLatestDate(G28,Trigger),"--")</f>
        <v>--</v>
      </c>
    </row>
    <row r="29" spans="1:16" x14ac:dyDescent="0.2">
      <c r="A29" s="23" t="s">
        <v>12</v>
      </c>
      <c r="B29" s="17" t="str">
        <f t="shared" si="1"/>
        <v>USDJPY21M_Quote</v>
      </c>
      <c r="C29" s="17"/>
      <c r="D29" s="17">
        <v>2</v>
      </c>
      <c r="E29" s="17" t="s">
        <v>62</v>
      </c>
      <c r="F29" s="17" t="b">
        <v>0</v>
      </c>
      <c r="G29" s="17" t="str">
        <f>IF(ISERROR(_xll.qlQuoteValue(B29,_xll.ohTrigger(ManualTrigger,'General Settings'!$H$14))),"--",_xll.qlFxSwapRateHelper(,B29,JPYSpotFx,IF(A29="SN","1D",IF(A29="SW","1W",A29)),D29,JoinCalendar,E29,F29,IsCurrencyPairCollateralBased,CollateralCurve,Permanent,_xll.ohTrigger(ManualTrigger,'General Settings'!$H$14),ObjectOverwrite))</f>
        <v>obj_0161a#0005</v>
      </c>
      <c r="H29" s="18" t="str">
        <f>_xll.ohRangeRetrieveError(G29)</f>
        <v/>
      </c>
      <c r="I29" s="6" t="str">
        <f>IFERROR(_xll.qlRateHelperQuoteName(G29),"--")</f>
        <v>USDJPY21M_Quote</v>
      </c>
      <c r="J29" s="7">
        <f>IFERROR(_xll.qlRateHelperQuoteValue(G29),"--")</f>
        <v>-2.3655000000000002E-2</v>
      </c>
      <c r="K29" s="7"/>
      <c r="L29" s="98" t="b">
        <v>0</v>
      </c>
      <c r="M29" s="9">
        <v>50</v>
      </c>
      <c r="N29" s="9">
        <v>1</v>
      </c>
      <c r="O29" s="10">
        <f>IFERROR(_xll.qlRateHelperEarliestDate(G29,Trigger),"--")</f>
        <v>42150</v>
      </c>
      <c r="P29" s="10">
        <f>IFERROR(_xll.qlRateHelperLatestDate(G29,Trigger),"--")</f>
        <v>42793</v>
      </c>
    </row>
    <row r="30" spans="1:16" x14ac:dyDescent="0.2">
      <c r="A30" s="23" t="s">
        <v>86</v>
      </c>
      <c r="B30" s="17" t="str">
        <f t="shared" si="1"/>
        <v>USDJPY22M_Quote</v>
      </c>
      <c r="C30" s="17"/>
      <c r="D30" s="17">
        <v>2</v>
      </c>
      <c r="E30" s="17" t="s">
        <v>62</v>
      </c>
      <c r="F30" s="17" t="b">
        <v>0</v>
      </c>
      <c r="G30" s="17" t="str">
        <f>IF(ISERROR(_xll.qlQuoteValue(B30,_xll.ohTrigger(ManualTrigger,'General Settings'!$H$14))),"--",_xll.qlFxSwapRateHelper(,B30,JPYSpotFx,IF(A30="SN","1D",IF(A30="SW","1W",A30)),D30,JoinCalendar,E30,F30,IsCurrencyPairCollateralBased,CollateralCurve,Permanent,_xll.ohTrigger(ManualTrigger,'General Settings'!$H$14),ObjectOverwrite))</f>
        <v>--</v>
      </c>
      <c r="H30" s="18" t="str">
        <f>_xll.ohRangeRetrieveError(G30)</f>
        <v/>
      </c>
      <c r="I30" s="6" t="str">
        <f>IFERROR(_xll.qlRateHelperQuoteName(G30),"--")</f>
        <v>--</v>
      </c>
      <c r="J30" s="7" t="str">
        <f>IFERROR(_xll.qlRateHelperQuoteValue(G30),"--")</f>
        <v>--</v>
      </c>
      <c r="K30" s="7"/>
      <c r="L30" s="8" t="b">
        <f t="shared" si="2"/>
        <v>0</v>
      </c>
      <c r="M30" s="9">
        <v>50</v>
      </c>
      <c r="N30" s="9">
        <v>1</v>
      </c>
      <c r="O30" s="10" t="str">
        <f>IFERROR(_xll.qlRateHelperEarliestDate(G30,Trigger),"--")</f>
        <v>--</v>
      </c>
      <c r="P30" s="10" t="str">
        <f>IFERROR(_xll.qlRateHelperLatestDate(G30,Trigger),"--")</f>
        <v>--</v>
      </c>
    </row>
    <row r="31" spans="1:16" x14ac:dyDescent="0.2">
      <c r="A31" s="23" t="s">
        <v>87</v>
      </c>
      <c r="B31" s="17" t="str">
        <f t="shared" si="1"/>
        <v>USDJPY23M_Quote</v>
      </c>
      <c r="C31" s="17"/>
      <c r="D31" s="17">
        <v>2</v>
      </c>
      <c r="E31" s="17" t="s">
        <v>62</v>
      </c>
      <c r="F31" s="17" t="b">
        <v>0</v>
      </c>
      <c r="G31" s="17" t="str">
        <f>IF(ISERROR(_xll.qlQuoteValue(B31,_xll.ohTrigger(ManualTrigger,'General Settings'!$H$14))),"--",_xll.qlFxSwapRateHelper(,B31,JPYSpotFx,IF(A31="SN","1D",IF(A31="SW","1W",A31)),D31,JoinCalendar,E31,F31,IsCurrencyPairCollateralBased,CollateralCurve,Permanent,_xll.ohTrigger(ManualTrigger,'General Settings'!$H$14),ObjectOverwrite))</f>
        <v>--</v>
      </c>
      <c r="H31" s="18" t="str">
        <f>_xll.ohRangeRetrieveError(G31)</f>
        <v/>
      </c>
      <c r="I31" s="6" t="str">
        <f>IFERROR(_xll.qlRateHelperQuoteName(G31),"--")</f>
        <v>--</v>
      </c>
      <c r="J31" s="7" t="str">
        <f>IFERROR(_xll.qlRateHelperQuoteValue(G31),"--")</f>
        <v>--</v>
      </c>
      <c r="K31" s="7"/>
      <c r="L31" s="8" t="b">
        <f t="shared" si="2"/>
        <v>0</v>
      </c>
      <c r="M31" s="9">
        <v>50</v>
      </c>
      <c r="N31" s="9">
        <v>1</v>
      </c>
      <c r="O31" s="10" t="str">
        <f>IFERROR(_xll.qlRateHelperEarliestDate(G31,Trigger),"--")</f>
        <v>--</v>
      </c>
      <c r="P31" s="10" t="str">
        <f>IFERROR(_xll.qlRateHelperLatestDate(G31,Trigger),"--")</f>
        <v>--</v>
      </c>
    </row>
    <row r="32" spans="1:16" x14ac:dyDescent="0.2">
      <c r="A32" s="23" t="s">
        <v>11</v>
      </c>
      <c r="B32" s="17" t="str">
        <f t="shared" si="1"/>
        <v>USDJPY2Y_Quote</v>
      </c>
      <c r="C32" s="17"/>
      <c r="D32" s="17">
        <v>2</v>
      </c>
      <c r="E32" s="17" t="s">
        <v>62</v>
      </c>
      <c r="F32" s="17" t="b">
        <v>0</v>
      </c>
      <c r="G32" s="17" t="str">
        <f>IF(ISERROR(_xll.qlQuoteValue(B32,_xll.ohTrigger(ManualTrigger,'General Settings'!$H$14))),"--",_xll.qlFxSwapRateHelper(,B32,JPYSpotFx,IF(A32="SN","1D",IF(A32="SW","1W",A32)),D32,JoinCalendar,E32,F32,IsCurrencyPairCollateralBased,CollateralCurve,Permanent,_xll.ohTrigger(ManualTrigger,'General Settings'!$H$14),ObjectOverwrite))</f>
        <v>obj_015fe#0005</v>
      </c>
      <c r="H32" s="18" t="str">
        <f>_xll.ohRangeRetrieveError(G32)</f>
        <v/>
      </c>
      <c r="I32" s="6" t="str">
        <f>IFERROR(_xll.qlRateHelperQuoteName(G32),"--")</f>
        <v>USDJPY2Y_Quote</v>
      </c>
      <c r="J32" s="7">
        <f>IFERROR(_xll.qlRateHelperQuoteValue(G32),"--")</f>
        <v>-2.9774999999999999E-2</v>
      </c>
      <c r="K32" s="7"/>
      <c r="L32" s="8" t="b">
        <f t="shared" si="2"/>
        <v>1</v>
      </c>
      <c r="M32" s="9">
        <v>50</v>
      </c>
      <c r="N32" s="9">
        <v>1</v>
      </c>
      <c r="O32" s="10">
        <f>IFERROR(_xll.qlRateHelperEarliestDate(G32,Trigger),"--")</f>
        <v>42150</v>
      </c>
      <c r="P32" s="10">
        <f>IFERROR(_xll.qlRateHelperLatestDate(G32,Trigger),"--")</f>
        <v>42881</v>
      </c>
    </row>
    <row r="33" spans="1:16" x14ac:dyDescent="0.2">
      <c r="A33" s="23" t="s">
        <v>10</v>
      </c>
      <c r="B33" s="17" t="str">
        <f t="shared" si="1"/>
        <v>USDJPY3Y_Quote</v>
      </c>
      <c r="C33" s="17"/>
      <c r="D33" s="17">
        <v>2</v>
      </c>
      <c r="E33" s="17" t="s">
        <v>62</v>
      </c>
      <c r="F33" s="17" t="b">
        <v>0</v>
      </c>
      <c r="G33" s="17" t="str">
        <f>IF(ISERROR(_xll.qlQuoteValue(B33,_xll.ohTrigger(ManualTrigger,'General Settings'!$H$14))),"--",_xll.qlFxSwapRateHelper(,B33,JPYSpotFx,IF(A33="SN","1D",IF(A33="SW","1W",A33)),D33,JoinCalendar,E33,F33,IsCurrencyPairCollateralBased,CollateralCurve,Permanent,_xll.ohTrigger(ManualTrigger,'General Settings'!$H$14),ObjectOverwrite))</f>
        <v>obj_0161f#0005</v>
      </c>
      <c r="H33" s="18" t="str">
        <f>_xll.ohRangeRetrieveError(G33)</f>
        <v/>
      </c>
      <c r="I33" s="6" t="str">
        <f>IFERROR(_xll.qlRateHelperQuoteName(G33),"--")</f>
        <v>USDJPY3Y_Quote</v>
      </c>
      <c r="J33" s="7">
        <f>IFERROR(_xll.qlRateHelperQuoteValue(G33),"--")</f>
        <v>-5.8189999999999999E-2</v>
      </c>
      <c r="K33" s="7"/>
      <c r="L33" s="8" t="b">
        <f t="shared" si="2"/>
        <v>1</v>
      </c>
      <c r="M33" s="9">
        <v>50</v>
      </c>
      <c r="N33" s="9">
        <v>1</v>
      </c>
      <c r="O33" s="10">
        <f>IFERROR(_xll.qlRateHelperEarliestDate(G33,Trigger),"--")</f>
        <v>42150</v>
      </c>
      <c r="P33" s="10">
        <f>IFERROR(_xll.qlRateHelperLatestDate(G33,Trigger),"--")</f>
        <v>43249</v>
      </c>
    </row>
    <row r="34" spans="1:16" x14ac:dyDescent="0.2">
      <c r="A34" s="23" t="s">
        <v>9</v>
      </c>
      <c r="B34" s="17" t="str">
        <f t="shared" si="1"/>
        <v>USDJPY4Y_Quote</v>
      </c>
      <c r="C34" s="17"/>
      <c r="D34" s="17">
        <v>2</v>
      </c>
      <c r="E34" s="17" t="s">
        <v>62</v>
      </c>
      <c r="F34" s="17" t="b">
        <v>0</v>
      </c>
      <c r="G34" s="17" t="str">
        <f>IF(ISERROR(_xll.qlQuoteValue(B34,_xll.ohTrigger(ManualTrigger,'General Settings'!$H$14))),"--",_xll.qlFxSwapRateHelper(,B34,JPYSpotFx,IF(A34="SN","1D",IF(A34="SW","1W",A34)),D34,JoinCalendar,E34,F34,IsCurrencyPairCollateralBased,CollateralCurve,Permanent,_xll.ohTrigger(ManualTrigger,'General Settings'!$H$14),ObjectOverwrite))</f>
        <v>obj_0161e#0005</v>
      </c>
      <c r="H34" s="18" t="str">
        <f>_xll.ohRangeRetrieveError(G34)</f>
        <v/>
      </c>
      <c r="I34" s="6" t="str">
        <f>IFERROR(_xll.qlRateHelperQuoteName(G34),"--")</f>
        <v>USDJPY4Y_Quote</v>
      </c>
      <c r="J34" s="7">
        <f>IFERROR(_xll.qlRateHelperQuoteValue(G34),"--")</f>
        <v>-8.9959999999999998E-2</v>
      </c>
      <c r="K34" s="7"/>
      <c r="L34" s="8" t="b">
        <f t="shared" si="2"/>
        <v>1</v>
      </c>
      <c r="M34" s="9">
        <v>50</v>
      </c>
      <c r="N34" s="9">
        <v>1</v>
      </c>
      <c r="O34" s="10">
        <f>IFERROR(_xll.qlRateHelperEarliestDate(G34,Trigger),"--")</f>
        <v>42150</v>
      </c>
      <c r="P34" s="10">
        <f>IFERROR(_xll.qlRateHelperLatestDate(G34,Trigger),"--")</f>
        <v>43613</v>
      </c>
    </row>
    <row r="35" spans="1:16" x14ac:dyDescent="0.2">
      <c r="A35" s="23" t="s">
        <v>8</v>
      </c>
      <c r="B35" s="17" t="str">
        <f t="shared" si="1"/>
        <v>USDJPY5Y_Quote</v>
      </c>
      <c r="C35" s="17"/>
      <c r="D35" s="17">
        <v>2</v>
      </c>
      <c r="E35" s="17" t="s">
        <v>62</v>
      </c>
      <c r="F35" s="17" t="b">
        <v>0</v>
      </c>
      <c r="G35" s="17" t="str">
        <f>IF(ISERROR(_xll.qlQuoteValue(B35,_xll.ohTrigger(ManualTrigger,'General Settings'!$H$14))),"--",_xll.qlFxSwapRateHelper(,B35,JPYSpotFx,IF(A35="SN","1D",IF(A35="SW","1W",A35)),D35,JoinCalendar,E35,F35,IsCurrencyPairCollateralBased,CollateralCurve,Permanent,_xll.ohTrigger(ManualTrigger,'General Settings'!$H$14),ObjectOverwrite))</f>
        <v>obj_01612#0005</v>
      </c>
      <c r="H35" s="18" t="str">
        <f>_xll.ohRangeRetrieveError(G35)</f>
        <v/>
      </c>
      <c r="I35" s="6" t="str">
        <f>IFERROR(_xll.qlRateHelperQuoteName(G35),"--")</f>
        <v>USDJPY5Y_Quote</v>
      </c>
      <c r="J35" s="7">
        <f>IFERROR(_xll.qlRateHelperQuoteValue(G35),"--")</f>
        <v>-0.12249000000000002</v>
      </c>
      <c r="K35" s="7"/>
      <c r="L35" s="8" t="b">
        <f t="shared" si="2"/>
        <v>1</v>
      </c>
      <c r="M35" s="9">
        <v>50</v>
      </c>
      <c r="N35" s="9">
        <v>1</v>
      </c>
      <c r="O35" s="10">
        <f>IFERROR(_xll.qlRateHelperEarliestDate(G35,Trigger),"--")</f>
        <v>42150</v>
      </c>
      <c r="P35" s="10">
        <f>IFERROR(_xll.qlRateHelperLatestDate(G35,Trigger),"--")</f>
        <v>43977</v>
      </c>
    </row>
    <row r="36" spans="1:16" x14ac:dyDescent="0.2">
      <c r="A36" s="23" t="s">
        <v>7</v>
      </c>
      <c r="B36" s="17" t="str">
        <f t="shared" si="1"/>
        <v>USDJPY6Y_Quote</v>
      </c>
      <c r="C36" s="17"/>
      <c r="D36" s="17">
        <v>2</v>
      </c>
      <c r="E36" s="17" t="s">
        <v>62</v>
      </c>
      <c r="F36" s="17" t="b">
        <v>0</v>
      </c>
      <c r="G36" s="17" t="str">
        <f>IF(ISERROR(_xll.qlQuoteValue(B36,_xll.ohTrigger(ManualTrigger,'General Settings'!$H$14))),"--",_xll.qlFxSwapRateHelper(,B36,JPYSpotFx,IF(A36="SN","1D",IF(A36="SW","1W",A36)),D36,JoinCalendar,E36,F36,IsCurrencyPairCollateralBased,CollateralCurve,Permanent,_xll.ohTrigger(ManualTrigger,'General Settings'!$H$14),ObjectOverwrite))</f>
        <v>obj_01621#0005</v>
      </c>
      <c r="H36" s="18" t="str">
        <f>_xll.ohRangeRetrieveError(G36)</f>
        <v/>
      </c>
      <c r="I36" s="6" t="str">
        <f>IFERROR(_xll.qlRateHelperQuoteName(G36),"--")</f>
        <v>USDJPY6Y_Quote</v>
      </c>
      <c r="J36" s="7">
        <f>IFERROR(_xll.qlRateHelperQuoteValue(G36),"--")</f>
        <v>-0.15407999999999999</v>
      </c>
      <c r="K36" s="7"/>
      <c r="L36" s="8" t="b">
        <f t="shared" si="2"/>
        <v>1</v>
      </c>
      <c r="M36" s="9">
        <v>50</v>
      </c>
      <c r="N36" s="9">
        <v>1</v>
      </c>
      <c r="O36" s="10">
        <f>IFERROR(_xll.qlRateHelperEarliestDate(G36,Trigger),"--")</f>
        <v>42150</v>
      </c>
      <c r="P36" s="10">
        <f>IFERROR(_xll.qlRateHelperLatestDate(G36,Trigger),"--")</f>
        <v>44342</v>
      </c>
    </row>
    <row r="37" spans="1:16" x14ac:dyDescent="0.2">
      <c r="A37" s="23" t="s">
        <v>6</v>
      </c>
      <c r="B37" s="17" t="str">
        <f t="shared" ref="B37:B68" si="3">JPYCollateralCurrency&amp;ForeignCurrency&amp;A37&amp;"_Quote"</f>
        <v>USDJPY7Y_Quote</v>
      </c>
      <c r="C37" s="17"/>
      <c r="D37" s="17">
        <v>2</v>
      </c>
      <c r="E37" s="17" t="s">
        <v>62</v>
      </c>
      <c r="F37" s="17" t="b">
        <v>0</v>
      </c>
      <c r="G37" s="17" t="str">
        <f>IF(ISERROR(_xll.qlQuoteValue(B37,_xll.ohTrigger(ManualTrigger,'General Settings'!$H$14))),"--",_xll.qlFxSwapRateHelper(,B37,JPYSpotFx,IF(A37="SN","1D",IF(A37="SW","1W",A37)),D37,JoinCalendar,E37,F37,IsCurrencyPairCollateralBased,CollateralCurve,Permanent,_xll.ohTrigger(ManualTrigger,'General Settings'!$H$14),ObjectOverwrite))</f>
        <v>obj_01624#0005</v>
      </c>
      <c r="H37" s="18" t="str">
        <f>_xll.ohRangeRetrieveError(G37)</f>
        <v/>
      </c>
      <c r="I37" s="6" t="str">
        <f>IFERROR(_xll.qlRateHelperQuoteName(G37),"--")</f>
        <v>USDJPY7Y_Quote</v>
      </c>
      <c r="J37" s="7">
        <f>IFERROR(_xll.qlRateHelperQuoteValue(G37),"--")</f>
        <v>-0.18499000000000002</v>
      </c>
      <c r="K37" s="7"/>
      <c r="L37" s="8" t="b">
        <f t="shared" si="2"/>
        <v>1</v>
      </c>
      <c r="M37" s="9">
        <v>50</v>
      </c>
      <c r="N37" s="9">
        <v>1</v>
      </c>
      <c r="O37" s="10">
        <f>IFERROR(_xll.qlRateHelperEarliestDate(G37,Trigger),"--")</f>
        <v>42150</v>
      </c>
      <c r="P37" s="10">
        <f>IFERROR(_xll.qlRateHelperLatestDate(G37,Trigger),"--")</f>
        <v>44707</v>
      </c>
    </row>
    <row r="38" spans="1:16" x14ac:dyDescent="0.2">
      <c r="A38" s="23" t="s">
        <v>5</v>
      </c>
      <c r="B38" s="17" t="str">
        <f t="shared" si="3"/>
        <v>USDJPY8Y_Quote</v>
      </c>
      <c r="C38" s="17"/>
      <c r="D38" s="17">
        <v>2</v>
      </c>
      <c r="E38" s="17" t="s">
        <v>62</v>
      </c>
      <c r="F38" s="17" t="b">
        <v>0</v>
      </c>
      <c r="G38" s="17" t="str">
        <f>IF(ISERROR(_xll.qlQuoteValue(B38,_xll.ohTrigger(ManualTrigger,'General Settings'!$H$14))),"--",_xll.qlFxSwapRateHelper(,B38,JPYSpotFx,IF(A38="SN","1D",IF(A38="SW","1W",A38)),D38,JoinCalendar,E38,F38,IsCurrencyPairCollateralBased,CollateralCurve,Permanent,_xll.ohTrigger(ManualTrigger,'General Settings'!$H$14),ObjectOverwrite))</f>
        <v>obj_01613#0005</v>
      </c>
      <c r="H38" s="18" t="str">
        <f>_xll.ohRangeRetrieveError(G38)</f>
        <v/>
      </c>
      <c r="I38" s="6" t="str">
        <f>IFERROR(_xll.qlRateHelperQuoteName(G38),"--")</f>
        <v>USDJPY8Y_Quote</v>
      </c>
      <c r="J38" s="7">
        <f>IFERROR(_xll.qlRateHelperQuoteValue(G38),"--")</f>
        <v>-0.21279000000000001</v>
      </c>
      <c r="K38" s="7"/>
      <c r="L38" s="8" t="b">
        <f t="shared" si="2"/>
        <v>1</v>
      </c>
      <c r="M38" s="9">
        <v>50</v>
      </c>
      <c r="N38" s="9">
        <v>1</v>
      </c>
      <c r="O38" s="10">
        <f>IFERROR(_xll.qlRateHelperEarliestDate(G38,Trigger),"--")</f>
        <v>42150</v>
      </c>
      <c r="P38" s="10">
        <f>IFERROR(_xll.qlRateHelperLatestDate(G38,Trigger),"--")</f>
        <v>45072</v>
      </c>
    </row>
    <row r="39" spans="1:16" x14ac:dyDescent="0.2">
      <c r="A39" s="23" t="s">
        <v>4</v>
      </c>
      <c r="B39" s="17" t="str">
        <f t="shared" si="3"/>
        <v>USDJPY9Y_Quote</v>
      </c>
      <c r="C39" s="17"/>
      <c r="D39" s="17">
        <v>2</v>
      </c>
      <c r="E39" s="17" t="s">
        <v>62</v>
      </c>
      <c r="F39" s="17" t="b">
        <v>0</v>
      </c>
      <c r="G39" s="17" t="str">
        <f>IF(ISERROR(_xll.qlQuoteValue(B39,_xll.ohTrigger(ManualTrigger,'General Settings'!$H$14))),"--",_xll.qlFxSwapRateHelper(,B39,JPYSpotFx,IF(A39="SN","1D",IF(A39="SW","1W",A39)),D39,JoinCalendar,E39,F39,IsCurrencyPairCollateralBased,CollateralCurve,Permanent,_xll.ohTrigger(ManualTrigger,'General Settings'!$H$14),ObjectOverwrite))</f>
        <v>obj_0161c#0005</v>
      </c>
      <c r="H39" s="18" t="str">
        <f>_xll.ohRangeRetrieveError(G39)</f>
        <v/>
      </c>
      <c r="I39" s="6" t="str">
        <f>IFERROR(_xll.qlRateHelperQuoteName(G39),"--")</f>
        <v>USDJPY9Y_Quote</v>
      </c>
      <c r="J39" s="7">
        <f>IFERROR(_xll.qlRateHelperQuoteValue(G39),"--")</f>
        <v>-0.23935000000000001</v>
      </c>
      <c r="K39" s="7"/>
      <c r="L39" s="8" t="b">
        <f t="shared" si="2"/>
        <v>1</v>
      </c>
      <c r="M39" s="9">
        <v>50</v>
      </c>
      <c r="N39" s="9">
        <v>1</v>
      </c>
      <c r="O39" s="10">
        <f>IFERROR(_xll.qlRateHelperEarliestDate(G39,Trigger),"--")</f>
        <v>42150</v>
      </c>
      <c r="P39" s="10">
        <f>IFERROR(_xll.qlRateHelperLatestDate(G39,Trigger),"--")</f>
        <v>45440</v>
      </c>
    </row>
    <row r="40" spans="1:16" x14ac:dyDescent="0.2">
      <c r="A40" s="23" t="s">
        <v>3</v>
      </c>
      <c r="B40" s="17" t="str">
        <f t="shared" si="3"/>
        <v>USDJPY10Y_Quote</v>
      </c>
      <c r="C40" s="17"/>
      <c r="D40" s="17">
        <v>2</v>
      </c>
      <c r="E40" s="17" t="s">
        <v>62</v>
      </c>
      <c r="F40" s="17" t="b">
        <v>0</v>
      </c>
      <c r="G40" s="17" t="str">
        <f>IF(ISERROR(_xll.qlQuoteValue(B40,_xll.ohTrigger(ManualTrigger,'General Settings'!$H$14))),"--",_xll.qlFxSwapRateHelper(,B40,JPYSpotFx,IF(A40="SN","1D",IF(A40="SW","1W",A40)),D40,JoinCalendar,E40,F40,IsCurrencyPairCollateralBased,CollateralCurve,Permanent,_xll.ohTrigger(ManualTrigger,'General Settings'!$H$14),ObjectOverwrite))</f>
        <v>obj_0162b#0005</v>
      </c>
      <c r="H40" s="18" t="str">
        <f>_xll.ohRangeRetrieveError(G40)</f>
        <v/>
      </c>
      <c r="I40" s="6" t="str">
        <f>IFERROR(_xll.qlRateHelperQuoteName(G40),"--")</f>
        <v>USDJPY10Y_Quote</v>
      </c>
      <c r="J40" s="7">
        <f>IFERROR(_xll.qlRateHelperQuoteValue(G40),"--")</f>
        <v>-0.26355000000000001</v>
      </c>
      <c r="K40" s="7"/>
      <c r="L40" s="8" t="b">
        <f t="shared" si="2"/>
        <v>1</v>
      </c>
      <c r="M40" s="9">
        <v>50</v>
      </c>
      <c r="N40" s="9">
        <v>1</v>
      </c>
      <c r="O40" s="10">
        <f>IFERROR(_xll.qlRateHelperEarliestDate(G40,Trigger),"--")</f>
        <v>42150</v>
      </c>
      <c r="P40" s="10">
        <f>IFERROR(_xll.qlRateHelperLatestDate(G40,Trigger),"--")</f>
        <v>45804</v>
      </c>
    </row>
    <row r="41" spans="1:16" x14ac:dyDescent="0.2">
      <c r="A41" s="23" t="s">
        <v>88</v>
      </c>
      <c r="B41" s="17" t="str">
        <f t="shared" si="3"/>
        <v>USDJPY11Y_Quote</v>
      </c>
      <c r="C41" s="17"/>
      <c r="D41" s="17">
        <v>2</v>
      </c>
      <c r="E41" s="17" t="s">
        <v>62</v>
      </c>
      <c r="F41" s="17" t="b">
        <v>0</v>
      </c>
      <c r="G41" s="17" t="str">
        <f>IF(ISERROR(_xll.qlQuoteValue(B41,_xll.ohTrigger(ManualTrigger,'General Settings'!$H$14))),"--",_xll.qlFxSwapRateHelper(,B41,JPYSpotFx,IF(A41="SN","1D",IF(A41="SW","1W",A41)),D41,JoinCalendar,E41,F41,IsCurrencyPairCollateralBased,CollateralCurve,Permanent,_xll.ohTrigger(ManualTrigger,'General Settings'!$H$14),ObjectOverwrite))</f>
        <v>--</v>
      </c>
      <c r="H41" s="18" t="str">
        <f>_xll.ohRangeRetrieveError(G41)</f>
        <v/>
      </c>
      <c r="I41" s="6" t="str">
        <f>IFERROR(_xll.qlRateHelperQuoteName(G41),"--")</f>
        <v>--</v>
      </c>
      <c r="J41" s="7" t="str">
        <f>IFERROR(_xll.qlRateHelperQuoteValue(G41),"--")</f>
        <v>--</v>
      </c>
      <c r="K41" s="7"/>
      <c r="L41" s="8" t="b">
        <f t="shared" si="2"/>
        <v>0</v>
      </c>
      <c r="M41" s="9">
        <v>50</v>
      </c>
      <c r="N41" s="9">
        <v>1</v>
      </c>
      <c r="O41" s="10" t="str">
        <f>IFERROR(_xll.qlRateHelperEarliestDate(G41,Trigger),"--")</f>
        <v>--</v>
      </c>
      <c r="P41" s="10" t="str">
        <f>IFERROR(_xll.qlRateHelperLatestDate(G41,Trigger),"--")</f>
        <v>--</v>
      </c>
    </row>
    <row r="42" spans="1:16" x14ac:dyDescent="0.2">
      <c r="A42" s="23" t="s">
        <v>2</v>
      </c>
      <c r="B42" s="17" t="str">
        <f t="shared" si="3"/>
        <v>USDJPY12Y_Quote</v>
      </c>
      <c r="C42" s="17"/>
      <c r="D42" s="17">
        <v>2</v>
      </c>
      <c r="E42" s="17" t="s">
        <v>62</v>
      </c>
      <c r="F42" s="17" t="b">
        <v>0</v>
      </c>
      <c r="G42" s="17" t="str">
        <f>IF(ISERROR(_xll.qlQuoteValue(B42,_xll.ohTrigger(ManualTrigger,'General Settings'!$H$14))),"--",_xll.qlFxSwapRateHelper(,B42,JPYSpotFx,IF(A42="SN","1D",IF(A42="SW","1W",A42)),D42,JoinCalendar,E42,F42,IsCurrencyPairCollateralBased,CollateralCurve,Permanent,_xll.ohTrigger(ManualTrigger,'General Settings'!$H$14),ObjectOverwrite))</f>
        <v>obj_0160b#0005</v>
      </c>
      <c r="H42" s="18" t="str">
        <f>_xll.ohRangeRetrieveError(G42)</f>
        <v/>
      </c>
      <c r="I42" s="6" t="str">
        <f>IFERROR(_xll.qlRateHelperQuoteName(G42),"--")</f>
        <v>USDJPY12Y_Quote</v>
      </c>
      <c r="J42" s="7">
        <f>IFERROR(_xll.qlRateHelperQuoteValue(G42),"--")</f>
        <v>-0.303485</v>
      </c>
      <c r="K42" s="7"/>
      <c r="L42" s="8" t="b">
        <f t="shared" si="2"/>
        <v>1</v>
      </c>
      <c r="M42" s="9">
        <v>50</v>
      </c>
      <c r="N42" s="9">
        <v>1</v>
      </c>
      <c r="O42" s="10">
        <f>IFERROR(_xll.qlRateHelperEarliestDate(G42,Trigger),"--")</f>
        <v>42150</v>
      </c>
      <c r="P42" s="10">
        <f>IFERROR(_xll.qlRateHelperLatestDate(G42,Trigger),"--")</f>
        <v>46533</v>
      </c>
    </row>
    <row r="43" spans="1:16" x14ac:dyDescent="0.2">
      <c r="A43" s="23" t="s">
        <v>89</v>
      </c>
      <c r="B43" s="17" t="str">
        <f t="shared" si="3"/>
        <v>USDJPY13Y_Quote</v>
      </c>
      <c r="C43" s="17"/>
      <c r="D43" s="17">
        <v>2</v>
      </c>
      <c r="E43" s="17" t="s">
        <v>62</v>
      </c>
      <c r="F43" s="17" t="b">
        <v>0</v>
      </c>
      <c r="G43" s="17" t="str">
        <f>IF(ISERROR(_xll.qlQuoteValue(B43,_xll.ohTrigger(ManualTrigger,'General Settings'!$H$14))),"--",_xll.qlFxSwapRateHelper(,B43,JPYSpotFx,IF(A43="SN","1D",IF(A43="SW","1W",A43)),D43,JoinCalendar,E43,F43,IsCurrencyPairCollateralBased,CollateralCurve,Permanent,_xll.ohTrigger(ManualTrigger,'General Settings'!$H$14),ObjectOverwrite))</f>
        <v>--</v>
      </c>
      <c r="H43" s="18" t="str">
        <f>_xll.ohRangeRetrieveError(G43)</f>
        <v/>
      </c>
      <c r="I43" s="6" t="str">
        <f>IFERROR(_xll.qlRateHelperQuoteName(G43),"--")</f>
        <v>--</v>
      </c>
      <c r="J43" s="7" t="str">
        <f>IFERROR(_xll.qlRateHelperQuoteValue(G43),"--")</f>
        <v>--</v>
      </c>
      <c r="K43" s="7"/>
      <c r="L43" s="8" t="b">
        <f t="shared" si="2"/>
        <v>0</v>
      </c>
      <c r="M43" s="9">
        <v>50</v>
      </c>
      <c r="N43" s="9">
        <v>1</v>
      </c>
      <c r="O43" s="10" t="str">
        <f>IFERROR(_xll.qlRateHelperEarliestDate(G43,Trigger),"--")</f>
        <v>--</v>
      </c>
      <c r="P43" s="10" t="str">
        <f>IFERROR(_xll.qlRateHelperLatestDate(G43,Trigger),"--")</f>
        <v>--</v>
      </c>
    </row>
    <row r="44" spans="1:16" x14ac:dyDescent="0.2">
      <c r="A44" s="23" t="s">
        <v>90</v>
      </c>
      <c r="B44" s="17" t="str">
        <f t="shared" si="3"/>
        <v>USDJPY14Y_Quote</v>
      </c>
      <c r="C44" s="17"/>
      <c r="D44" s="17">
        <v>2</v>
      </c>
      <c r="E44" s="17" t="s">
        <v>62</v>
      </c>
      <c r="F44" s="17" t="b">
        <v>0</v>
      </c>
      <c r="G44" s="17" t="str">
        <f>IF(ISERROR(_xll.qlQuoteValue(B44,_xll.ohTrigger(ManualTrigger,'General Settings'!$H$14))),"--",_xll.qlFxSwapRateHelper(,B44,JPYSpotFx,IF(A44="SN","1D",IF(A44="SW","1W",A44)),D44,JoinCalendar,E44,F44,IsCurrencyPairCollateralBased,CollateralCurve,Permanent,_xll.ohTrigger(ManualTrigger,'General Settings'!$H$14),ObjectOverwrite))</f>
        <v>--</v>
      </c>
      <c r="H44" s="18" t="str">
        <f>_xll.ohRangeRetrieveError(G44)</f>
        <v/>
      </c>
      <c r="I44" s="6" t="str">
        <f>IFERROR(_xll.qlRateHelperQuoteName(G44),"--")</f>
        <v>--</v>
      </c>
      <c r="J44" s="7" t="str">
        <f>IFERROR(_xll.qlRateHelperQuoteValue(G44),"--")</f>
        <v>--</v>
      </c>
      <c r="K44" s="7"/>
      <c r="L44" s="8" t="b">
        <f t="shared" si="2"/>
        <v>0</v>
      </c>
      <c r="M44" s="9">
        <v>50</v>
      </c>
      <c r="N44" s="9">
        <v>1</v>
      </c>
      <c r="O44" s="10" t="str">
        <f>IFERROR(_xll.qlRateHelperEarliestDate(G44,Trigger),"--")</f>
        <v>--</v>
      </c>
      <c r="P44" s="10" t="str">
        <f>IFERROR(_xll.qlRateHelperLatestDate(G44,Trigger),"--")</f>
        <v>--</v>
      </c>
    </row>
    <row r="45" spans="1:16" x14ac:dyDescent="0.2">
      <c r="A45" s="23" t="s">
        <v>1</v>
      </c>
      <c r="B45" s="17" t="str">
        <f t="shared" si="3"/>
        <v>USDJPY15Y_Quote</v>
      </c>
      <c r="C45" s="17"/>
      <c r="D45" s="17">
        <v>2</v>
      </c>
      <c r="E45" s="17" t="s">
        <v>62</v>
      </c>
      <c r="F45" s="17" t="b">
        <v>0</v>
      </c>
      <c r="G45" s="17" t="str">
        <f>IF(ISERROR(_xll.qlQuoteValue(B45,_xll.ohTrigger(ManualTrigger,'General Settings'!$H$14))),"--",_xll.qlFxSwapRateHelper(,B45,JPYSpotFx,IF(A45="SN","1D",IF(A45="SW","1W",A45)),D45,JoinCalendar,E45,F45,IsCurrencyPairCollateralBased,CollateralCurve,Permanent,_xll.ohTrigger(ManualTrigger,'General Settings'!$H$14),ObjectOverwrite))</f>
        <v>obj_015dd#0005</v>
      </c>
      <c r="H45" s="18" t="str">
        <f>_xll.ohRangeRetrieveError(G45)</f>
        <v/>
      </c>
      <c r="I45" s="6" t="str">
        <f>IFERROR(_xll.qlRateHelperQuoteName(G45),"--")</f>
        <v>USDJPY15Y_Quote</v>
      </c>
      <c r="J45" s="7">
        <f>IFERROR(_xll.qlRateHelperQuoteValue(G45),"--")</f>
        <v>-0.34789000000000003</v>
      </c>
      <c r="K45" s="7"/>
      <c r="L45" s="8" t="b">
        <f t="shared" si="2"/>
        <v>1</v>
      </c>
      <c r="M45" s="9">
        <v>50</v>
      </c>
      <c r="N45" s="9">
        <v>1</v>
      </c>
      <c r="O45" s="10">
        <f>IFERROR(_xll.qlRateHelperEarliestDate(G45,Trigger),"--")</f>
        <v>42150</v>
      </c>
      <c r="P45" s="10">
        <f>IFERROR(_xll.qlRateHelperLatestDate(G45,Trigger),"--")</f>
        <v>47631</v>
      </c>
    </row>
    <row r="46" spans="1:16" x14ac:dyDescent="0.2">
      <c r="A46" s="23" t="s">
        <v>91</v>
      </c>
      <c r="B46" s="17" t="str">
        <f t="shared" si="3"/>
        <v>USDJPY16Y_Quote</v>
      </c>
      <c r="C46" s="17"/>
      <c r="D46" s="17">
        <v>2</v>
      </c>
      <c r="E46" s="17" t="s">
        <v>62</v>
      </c>
      <c r="F46" s="17" t="b">
        <v>0</v>
      </c>
      <c r="G46" s="17" t="str">
        <f>IF(ISERROR(_xll.qlQuoteValue(B46,_xll.ohTrigger(ManualTrigger,'General Settings'!$H$14))),"--",_xll.qlFxSwapRateHelper(,B46,JPYSpotFx,IF(A46="SN","1D",IF(A46="SW","1W",A46)),D46,JoinCalendar,E46,F46,IsCurrencyPairCollateralBased,CollateralCurve,Permanent,_xll.ohTrigger(ManualTrigger,'General Settings'!$H$14),ObjectOverwrite))</f>
        <v>--</v>
      </c>
      <c r="H46" s="18" t="str">
        <f>_xll.ohRangeRetrieveError(G46)</f>
        <v/>
      </c>
      <c r="I46" s="6" t="str">
        <f>IFERROR(_xll.qlRateHelperQuoteName(G46),"--")</f>
        <v>--</v>
      </c>
      <c r="J46" s="7" t="str">
        <f>IFERROR(_xll.qlRateHelperQuoteValue(G46),"--")</f>
        <v>--</v>
      </c>
      <c r="K46" s="7"/>
      <c r="L46" s="8" t="b">
        <f t="shared" si="2"/>
        <v>0</v>
      </c>
      <c r="M46" s="9">
        <v>50</v>
      </c>
      <c r="N46" s="9">
        <v>1</v>
      </c>
      <c r="O46" s="10" t="str">
        <f>IFERROR(_xll.qlRateHelperEarliestDate(G46,Trigger),"--")</f>
        <v>--</v>
      </c>
      <c r="P46" s="10" t="str">
        <f>IFERROR(_xll.qlRateHelperLatestDate(G46,Trigger),"--")</f>
        <v>--</v>
      </c>
    </row>
    <row r="47" spans="1:16" x14ac:dyDescent="0.2">
      <c r="A47" s="23" t="s">
        <v>92</v>
      </c>
      <c r="B47" s="17" t="str">
        <f t="shared" si="3"/>
        <v>USDJPY17Y_Quote</v>
      </c>
      <c r="C47" s="17"/>
      <c r="D47" s="17">
        <v>2</v>
      </c>
      <c r="E47" s="17" t="s">
        <v>62</v>
      </c>
      <c r="F47" s="17" t="b">
        <v>0</v>
      </c>
      <c r="G47" s="17" t="str">
        <f>IF(ISERROR(_xll.qlQuoteValue(B47,_xll.ohTrigger(ManualTrigger,'General Settings'!$H$14))),"--",_xll.qlFxSwapRateHelper(,B47,JPYSpotFx,IF(A47="SN","1D",IF(A47="SW","1W",A47)),D47,JoinCalendar,E47,F47,IsCurrencyPairCollateralBased,CollateralCurve,Permanent,_xll.ohTrigger(ManualTrigger,'General Settings'!$H$14),ObjectOverwrite))</f>
        <v>--</v>
      </c>
      <c r="H47" s="18" t="str">
        <f>_xll.ohRangeRetrieveError(G47)</f>
        <v/>
      </c>
      <c r="I47" s="6" t="str">
        <f>IFERROR(_xll.qlRateHelperQuoteName(G47),"--")</f>
        <v>--</v>
      </c>
      <c r="J47" s="7" t="str">
        <f>IFERROR(_xll.qlRateHelperQuoteValue(G47),"--")</f>
        <v>--</v>
      </c>
      <c r="K47" s="7"/>
      <c r="L47" s="8" t="b">
        <f t="shared" si="2"/>
        <v>0</v>
      </c>
      <c r="M47" s="9">
        <v>50</v>
      </c>
      <c r="N47" s="9">
        <v>1</v>
      </c>
      <c r="O47" s="10" t="str">
        <f>IFERROR(_xll.qlRateHelperEarliestDate(G47,Trigger),"--")</f>
        <v>--</v>
      </c>
      <c r="P47" s="10" t="str">
        <f>IFERROR(_xll.qlRateHelperLatestDate(G47,Trigger),"--")</f>
        <v>--</v>
      </c>
    </row>
    <row r="48" spans="1:16" x14ac:dyDescent="0.2">
      <c r="A48" s="23" t="s">
        <v>93</v>
      </c>
      <c r="B48" s="17" t="str">
        <f t="shared" si="3"/>
        <v>USDJPY18Y_Quote</v>
      </c>
      <c r="C48" s="17"/>
      <c r="D48" s="17">
        <v>2</v>
      </c>
      <c r="E48" s="17" t="s">
        <v>62</v>
      </c>
      <c r="F48" s="17" t="b">
        <v>0</v>
      </c>
      <c r="G48" s="17" t="str">
        <f>IF(ISERROR(_xll.qlQuoteValue(B48,_xll.ohTrigger(ManualTrigger,'General Settings'!$H$14))),"--",_xll.qlFxSwapRateHelper(,B48,JPYSpotFx,IF(A48="SN","1D",IF(A48="SW","1W",A48)),D48,JoinCalendar,E48,F48,IsCurrencyPairCollateralBased,CollateralCurve,Permanent,_xll.ohTrigger(ManualTrigger,'General Settings'!$H$14),ObjectOverwrite))</f>
        <v>--</v>
      </c>
      <c r="H48" s="18" t="str">
        <f>_xll.ohRangeRetrieveError(G48)</f>
        <v/>
      </c>
      <c r="I48" s="6" t="str">
        <f>IFERROR(_xll.qlRateHelperQuoteName(G48),"--")</f>
        <v>--</v>
      </c>
      <c r="J48" s="7" t="str">
        <f>IFERROR(_xll.qlRateHelperQuoteValue(G48),"--")</f>
        <v>--</v>
      </c>
      <c r="K48" s="7"/>
      <c r="L48" s="8" t="b">
        <f t="shared" si="2"/>
        <v>0</v>
      </c>
      <c r="M48" s="9">
        <v>50</v>
      </c>
      <c r="N48" s="9">
        <v>1</v>
      </c>
      <c r="O48" s="10" t="str">
        <f>IFERROR(_xll.qlRateHelperEarliestDate(G48,Trigger),"--")</f>
        <v>--</v>
      </c>
      <c r="P48" s="10" t="str">
        <f>IFERROR(_xll.qlRateHelperLatestDate(G48,Trigger),"--")</f>
        <v>--</v>
      </c>
    </row>
    <row r="49" spans="1:16" x14ac:dyDescent="0.2">
      <c r="A49" s="23" t="s">
        <v>94</v>
      </c>
      <c r="B49" s="17" t="str">
        <f t="shared" si="3"/>
        <v>USDJPY19Y_Quote</v>
      </c>
      <c r="C49" s="17"/>
      <c r="D49" s="17">
        <v>2</v>
      </c>
      <c r="E49" s="17" t="s">
        <v>62</v>
      </c>
      <c r="F49" s="17" t="b">
        <v>0</v>
      </c>
      <c r="G49" s="17" t="str">
        <f>IF(ISERROR(_xll.qlQuoteValue(B49,_xll.ohTrigger(ManualTrigger,'General Settings'!$H$14))),"--",_xll.qlFxSwapRateHelper(,B49,JPYSpotFx,IF(A49="SN","1D",IF(A49="SW","1W",A49)),D49,JoinCalendar,E49,F49,IsCurrencyPairCollateralBased,CollateralCurve,Permanent,_xll.ohTrigger(ManualTrigger,'General Settings'!$H$14),ObjectOverwrite))</f>
        <v>--</v>
      </c>
      <c r="H49" s="18" t="str">
        <f>_xll.ohRangeRetrieveError(G49)</f>
        <v/>
      </c>
      <c r="I49" s="6" t="str">
        <f>IFERROR(_xll.qlRateHelperQuoteName(G49),"--")</f>
        <v>--</v>
      </c>
      <c r="J49" s="7" t="str">
        <f>IFERROR(_xll.qlRateHelperQuoteValue(G49),"--")</f>
        <v>--</v>
      </c>
      <c r="K49" s="7"/>
      <c r="L49" s="8" t="b">
        <f t="shared" si="2"/>
        <v>0</v>
      </c>
      <c r="M49" s="9">
        <v>50</v>
      </c>
      <c r="N49" s="9">
        <v>1</v>
      </c>
      <c r="O49" s="10" t="str">
        <f>IFERROR(_xll.qlRateHelperEarliestDate(G49,Trigger),"--")</f>
        <v>--</v>
      </c>
      <c r="P49" s="10" t="str">
        <f>IFERROR(_xll.qlRateHelperLatestDate(G49,Trigger),"--")</f>
        <v>--</v>
      </c>
    </row>
    <row r="50" spans="1:16" x14ac:dyDescent="0.2">
      <c r="A50" s="23" t="s">
        <v>0</v>
      </c>
      <c r="B50" s="17" t="str">
        <f t="shared" si="3"/>
        <v>USDJPY20Y_Quote</v>
      </c>
      <c r="C50" s="17"/>
      <c r="D50" s="17">
        <v>2</v>
      </c>
      <c r="E50" s="17" t="s">
        <v>62</v>
      </c>
      <c r="F50" s="17" t="b">
        <v>0</v>
      </c>
      <c r="G50" s="17" t="str">
        <f>IF(ISERROR(_xll.qlQuoteValue(B50,_xll.ohTrigger(ManualTrigger,'General Settings'!$H$14))),"--",_xll.qlFxSwapRateHelper(,B50,JPYSpotFx,IF(A50="SN","1D",IF(A50="SW","1W",A50)),D50,JoinCalendar,E50,F50,IsCurrencyPairCollateralBased,CollateralCurve,Permanent,_xll.ohTrigger(ManualTrigger,'General Settings'!$H$14),ObjectOverwrite))</f>
        <v>obj_01631#0005</v>
      </c>
      <c r="H50" s="18" t="str">
        <f>_xll.ohRangeRetrieveError(G50)</f>
        <v/>
      </c>
      <c r="I50" s="6" t="str">
        <f>IFERROR(_xll.qlRateHelperQuoteName(G50),"--")</f>
        <v>USDJPY20Y_Quote</v>
      </c>
      <c r="J50" s="7">
        <f>IFERROR(_xll.qlRateHelperQuoteValue(G50),"--")</f>
        <v>-0.40021999999999996</v>
      </c>
      <c r="K50" s="7"/>
      <c r="L50" s="8" t="b">
        <f t="shared" si="2"/>
        <v>1</v>
      </c>
      <c r="M50" s="9">
        <v>50</v>
      </c>
      <c r="N50" s="9">
        <v>1</v>
      </c>
      <c r="O50" s="10">
        <f>IFERROR(_xll.qlRateHelperEarliestDate(G50,Trigger),"--")</f>
        <v>42150</v>
      </c>
      <c r="P50" s="10">
        <f>IFERROR(_xll.qlRateHelperLatestDate(G50,Trigger),"--")</f>
        <v>49458</v>
      </c>
    </row>
    <row r="51" spans="1:16" x14ac:dyDescent="0.2">
      <c r="A51" s="23" t="s">
        <v>95</v>
      </c>
      <c r="B51" s="17" t="str">
        <f t="shared" si="3"/>
        <v>USDJPY21Y_Quote</v>
      </c>
      <c r="C51" s="17"/>
      <c r="D51" s="17">
        <v>2</v>
      </c>
      <c r="E51" s="17" t="s">
        <v>62</v>
      </c>
      <c r="F51" s="17" t="b">
        <v>0</v>
      </c>
      <c r="G51" s="17" t="str">
        <f>IF(ISERROR(_xll.qlQuoteValue(B51,_xll.ohTrigger(ManualTrigger,'General Settings'!$H$14))),"--",_xll.qlFxSwapRateHelper(,B51,JPYSpotFx,IF(A51="SN","1D",IF(A51="SW","1W",A51)),D51,JoinCalendar,E51,F51,IsCurrencyPairCollateralBased,CollateralCurve,Permanent,_xll.ohTrigger(ManualTrigger,'General Settings'!$H$14),ObjectOverwrite))</f>
        <v>obj_015e0#0005</v>
      </c>
      <c r="H51" s="18" t="str">
        <f>_xll.ohRangeRetrieveError(G51)</f>
        <v/>
      </c>
      <c r="I51" s="6" t="str">
        <f>IFERROR(_xll.qlRateHelperQuoteName(G51),"--")</f>
        <v>USDJPY21Y_Quote</v>
      </c>
      <c r="J51" s="7">
        <f>IFERROR(_xll.qlRateHelperQuoteValue(G51),"--")</f>
        <v>-0.42605799999999999</v>
      </c>
      <c r="K51" s="7"/>
      <c r="L51" s="8" t="b">
        <f t="shared" si="2"/>
        <v>1</v>
      </c>
      <c r="M51" s="9">
        <v>50</v>
      </c>
      <c r="N51" s="9">
        <v>1</v>
      </c>
      <c r="O51" s="10">
        <f>IFERROR(_xll.qlRateHelperEarliestDate(G51,Trigger),"--")</f>
        <v>42150</v>
      </c>
      <c r="P51" s="10">
        <f>IFERROR(_xll.qlRateHelperLatestDate(G51,Trigger),"--")</f>
        <v>49822</v>
      </c>
    </row>
    <row r="52" spans="1:16" x14ac:dyDescent="0.2">
      <c r="A52" s="23" t="s">
        <v>96</v>
      </c>
      <c r="B52" s="17" t="str">
        <f t="shared" si="3"/>
        <v>USDJPY22Y_Quote</v>
      </c>
      <c r="C52" s="17"/>
      <c r="D52" s="17">
        <v>2</v>
      </c>
      <c r="E52" s="17" t="s">
        <v>62</v>
      </c>
      <c r="F52" s="17" t="b">
        <v>0</v>
      </c>
      <c r="G52" s="17" t="str">
        <f>IF(ISERROR(_xll.qlQuoteValue(B52,_xll.ohTrigger(ManualTrigger,'General Settings'!$H$14))),"--",_xll.qlFxSwapRateHelper(,B52,JPYSpotFx,IF(A52="SN","1D",IF(A52="SW","1W",A52)),D52,JoinCalendar,E52,F52,IsCurrencyPairCollateralBased,CollateralCurve,Permanent,_xll.ohTrigger(ManualTrigger,'General Settings'!$H$14),ObjectOverwrite))</f>
        <v>obj_01610#0005</v>
      </c>
      <c r="H52" s="18" t="str">
        <f>_xll.ohRangeRetrieveError(G52)</f>
        <v/>
      </c>
      <c r="I52" s="6" t="str">
        <f>IFERROR(_xll.qlRateHelperQuoteName(G52),"--")</f>
        <v>USDJPY22Y_Quote</v>
      </c>
      <c r="J52" s="7">
        <f>IFERROR(_xll.qlRateHelperQuoteValue(G52),"--")</f>
        <v>-0.43526149999999997</v>
      </c>
      <c r="K52" s="7"/>
      <c r="L52" s="8" t="b">
        <f t="shared" si="2"/>
        <v>1</v>
      </c>
      <c r="M52" s="9">
        <v>50</v>
      </c>
      <c r="N52" s="9">
        <v>1</v>
      </c>
      <c r="O52" s="10">
        <f>IFERROR(_xll.qlRateHelperEarliestDate(G52,Trigger),"--")</f>
        <v>42150</v>
      </c>
      <c r="P52" s="10">
        <f>IFERROR(_xll.qlRateHelperLatestDate(G52,Trigger),"--")</f>
        <v>50186</v>
      </c>
    </row>
    <row r="53" spans="1:16" x14ac:dyDescent="0.2">
      <c r="A53" s="23" t="s">
        <v>97</v>
      </c>
      <c r="B53" s="17" t="str">
        <f t="shared" si="3"/>
        <v>USDJPY23Y_Quote</v>
      </c>
      <c r="C53" s="17"/>
      <c r="D53" s="17">
        <v>2</v>
      </c>
      <c r="E53" s="17" t="s">
        <v>62</v>
      </c>
      <c r="F53" s="17" t="b">
        <v>0</v>
      </c>
      <c r="G53" s="17" t="str">
        <f>IF(ISERROR(_xll.qlQuoteValue(B53,_xll.ohTrigger(ManualTrigger,'General Settings'!$H$14))),"--",_xll.qlFxSwapRateHelper(,B53,JPYSpotFx,IF(A53="SN","1D",IF(A53="SW","1W",A53)),D53,JoinCalendar,E53,F53,IsCurrencyPairCollateralBased,CollateralCurve,Permanent,_xll.ohTrigger(ManualTrigger,'General Settings'!$H$14),ObjectOverwrite))</f>
        <v>obj_015dc#0005</v>
      </c>
      <c r="H53" s="18" t="str">
        <f>_xll.ohRangeRetrieveError(G53)</f>
        <v/>
      </c>
      <c r="I53" s="6" t="str">
        <f>IFERROR(_xll.qlRateHelperQuoteName(G53),"--")</f>
        <v>USDJPY23Y_Quote</v>
      </c>
      <c r="J53" s="7">
        <f>IFERROR(_xll.qlRateHelperQuoteValue(G53),"--")</f>
        <v>-0.44448999999999994</v>
      </c>
      <c r="K53" s="7"/>
      <c r="L53" s="8" t="b">
        <f t="shared" si="2"/>
        <v>1</v>
      </c>
      <c r="M53" s="9">
        <v>50</v>
      </c>
      <c r="N53" s="9">
        <v>1</v>
      </c>
      <c r="O53" s="10">
        <f>IFERROR(_xll.qlRateHelperEarliestDate(G53,Trigger),"--")</f>
        <v>42150</v>
      </c>
      <c r="P53" s="10">
        <f>IFERROR(_xll.qlRateHelperLatestDate(G53,Trigger),"--")</f>
        <v>50551</v>
      </c>
    </row>
    <row r="54" spans="1:16" x14ac:dyDescent="0.2">
      <c r="A54" s="23" t="s">
        <v>98</v>
      </c>
      <c r="B54" s="17" t="str">
        <f t="shared" si="3"/>
        <v>USDJPY24Y_Quote</v>
      </c>
      <c r="C54" s="17"/>
      <c r="D54" s="17">
        <v>2</v>
      </c>
      <c r="E54" s="17" t="s">
        <v>62</v>
      </c>
      <c r="F54" s="17" t="b">
        <v>0</v>
      </c>
      <c r="G54" s="17" t="str">
        <f>IF(ISERROR(_xll.qlQuoteValue(B54,_xll.ohTrigger(ManualTrigger,'General Settings'!$H$14))),"--",_xll.qlFxSwapRateHelper(,B54,JPYSpotFx,IF(A54="SN","1D",IF(A54="SW","1W",A54)),D54,JoinCalendar,E54,F54,IsCurrencyPairCollateralBased,CollateralCurve,Permanent,_xll.ohTrigger(ManualTrigger,'General Settings'!$H$14),ObjectOverwrite))</f>
        <v>obj_01632#0005</v>
      </c>
      <c r="H54" s="18" t="str">
        <f>_xll.ohRangeRetrieveError(G54)</f>
        <v/>
      </c>
      <c r="I54" s="6" t="str">
        <f>IFERROR(_xll.qlRateHelperQuoteName(G54),"--")</f>
        <v>USDJPY24Y_Quote</v>
      </c>
      <c r="J54" s="7">
        <f>IFERROR(_xll.qlRateHelperQuoteValue(G54),"--")</f>
        <v>-0.45371900000000004</v>
      </c>
      <c r="K54" s="7"/>
      <c r="L54" s="8" t="b">
        <f t="shared" si="2"/>
        <v>1</v>
      </c>
      <c r="M54" s="9">
        <v>50</v>
      </c>
      <c r="N54" s="9">
        <v>1</v>
      </c>
      <c r="O54" s="10">
        <f>IFERROR(_xll.qlRateHelperEarliestDate(G54,Trigger),"--")</f>
        <v>42150</v>
      </c>
      <c r="P54" s="10">
        <f>IFERROR(_xll.qlRateHelperLatestDate(G54,Trigger),"--")</f>
        <v>50916</v>
      </c>
    </row>
    <row r="55" spans="1:16" x14ac:dyDescent="0.2">
      <c r="A55" s="23" t="s">
        <v>99</v>
      </c>
      <c r="B55" s="17" t="str">
        <f t="shared" si="3"/>
        <v>USDJPY25Y_Quote</v>
      </c>
      <c r="C55" s="17"/>
      <c r="D55" s="17">
        <v>2</v>
      </c>
      <c r="E55" s="17" t="s">
        <v>62</v>
      </c>
      <c r="F55" s="17" t="b">
        <v>0</v>
      </c>
      <c r="G55" s="17" t="str">
        <f>IF(ISERROR(_xll.qlQuoteValue(B55,_xll.ohTrigger(ManualTrigger,'General Settings'!$H$14))),"--",_xll.qlFxSwapRateHelper(,B55,JPYSpotFx,IF(A55="SN","1D",IF(A55="SW","1W",A55)),D55,JoinCalendar,E55,F55,IsCurrencyPairCollateralBased,CollateralCurve,Permanent,_xll.ohTrigger(ManualTrigger,'General Settings'!$H$14),ObjectOverwrite))</f>
        <v>obj_01627#0005</v>
      </c>
      <c r="H55" s="18" t="str">
        <f>_xll.ohRangeRetrieveError(G55)</f>
        <v/>
      </c>
      <c r="I55" s="6" t="str">
        <f>IFERROR(_xll.qlRateHelperQuoteName(G55),"--")</f>
        <v>USDJPY25Y_Quote</v>
      </c>
      <c r="J55" s="7">
        <f>IFERROR(_xll.qlRateHelperQuoteValue(G55),"--")</f>
        <v>-0.46294750000000001</v>
      </c>
      <c r="K55" s="7"/>
      <c r="L55" s="8" t="b">
        <f t="shared" si="2"/>
        <v>1</v>
      </c>
      <c r="M55" s="9">
        <v>50</v>
      </c>
      <c r="N55" s="9">
        <v>1</v>
      </c>
      <c r="O55" s="10">
        <f>IFERROR(_xll.qlRateHelperEarliestDate(G55,Trigger),"--")</f>
        <v>42150</v>
      </c>
      <c r="P55" s="10">
        <f>IFERROR(_xll.qlRateHelperLatestDate(G55,Trigger),"--")</f>
        <v>51285</v>
      </c>
    </row>
    <row r="56" spans="1:16" x14ac:dyDescent="0.2">
      <c r="A56" s="23" t="s">
        <v>100</v>
      </c>
      <c r="B56" s="17" t="str">
        <f t="shared" si="3"/>
        <v>USDJPY26Y_Quote</v>
      </c>
      <c r="C56" s="17"/>
      <c r="D56" s="17">
        <v>2</v>
      </c>
      <c r="E56" s="17" t="s">
        <v>62</v>
      </c>
      <c r="F56" s="17" t="b">
        <v>0</v>
      </c>
      <c r="G56" s="17" t="str">
        <f>IF(ISERROR(_xll.qlQuoteValue(B56,_xll.ohTrigger(ManualTrigger,'General Settings'!$H$14))),"--",_xll.qlFxSwapRateHelper(,B56,JPYSpotFx,IF(A56="SN","1D",IF(A56="SW","1W",A56)),D56,JoinCalendar,E56,F56,IsCurrencyPairCollateralBased,CollateralCurve,Permanent,_xll.ohTrigger(ManualTrigger,'General Settings'!$H$14),ObjectOverwrite))</f>
        <v>obj_0160e#0005</v>
      </c>
      <c r="H56" s="18" t="str">
        <f>_xll.ohRangeRetrieveError(G56)</f>
        <v/>
      </c>
      <c r="I56" s="6" t="str">
        <f>IFERROR(_xll.qlRateHelperQuoteName(G56),"--")</f>
        <v>USDJPY26Y_Quote</v>
      </c>
      <c r="J56" s="7">
        <f>IFERROR(_xll.qlRateHelperQuoteValue(G56),"--")</f>
        <v>-0.47075300000000009</v>
      </c>
      <c r="K56" s="7"/>
      <c r="L56" s="8" t="b">
        <f t="shared" si="2"/>
        <v>1</v>
      </c>
      <c r="M56" s="9">
        <v>50</v>
      </c>
      <c r="N56" s="9">
        <v>1</v>
      </c>
      <c r="O56" s="10">
        <f>IFERROR(_xll.qlRateHelperEarliestDate(G56,Trigger),"--")</f>
        <v>42150</v>
      </c>
      <c r="P56" s="10">
        <f>IFERROR(_xll.qlRateHelperLatestDate(G56,Trigger),"--")</f>
        <v>51649</v>
      </c>
    </row>
    <row r="57" spans="1:16" x14ac:dyDescent="0.2">
      <c r="A57" s="23" t="s">
        <v>101</v>
      </c>
      <c r="B57" s="17" t="str">
        <f t="shared" si="3"/>
        <v>USDJPY27Y_Quote</v>
      </c>
      <c r="C57" s="17"/>
      <c r="D57" s="17">
        <v>2</v>
      </c>
      <c r="E57" s="17" t="s">
        <v>62</v>
      </c>
      <c r="F57" s="17" t="b">
        <v>0</v>
      </c>
      <c r="G57" s="17" t="str">
        <f>IF(ISERROR(_xll.qlQuoteValue(B57,_xll.ohTrigger(ManualTrigger,'General Settings'!$H$14))),"--",_xll.qlFxSwapRateHelper(,B57,JPYSpotFx,IF(A57="SN","1D",IF(A57="SW","1W",A57)),D57,JoinCalendar,E57,F57,IsCurrencyPairCollateralBased,CollateralCurve,Permanent,_xll.ohTrigger(ManualTrigger,'General Settings'!$H$14),ObjectOverwrite))</f>
        <v>obj_015fd#0005</v>
      </c>
      <c r="H57" s="18" t="str">
        <f>_xll.ohRangeRetrieveError(G57)</f>
        <v/>
      </c>
      <c r="I57" s="6" t="str">
        <f>IFERROR(_xll.qlRateHelperQuoteName(G57),"--")</f>
        <v>USDJPY27Y_Quote</v>
      </c>
      <c r="J57" s="7">
        <f>IFERROR(_xll.qlRateHelperQuoteValue(G57),"--")</f>
        <v>-0.47847299999999998</v>
      </c>
      <c r="K57" s="7"/>
      <c r="L57" s="8" t="b">
        <f t="shared" si="2"/>
        <v>1</v>
      </c>
      <c r="M57" s="9">
        <v>50</v>
      </c>
      <c r="N57" s="9">
        <v>1</v>
      </c>
      <c r="O57" s="10">
        <f>IFERROR(_xll.qlRateHelperEarliestDate(G57,Trigger),"--")</f>
        <v>42150</v>
      </c>
      <c r="P57" s="10">
        <f>IFERROR(_xll.qlRateHelperLatestDate(G57,Trigger),"--")</f>
        <v>52013</v>
      </c>
    </row>
    <row r="58" spans="1:16" x14ac:dyDescent="0.2">
      <c r="A58" s="23" t="s">
        <v>102</v>
      </c>
      <c r="B58" s="17" t="str">
        <f t="shared" si="3"/>
        <v>USDJPY28Y_Quote</v>
      </c>
      <c r="C58" s="17"/>
      <c r="D58" s="17">
        <v>2</v>
      </c>
      <c r="E58" s="17" t="s">
        <v>62</v>
      </c>
      <c r="F58" s="17" t="b">
        <v>0</v>
      </c>
      <c r="G58" s="17" t="str">
        <f>IF(ISERROR(_xll.qlQuoteValue(B58,_xll.ohTrigger(ManualTrigger,'General Settings'!$H$14))),"--",_xll.qlFxSwapRateHelper(,B58,JPYSpotFx,IF(A58="SN","1D",IF(A58="SW","1W",A58)),D58,JoinCalendar,E58,F58,IsCurrencyPairCollateralBased,CollateralCurve,Permanent,_xll.ohTrigger(ManualTrigger,'General Settings'!$H$14),ObjectOverwrite))</f>
        <v>obj_015df#0005</v>
      </c>
      <c r="H58" s="18" t="str">
        <f>_xll.ohRangeRetrieveError(G58)</f>
        <v/>
      </c>
      <c r="I58" s="6" t="str">
        <f>IFERROR(_xll.qlRateHelperQuoteName(G58),"--")</f>
        <v>USDJPY28Y_Quote</v>
      </c>
      <c r="J58" s="7">
        <f>IFERROR(_xll.qlRateHelperQuoteValue(G58),"--")</f>
        <v>-0.48619349999999995</v>
      </c>
      <c r="K58" s="7"/>
      <c r="L58" s="8" t="b">
        <f t="shared" si="2"/>
        <v>1</v>
      </c>
      <c r="M58" s="9">
        <v>50</v>
      </c>
      <c r="N58" s="9">
        <v>1</v>
      </c>
      <c r="O58" s="10">
        <f>IFERROR(_xll.qlRateHelperEarliestDate(G58,Trigger),"--")</f>
        <v>42150</v>
      </c>
      <c r="P58" s="10">
        <f>IFERROR(_xll.qlRateHelperLatestDate(G58,Trigger),"--")</f>
        <v>52377</v>
      </c>
    </row>
    <row r="59" spans="1:16" x14ac:dyDescent="0.2">
      <c r="A59" s="23" t="s">
        <v>103</v>
      </c>
      <c r="B59" s="17" t="str">
        <f t="shared" si="3"/>
        <v>USDJPY29Y_Quote</v>
      </c>
      <c r="C59" s="17"/>
      <c r="D59" s="17">
        <v>2</v>
      </c>
      <c r="E59" s="17" t="s">
        <v>62</v>
      </c>
      <c r="F59" s="17" t="b">
        <v>0</v>
      </c>
      <c r="G59" s="17" t="str">
        <f>IF(ISERROR(_xll.qlQuoteValue(B59,_xll.ohTrigger(ManualTrigger,'General Settings'!$H$14))),"--",_xll.qlFxSwapRateHelper(,B59,JPYSpotFx,IF(A59="SN","1D",IF(A59="SW","1W",A59)),D59,JoinCalendar,E59,F59,IsCurrencyPairCollateralBased,CollateralCurve,Permanent,_xll.ohTrigger(ManualTrigger,'General Settings'!$H$14),ObjectOverwrite))</f>
        <v>obj_015fc#0005</v>
      </c>
      <c r="H59" s="18" t="str">
        <f>_xll.ohRangeRetrieveError(G59)</f>
        <v/>
      </c>
      <c r="I59" s="6" t="str">
        <f>IFERROR(_xll.qlRateHelperQuoteName(G59),"--")</f>
        <v>USDJPY29Y_Quote</v>
      </c>
      <c r="J59" s="7">
        <f>IFERROR(_xll.qlRateHelperQuoteValue(G59),"--")</f>
        <v>-0.49393500000000001</v>
      </c>
      <c r="K59" s="7"/>
      <c r="L59" s="8" t="b">
        <f t="shared" si="2"/>
        <v>1</v>
      </c>
      <c r="M59" s="9">
        <v>50</v>
      </c>
      <c r="N59" s="9">
        <v>1</v>
      </c>
      <c r="O59" s="10">
        <f>IFERROR(_xll.qlRateHelperEarliestDate(G59,Trigger),"--")</f>
        <v>42150</v>
      </c>
      <c r="P59" s="10">
        <f>IFERROR(_xll.qlRateHelperLatestDate(G59,Trigger),"--")</f>
        <v>52743</v>
      </c>
    </row>
    <row r="60" spans="1:16" x14ac:dyDescent="0.2">
      <c r="A60" s="24" t="s">
        <v>104</v>
      </c>
      <c r="B60" s="19" t="str">
        <f t="shared" si="3"/>
        <v>USDJPY30Y_Quote</v>
      </c>
      <c r="C60" s="19"/>
      <c r="D60" s="19">
        <v>2</v>
      </c>
      <c r="E60" s="19" t="s">
        <v>62</v>
      </c>
      <c r="F60" s="19" t="b">
        <v>0</v>
      </c>
      <c r="G60" s="19" t="str">
        <f>IF(ISERROR(_xll.qlQuoteValue(B60,_xll.ohTrigger(ManualTrigger,'General Settings'!$H$14))),"--",_xll.qlFxSwapRateHelper(,B60,JPYSpotFx,IF(A60="SN","1D",IF(A60="SW","1W",A60)),D60,JoinCalendar,E60,F60,IsCurrencyPairCollateralBased,CollateralCurve,Permanent,_xll.ohTrigger(ManualTrigger,'General Settings'!$H$14),ObjectOverwrite))</f>
        <v>obj_0161d#0005</v>
      </c>
      <c r="H60" s="20" t="str">
        <f>_xll.ohRangeRetrieveError(G60)</f>
        <v/>
      </c>
      <c r="I60" s="11" t="str">
        <f>IFERROR(_xll.qlRateHelperQuoteName(G60),"--")</f>
        <v>USDJPY30Y_Quote</v>
      </c>
      <c r="J60" s="12">
        <f>IFERROR(_xll.qlRateHelperQuoteValue(G60),"--")</f>
        <v>-0.49844799999999995</v>
      </c>
      <c r="K60" s="12"/>
      <c r="L60" s="13" t="b">
        <f t="shared" si="2"/>
        <v>1</v>
      </c>
      <c r="M60" s="14">
        <v>50</v>
      </c>
      <c r="N60" s="14">
        <v>1</v>
      </c>
      <c r="O60" s="15">
        <f>IFERROR(_xll.qlRateHelperEarliestDate(G60,Trigger),"--")</f>
        <v>42150</v>
      </c>
      <c r="P60" s="15">
        <f>IFERROR(_xll.qlRateHelperLatestDate(G60,Trigger),"--")</f>
        <v>53108</v>
      </c>
    </row>
  </sheetData>
  <dataValidations count="4">
    <dataValidation type="list" allowBlank="1" showInputMessage="1" showErrorMessage="1" sqref="S3">
      <formula1>"EUR,USD,GBP,JPY,CHF"</formula1>
    </dataValidation>
    <dataValidation type="list" allowBlank="1" showInputMessage="1" showErrorMessage="1" sqref="S8">
      <formula1>"JoinBusinessDays,JoinHolidays"</formula1>
    </dataValidation>
    <dataValidation type="list" allowBlank="1" showInputMessage="1" showErrorMessage="1" sqref="S6:S7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S4 S1">
      <formula1>"EUR,USD,GBP,JPY,CHF,AUD,CNY,CNH,HKD,RMB,SEK,PLN,HUF,CZK"</formula1>
    </dataValidation>
  </dataValidations>
  <pageMargins left="0.75" right="0.75" top="1" bottom="1" header="0.5" footer="0.5"/>
  <pageSetup orientation="portrait" horizontalDpi="300" verticalDpi="30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T60"/>
  <sheetViews>
    <sheetView showGridLines="0" topLeftCell="I1" workbookViewId="0">
      <selection activeCell="I1" sqref="I1"/>
    </sheetView>
  </sheetViews>
  <sheetFormatPr defaultRowHeight="11.25" outlineLevelCol="1" x14ac:dyDescent="0.2"/>
  <cols>
    <col min="1" max="1" width="4" style="16" hidden="1" customWidth="1" outlineLevel="1"/>
    <col min="2" max="2" width="16.140625" style="16" hidden="1" customWidth="1" outlineLevel="1"/>
    <col min="3" max="3" width="13.140625" style="16" hidden="1" customWidth="1" outlineLevel="1"/>
    <col min="4" max="6" width="11" style="16" hidden="1" customWidth="1" outlineLevel="1"/>
    <col min="7" max="7" width="17.28515625" style="16" hidden="1" customWidth="1" outlineLevel="1"/>
    <col min="8" max="8" width="20.7109375" style="16" hidden="1" customWidth="1" outlineLevel="1"/>
    <col min="9" max="9" width="16.140625" style="22" bestFit="1" customWidth="1" collapsed="1"/>
    <col min="10" max="10" width="12" style="22" bestFit="1" customWidth="1"/>
    <col min="11" max="11" width="11" style="22" customWidth="1"/>
    <col min="12" max="12" width="13.140625" style="22" bestFit="1" customWidth="1"/>
    <col min="13" max="13" width="9" style="22" bestFit="1" customWidth="1"/>
    <col min="14" max="14" width="13.140625" style="22" bestFit="1" customWidth="1"/>
    <col min="15" max="16" width="17.28515625" style="22" bestFit="1" customWidth="1"/>
    <col min="17" max="17" width="2.7109375" style="16" bestFit="1" customWidth="1"/>
    <col min="18" max="18" width="30.7109375" style="16" customWidth="1"/>
    <col min="19" max="19" width="25.7109375" style="16" customWidth="1"/>
    <col min="20" max="20" width="2.7109375" style="16" customWidth="1"/>
    <col min="21" max="16384" width="9.140625" style="16"/>
  </cols>
  <sheetData>
    <row r="1" spans="1:20" s="26" customFormat="1" ht="22.5" x14ac:dyDescent="0.25">
      <c r="A1" s="25"/>
      <c r="B1" s="25" t="s">
        <v>74</v>
      </c>
      <c r="C1" s="25" t="s">
        <v>75</v>
      </c>
      <c r="D1" s="25" t="s">
        <v>70</v>
      </c>
      <c r="E1" s="25" t="s">
        <v>72</v>
      </c>
      <c r="F1" s="25" t="s">
        <v>73</v>
      </c>
      <c r="G1" s="25" t="s">
        <v>71</v>
      </c>
      <c r="H1" s="25"/>
      <c r="I1" s="21" t="s">
        <v>67</v>
      </c>
      <c r="J1" s="21" t="s">
        <v>36</v>
      </c>
      <c r="K1" s="21" t="s">
        <v>35</v>
      </c>
      <c r="L1" s="21" t="s">
        <v>34</v>
      </c>
      <c r="M1" s="21" t="s">
        <v>33</v>
      </c>
      <c r="N1" s="21" t="s">
        <v>32</v>
      </c>
      <c r="O1" s="21" t="s">
        <v>31</v>
      </c>
      <c r="P1" s="21" t="s">
        <v>30</v>
      </c>
      <c r="R1" s="71" t="s">
        <v>119</v>
      </c>
      <c r="S1" s="114" t="s">
        <v>122</v>
      </c>
      <c r="T1" s="26" t="s">
        <v>109</v>
      </c>
    </row>
    <row r="2" spans="1:20" x14ac:dyDescent="0.2">
      <c r="A2" s="101" t="s">
        <v>56</v>
      </c>
      <c r="B2" s="102" t="str">
        <f>ForeignCurrency&amp;A2&amp;"DP"&amp;QuoteSuffix</f>
        <v>AUDONDP_Quote</v>
      </c>
      <c r="C2" s="102" t="str">
        <f>_xll.qlIborIndex(,,"1D",D2,ForeignCurrency,$S$7,E2,F2,"act/360",,,_xll.ohTrigger(ManualTrigger,'General Settings'!$H$10))</f>
        <v>obj_01527#0004</v>
      </c>
      <c r="D2" s="102">
        <v>0</v>
      </c>
      <c r="E2" s="102" t="s">
        <v>62</v>
      </c>
      <c r="F2" s="102" t="b">
        <v>0</v>
      </c>
      <c r="G2" s="102" t="str">
        <f>IF(ISERROR(_xll.qlQuoteValue(B2,_xll.ohTrigger(ManualTrigger,'General Settings'!$H$10))),"--",_xll.qlDepositRateHelper(,B2,C2,,_xll.ohTrigger(ManualTrigger,'General Settings'!$H$10)))</f>
        <v>obj_01566#0004</v>
      </c>
      <c r="H2" s="102" t="str">
        <f>_xll.ohRangeRetrieveError(G2)</f>
        <v/>
      </c>
      <c r="I2" s="103" t="str">
        <f>IFERROR(_xll.qlRateHelperQuoteName(G2),"--")</f>
        <v>AUDONDP_Quote</v>
      </c>
      <c r="J2" s="104">
        <f>IFERROR(_xll.qlRateHelperQuoteValue(G2,),"--")</f>
        <v>2.1700000000000001E-2</v>
      </c>
      <c r="K2" s="104"/>
      <c r="L2" s="105" t="b">
        <f t="shared" ref="L2:L4" si="0">IF(J2="--",FALSE,TRUE)</f>
        <v>1</v>
      </c>
      <c r="M2" s="106">
        <v>60</v>
      </c>
      <c r="N2" s="106">
        <v>1</v>
      </c>
      <c r="O2" s="107">
        <f>IFERROR(_xll.qlRateHelperEarliestDate(G2,),"--")</f>
        <v>42145</v>
      </c>
      <c r="P2" s="107">
        <f>IFERROR(_xll.qlRateHelperLatestDate(G2,),"--")</f>
        <v>42146</v>
      </c>
      <c r="R2" s="51" t="s">
        <v>77</v>
      </c>
      <c r="S2" s="55" t="str">
        <f>AUDCollateralCurrency&amp;AUDCollateralType</f>
        <v>USDBASISEURON</v>
      </c>
      <c r="T2" s="16" t="s">
        <v>109</v>
      </c>
    </row>
    <row r="3" spans="1:20" x14ac:dyDescent="0.2">
      <c r="A3" s="95" t="s">
        <v>141</v>
      </c>
      <c r="B3" s="18" t="str">
        <f>ForeignCurrency&amp;A3&amp;"DP"&amp;QuoteSuffix</f>
        <v>AUDTNDP_Quote</v>
      </c>
      <c r="C3" s="18" t="str">
        <f>_xll.qlIborIndex(,,"1D",D3,ForeignCurrency,$S$7,E3,F3,"act/360",,,_xll.ohTrigger(ManualTrigger,'General Settings'!$H$10))</f>
        <v>obj_01529#0004</v>
      </c>
      <c r="D3" s="18">
        <v>1</v>
      </c>
      <c r="E3" s="18" t="s">
        <v>62</v>
      </c>
      <c r="F3" s="18" t="b">
        <v>0</v>
      </c>
      <c r="G3" s="18" t="str">
        <f>IF(ISERROR(_xll.qlQuoteValue(B3,_xll.ohTrigger(ManualTrigger,'General Settings'!$H$10))),"--",_xll.qlDepositRateHelper(,B3,C3,,_xll.ohTrigger(ManualTrigger,'General Settings'!$H$10)))</f>
        <v>obj_01573#0004</v>
      </c>
      <c r="H3" s="18" t="str">
        <f>_xll.ohRangeRetrieveError(G3)</f>
        <v/>
      </c>
      <c r="I3" s="96" t="str">
        <f>IFERROR(_xll.qlRateHelperQuoteName(G3),"--")</f>
        <v>AUDTNDP_Quote</v>
      </c>
      <c r="J3" s="97">
        <f>IFERROR(_xll.qlRateHelperQuoteValue(G3,),"--")</f>
        <v>2.1700000000000001E-2</v>
      </c>
      <c r="K3" s="97"/>
      <c r="L3" s="98" t="b">
        <f t="shared" si="0"/>
        <v>1</v>
      </c>
      <c r="M3" s="99">
        <v>60</v>
      </c>
      <c r="N3" s="99">
        <v>1</v>
      </c>
      <c r="O3" s="100">
        <f>IFERROR(_xll.qlRateHelperEarliestDate(G3,),"--")</f>
        <v>42146</v>
      </c>
      <c r="P3" s="100">
        <f>IFERROR(_xll.qlRateHelperLatestDate(G3,),"--")</f>
        <v>42150</v>
      </c>
      <c r="R3" s="49" t="s">
        <v>105</v>
      </c>
      <c r="S3" s="47" t="s">
        <v>122</v>
      </c>
      <c r="T3" s="16" t="s">
        <v>109</v>
      </c>
    </row>
    <row r="4" spans="1:20" x14ac:dyDescent="0.2">
      <c r="A4" s="108" t="s">
        <v>59</v>
      </c>
      <c r="B4" s="20" t="str">
        <f>ForeignCurrency&amp;A4&amp;"DP"&amp;QuoteSuffix</f>
        <v>AUDSNDP_Quote</v>
      </c>
      <c r="C4" s="20" t="str">
        <f>_xll.qlIborIndex(,,"1D",D4,ForeignCurrency,$S$7,E4,F4,"act/360",,,_xll.ohTrigger(ManualTrigger,'General Settings'!$H$10))</f>
        <v>obj_0153a#0004</v>
      </c>
      <c r="D4" s="20">
        <v>2</v>
      </c>
      <c r="E4" s="20" t="s">
        <v>62</v>
      </c>
      <c r="F4" s="20" t="b">
        <v>0</v>
      </c>
      <c r="G4" s="20" t="str">
        <f>IF(ISERROR(_xll.qlQuoteValue(B4,_xll.ohTrigger(ManualTrigger,'General Settings'!$H$10))),"--",_xll.qlDepositRateHelper(,B4,C4,,_xll.ohTrigger(ManualTrigger,'General Settings'!$H$10)))</f>
        <v>obj_0156e#0004</v>
      </c>
      <c r="H4" s="20" t="str">
        <f>_xll.ohRangeRetrieveError(G4)</f>
        <v/>
      </c>
      <c r="I4" s="109" t="str">
        <f>IFERROR(_xll.qlRateHelperQuoteName(G4),"--")</f>
        <v>AUDSNDP_Quote</v>
      </c>
      <c r="J4" s="110">
        <f>IFERROR(_xll.qlRateHelperQuoteValue(G4,),"--")</f>
        <v>2.0750000000000001E-2</v>
      </c>
      <c r="K4" s="110"/>
      <c r="L4" s="111" t="b">
        <f t="shared" si="0"/>
        <v>1</v>
      </c>
      <c r="M4" s="112">
        <v>60</v>
      </c>
      <c r="N4" s="112">
        <v>1</v>
      </c>
      <c r="O4" s="113">
        <f>IFERROR(_xll.qlRateHelperEarliestDate(G4,),"--")</f>
        <v>42150</v>
      </c>
      <c r="P4" s="113">
        <f>IFERROR(_xll.qlRateHelperLatestDate(G4,),"--")</f>
        <v>42151</v>
      </c>
      <c r="R4" s="52" t="s">
        <v>106</v>
      </c>
      <c r="S4" s="53" t="s">
        <v>55</v>
      </c>
      <c r="T4" s="16" t="s">
        <v>109</v>
      </c>
    </row>
    <row r="5" spans="1:20" x14ac:dyDescent="0.2">
      <c r="A5" s="23" t="s">
        <v>59</v>
      </c>
      <c r="B5" s="17" t="str">
        <f t="shared" ref="B5:B36" si="1">AUDCollateralCurrency&amp;ForeignCurrency&amp;A5&amp;"_Quote"</f>
        <v>USDAUDSN_Quote</v>
      </c>
      <c r="C5" s="17"/>
      <c r="D5" s="17">
        <v>2</v>
      </c>
      <c r="E5" s="17" t="s">
        <v>62</v>
      </c>
      <c r="F5" s="17" t="b">
        <v>0</v>
      </c>
      <c r="G5" s="17" t="str">
        <f>IF(ISERROR(_xll.qlQuoteValue(B5,_xll.ohTrigger(ManualTrigger,'General Settings'!$H$15))),"--",_xll.qlFxSwapRateHelper(,B5,AUDSpotFx,IF(A5="SN","1D",IF(A5="SW","1W",A5)),D5,JoinCalendar,E5,F5,IsCurrencyPairCollateralBased,CollateralCurve,Permanent,_xll.ohTrigger(ManualTrigger,'General Settings'!$H$15),ObjectOverwrite))</f>
        <v>obj_0163a#0005</v>
      </c>
      <c r="H5" s="18" t="str">
        <f>_xll.ohRangeRetrieveError(G5)</f>
        <v/>
      </c>
      <c r="I5" s="1" t="str">
        <f>IFERROR(_xll.qlRateHelperQuoteName(G5),"--")</f>
        <v>USDAUDSN_Quote</v>
      </c>
      <c r="J5" s="2">
        <f>IFERROR(_xll.qlRateHelperQuoteValue(G5),"--")</f>
        <v>-4.2900000000000006E-5</v>
      </c>
      <c r="K5" s="2"/>
      <c r="L5" s="3" t="b">
        <f>IF(J5="--",FALSE,TRUE)</f>
        <v>1</v>
      </c>
      <c r="M5" s="4">
        <v>50</v>
      </c>
      <c r="N5" s="4">
        <v>1</v>
      </c>
      <c r="O5" s="5">
        <f>IFERROR(_xll.qlRateHelperEarliestDate(G5),"--")</f>
        <v>42150</v>
      </c>
      <c r="P5" s="5">
        <f>IFERROR(_xll.qlRateHelperLatestDate(G5),"--")</f>
        <v>42151</v>
      </c>
      <c r="R5" s="50" t="s">
        <v>78</v>
      </c>
      <c r="S5" s="48" t="b">
        <f>IF(BaseCurrency=AUDCollateralCurrency,TRUE,FALSE)</f>
        <v>0</v>
      </c>
      <c r="T5" s="16" t="s">
        <v>109</v>
      </c>
    </row>
    <row r="6" spans="1:20" x14ac:dyDescent="0.2">
      <c r="A6" s="23" t="s">
        <v>29</v>
      </c>
      <c r="B6" s="17" t="str">
        <f t="shared" si="1"/>
        <v>USDAUDSW_Quote</v>
      </c>
      <c r="C6" s="17"/>
      <c r="D6" s="17">
        <v>2</v>
      </c>
      <c r="E6" s="17" t="s">
        <v>62</v>
      </c>
      <c r="F6" s="17" t="b">
        <v>0</v>
      </c>
      <c r="G6" s="17" t="str">
        <f>IF(ISERROR(_xll.qlQuoteValue(B6,_xll.ohTrigger(ManualTrigger,'General Settings'!$H$15))),"--",_xll.qlFxSwapRateHelper(,B6,AUDSpotFx,IF(A6="SN","1D",IF(A6="SW","1W",A6)),D6,JoinCalendar,E6,F6,IsCurrencyPairCollateralBased,CollateralCurve,Permanent,_xll.ohTrigger(ManualTrigger,'General Settings'!$H$15),ObjectOverwrite))</f>
        <v>obj_01659#0005</v>
      </c>
      <c r="H6" s="18" t="str">
        <f>_xll.ohRangeRetrieveError(G6)</f>
        <v/>
      </c>
      <c r="I6" s="6" t="str">
        <f>IFERROR(_xll.qlRateHelperQuoteName(G6),"--")</f>
        <v>USDAUDSW_Quote</v>
      </c>
      <c r="J6" s="7">
        <f>IFERROR(_xll.qlRateHelperQuoteValue(G6),"--")</f>
        <v>-3.0600000000000001E-4</v>
      </c>
      <c r="K6" s="7"/>
      <c r="L6" s="8" t="b">
        <f t="shared" ref="L6:L60" si="2">IF(J6="--",FALSE,TRUE)</f>
        <v>1</v>
      </c>
      <c r="M6" s="9">
        <v>50</v>
      </c>
      <c r="N6" s="9">
        <v>1</v>
      </c>
      <c r="O6" s="10">
        <f>IFERROR(_xll.qlRateHelperEarliestDate(G6),"--")</f>
        <v>42150</v>
      </c>
      <c r="P6" s="10">
        <f>IFERROR(_xll.qlRateHelperLatestDate(G6),"--")</f>
        <v>42157</v>
      </c>
      <c r="R6" s="49" t="s">
        <v>107</v>
      </c>
      <c r="S6" s="56" t="s">
        <v>123</v>
      </c>
      <c r="T6" s="16" t="s">
        <v>109</v>
      </c>
    </row>
    <row r="7" spans="1:20" x14ac:dyDescent="0.2">
      <c r="A7" s="23" t="s">
        <v>28</v>
      </c>
      <c r="B7" s="17" t="str">
        <f t="shared" si="1"/>
        <v>USDAUD2W_Quote</v>
      </c>
      <c r="C7" s="17"/>
      <c r="D7" s="17">
        <v>2</v>
      </c>
      <c r="E7" s="17" t="s">
        <v>62</v>
      </c>
      <c r="F7" s="17" t="b">
        <v>0</v>
      </c>
      <c r="G7" s="17" t="str">
        <f>IF(ISERROR(_xll.qlQuoteValue(B7,_xll.ohTrigger(ManualTrigger,'General Settings'!$H$15))),"--",_xll.qlFxSwapRateHelper(,B7,AUDSpotFx,IF(A7="SN","1D",IF(A7="SW","1W",A7)),D7,JoinCalendar,E7,F7,IsCurrencyPairCollateralBased,CollateralCurve,Permanent,_xll.ohTrigger(ManualTrigger,'General Settings'!$H$15),ObjectOverwrite))</f>
        <v>obj_01638#0005</v>
      </c>
      <c r="H7" s="18" t="str">
        <f>_xll.ohRangeRetrieveError(G7)</f>
        <v/>
      </c>
      <c r="I7" s="6" t="str">
        <f>IFERROR(_xll.qlRateHelperQuoteName(G7),"--")</f>
        <v>USDAUD2W_Quote</v>
      </c>
      <c r="J7" s="7">
        <f>IFERROR(_xll.qlRateHelperQuoteValue(G7),"--")</f>
        <v>-6.045E-4</v>
      </c>
      <c r="K7" s="7"/>
      <c r="L7" s="8" t="b">
        <f t="shared" si="2"/>
        <v>1</v>
      </c>
      <c r="M7" s="9">
        <v>50</v>
      </c>
      <c r="N7" s="9">
        <v>1</v>
      </c>
      <c r="O7" s="10">
        <f>IFERROR(_xll.qlRateHelperEarliestDate(G7),"--")</f>
        <v>42150</v>
      </c>
      <c r="P7" s="10">
        <f>IFERROR(_xll.qlRateHelperLatestDate(G7),"--")</f>
        <v>42164</v>
      </c>
      <c r="R7" s="50" t="s">
        <v>108</v>
      </c>
      <c r="S7" s="57" t="s">
        <v>64</v>
      </c>
      <c r="T7" s="16" t="s">
        <v>109</v>
      </c>
    </row>
    <row r="8" spans="1:20" x14ac:dyDescent="0.2">
      <c r="A8" s="23" t="s">
        <v>27</v>
      </c>
      <c r="B8" s="17" t="str">
        <f t="shared" si="1"/>
        <v>USDAUD3W_Quote</v>
      </c>
      <c r="C8" s="17"/>
      <c r="D8" s="17">
        <v>2</v>
      </c>
      <c r="E8" s="17" t="s">
        <v>62</v>
      </c>
      <c r="F8" s="17" t="b">
        <v>0</v>
      </c>
      <c r="G8" s="17" t="str">
        <f>IF(ISERROR(_xll.qlQuoteValue(B8,_xll.ohTrigger(ManualTrigger,'General Settings'!$H$15))),"--",_xll.qlFxSwapRateHelper(,B8,AUDSpotFx,IF(A8="SN","1D",IF(A8="SW","1W",A8)),D8,JoinCalendar,E8,F8,IsCurrencyPairCollateralBased,CollateralCurve,Permanent,_xll.ohTrigger(ManualTrigger,'General Settings'!$H$15),ObjectOverwrite))</f>
        <v>obj_01651#0005</v>
      </c>
      <c r="H8" s="18" t="str">
        <f>_xll.ohRangeRetrieveError(G8)</f>
        <v/>
      </c>
      <c r="I8" s="6" t="str">
        <f>IFERROR(_xll.qlRateHelperQuoteName(G8),"--")</f>
        <v>USDAUD3W_Quote</v>
      </c>
      <c r="J8" s="7">
        <f>IFERROR(_xll.qlRateHelperQuoteValue(G8),"--")</f>
        <v>-8.8949999999999999E-4</v>
      </c>
      <c r="K8" s="7"/>
      <c r="L8" s="8" t="b">
        <f t="shared" si="2"/>
        <v>1</v>
      </c>
      <c r="M8" s="9">
        <v>50</v>
      </c>
      <c r="N8" s="9">
        <v>1</v>
      </c>
      <c r="O8" s="10">
        <f>IFERROR(_xll.qlRateHelperEarliestDate(G8),"--")</f>
        <v>42150</v>
      </c>
      <c r="P8" s="10">
        <f>IFERROR(_xll.qlRateHelperLatestDate(G8),"--")</f>
        <v>42171</v>
      </c>
      <c r="R8" s="52" t="s">
        <v>112</v>
      </c>
      <c r="S8" s="57" t="s">
        <v>65</v>
      </c>
      <c r="T8" s="16" t="s">
        <v>109</v>
      </c>
    </row>
    <row r="9" spans="1:20" x14ac:dyDescent="0.2">
      <c r="A9" s="23" t="s">
        <v>26</v>
      </c>
      <c r="B9" s="17" t="str">
        <f t="shared" si="1"/>
        <v>USDAUD1M_Quote</v>
      </c>
      <c r="C9" s="17"/>
      <c r="D9" s="17">
        <v>2</v>
      </c>
      <c r="E9" s="17" t="s">
        <v>62</v>
      </c>
      <c r="F9" s="17" t="b">
        <v>0</v>
      </c>
      <c r="G9" s="17" t="str">
        <f>IF(ISERROR(_xll.qlQuoteValue(B9,_xll.ohTrigger(ManualTrigger,'General Settings'!$H$15))),"--",_xll.qlFxSwapRateHelper(,B9,AUDSpotFx,IF(A9="SN","1D",IF(A9="SW","1W",A9)),D9,JoinCalendar,E9,F9,IsCurrencyPairCollateralBased,CollateralCurve,Permanent,_xll.ohTrigger(ManualTrigger,'General Settings'!$H$15),ObjectOverwrite))</f>
        <v>obj_01643#0005</v>
      </c>
      <c r="H9" s="18" t="str">
        <f>_xll.ohRangeRetrieveError(G9)</f>
        <v/>
      </c>
      <c r="I9" s="6" t="str">
        <f>IFERROR(_xll.qlRateHelperQuoteName(G9),"--")</f>
        <v>USDAUD1M_Quote</v>
      </c>
      <c r="J9" s="7">
        <f>IFERROR(_xll.qlRateHelperQuoteValue(G9),"--")</f>
        <v>-1.3320000000000001E-3</v>
      </c>
      <c r="K9" s="7"/>
      <c r="L9" s="8" t="b">
        <f t="shared" si="2"/>
        <v>1</v>
      </c>
      <c r="M9" s="9">
        <v>50</v>
      </c>
      <c r="N9" s="9">
        <v>1</v>
      </c>
      <c r="O9" s="10">
        <f>IFERROR(_xll.qlRateHelperEarliestDate(G9),"--")</f>
        <v>42150</v>
      </c>
      <c r="P9" s="10">
        <f>IFERROR(_xll.qlRateHelperLatestDate(G9),"--")</f>
        <v>42181</v>
      </c>
      <c r="R9" s="51" t="s">
        <v>69</v>
      </c>
      <c r="S9" s="58" t="str">
        <f>S8&amp;"("&amp;S6&amp;","&amp;S7&amp;")"</f>
        <v>JoinHolidays(Australia,UnitedStates::Settlement)</v>
      </c>
      <c r="T9" s="16" t="s">
        <v>109</v>
      </c>
    </row>
    <row r="10" spans="1:20" x14ac:dyDescent="0.2">
      <c r="A10" s="23" t="s">
        <v>25</v>
      </c>
      <c r="B10" s="17" t="str">
        <f t="shared" si="1"/>
        <v>USDAUD2M_Quote</v>
      </c>
      <c r="C10" s="17"/>
      <c r="D10" s="17">
        <v>2</v>
      </c>
      <c r="E10" s="17" t="s">
        <v>62</v>
      </c>
      <c r="F10" s="17" t="b">
        <v>0</v>
      </c>
      <c r="G10" s="17" t="str">
        <f>IF(ISERROR(_xll.qlQuoteValue(B10,_xll.ohTrigger(ManualTrigger,'General Settings'!$H$15))),"--",_xll.qlFxSwapRateHelper(,B10,AUDSpotFx,IF(A10="SN","1D",IF(A10="SW","1W",A10)),D10,JoinCalendar,E10,F10,IsCurrencyPairCollateralBased,CollateralCurve,Permanent,_xll.ohTrigger(ManualTrigger,'General Settings'!$H$15),ObjectOverwrite))</f>
        <v>obj_01633#0005</v>
      </c>
      <c r="H10" s="18" t="str">
        <f>_xll.ohRangeRetrieveError(G10)</f>
        <v/>
      </c>
      <c r="I10" s="6" t="str">
        <f>IFERROR(_xll.qlRateHelperQuoteName(G10),"--")</f>
        <v>USDAUD2M_Quote</v>
      </c>
      <c r="J10" s="7">
        <f>IFERROR(_xll.qlRateHelperQuoteValue(G10),"--")</f>
        <v>-2.6420000000000003E-3</v>
      </c>
      <c r="K10" s="7"/>
      <c r="L10" s="8" t="b">
        <f t="shared" si="2"/>
        <v>1</v>
      </c>
      <c r="M10" s="9">
        <v>50</v>
      </c>
      <c r="N10" s="9">
        <v>1</v>
      </c>
      <c r="O10" s="10">
        <f>IFERROR(_xll.qlRateHelperEarliestDate(G10),"--")</f>
        <v>42150</v>
      </c>
      <c r="P10" s="10">
        <f>IFERROR(_xll.qlRateHelperLatestDate(G10),"--")</f>
        <v>42212</v>
      </c>
      <c r="T10" s="16" t="s">
        <v>109</v>
      </c>
    </row>
    <row r="11" spans="1:20" x14ac:dyDescent="0.2">
      <c r="A11" s="23" t="s">
        <v>24</v>
      </c>
      <c r="B11" s="17" t="str">
        <f t="shared" si="1"/>
        <v>USDAUD3M_Quote</v>
      </c>
      <c r="C11" s="17"/>
      <c r="D11" s="17">
        <v>2</v>
      </c>
      <c r="E11" s="17" t="s">
        <v>62</v>
      </c>
      <c r="F11" s="17" t="b">
        <v>0</v>
      </c>
      <c r="G11" s="17" t="str">
        <f>IF(ISERROR(_xll.qlQuoteValue(B11,_xll.ohTrigger(ManualTrigger,'General Settings'!$H$15))),"--",_xll.qlFxSwapRateHelper(,B11,AUDSpotFx,IF(A11="SN","1D",IF(A11="SW","1W",A11)),D11,JoinCalendar,E11,F11,IsCurrencyPairCollateralBased,CollateralCurve,Permanent,_xll.ohTrigger(ManualTrigger,'General Settings'!$H$15),ObjectOverwrite))</f>
        <v>obj_0163f#0005</v>
      </c>
      <c r="H11" s="18" t="str">
        <f>_xll.ohRangeRetrieveError(G11)</f>
        <v/>
      </c>
      <c r="I11" s="6" t="str">
        <f>IFERROR(_xll.qlRateHelperQuoteName(G11),"--")</f>
        <v>USDAUD3M_Quote</v>
      </c>
      <c r="J11" s="7">
        <f>IFERROR(_xll.qlRateHelperQuoteValue(G11),"--")</f>
        <v>-3.9315000000000001E-3</v>
      </c>
      <c r="K11" s="7"/>
      <c r="L11" s="8" t="b">
        <f t="shared" si="2"/>
        <v>1</v>
      </c>
      <c r="M11" s="9">
        <v>50</v>
      </c>
      <c r="N11" s="9">
        <v>1</v>
      </c>
      <c r="O11" s="10">
        <f>IFERROR(_xll.qlRateHelperEarliestDate(G11),"--")</f>
        <v>42150</v>
      </c>
      <c r="P11" s="10">
        <f>IFERROR(_xll.qlRateHelperLatestDate(G11),"--")</f>
        <v>42242</v>
      </c>
      <c r="T11" s="16" t="s">
        <v>109</v>
      </c>
    </row>
    <row r="12" spans="1:20" x14ac:dyDescent="0.2">
      <c r="A12" s="23" t="s">
        <v>23</v>
      </c>
      <c r="B12" s="17" t="str">
        <f t="shared" si="1"/>
        <v>USDAUD4M_Quote</v>
      </c>
      <c r="C12" s="17"/>
      <c r="D12" s="17">
        <v>2</v>
      </c>
      <c r="E12" s="17" t="s">
        <v>62</v>
      </c>
      <c r="F12" s="17" t="b">
        <v>0</v>
      </c>
      <c r="G12" s="17" t="str">
        <f>IF(ISERROR(_xll.qlQuoteValue(B12,_xll.ohTrigger(ManualTrigger,'General Settings'!$H$15))),"--",_xll.qlFxSwapRateHelper(,B12,AUDSpotFx,IF(A12="SN","1D",IF(A12="SW","1W",A12)),D12,JoinCalendar,E12,F12,IsCurrencyPairCollateralBased,CollateralCurve,Permanent,_xll.ohTrigger(ManualTrigger,'General Settings'!$H$15),ObjectOverwrite))</f>
        <v>obj_01636#0005</v>
      </c>
      <c r="H12" s="18" t="str">
        <f>_xll.ohRangeRetrieveError(G12)</f>
        <v/>
      </c>
      <c r="I12" s="6" t="str">
        <f>IFERROR(_xll.qlRateHelperQuoteName(G12),"--")</f>
        <v>USDAUD4M_Quote</v>
      </c>
      <c r="J12" s="7">
        <f>IFERROR(_xll.qlRateHelperQuoteValue(G12),"--")</f>
        <v>-5.3014999999999998E-3</v>
      </c>
      <c r="K12" s="7"/>
      <c r="L12" s="8" t="b">
        <f t="shared" si="2"/>
        <v>1</v>
      </c>
      <c r="M12" s="9">
        <v>50</v>
      </c>
      <c r="N12" s="9">
        <v>1</v>
      </c>
      <c r="O12" s="10">
        <f>IFERROR(_xll.qlRateHelperEarliestDate(G12),"--")</f>
        <v>42150</v>
      </c>
      <c r="P12" s="10">
        <f>IFERROR(_xll.qlRateHelperLatestDate(G12),"--")</f>
        <v>42275</v>
      </c>
      <c r="T12" s="16" t="s">
        <v>109</v>
      </c>
    </row>
    <row r="13" spans="1:20" x14ac:dyDescent="0.2">
      <c r="A13" s="23" t="s">
        <v>22</v>
      </c>
      <c r="B13" s="17" t="str">
        <f t="shared" si="1"/>
        <v>USDAUD5M_Quote</v>
      </c>
      <c r="C13" s="17"/>
      <c r="D13" s="17">
        <v>2</v>
      </c>
      <c r="E13" s="17" t="s">
        <v>62</v>
      </c>
      <c r="F13" s="17" t="b">
        <v>0</v>
      </c>
      <c r="G13" s="17" t="str">
        <f>IF(ISERROR(_xll.qlQuoteValue(B13,_xll.ohTrigger(ManualTrigger,'General Settings'!$H$15))),"--",_xll.qlFxSwapRateHelper(,B13,AUDSpotFx,IF(A13="SN","1D",IF(A13="SW","1W",A13)),D13,JoinCalendar,E13,F13,IsCurrencyPairCollateralBased,CollateralCurve,Permanent,_xll.ohTrigger(ManualTrigger,'General Settings'!$H$15),ObjectOverwrite))</f>
        <v>obj_0164c#0005</v>
      </c>
      <c r="H13" s="18" t="str">
        <f>_xll.ohRangeRetrieveError(G13)</f>
        <v/>
      </c>
      <c r="I13" s="6" t="str">
        <f>IFERROR(_xll.qlRateHelperQuoteName(G13),"--")</f>
        <v>USDAUD5M_Quote</v>
      </c>
      <c r="J13" s="7">
        <f>IFERROR(_xll.qlRateHelperQuoteValue(G13),"--")</f>
        <v>-6.4010000000000004E-3</v>
      </c>
      <c r="K13" s="7"/>
      <c r="L13" s="8" t="b">
        <f t="shared" si="2"/>
        <v>1</v>
      </c>
      <c r="M13" s="9">
        <v>50</v>
      </c>
      <c r="N13" s="9">
        <v>1</v>
      </c>
      <c r="O13" s="10">
        <f>IFERROR(_xll.qlRateHelperEarliestDate(G13),"--")</f>
        <v>42150</v>
      </c>
      <c r="P13" s="10">
        <f>IFERROR(_xll.qlRateHelperLatestDate(G13),"--")</f>
        <v>42303</v>
      </c>
    </row>
    <row r="14" spans="1:20" x14ac:dyDescent="0.2">
      <c r="A14" s="23" t="s">
        <v>21</v>
      </c>
      <c r="B14" s="17" t="str">
        <f t="shared" si="1"/>
        <v>USDAUD6M_Quote</v>
      </c>
      <c r="C14" s="17"/>
      <c r="D14" s="17">
        <v>2</v>
      </c>
      <c r="E14" s="17" t="s">
        <v>62</v>
      </c>
      <c r="F14" s="17" t="b">
        <v>0</v>
      </c>
      <c r="G14" s="17" t="str">
        <f>IF(ISERROR(_xll.qlQuoteValue(B14,_xll.ohTrigger(ManualTrigger,'General Settings'!$H$15))),"--",_xll.qlFxSwapRateHelper(,B14,AUDSpotFx,IF(A14="SN","1D",IF(A14="SW","1W",A14)),D14,JoinCalendar,E14,F14,IsCurrencyPairCollateralBased,CollateralCurve,Permanent,_xll.ohTrigger(ManualTrigger,'General Settings'!$H$15),ObjectOverwrite))</f>
        <v>obj_01657#0005</v>
      </c>
      <c r="H14" s="18" t="str">
        <f>_xll.ohRangeRetrieveError(G14)</f>
        <v/>
      </c>
      <c r="I14" s="6" t="str">
        <f>IFERROR(_xll.qlRateHelperQuoteName(G14),"--")</f>
        <v>USDAUD6M_Quote</v>
      </c>
      <c r="J14" s="7">
        <f>IFERROR(_xll.qlRateHelperQuoteValue(G14),"--")</f>
        <v>-7.639E-3</v>
      </c>
      <c r="K14" s="7"/>
      <c r="L14" s="8" t="b">
        <f t="shared" si="2"/>
        <v>1</v>
      </c>
      <c r="M14" s="9">
        <v>50</v>
      </c>
      <c r="N14" s="9">
        <v>1</v>
      </c>
      <c r="O14" s="10">
        <f>IFERROR(_xll.qlRateHelperEarliestDate(G14),"--")</f>
        <v>42150</v>
      </c>
      <c r="P14" s="10">
        <f>IFERROR(_xll.qlRateHelperLatestDate(G14),"--")</f>
        <v>42335</v>
      </c>
    </row>
    <row r="15" spans="1:20" x14ac:dyDescent="0.2">
      <c r="A15" s="23" t="s">
        <v>20</v>
      </c>
      <c r="B15" s="17" t="str">
        <f t="shared" si="1"/>
        <v>USDAUD7M_Quote</v>
      </c>
      <c r="C15" s="17"/>
      <c r="D15" s="17">
        <v>2</v>
      </c>
      <c r="E15" s="17" t="s">
        <v>62</v>
      </c>
      <c r="F15" s="17" t="b">
        <v>0</v>
      </c>
      <c r="G15" s="17" t="str">
        <f>IF(ISERROR(_xll.qlQuoteValue(B15,_xll.ohTrigger(ManualTrigger,'General Settings'!$H$15))),"--",_xll.qlFxSwapRateHelper(,B15,AUDSpotFx,IF(A15="SN","1D",IF(A15="SW","1W",A15)),D15,JoinCalendar,E15,F15,IsCurrencyPairCollateralBased,CollateralCurve,Permanent,_xll.ohTrigger(ManualTrigger,'General Settings'!$H$15),ObjectOverwrite))</f>
        <v>obj_01641#0005</v>
      </c>
      <c r="H15" s="18" t="str">
        <f>_xll.ohRangeRetrieveError(G15)</f>
        <v/>
      </c>
      <c r="I15" s="6" t="str">
        <f>IFERROR(_xll.qlRateHelperQuoteName(G15),"--")</f>
        <v>USDAUD7M_Quote</v>
      </c>
      <c r="J15" s="7">
        <f>IFERROR(_xll.qlRateHelperQuoteValue(G15),"--")</f>
        <v>-8.8800000000000007E-3</v>
      </c>
      <c r="K15" s="7"/>
      <c r="L15" s="8" t="b">
        <f t="shared" si="2"/>
        <v>1</v>
      </c>
      <c r="M15" s="9">
        <v>50</v>
      </c>
      <c r="N15" s="9">
        <v>1</v>
      </c>
      <c r="O15" s="10">
        <f>IFERROR(_xll.qlRateHelperEarliestDate(G15),"--")</f>
        <v>42150</v>
      </c>
      <c r="P15" s="10">
        <f>IFERROR(_xll.qlRateHelperLatestDate(G15),"--")</f>
        <v>42367</v>
      </c>
    </row>
    <row r="16" spans="1:20" x14ac:dyDescent="0.2">
      <c r="A16" s="23" t="s">
        <v>19</v>
      </c>
      <c r="B16" s="17" t="str">
        <f t="shared" si="1"/>
        <v>USDAUD8M_Quote</v>
      </c>
      <c r="C16" s="17"/>
      <c r="D16" s="17">
        <v>2</v>
      </c>
      <c r="E16" s="17" t="s">
        <v>62</v>
      </c>
      <c r="F16" s="17" t="b">
        <v>0</v>
      </c>
      <c r="G16" s="17" t="str">
        <f>IF(ISERROR(_xll.qlQuoteValue(B16,_xll.ohTrigger(ManualTrigger,'General Settings'!$H$15))),"--",_xll.qlFxSwapRateHelper(,B16,AUDSpotFx,IF(A16="SN","1D",IF(A16="SW","1W",A16)),D16,JoinCalendar,E16,F16,IsCurrencyPairCollateralBased,CollateralCurve,Permanent,_xll.ohTrigger(ManualTrigger,'General Settings'!$H$15),ObjectOverwrite))</f>
        <v>obj_01654#0005</v>
      </c>
      <c r="H16" s="18" t="str">
        <f>_xll.ohRangeRetrieveError(G16)</f>
        <v/>
      </c>
      <c r="I16" s="6" t="str">
        <f>IFERROR(_xll.qlRateHelperQuoteName(G16),"--")</f>
        <v>USDAUD8M_Quote</v>
      </c>
      <c r="J16" s="7">
        <f>IFERROR(_xll.qlRateHelperQuoteValue(G16),"--")</f>
        <v>-9.8954999999999998E-3</v>
      </c>
      <c r="K16" s="7"/>
      <c r="L16" s="8" t="b">
        <f t="shared" si="2"/>
        <v>1</v>
      </c>
      <c r="M16" s="9">
        <v>50</v>
      </c>
      <c r="N16" s="9">
        <v>1</v>
      </c>
      <c r="O16" s="10">
        <f>IFERROR(_xll.qlRateHelperEarliestDate(G16),"--")</f>
        <v>42150</v>
      </c>
      <c r="P16" s="10">
        <f>IFERROR(_xll.qlRateHelperLatestDate(G16),"--")</f>
        <v>42396</v>
      </c>
    </row>
    <row r="17" spans="1:16" x14ac:dyDescent="0.2">
      <c r="A17" s="23" t="s">
        <v>18</v>
      </c>
      <c r="B17" s="17" t="str">
        <f t="shared" si="1"/>
        <v>USDAUD9M_Quote</v>
      </c>
      <c r="C17" s="17"/>
      <c r="D17" s="17">
        <v>2</v>
      </c>
      <c r="E17" s="17" t="s">
        <v>62</v>
      </c>
      <c r="F17" s="17" t="b">
        <v>0</v>
      </c>
      <c r="G17" s="17" t="str">
        <f>IF(ISERROR(_xll.qlQuoteValue(B17,_xll.ohTrigger(ManualTrigger,'General Settings'!$H$15))),"--",_xll.qlFxSwapRateHelper(,B17,AUDSpotFx,IF(A17="SN","1D",IF(A17="SW","1W",A17)),D17,JoinCalendar,E17,F17,IsCurrencyPairCollateralBased,CollateralCurve,Permanent,_xll.ohTrigger(ManualTrigger,'General Settings'!$H$15),ObjectOverwrite))</f>
        <v>obj_0165a#0005</v>
      </c>
      <c r="H17" s="18" t="str">
        <f>_xll.ohRangeRetrieveError(G17)</f>
        <v/>
      </c>
      <c r="I17" s="6" t="str">
        <f>IFERROR(_xll.qlRateHelperQuoteName(G17),"--")</f>
        <v>USDAUD9M_Quote</v>
      </c>
      <c r="J17" s="7">
        <f>IFERROR(_xll.qlRateHelperQuoteValue(G17),"--")</f>
        <v>-1.0962000000000001E-2</v>
      </c>
      <c r="K17" s="7"/>
      <c r="L17" s="8" t="b">
        <f t="shared" si="2"/>
        <v>1</v>
      </c>
      <c r="M17" s="9">
        <v>50</v>
      </c>
      <c r="N17" s="9">
        <v>1</v>
      </c>
      <c r="O17" s="10">
        <f>IFERROR(_xll.qlRateHelperEarliestDate(G17),"--")</f>
        <v>42150</v>
      </c>
      <c r="P17" s="10">
        <f>IFERROR(_xll.qlRateHelperLatestDate(G17),"--")</f>
        <v>42426</v>
      </c>
    </row>
    <row r="18" spans="1:16" x14ac:dyDescent="0.2">
      <c r="A18" s="23" t="s">
        <v>17</v>
      </c>
      <c r="B18" s="17" t="str">
        <f t="shared" si="1"/>
        <v>USDAUD10M_Quote</v>
      </c>
      <c r="C18" s="17"/>
      <c r="D18" s="17">
        <v>2</v>
      </c>
      <c r="E18" s="17" t="s">
        <v>62</v>
      </c>
      <c r="F18" s="17" t="b">
        <v>0</v>
      </c>
      <c r="G18" s="17" t="str">
        <f>IF(ISERROR(_xll.qlQuoteValue(B18,_xll.ohTrigger(ManualTrigger,'General Settings'!$H$15))),"--",_xll.qlFxSwapRateHelper(,B18,AUDSpotFx,IF(A18="SN","1D",IF(A18="SW","1W",A18)),D18,JoinCalendar,E18,F18,IsCurrencyPairCollateralBased,CollateralCurve,Permanent,_xll.ohTrigger(ManualTrigger,'General Settings'!$H$15),ObjectOverwrite))</f>
        <v>obj_01658#0005</v>
      </c>
      <c r="H18" s="18" t="str">
        <f>_xll.ohRangeRetrieveError(G18)</f>
        <v/>
      </c>
      <c r="I18" s="6" t="str">
        <f>IFERROR(_xll.qlRateHelperQuoteName(G18),"--")</f>
        <v>USDAUD10M_Quote</v>
      </c>
      <c r="J18" s="7">
        <f>IFERROR(_xll.qlRateHelperQuoteValue(G18),"--")</f>
        <v>-1.2055000000000001E-2</v>
      </c>
      <c r="K18" s="7"/>
      <c r="L18" s="8" t="b">
        <f t="shared" si="2"/>
        <v>1</v>
      </c>
      <c r="M18" s="9">
        <v>50</v>
      </c>
      <c r="N18" s="9">
        <v>1</v>
      </c>
      <c r="O18" s="10">
        <f>IFERROR(_xll.qlRateHelperEarliestDate(G18),"--")</f>
        <v>42150</v>
      </c>
      <c r="P18" s="10">
        <f>IFERROR(_xll.qlRateHelperLatestDate(G18),"--")</f>
        <v>42458</v>
      </c>
    </row>
    <row r="19" spans="1:16" x14ac:dyDescent="0.2">
      <c r="A19" s="23" t="s">
        <v>16</v>
      </c>
      <c r="B19" s="17" t="str">
        <f t="shared" si="1"/>
        <v>USDAUD11M_Quote</v>
      </c>
      <c r="C19" s="17"/>
      <c r="D19" s="17">
        <v>2</v>
      </c>
      <c r="E19" s="17" t="s">
        <v>62</v>
      </c>
      <c r="F19" s="17" t="b">
        <v>0</v>
      </c>
      <c r="G19" s="17" t="str">
        <f>IF(ISERROR(_xll.qlQuoteValue(B19,_xll.ohTrigger(ManualTrigger,'General Settings'!$H$15))),"--",_xll.qlFxSwapRateHelper(,B19,AUDSpotFx,IF(A19="SN","1D",IF(A19="SW","1W",A19)),D19,JoinCalendar,E19,F19,IsCurrencyPairCollateralBased,CollateralCurve,Permanent,_xll.ohTrigger(ManualTrigger,'General Settings'!$H$15),ObjectOverwrite))</f>
        <v>obj_0164f#0005</v>
      </c>
      <c r="H19" s="18" t="str">
        <f>_xll.ohRangeRetrieveError(G19)</f>
        <v/>
      </c>
      <c r="I19" s="6" t="str">
        <f>IFERROR(_xll.qlRateHelperQuoteName(G19),"--")</f>
        <v>USDAUD11M_Quote</v>
      </c>
      <c r="J19" s="7">
        <f>IFERROR(_xll.qlRateHelperQuoteValue(G19),"--")</f>
        <v>-1.2982999999999998E-2</v>
      </c>
      <c r="K19" s="7"/>
      <c r="L19" s="8" t="b">
        <f t="shared" si="2"/>
        <v>1</v>
      </c>
      <c r="M19" s="9">
        <v>50</v>
      </c>
      <c r="N19" s="9">
        <v>1</v>
      </c>
      <c r="O19" s="10">
        <f>IFERROR(_xll.qlRateHelperEarliestDate(G19),"--")</f>
        <v>42150</v>
      </c>
      <c r="P19" s="10">
        <f>IFERROR(_xll.qlRateHelperLatestDate(G19),"--")</f>
        <v>42486</v>
      </c>
    </row>
    <row r="20" spans="1:16" x14ac:dyDescent="0.2">
      <c r="A20" s="23" t="s">
        <v>15</v>
      </c>
      <c r="B20" s="17" t="str">
        <f t="shared" si="1"/>
        <v>USDAUD1Y_Quote</v>
      </c>
      <c r="C20" s="17"/>
      <c r="D20" s="17">
        <v>2</v>
      </c>
      <c r="E20" s="17" t="s">
        <v>62</v>
      </c>
      <c r="F20" s="17" t="b">
        <v>0</v>
      </c>
      <c r="G20" s="17" t="str">
        <f>IF(ISERROR(_xll.qlQuoteValue(B20,_xll.ohTrigger(ManualTrigger,'General Settings'!$H$15))),"--",_xll.qlFxSwapRateHelper(,B20,AUDSpotFx,IF(A20="SN","1D",IF(A20="SW","1W",A20)),D20,JoinCalendar,E20,F20,IsCurrencyPairCollateralBased,CollateralCurve,Permanent,_xll.ohTrigger(ManualTrigger,'General Settings'!$H$15),ObjectOverwrite))</f>
        <v>obj_01634#0005</v>
      </c>
      <c r="H20" s="18" t="str">
        <f>_xll.ohRangeRetrieveError(G20)</f>
        <v/>
      </c>
      <c r="I20" s="6" t="str">
        <f>IFERROR(_xll.qlRateHelperQuoteName(G20),"--")</f>
        <v>USDAUD1Y_Quote</v>
      </c>
      <c r="J20" s="7">
        <f>IFERROR(_xll.qlRateHelperQuoteValue(G20),"--")</f>
        <v>-1.4019999999999999E-2</v>
      </c>
      <c r="K20" s="7"/>
      <c r="L20" s="8" t="b">
        <f t="shared" si="2"/>
        <v>1</v>
      </c>
      <c r="M20" s="9">
        <v>50</v>
      </c>
      <c r="N20" s="9">
        <v>1</v>
      </c>
      <c r="O20" s="10">
        <f>IFERROR(_xll.qlRateHelperEarliestDate(G20),"--")</f>
        <v>42150</v>
      </c>
      <c r="P20" s="10">
        <f>IFERROR(_xll.qlRateHelperLatestDate(G20),"--")</f>
        <v>42516</v>
      </c>
    </row>
    <row r="21" spans="1:16" x14ac:dyDescent="0.2">
      <c r="A21" s="23" t="s">
        <v>80</v>
      </c>
      <c r="B21" s="17" t="str">
        <f t="shared" si="1"/>
        <v>USDAUD13M_Quote</v>
      </c>
      <c r="C21" s="17"/>
      <c r="D21" s="17">
        <v>2</v>
      </c>
      <c r="E21" s="17" t="s">
        <v>62</v>
      </c>
      <c r="F21" s="17" t="b">
        <v>0</v>
      </c>
      <c r="G21" s="17" t="str">
        <f>IF(ISERROR(_xll.qlQuoteValue(B21,_xll.ohTrigger(ManualTrigger,'General Settings'!$H$15))),"--",_xll.qlFxSwapRateHelper(,B21,AUDSpotFx,IF(A21="SN","1D",IF(A21="SW","1W",A21)),D21,JoinCalendar,E21,F21,IsCurrencyPairCollateralBased,CollateralCurve,Permanent,_xll.ohTrigger(ManualTrigger,'General Settings'!$H$15),ObjectOverwrite))</f>
        <v>--</v>
      </c>
      <c r="H21" s="18" t="str">
        <f>_xll.ohRangeRetrieveError(G21)</f>
        <v/>
      </c>
      <c r="I21" s="6" t="str">
        <f>IFERROR(_xll.qlRateHelperQuoteName(G21),"--")</f>
        <v>--</v>
      </c>
      <c r="J21" s="7" t="str">
        <f>IFERROR(_xll.qlRateHelperQuoteValue(G21),"--")</f>
        <v>--</v>
      </c>
      <c r="K21" s="7"/>
      <c r="L21" s="8" t="b">
        <f t="shared" si="2"/>
        <v>0</v>
      </c>
      <c r="M21" s="9">
        <v>50</v>
      </c>
      <c r="N21" s="9">
        <v>1</v>
      </c>
      <c r="O21" s="10" t="str">
        <f>IFERROR(_xll.qlRateHelperEarliestDate(G21),"--")</f>
        <v>--</v>
      </c>
      <c r="P21" s="10" t="str">
        <f>IFERROR(_xll.qlRateHelperLatestDate(G21),"--")</f>
        <v>--</v>
      </c>
    </row>
    <row r="22" spans="1:16" x14ac:dyDescent="0.2">
      <c r="A22" s="23" t="s">
        <v>81</v>
      </c>
      <c r="B22" s="17" t="str">
        <f t="shared" si="1"/>
        <v>USDAUD14M_Quote</v>
      </c>
      <c r="C22" s="17"/>
      <c r="D22" s="17">
        <v>2</v>
      </c>
      <c r="E22" s="17" t="s">
        <v>62</v>
      </c>
      <c r="F22" s="17" t="b">
        <v>0</v>
      </c>
      <c r="G22" s="17" t="str">
        <f>IF(ISERROR(_xll.qlQuoteValue(B22,_xll.ohTrigger(ManualTrigger,'General Settings'!$H$15))),"--",_xll.qlFxSwapRateHelper(,B22,AUDSpotFx,IF(A22="SN","1D",IF(A22="SW","1W",A22)),D22,JoinCalendar,E22,F22,IsCurrencyPairCollateralBased,CollateralCurve,Permanent,_xll.ohTrigger(ManualTrigger,'General Settings'!$H$15),ObjectOverwrite))</f>
        <v>--</v>
      </c>
      <c r="H22" s="18" t="str">
        <f>_xll.ohRangeRetrieveError(G22)</f>
        <v/>
      </c>
      <c r="I22" s="6" t="str">
        <f>IFERROR(_xll.qlRateHelperQuoteName(G22),"--")</f>
        <v>--</v>
      </c>
      <c r="J22" s="7" t="str">
        <f>IFERROR(_xll.qlRateHelperQuoteValue(G22),"--")</f>
        <v>--</v>
      </c>
      <c r="K22" s="7"/>
      <c r="L22" s="8" t="b">
        <f t="shared" si="2"/>
        <v>0</v>
      </c>
      <c r="M22" s="9">
        <v>50</v>
      </c>
      <c r="N22" s="9">
        <v>1</v>
      </c>
      <c r="O22" s="10" t="str">
        <f>IFERROR(_xll.qlRateHelperEarliestDate(G22),"--")</f>
        <v>--</v>
      </c>
      <c r="P22" s="10" t="str">
        <f>IFERROR(_xll.qlRateHelperLatestDate(G22),"--")</f>
        <v>--</v>
      </c>
    </row>
    <row r="23" spans="1:16" x14ac:dyDescent="0.2">
      <c r="A23" s="23" t="s">
        <v>14</v>
      </c>
      <c r="B23" s="17" t="str">
        <f t="shared" si="1"/>
        <v>USDAUD15M_Quote</v>
      </c>
      <c r="C23" s="17"/>
      <c r="D23" s="17">
        <v>2</v>
      </c>
      <c r="E23" s="17" t="s">
        <v>62</v>
      </c>
      <c r="F23" s="17" t="b">
        <v>0</v>
      </c>
      <c r="G23" s="17" t="str">
        <f>IF(ISERROR(_xll.qlQuoteValue(B23,_xll.ohTrigger(ManualTrigger,'General Settings'!$H$15))),"--",_xll.qlFxSwapRateHelper(,B23,AUDSpotFx,IF(A23="SN","1D",IF(A23="SW","1W",A23)),D23,JoinCalendar,E23,F23,IsCurrencyPairCollateralBased,CollateralCurve,Permanent,_xll.ohTrigger(ManualTrigger,'General Settings'!$H$15),ObjectOverwrite))</f>
        <v>obj_0163d#0005</v>
      </c>
      <c r="H23" s="18" t="str">
        <f>_xll.ohRangeRetrieveError(G23)</f>
        <v/>
      </c>
      <c r="I23" s="6" t="str">
        <f>IFERROR(_xll.qlRateHelperQuoteName(G23),"--")</f>
        <v>USDAUD15M_Quote</v>
      </c>
      <c r="J23" s="7">
        <f>IFERROR(_xll.qlRateHelperQuoteValue(G23),"--")</f>
        <v>-1.6740000000000001E-2</v>
      </c>
      <c r="K23" s="7"/>
      <c r="L23" s="8" t="b">
        <f t="shared" si="2"/>
        <v>1</v>
      </c>
      <c r="M23" s="9">
        <v>50</v>
      </c>
      <c r="N23" s="9">
        <v>1</v>
      </c>
      <c r="O23" s="10">
        <f>IFERROR(_xll.qlRateHelperEarliestDate(G23),"--")</f>
        <v>42150</v>
      </c>
      <c r="P23" s="10">
        <f>IFERROR(_xll.qlRateHelperLatestDate(G23),"--")</f>
        <v>42608</v>
      </c>
    </row>
    <row r="24" spans="1:16" x14ac:dyDescent="0.2">
      <c r="A24" s="23" t="s">
        <v>82</v>
      </c>
      <c r="B24" s="17" t="str">
        <f t="shared" si="1"/>
        <v>USDAUD16M_Quote</v>
      </c>
      <c r="C24" s="17"/>
      <c r="D24" s="17">
        <v>2</v>
      </c>
      <c r="E24" s="17" t="s">
        <v>62</v>
      </c>
      <c r="F24" s="17" t="b">
        <v>0</v>
      </c>
      <c r="G24" s="17" t="str">
        <f>IF(ISERROR(_xll.qlQuoteValue(B24,_xll.ohTrigger(ManualTrigger,'General Settings'!$H$15))),"--",_xll.qlFxSwapRateHelper(,B24,AUDSpotFx,IF(A24="SN","1D",IF(A24="SW","1W",A24)),D24,JoinCalendar,E24,F24,IsCurrencyPairCollateralBased,CollateralCurve,Permanent,_xll.ohTrigger(ManualTrigger,'General Settings'!$H$15),ObjectOverwrite))</f>
        <v>--</v>
      </c>
      <c r="H24" s="18" t="str">
        <f>_xll.ohRangeRetrieveError(G24)</f>
        <v/>
      </c>
      <c r="I24" s="6" t="str">
        <f>IFERROR(_xll.qlRateHelperQuoteName(G24),"--")</f>
        <v>--</v>
      </c>
      <c r="J24" s="7" t="str">
        <f>IFERROR(_xll.qlRateHelperQuoteValue(G24),"--")</f>
        <v>--</v>
      </c>
      <c r="K24" s="7"/>
      <c r="L24" s="8" t="b">
        <f t="shared" si="2"/>
        <v>0</v>
      </c>
      <c r="M24" s="9">
        <v>50</v>
      </c>
      <c r="N24" s="9">
        <v>1</v>
      </c>
      <c r="O24" s="10" t="str">
        <f>IFERROR(_xll.qlRateHelperEarliestDate(G24),"--")</f>
        <v>--</v>
      </c>
      <c r="P24" s="10" t="str">
        <f>IFERROR(_xll.qlRateHelperLatestDate(G24),"--")</f>
        <v>--</v>
      </c>
    </row>
    <row r="25" spans="1:16" x14ac:dyDescent="0.2">
      <c r="A25" s="23" t="s">
        <v>83</v>
      </c>
      <c r="B25" s="17" t="str">
        <f t="shared" si="1"/>
        <v>USDAUD17M_Quote</v>
      </c>
      <c r="C25" s="17"/>
      <c r="D25" s="17">
        <v>2</v>
      </c>
      <c r="E25" s="17" t="s">
        <v>62</v>
      </c>
      <c r="F25" s="17" t="b">
        <v>0</v>
      </c>
      <c r="G25" s="17" t="str">
        <f>IF(ISERROR(_xll.qlQuoteValue(B25,_xll.ohTrigger(ManualTrigger,'General Settings'!$H$15))),"--",_xll.qlFxSwapRateHelper(,B25,AUDSpotFx,IF(A25="SN","1D",IF(A25="SW","1W",A25)),D25,JoinCalendar,E25,F25,IsCurrencyPairCollateralBased,CollateralCurve,Permanent,_xll.ohTrigger(ManualTrigger,'General Settings'!$H$15),ObjectOverwrite))</f>
        <v>--</v>
      </c>
      <c r="H25" s="18" t="str">
        <f>_xll.ohRangeRetrieveError(G25)</f>
        <v/>
      </c>
      <c r="I25" s="6" t="str">
        <f>IFERROR(_xll.qlRateHelperQuoteName(G25),"--")</f>
        <v>--</v>
      </c>
      <c r="J25" s="7" t="str">
        <f>IFERROR(_xll.qlRateHelperQuoteValue(G25),"--")</f>
        <v>--</v>
      </c>
      <c r="K25" s="7"/>
      <c r="L25" s="8" t="b">
        <f t="shared" si="2"/>
        <v>0</v>
      </c>
      <c r="M25" s="9">
        <v>50</v>
      </c>
      <c r="N25" s="9">
        <v>1</v>
      </c>
      <c r="O25" s="10" t="str">
        <f>IFERROR(_xll.qlRateHelperEarliestDate(G25),"--")</f>
        <v>--</v>
      </c>
      <c r="P25" s="10" t="str">
        <f>IFERROR(_xll.qlRateHelperLatestDate(G25),"--")</f>
        <v>--</v>
      </c>
    </row>
    <row r="26" spans="1:16" x14ac:dyDescent="0.2">
      <c r="A26" s="23" t="s">
        <v>13</v>
      </c>
      <c r="B26" s="17" t="str">
        <f t="shared" si="1"/>
        <v>USDAUD18M_Quote</v>
      </c>
      <c r="C26" s="17"/>
      <c r="D26" s="17">
        <v>2</v>
      </c>
      <c r="E26" s="17" t="s">
        <v>62</v>
      </c>
      <c r="F26" s="17" t="b">
        <v>0</v>
      </c>
      <c r="G26" s="17" t="str">
        <f>IF(ISERROR(_xll.qlQuoteValue(B26,_xll.ohTrigger(ManualTrigger,'General Settings'!$H$15))),"--",_xll.qlFxSwapRateHelper(,B26,AUDSpotFx,IF(A26="SN","1D",IF(A26="SW","1W",A26)),D26,JoinCalendar,E26,F26,IsCurrencyPairCollateralBased,CollateralCurve,Permanent,_xll.ohTrigger(ManualTrigger,'General Settings'!$H$15),ObjectOverwrite))</f>
        <v>obj_0165b#0005</v>
      </c>
      <c r="H26" s="18" t="str">
        <f>_xll.ohRangeRetrieveError(G26)</f>
        <v/>
      </c>
      <c r="I26" s="6" t="str">
        <f>IFERROR(_xll.qlRateHelperQuoteName(G26),"--")</f>
        <v>USDAUD18M_Quote</v>
      </c>
      <c r="J26" s="7">
        <f>IFERROR(_xll.qlRateHelperQuoteValue(G26),"--")</f>
        <v>-1.9220000000000001E-2</v>
      </c>
      <c r="K26" s="7"/>
      <c r="L26" s="8" t="b">
        <f t="shared" si="2"/>
        <v>1</v>
      </c>
      <c r="M26" s="9">
        <v>50</v>
      </c>
      <c r="N26" s="9">
        <v>1</v>
      </c>
      <c r="O26" s="10">
        <f>IFERROR(_xll.qlRateHelperEarliestDate(G26),"--")</f>
        <v>42150</v>
      </c>
      <c r="P26" s="10">
        <f>IFERROR(_xll.qlRateHelperLatestDate(G26),"--")</f>
        <v>42702</v>
      </c>
    </row>
    <row r="27" spans="1:16" x14ac:dyDescent="0.2">
      <c r="A27" s="23" t="s">
        <v>84</v>
      </c>
      <c r="B27" s="17" t="str">
        <f t="shared" si="1"/>
        <v>USDAUD19M_Quote</v>
      </c>
      <c r="C27" s="17"/>
      <c r="D27" s="17">
        <v>2</v>
      </c>
      <c r="E27" s="17" t="s">
        <v>62</v>
      </c>
      <c r="F27" s="17" t="b">
        <v>0</v>
      </c>
      <c r="G27" s="17" t="str">
        <f>IF(ISERROR(_xll.qlQuoteValue(B27,_xll.ohTrigger(ManualTrigger,'General Settings'!$H$15))),"--",_xll.qlFxSwapRateHelper(,B27,AUDSpotFx,IF(A27="SN","1D",IF(A27="SW","1W",A27)),D27,JoinCalendar,E27,F27,IsCurrencyPairCollateralBased,CollateralCurve,Permanent,_xll.ohTrigger(ManualTrigger,'General Settings'!$H$15),ObjectOverwrite))</f>
        <v>--</v>
      </c>
      <c r="H27" s="18" t="str">
        <f>_xll.ohRangeRetrieveError(G27)</f>
        <v/>
      </c>
      <c r="I27" s="6" t="str">
        <f>IFERROR(_xll.qlRateHelperQuoteName(G27),"--")</f>
        <v>--</v>
      </c>
      <c r="J27" s="7" t="str">
        <f>IFERROR(_xll.qlRateHelperQuoteValue(G27),"--")</f>
        <v>--</v>
      </c>
      <c r="K27" s="7"/>
      <c r="L27" s="8" t="b">
        <f t="shared" si="2"/>
        <v>0</v>
      </c>
      <c r="M27" s="9">
        <v>50</v>
      </c>
      <c r="N27" s="9">
        <v>1</v>
      </c>
      <c r="O27" s="10" t="str">
        <f>IFERROR(_xll.qlRateHelperEarliestDate(G27),"--")</f>
        <v>--</v>
      </c>
      <c r="P27" s="10" t="str">
        <f>IFERROR(_xll.qlRateHelperLatestDate(G27),"--")</f>
        <v>--</v>
      </c>
    </row>
    <row r="28" spans="1:16" x14ac:dyDescent="0.2">
      <c r="A28" s="23" t="s">
        <v>85</v>
      </c>
      <c r="B28" s="17" t="str">
        <f t="shared" si="1"/>
        <v>USDAUD20M_Quote</v>
      </c>
      <c r="C28" s="17"/>
      <c r="D28" s="17">
        <v>2</v>
      </c>
      <c r="E28" s="17" t="s">
        <v>62</v>
      </c>
      <c r="F28" s="17" t="b">
        <v>0</v>
      </c>
      <c r="G28" s="17" t="str">
        <f>IF(ISERROR(_xll.qlQuoteValue(B28,_xll.ohTrigger(ManualTrigger,'General Settings'!$H$15))),"--",_xll.qlFxSwapRateHelper(,B28,AUDSpotFx,IF(A28="SN","1D",IF(A28="SW","1W",A28)),D28,JoinCalendar,E28,F28,IsCurrencyPairCollateralBased,CollateralCurve,Permanent,_xll.ohTrigger(ManualTrigger,'General Settings'!$H$15),ObjectOverwrite))</f>
        <v>--</v>
      </c>
      <c r="H28" s="18" t="str">
        <f>_xll.ohRangeRetrieveError(G28)</f>
        <v/>
      </c>
      <c r="I28" s="6" t="str">
        <f>IFERROR(_xll.qlRateHelperQuoteName(G28),"--")</f>
        <v>--</v>
      </c>
      <c r="J28" s="7" t="str">
        <f>IFERROR(_xll.qlRateHelperQuoteValue(G28),"--")</f>
        <v>--</v>
      </c>
      <c r="K28" s="7"/>
      <c r="L28" s="8" t="b">
        <f t="shared" si="2"/>
        <v>0</v>
      </c>
      <c r="M28" s="9">
        <v>50</v>
      </c>
      <c r="N28" s="9">
        <v>1</v>
      </c>
      <c r="O28" s="10" t="str">
        <f>IFERROR(_xll.qlRateHelperEarliestDate(G28),"--")</f>
        <v>--</v>
      </c>
      <c r="P28" s="10" t="str">
        <f>IFERROR(_xll.qlRateHelperLatestDate(G28),"--")</f>
        <v>--</v>
      </c>
    </row>
    <row r="29" spans="1:16" x14ac:dyDescent="0.2">
      <c r="A29" s="23" t="s">
        <v>12</v>
      </c>
      <c r="B29" s="17" t="str">
        <f t="shared" si="1"/>
        <v>USDAUD21M_Quote</v>
      </c>
      <c r="C29" s="17"/>
      <c r="D29" s="17">
        <v>2</v>
      </c>
      <c r="E29" s="17" t="s">
        <v>62</v>
      </c>
      <c r="F29" s="17" t="b">
        <v>0</v>
      </c>
      <c r="G29" s="17" t="str">
        <f>IF(ISERROR(_xll.qlQuoteValue(B29,_xll.ohTrigger(ManualTrigger,'General Settings'!$H$15))),"--",_xll.qlFxSwapRateHelper(,B29,AUDSpotFx,IF(A29="SN","1D",IF(A29="SW","1W",A29)),D29,JoinCalendar,E29,F29,IsCurrencyPairCollateralBased,CollateralCurve,Permanent,_xll.ohTrigger(ManualTrigger,'General Settings'!$H$15),ObjectOverwrite))</f>
        <v>obj_01635#0005</v>
      </c>
      <c r="H29" s="18" t="str">
        <f>_xll.ohRangeRetrieveError(G29)</f>
        <v/>
      </c>
      <c r="I29" s="6" t="str">
        <f>IFERROR(_xll.qlRateHelperQuoteName(G29),"--")</f>
        <v>USDAUD21M_Quote</v>
      </c>
      <c r="J29" s="7">
        <f>IFERROR(_xll.qlRateHelperQuoteValue(G29),"--")</f>
        <v>-2.1425E-2</v>
      </c>
      <c r="K29" s="7"/>
      <c r="L29" s="98" t="b">
        <v>0</v>
      </c>
      <c r="M29" s="9">
        <v>50</v>
      </c>
      <c r="N29" s="9">
        <v>1</v>
      </c>
      <c r="O29" s="10">
        <f>IFERROR(_xll.qlRateHelperEarliestDate(G29),"--")</f>
        <v>42150</v>
      </c>
      <c r="P29" s="10">
        <f>IFERROR(_xll.qlRateHelperLatestDate(G29),"--")</f>
        <v>42793</v>
      </c>
    </row>
    <row r="30" spans="1:16" x14ac:dyDescent="0.2">
      <c r="A30" s="23" t="s">
        <v>86</v>
      </c>
      <c r="B30" s="17" t="str">
        <f t="shared" si="1"/>
        <v>USDAUD22M_Quote</v>
      </c>
      <c r="C30" s="17"/>
      <c r="D30" s="17">
        <v>2</v>
      </c>
      <c r="E30" s="17" t="s">
        <v>62</v>
      </c>
      <c r="F30" s="17" t="b">
        <v>0</v>
      </c>
      <c r="G30" s="17" t="str">
        <f>IF(ISERROR(_xll.qlQuoteValue(B30,_xll.ohTrigger(ManualTrigger,'General Settings'!$H$15))),"--",_xll.qlFxSwapRateHelper(,B30,AUDSpotFx,IF(A30="SN","1D",IF(A30="SW","1W",A30)),D30,JoinCalendar,E30,F30,IsCurrencyPairCollateralBased,CollateralCurve,Permanent,_xll.ohTrigger(ManualTrigger,'General Settings'!$H$15),ObjectOverwrite))</f>
        <v>--</v>
      </c>
      <c r="H30" s="18" t="str">
        <f>_xll.ohRangeRetrieveError(G30)</f>
        <v/>
      </c>
      <c r="I30" s="6" t="str">
        <f>IFERROR(_xll.qlRateHelperQuoteName(G30),"--")</f>
        <v>--</v>
      </c>
      <c r="J30" s="7" t="str">
        <f>IFERROR(_xll.qlRateHelperQuoteValue(G30),"--")</f>
        <v>--</v>
      </c>
      <c r="K30" s="7"/>
      <c r="L30" s="8" t="b">
        <f t="shared" si="2"/>
        <v>0</v>
      </c>
      <c r="M30" s="9">
        <v>50</v>
      </c>
      <c r="N30" s="9">
        <v>1</v>
      </c>
      <c r="O30" s="10" t="str">
        <f>IFERROR(_xll.qlRateHelperEarliestDate(G30),"--")</f>
        <v>--</v>
      </c>
      <c r="P30" s="10" t="str">
        <f>IFERROR(_xll.qlRateHelperLatestDate(G30),"--")</f>
        <v>--</v>
      </c>
    </row>
    <row r="31" spans="1:16" x14ac:dyDescent="0.2">
      <c r="A31" s="23" t="s">
        <v>87</v>
      </c>
      <c r="B31" s="17" t="str">
        <f t="shared" si="1"/>
        <v>USDAUD23M_Quote</v>
      </c>
      <c r="C31" s="17"/>
      <c r="D31" s="17">
        <v>2</v>
      </c>
      <c r="E31" s="17" t="s">
        <v>62</v>
      </c>
      <c r="F31" s="17" t="b">
        <v>0</v>
      </c>
      <c r="G31" s="17" t="str">
        <f>IF(ISERROR(_xll.qlQuoteValue(B31,_xll.ohTrigger(ManualTrigger,'General Settings'!$H$15))),"--",_xll.qlFxSwapRateHelper(,B31,AUDSpotFx,IF(A31="SN","1D",IF(A31="SW","1W",A31)),D31,JoinCalendar,E31,F31,IsCurrencyPairCollateralBased,CollateralCurve,Permanent,_xll.ohTrigger(ManualTrigger,'General Settings'!$H$15),ObjectOverwrite))</f>
        <v>--</v>
      </c>
      <c r="H31" s="18" t="str">
        <f>_xll.ohRangeRetrieveError(G31)</f>
        <v/>
      </c>
      <c r="I31" s="6" t="str">
        <f>IFERROR(_xll.qlRateHelperQuoteName(G31),"--")</f>
        <v>--</v>
      </c>
      <c r="J31" s="7" t="str">
        <f>IFERROR(_xll.qlRateHelperQuoteValue(G31),"--")</f>
        <v>--</v>
      </c>
      <c r="K31" s="7"/>
      <c r="L31" s="8" t="b">
        <f t="shared" si="2"/>
        <v>0</v>
      </c>
      <c r="M31" s="9">
        <v>50</v>
      </c>
      <c r="N31" s="9">
        <v>1</v>
      </c>
      <c r="O31" s="10" t="str">
        <f>IFERROR(_xll.qlRateHelperEarliestDate(G31),"--")</f>
        <v>--</v>
      </c>
      <c r="P31" s="10" t="str">
        <f>IFERROR(_xll.qlRateHelperLatestDate(G31),"--")</f>
        <v>--</v>
      </c>
    </row>
    <row r="32" spans="1:16" x14ac:dyDescent="0.2">
      <c r="A32" s="23" t="s">
        <v>11</v>
      </c>
      <c r="B32" s="17" t="str">
        <f t="shared" si="1"/>
        <v>USDAUD2Y_Quote</v>
      </c>
      <c r="C32" s="17"/>
      <c r="D32" s="17">
        <v>2</v>
      </c>
      <c r="E32" s="17" t="s">
        <v>62</v>
      </c>
      <c r="F32" s="17" t="b">
        <v>0</v>
      </c>
      <c r="G32" s="17" t="str">
        <f>IF(ISERROR(_xll.qlQuoteValue(B32,_xll.ohTrigger(ManualTrigger,'General Settings'!$H$15))),"--",_xll.qlFxSwapRateHelper(,B32,AUDSpotFx,IF(A32="SN","1D",IF(A32="SW","1W",A32)),D32,JoinCalendar,E32,F32,IsCurrencyPairCollateralBased,CollateralCurve,Permanent,_xll.ohTrigger(ManualTrigger,'General Settings'!$H$15),ObjectOverwrite))</f>
        <v>obj_01656#0005</v>
      </c>
      <c r="H32" s="18" t="str">
        <f>_xll.ohRangeRetrieveError(G32)</f>
        <v/>
      </c>
      <c r="I32" s="6" t="str">
        <f>IFERROR(_xll.qlRateHelperQuoteName(G32),"--")</f>
        <v>USDAUD2Y_Quote</v>
      </c>
      <c r="J32" s="7">
        <f>IFERROR(_xll.qlRateHelperQuoteValue(G32),"--")</f>
        <v>-2.3433499999999999E-2</v>
      </c>
      <c r="K32" s="7"/>
      <c r="L32" s="8" t="b">
        <f t="shared" si="2"/>
        <v>1</v>
      </c>
      <c r="M32" s="9">
        <v>50</v>
      </c>
      <c r="N32" s="9">
        <v>1</v>
      </c>
      <c r="O32" s="10">
        <f>IFERROR(_xll.qlRateHelperEarliestDate(G32),"--")</f>
        <v>42150</v>
      </c>
      <c r="P32" s="10">
        <f>IFERROR(_xll.qlRateHelperLatestDate(G32),"--")</f>
        <v>42881</v>
      </c>
    </row>
    <row r="33" spans="1:16" x14ac:dyDescent="0.2">
      <c r="A33" s="23" t="s">
        <v>10</v>
      </c>
      <c r="B33" s="17" t="str">
        <f t="shared" si="1"/>
        <v>USDAUD3Y_Quote</v>
      </c>
      <c r="C33" s="17"/>
      <c r="D33" s="17">
        <v>2</v>
      </c>
      <c r="E33" s="17" t="s">
        <v>62</v>
      </c>
      <c r="F33" s="17" t="b">
        <v>0</v>
      </c>
      <c r="G33" s="17" t="str">
        <f>IF(ISERROR(_xll.qlQuoteValue(B33,_xll.ohTrigger(ManualTrigger,'General Settings'!$H$15))),"--",_xll.qlFxSwapRateHelper(,B33,AUDSpotFx,IF(A33="SN","1D",IF(A33="SW","1W",A33)),D33,JoinCalendar,E33,F33,IsCurrencyPairCollateralBased,CollateralCurve,Permanent,_xll.ohTrigger(ManualTrigger,'General Settings'!$H$15),ObjectOverwrite))</f>
        <v>obj_01644#0005</v>
      </c>
      <c r="H33" s="18" t="str">
        <f>_xll.ohRangeRetrieveError(G33)</f>
        <v/>
      </c>
      <c r="I33" s="6" t="str">
        <f>IFERROR(_xll.qlRateHelperQuoteName(G33),"--")</f>
        <v>USDAUD3Y_Quote</v>
      </c>
      <c r="J33" s="7">
        <f>IFERROR(_xll.qlRateHelperQuoteValue(G33),"--")</f>
        <v>-3.1E-2</v>
      </c>
      <c r="K33" s="7"/>
      <c r="L33" s="8" t="b">
        <f t="shared" si="2"/>
        <v>1</v>
      </c>
      <c r="M33" s="9">
        <v>50</v>
      </c>
      <c r="N33" s="9">
        <v>1</v>
      </c>
      <c r="O33" s="10">
        <f>IFERROR(_xll.qlRateHelperEarliestDate(G33),"--")</f>
        <v>42150</v>
      </c>
      <c r="P33" s="10">
        <f>IFERROR(_xll.qlRateHelperLatestDate(G33),"--")</f>
        <v>43249</v>
      </c>
    </row>
    <row r="34" spans="1:16" x14ac:dyDescent="0.2">
      <c r="A34" s="23" t="s">
        <v>9</v>
      </c>
      <c r="B34" s="17" t="str">
        <f t="shared" si="1"/>
        <v>USDAUD4Y_Quote</v>
      </c>
      <c r="C34" s="17"/>
      <c r="D34" s="17">
        <v>2</v>
      </c>
      <c r="E34" s="17" t="s">
        <v>62</v>
      </c>
      <c r="F34" s="17" t="b">
        <v>0</v>
      </c>
      <c r="G34" s="17" t="str">
        <f>IF(ISERROR(_xll.qlQuoteValue(B34,_xll.ohTrigger(ManualTrigger,'General Settings'!$H$15))),"--",_xll.qlFxSwapRateHelper(,B34,AUDSpotFx,IF(A34="SN","1D",IF(A34="SW","1W",A34)),D34,JoinCalendar,E34,F34,IsCurrencyPairCollateralBased,CollateralCurve,Permanent,_xll.ohTrigger(ManualTrigger,'General Settings'!$H$15),ObjectOverwrite))</f>
        <v>obj_01637#0005</v>
      </c>
      <c r="H34" s="18" t="str">
        <f>_xll.ohRangeRetrieveError(G34)</f>
        <v/>
      </c>
      <c r="I34" s="6" t="str">
        <f>IFERROR(_xll.qlRateHelperQuoteName(G34),"--")</f>
        <v>USDAUD4Y_Quote</v>
      </c>
      <c r="J34" s="7">
        <f>IFERROR(_xll.qlRateHelperQuoteValue(G34),"--")</f>
        <v>-3.7960000000000001E-2</v>
      </c>
      <c r="K34" s="7"/>
      <c r="L34" s="8" t="b">
        <f t="shared" si="2"/>
        <v>1</v>
      </c>
      <c r="M34" s="9">
        <v>50</v>
      </c>
      <c r="N34" s="9">
        <v>1</v>
      </c>
      <c r="O34" s="10">
        <f>IFERROR(_xll.qlRateHelperEarliestDate(G34),"--")</f>
        <v>42150</v>
      </c>
      <c r="P34" s="10">
        <f>IFERROR(_xll.qlRateHelperLatestDate(G34),"--")</f>
        <v>43613</v>
      </c>
    </row>
    <row r="35" spans="1:16" x14ac:dyDescent="0.2">
      <c r="A35" s="23" t="s">
        <v>8</v>
      </c>
      <c r="B35" s="17" t="str">
        <f t="shared" si="1"/>
        <v>USDAUD5Y_Quote</v>
      </c>
      <c r="C35" s="17"/>
      <c r="D35" s="17">
        <v>2</v>
      </c>
      <c r="E35" s="17" t="s">
        <v>62</v>
      </c>
      <c r="F35" s="17" t="b">
        <v>0</v>
      </c>
      <c r="G35" s="17" t="str">
        <f>IF(ISERROR(_xll.qlQuoteValue(B35,_xll.ohTrigger(ManualTrigger,'General Settings'!$H$15))),"--",_xll.qlFxSwapRateHelper(,B35,AUDSpotFx,IF(A35="SN","1D",IF(A35="SW","1W",A35)),D35,JoinCalendar,E35,F35,IsCurrencyPairCollateralBased,CollateralCurve,Permanent,_xll.ohTrigger(ManualTrigger,'General Settings'!$H$15),ObjectOverwrite))</f>
        <v>obj_0163b#0005</v>
      </c>
      <c r="H35" s="18" t="str">
        <f>_xll.ohRangeRetrieveError(G35)</f>
        <v/>
      </c>
      <c r="I35" s="6" t="str">
        <f>IFERROR(_xll.qlRateHelperQuoteName(G35),"--")</f>
        <v>USDAUD5Y_Quote</v>
      </c>
      <c r="J35" s="7">
        <f>IFERROR(_xll.qlRateHelperQuoteValue(G35),"--")</f>
        <v>-4.5929999999999999E-2</v>
      </c>
      <c r="K35" s="7"/>
      <c r="L35" s="8" t="b">
        <f t="shared" si="2"/>
        <v>1</v>
      </c>
      <c r="M35" s="9">
        <v>50</v>
      </c>
      <c r="N35" s="9">
        <v>1</v>
      </c>
      <c r="O35" s="10">
        <f>IFERROR(_xll.qlRateHelperEarliestDate(G35),"--")</f>
        <v>42150</v>
      </c>
      <c r="P35" s="10">
        <f>IFERROR(_xll.qlRateHelperLatestDate(G35),"--")</f>
        <v>43977</v>
      </c>
    </row>
    <row r="36" spans="1:16" x14ac:dyDescent="0.2">
      <c r="A36" s="23" t="s">
        <v>7</v>
      </c>
      <c r="B36" s="17" t="str">
        <f t="shared" si="1"/>
        <v>USDAUD6Y_Quote</v>
      </c>
      <c r="C36" s="17"/>
      <c r="D36" s="17">
        <v>2</v>
      </c>
      <c r="E36" s="17" t="s">
        <v>62</v>
      </c>
      <c r="F36" s="17" t="b">
        <v>0</v>
      </c>
      <c r="G36" s="17" t="str">
        <f>IF(ISERROR(_xll.qlQuoteValue(B36,_xll.ohTrigger(ManualTrigger,'General Settings'!$H$15))),"--",_xll.qlFxSwapRateHelper(,B36,AUDSpotFx,IF(A36="SN","1D",IF(A36="SW","1W",A36)),D36,JoinCalendar,E36,F36,IsCurrencyPairCollateralBased,CollateralCurve,Permanent,_xll.ohTrigger(ManualTrigger,'General Settings'!$H$15),ObjectOverwrite))</f>
        <v>obj_01642#0005</v>
      </c>
      <c r="H36" s="18" t="str">
        <f>_xll.ohRangeRetrieveError(G36)</f>
        <v/>
      </c>
      <c r="I36" s="6" t="str">
        <f>IFERROR(_xll.qlRateHelperQuoteName(G36),"--")</f>
        <v>USDAUD6Y_Quote</v>
      </c>
      <c r="J36" s="7">
        <f>IFERROR(_xll.qlRateHelperQuoteValue(G36),"--")</f>
        <v>-5.3850000000000002E-2</v>
      </c>
      <c r="K36" s="7"/>
      <c r="L36" s="8" t="b">
        <f t="shared" si="2"/>
        <v>1</v>
      </c>
      <c r="M36" s="9">
        <v>50</v>
      </c>
      <c r="N36" s="9">
        <v>1</v>
      </c>
      <c r="O36" s="10">
        <f>IFERROR(_xll.qlRateHelperEarliestDate(G36),"--")</f>
        <v>42150</v>
      </c>
      <c r="P36" s="10">
        <f>IFERROR(_xll.qlRateHelperLatestDate(G36),"--")</f>
        <v>44342</v>
      </c>
    </row>
    <row r="37" spans="1:16" x14ac:dyDescent="0.2">
      <c r="A37" s="23" t="s">
        <v>6</v>
      </c>
      <c r="B37" s="17" t="str">
        <f t="shared" ref="B37:B68" si="3">AUDCollateralCurrency&amp;ForeignCurrency&amp;A37&amp;"_Quote"</f>
        <v>USDAUD7Y_Quote</v>
      </c>
      <c r="C37" s="17"/>
      <c r="D37" s="17">
        <v>2</v>
      </c>
      <c r="E37" s="17" t="s">
        <v>62</v>
      </c>
      <c r="F37" s="17" t="b">
        <v>0</v>
      </c>
      <c r="G37" s="17" t="str">
        <f>IF(ISERROR(_xll.qlQuoteValue(B37,_xll.ohTrigger(ManualTrigger,'General Settings'!$H$15))),"--",_xll.qlFxSwapRateHelper(,B37,AUDSpotFx,IF(A37="SN","1D",IF(A37="SW","1W",A37)),D37,JoinCalendar,E37,F37,IsCurrencyPairCollateralBased,CollateralCurve,Permanent,_xll.ohTrigger(ManualTrigger,'General Settings'!$H$15),ObjectOverwrite))</f>
        <v>obj_0164b#0005</v>
      </c>
      <c r="H37" s="18" t="str">
        <f>_xll.ohRangeRetrieveError(G37)</f>
        <v/>
      </c>
      <c r="I37" s="6" t="str">
        <f>IFERROR(_xll.qlRateHelperQuoteName(G37),"--")</f>
        <v>USDAUD7Y_Quote</v>
      </c>
      <c r="J37" s="7">
        <f>IFERROR(_xll.qlRateHelperQuoteValue(G37),"--")</f>
        <v>-6.2345000000000005E-2</v>
      </c>
      <c r="K37" s="7"/>
      <c r="L37" s="8" t="b">
        <f t="shared" si="2"/>
        <v>1</v>
      </c>
      <c r="M37" s="9">
        <v>50</v>
      </c>
      <c r="N37" s="9">
        <v>1</v>
      </c>
      <c r="O37" s="10">
        <f>IFERROR(_xll.qlRateHelperEarliestDate(G37),"--")</f>
        <v>42150</v>
      </c>
      <c r="P37" s="10">
        <f>IFERROR(_xll.qlRateHelperLatestDate(G37),"--")</f>
        <v>44707</v>
      </c>
    </row>
    <row r="38" spans="1:16" x14ac:dyDescent="0.2">
      <c r="A38" s="23" t="s">
        <v>5</v>
      </c>
      <c r="B38" s="17" t="str">
        <f t="shared" si="3"/>
        <v>USDAUD8Y_Quote</v>
      </c>
      <c r="C38" s="17"/>
      <c r="D38" s="17">
        <v>2</v>
      </c>
      <c r="E38" s="17" t="s">
        <v>62</v>
      </c>
      <c r="F38" s="17" t="b">
        <v>0</v>
      </c>
      <c r="G38" s="17" t="str">
        <f>IF(ISERROR(_xll.qlQuoteValue(B38,_xll.ohTrigger(ManualTrigger,'General Settings'!$H$15))),"--",_xll.qlFxSwapRateHelper(,B38,AUDSpotFx,IF(A38="SN","1D",IF(A38="SW","1W",A38)),D38,JoinCalendar,E38,F38,IsCurrencyPairCollateralBased,CollateralCurve,Permanent,_xll.ohTrigger(ManualTrigger,'General Settings'!$H$15),ObjectOverwrite))</f>
        <v>obj_01640#0005</v>
      </c>
      <c r="H38" s="18" t="str">
        <f>_xll.ohRangeRetrieveError(G38)</f>
        <v/>
      </c>
      <c r="I38" s="6" t="str">
        <f>IFERROR(_xll.qlRateHelperQuoteName(G38),"--")</f>
        <v>USDAUD8Y_Quote</v>
      </c>
      <c r="J38" s="7">
        <f>IFERROR(_xll.qlRateHelperQuoteValue(G38),"--")</f>
        <v>-7.1620000000000003E-2</v>
      </c>
      <c r="K38" s="7"/>
      <c r="L38" s="8" t="b">
        <f t="shared" si="2"/>
        <v>1</v>
      </c>
      <c r="M38" s="9">
        <v>50</v>
      </c>
      <c r="N38" s="9">
        <v>1</v>
      </c>
      <c r="O38" s="10">
        <f>IFERROR(_xll.qlRateHelperEarliestDate(G38),"--")</f>
        <v>42150</v>
      </c>
      <c r="P38" s="10">
        <f>IFERROR(_xll.qlRateHelperLatestDate(G38),"--")</f>
        <v>45072</v>
      </c>
    </row>
    <row r="39" spans="1:16" x14ac:dyDescent="0.2">
      <c r="A39" s="23" t="s">
        <v>4</v>
      </c>
      <c r="B39" s="17" t="str">
        <f t="shared" si="3"/>
        <v>USDAUD9Y_Quote</v>
      </c>
      <c r="C39" s="17"/>
      <c r="D39" s="17">
        <v>2</v>
      </c>
      <c r="E39" s="17" t="s">
        <v>62</v>
      </c>
      <c r="F39" s="17" t="b">
        <v>0</v>
      </c>
      <c r="G39" s="17" t="str">
        <f>IF(ISERROR(_xll.qlQuoteValue(B39,_xll.ohTrigger(ManualTrigger,'General Settings'!$H$15))),"--",_xll.qlFxSwapRateHelper(,B39,AUDSpotFx,IF(A39="SN","1D",IF(A39="SW","1W",A39)),D39,JoinCalendar,E39,F39,IsCurrencyPairCollateralBased,CollateralCurve,Permanent,_xll.ohTrigger(ManualTrigger,'General Settings'!$H$15),ObjectOverwrite))</f>
        <v>obj_01646#0005</v>
      </c>
      <c r="H39" s="18" t="str">
        <f>_xll.ohRangeRetrieveError(G39)</f>
        <v/>
      </c>
      <c r="I39" s="6" t="str">
        <f>IFERROR(_xll.qlRateHelperQuoteName(G39),"--")</f>
        <v>USDAUD9Y_Quote</v>
      </c>
      <c r="J39" s="7">
        <f>IFERROR(_xll.qlRateHelperQuoteValue(G39),"--")</f>
        <v>-8.1409999999999996E-2</v>
      </c>
      <c r="K39" s="7"/>
      <c r="L39" s="8" t="b">
        <f t="shared" si="2"/>
        <v>1</v>
      </c>
      <c r="M39" s="9">
        <v>50</v>
      </c>
      <c r="N39" s="9">
        <v>1</v>
      </c>
      <c r="O39" s="10">
        <f>IFERROR(_xll.qlRateHelperEarliestDate(G39),"--")</f>
        <v>42150</v>
      </c>
      <c r="P39" s="10">
        <f>IFERROR(_xll.qlRateHelperLatestDate(G39),"--")</f>
        <v>45440</v>
      </c>
    </row>
    <row r="40" spans="1:16" x14ac:dyDescent="0.2">
      <c r="A40" s="23" t="s">
        <v>3</v>
      </c>
      <c r="B40" s="17" t="str">
        <f t="shared" si="3"/>
        <v>USDAUD10Y_Quote</v>
      </c>
      <c r="C40" s="17"/>
      <c r="D40" s="17">
        <v>2</v>
      </c>
      <c r="E40" s="17" t="s">
        <v>62</v>
      </c>
      <c r="F40" s="17" t="b">
        <v>0</v>
      </c>
      <c r="G40" s="17" t="str">
        <f>IF(ISERROR(_xll.qlQuoteValue(B40,_xll.ohTrigger(ManualTrigger,'General Settings'!$H$15))),"--",_xll.qlFxSwapRateHelper(,B40,AUDSpotFx,IF(A40="SN","1D",IF(A40="SW","1W",A40)),D40,JoinCalendar,E40,F40,IsCurrencyPairCollateralBased,CollateralCurve,Permanent,_xll.ohTrigger(ManualTrigger,'General Settings'!$H$15),ObjectOverwrite))</f>
        <v>obj_01645#0005</v>
      </c>
      <c r="H40" s="18" t="str">
        <f>_xll.ohRangeRetrieveError(G40)</f>
        <v/>
      </c>
      <c r="I40" s="6" t="str">
        <f>IFERROR(_xll.qlRateHelperQuoteName(G40),"--")</f>
        <v>USDAUD10Y_Quote</v>
      </c>
      <c r="J40" s="7">
        <f>IFERROR(_xll.qlRateHelperQuoteValue(G40),"--")</f>
        <v>-9.0870000000000006E-2</v>
      </c>
      <c r="K40" s="7"/>
      <c r="L40" s="8" t="b">
        <f t="shared" si="2"/>
        <v>1</v>
      </c>
      <c r="M40" s="9">
        <v>50</v>
      </c>
      <c r="N40" s="9">
        <v>1</v>
      </c>
      <c r="O40" s="10">
        <f>IFERROR(_xll.qlRateHelperEarliestDate(G40),"--")</f>
        <v>42150</v>
      </c>
      <c r="P40" s="10">
        <f>IFERROR(_xll.qlRateHelperLatestDate(G40),"--")</f>
        <v>45804</v>
      </c>
    </row>
    <row r="41" spans="1:16" x14ac:dyDescent="0.2">
      <c r="A41" s="23" t="s">
        <v>88</v>
      </c>
      <c r="B41" s="17" t="str">
        <f t="shared" si="3"/>
        <v>USDAUD11Y_Quote</v>
      </c>
      <c r="C41" s="17"/>
      <c r="D41" s="17">
        <v>2</v>
      </c>
      <c r="E41" s="17" t="s">
        <v>62</v>
      </c>
      <c r="F41" s="17" t="b">
        <v>0</v>
      </c>
      <c r="G41" s="17" t="str">
        <f>IF(ISERROR(_xll.qlQuoteValue(B41,_xll.ohTrigger(ManualTrigger,'General Settings'!$H$15))),"--",_xll.qlFxSwapRateHelper(,B41,AUDSpotFx,IF(A41="SN","1D",IF(A41="SW","1W",A41)),D41,JoinCalendar,E41,F41,IsCurrencyPairCollateralBased,CollateralCurve,Permanent,_xll.ohTrigger(ManualTrigger,'General Settings'!$H$15),ObjectOverwrite))</f>
        <v>--</v>
      </c>
      <c r="H41" s="18" t="str">
        <f>_xll.ohRangeRetrieveError(G41)</f>
        <v/>
      </c>
      <c r="I41" s="6" t="str">
        <f>IFERROR(_xll.qlRateHelperQuoteName(G41),"--")</f>
        <v>--</v>
      </c>
      <c r="J41" s="7" t="str">
        <f>IFERROR(_xll.qlRateHelperQuoteValue(G41),"--")</f>
        <v>--</v>
      </c>
      <c r="K41" s="7"/>
      <c r="L41" s="8" t="b">
        <f t="shared" si="2"/>
        <v>0</v>
      </c>
      <c r="M41" s="9">
        <v>50</v>
      </c>
      <c r="N41" s="9">
        <v>1</v>
      </c>
      <c r="O41" s="10" t="str">
        <f>IFERROR(_xll.qlRateHelperEarliestDate(G41),"--")</f>
        <v>--</v>
      </c>
      <c r="P41" s="10" t="str">
        <f>IFERROR(_xll.qlRateHelperLatestDate(G41),"--")</f>
        <v>--</v>
      </c>
    </row>
    <row r="42" spans="1:16" x14ac:dyDescent="0.2">
      <c r="A42" s="23" t="s">
        <v>2</v>
      </c>
      <c r="B42" s="17" t="str">
        <f t="shared" si="3"/>
        <v>USDAUD12Y_Quote</v>
      </c>
      <c r="C42" s="17"/>
      <c r="D42" s="17">
        <v>2</v>
      </c>
      <c r="E42" s="17" t="s">
        <v>62</v>
      </c>
      <c r="F42" s="17" t="b">
        <v>0</v>
      </c>
      <c r="G42" s="17" t="str">
        <f>IF(ISERROR(_xll.qlQuoteValue(B42,_xll.ohTrigger(ManualTrigger,'General Settings'!$H$15))),"--",_xll.qlFxSwapRateHelper(,B42,AUDSpotFx,IF(A42="SN","1D",IF(A42="SW","1W",A42)),D42,JoinCalendar,E42,F42,IsCurrencyPairCollateralBased,CollateralCurve,Permanent,_xll.ohTrigger(ManualTrigger,'General Settings'!$H$15),ObjectOverwrite))</f>
        <v>obj_01647#0005</v>
      </c>
      <c r="H42" s="18" t="str">
        <f>_xll.ohRangeRetrieveError(G42)</f>
        <v/>
      </c>
      <c r="I42" s="6" t="str">
        <f>IFERROR(_xll.qlRateHelperQuoteName(G42),"--")</f>
        <v>USDAUD12Y_Quote</v>
      </c>
      <c r="J42" s="7">
        <f>IFERROR(_xll.qlRateHelperQuoteValue(G42),"--")</f>
        <v>-0.1051</v>
      </c>
      <c r="K42" s="7"/>
      <c r="L42" s="8" t="b">
        <f t="shared" si="2"/>
        <v>1</v>
      </c>
      <c r="M42" s="9">
        <v>50</v>
      </c>
      <c r="N42" s="9">
        <v>1</v>
      </c>
      <c r="O42" s="10">
        <f>IFERROR(_xll.qlRateHelperEarliestDate(G42),"--")</f>
        <v>42150</v>
      </c>
      <c r="P42" s="10">
        <f>IFERROR(_xll.qlRateHelperLatestDate(G42),"--")</f>
        <v>46533</v>
      </c>
    </row>
    <row r="43" spans="1:16" x14ac:dyDescent="0.2">
      <c r="A43" s="23" t="s">
        <v>89</v>
      </c>
      <c r="B43" s="17" t="str">
        <f t="shared" si="3"/>
        <v>USDAUD13Y_Quote</v>
      </c>
      <c r="C43" s="17"/>
      <c r="D43" s="17">
        <v>2</v>
      </c>
      <c r="E43" s="17" t="s">
        <v>62</v>
      </c>
      <c r="F43" s="17" t="b">
        <v>0</v>
      </c>
      <c r="G43" s="17" t="str">
        <f>IF(ISERROR(_xll.qlQuoteValue(B43,_xll.ohTrigger(ManualTrigger,'General Settings'!$H$15))),"--",_xll.qlFxSwapRateHelper(,B43,AUDSpotFx,IF(A43="SN","1D",IF(A43="SW","1W",A43)),D43,JoinCalendar,E43,F43,IsCurrencyPairCollateralBased,CollateralCurve,Permanent,_xll.ohTrigger(ManualTrigger,'General Settings'!$H$15),ObjectOverwrite))</f>
        <v>--</v>
      </c>
      <c r="H43" s="18" t="str">
        <f>_xll.ohRangeRetrieveError(G43)</f>
        <v/>
      </c>
      <c r="I43" s="6" t="str">
        <f>IFERROR(_xll.qlRateHelperQuoteName(G43),"--")</f>
        <v>--</v>
      </c>
      <c r="J43" s="7" t="str">
        <f>IFERROR(_xll.qlRateHelperQuoteValue(G43),"--")</f>
        <v>--</v>
      </c>
      <c r="K43" s="7"/>
      <c r="L43" s="8" t="b">
        <f t="shared" si="2"/>
        <v>0</v>
      </c>
      <c r="M43" s="9">
        <v>50</v>
      </c>
      <c r="N43" s="9">
        <v>1</v>
      </c>
      <c r="O43" s="10" t="str">
        <f>IFERROR(_xll.qlRateHelperEarliestDate(G43),"--")</f>
        <v>--</v>
      </c>
      <c r="P43" s="10" t="str">
        <f>IFERROR(_xll.qlRateHelperLatestDate(G43),"--")</f>
        <v>--</v>
      </c>
    </row>
    <row r="44" spans="1:16" x14ac:dyDescent="0.2">
      <c r="A44" s="23" t="s">
        <v>90</v>
      </c>
      <c r="B44" s="17" t="str">
        <f t="shared" si="3"/>
        <v>USDAUD14Y_Quote</v>
      </c>
      <c r="C44" s="17"/>
      <c r="D44" s="17">
        <v>2</v>
      </c>
      <c r="E44" s="17" t="s">
        <v>62</v>
      </c>
      <c r="F44" s="17" t="b">
        <v>0</v>
      </c>
      <c r="G44" s="17" t="str">
        <f>IF(ISERROR(_xll.qlQuoteValue(B44,_xll.ohTrigger(ManualTrigger,'General Settings'!$H$15))),"--",_xll.qlFxSwapRateHelper(,B44,AUDSpotFx,IF(A44="SN","1D",IF(A44="SW","1W",A44)),D44,JoinCalendar,E44,F44,IsCurrencyPairCollateralBased,CollateralCurve,Permanent,_xll.ohTrigger(ManualTrigger,'General Settings'!$H$15),ObjectOverwrite))</f>
        <v>--</v>
      </c>
      <c r="H44" s="18" t="str">
        <f>_xll.ohRangeRetrieveError(G44)</f>
        <v/>
      </c>
      <c r="I44" s="6" t="str">
        <f>IFERROR(_xll.qlRateHelperQuoteName(G44),"--")</f>
        <v>--</v>
      </c>
      <c r="J44" s="7" t="str">
        <f>IFERROR(_xll.qlRateHelperQuoteValue(G44),"--")</f>
        <v>--</v>
      </c>
      <c r="K44" s="7"/>
      <c r="L44" s="8" t="b">
        <f t="shared" si="2"/>
        <v>0</v>
      </c>
      <c r="M44" s="9">
        <v>50</v>
      </c>
      <c r="N44" s="9">
        <v>1</v>
      </c>
      <c r="O44" s="10" t="str">
        <f>IFERROR(_xll.qlRateHelperEarliestDate(G44),"--")</f>
        <v>--</v>
      </c>
      <c r="P44" s="10" t="str">
        <f>IFERROR(_xll.qlRateHelperLatestDate(G44),"--")</f>
        <v>--</v>
      </c>
    </row>
    <row r="45" spans="1:16" x14ac:dyDescent="0.2">
      <c r="A45" s="23" t="s">
        <v>1</v>
      </c>
      <c r="B45" s="17" t="str">
        <f t="shared" si="3"/>
        <v>USDAUD15Y_Quote</v>
      </c>
      <c r="C45" s="17"/>
      <c r="D45" s="17">
        <v>2</v>
      </c>
      <c r="E45" s="17" t="s">
        <v>62</v>
      </c>
      <c r="F45" s="17" t="b">
        <v>0</v>
      </c>
      <c r="G45" s="17" t="str">
        <f>IF(ISERROR(_xll.qlQuoteValue(B45,_xll.ohTrigger(ManualTrigger,'General Settings'!$H$15))),"--",_xll.qlFxSwapRateHelper(,B45,AUDSpotFx,IF(A45="SN","1D",IF(A45="SW","1W",A45)),D45,JoinCalendar,E45,F45,IsCurrencyPairCollateralBased,CollateralCurve,Permanent,_xll.ohTrigger(ManualTrigger,'General Settings'!$H$15),ObjectOverwrite))</f>
        <v>obj_0164d#0005</v>
      </c>
      <c r="H45" s="18" t="str">
        <f>_xll.ohRangeRetrieveError(G45)</f>
        <v/>
      </c>
      <c r="I45" s="6" t="str">
        <f>IFERROR(_xll.qlRateHelperQuoteName(G45),"--")</f>
        <v>USDAUD15Y_Quote</v>
      </c>
      <c r="J45" s="7">
        <f>IFERROR(_xll.qlRateHelperQuoteValue(G45),"--")</f>
        <v>-0.13220000000000001</v>
      </c>
      <c r="K45" s="7"/>
      <c r="L45" s="8" t="b">
        <f t="shared" si="2"/>
        <v>1</v>
      </c>
      <c r="M45" s="9">
        <v>50</v>
      </c>
      <c r="N45" s="9">
        <v>1</v>
      </c>
      <c r="O45" s="10">
        <f>IFERROR(_xll.qlRateHelperEarliestDate(G45),"--")</f>
        <v>42150</v>
      </c>
      <c r="P45" s="10">
        <f>IFERROR(_xll.qlRateHelperLatestDate(G45),"--")</f>
        <v>47631</v>
      </c>
    </row>
    <row r="46" spans="1:16" x14ac:dyDescent="0.2">
      <c r="A46" s="23" t="s">
        <v>91</v>
      </c>
      <c r="B46" s="17" t="str">
        <f t="shared" si="3"/>
        <v>USDAUD16Y_Quote</v>
      </c>
      <c r="C46" s="17"/>
      <c r="D46" s="17">
        <v>2</v>
      </c>
      <c r="E46" s="17" t="s">
        <v>62</v>
      </c>
      <c r="F46" s="17" t="b">
        <v>0</v>
      </c>
      <c r="G46" s="17" t="str">
        <f>IF(ISERROR(_xll.qlQuoteValue(B46,_xll.ohTrigger(ManualTrigger,'General Settings'!$H$15))),"--",_xll.qlFxSwapRateHelper(,B46,AUDSpotFx,IF(A46="SN","1D",IF(A46="SW","1W",A46)),D46,JoinCalendar,E46,F46,IsCurrencyPairCollateralBased,CollateralCurve,Permanent,_xll.ohTrigger(ManualTrigger,'General Settings'!$H$15),ObjectOverwrite))</f>
        <v>--</v>
      </c>
      <c r="H46" s="18" t="str">
        <f>_xll.ohRangeRetrieveError(G46)</f>
        <v/>
      </c>
      <c r="I46" s="6" t="str">
        <f>IFERROR(_xll.qlRateHelperQuoteName(G46),"--")</f>
        <v>--</v>
      </c>
      <c r="J46" s="7" t="str">
        <f>IFERROR(_xll.qlRateHelperQuoteValue(G46),"--")</f>
        <v>--</v>
      </c>
      <c r="K46" s="7"/>
      <c r="L46" s="8" t="b">
        <f t="shared" si="2"/>
        <v>0</v>
      </c>
      <c r="M46" s="9">
        <v>50</v>
      </c>
      <c r="N46" s="9">
        <v>1</v>
      </c>
      <c r="O46" s="10" t="str">
        <f>IFERROR(_xll.qlRateHelperEarliestDate(G46),"--")</f>
        <v>--</v>
      </c>
      <c r="P46" s="10" t="str">
        <f>IFERROR(_xll.qlRateHelperLatestDate(G46),"--")</f>
        <v>--</v>
      </c>
    </row>
    <row r="47" spans="1:16" x14ac:dyDescent="0.2">
      <c r="A47" s="23" t="s">
        <v>92</v>
      </c>
      <c r="B47" s="17" t="str">
        <f t="shared" si="3"/>
        <v>USDAUD17Y_Quote</v>
      </c>
      <c r="C47" s="17"/>
      <c r="D47" s="17">
        <v>2</v>
      </c>
      <c r="E47" s="17" t="s">
        <v>62</v>
      </c>
      <c r="F47" s="17" t="b">
        <v>0</v>
      </c>
      <c r="G47" s="17" t="str">
        <f>IF(ISERROR(_xll.qlQuoteValue(B47,_xll.ohTrigger(ManualTrigger,'General Settings'!$H$15))),"--",_xll.qlFxSwapRateHelper(,B47,AUDSpotFx,IF(A47="SN","1D",IF(A47="SW","1W",A47)),D47,JoinCalendar,E47,F47,IsCurrencyPairCollateralBased,CollateralCurve,Permanent,_xll.ohTrigger(ManualTrigger,'General Settings'!$H$15),ObjectOverwrite))</f>
        <v>--</v>
      </c>
      <c r="H47" s="18" t="str">
        <f>_xll.ohRangeRetrieveError(G47)</f>
        <v/>
      </c>
      <c r="I47" s="6" t="str">
        <f>IFERROR(_xll.qlRateHelperQuoteName(G47),"--")</f>
        <v>--</v>
      </c>
      <c r="J47" s="7" t="str">
        <f>IFERROR(_xll.qlRateHelperQuoteValue(G47),"--")</f>
        <v>--</v>
      </c>
      <c r="K47" s="7"/>
      <c r="L47" s="8" t="b">
        <f t="shared" si="2"/>
        <v>0</v>
      </c>
      <c r="M47" s="9">
        <v>50</v>
      </c>
      <c r="N47" s="9">
        <v>1</v>
      </c>
      <c r="O47" s="10" t="str">
        <f>IFERROR(_xll.qlRateHelperEarliestDate(G47),"--")</f>
        <v>--</v>
      </c>
      <c r="P47" s="10" t="str">
        <f>IFERROR(_xll.qlRateHelperLatestDate(G47),"--")</f>
        <v>--</v>
      </c>
    </row>
    <row r="48" spans="1:16" x14ac:dyDescent="0.2">
      <c r="A48" s="23" t="s">
        <v>93</v>
      </c>
      <c r="B48" s="17" t="str">
        <f t="shared" si="3"/>
        <v>USDAUD18Y_Quote</v>
      </c>
      <c r="C48" s="17"/>
      <c r="D48" s="17">
        <v>2</v>
      </c>
      <c r="E48" s="17" t="s">
        <v>62</v>
      </c>
      <c r="F48" s="17" t="b">
        <v>0</v>
      </c>
      <c r="G48" s="17" t="str">
        <f>IF(ISERROR(_xll.qlQuoteValue(B48,_xll.ohTrigger(ManualTrigger,'General Settings'!$H$15))),"--",_xll.qlFxSwapRateHelper(,B48,AUDSpotFx,IF(A48="SN","1D",IF(A48="SW","1W",A48)),D48,JoinCalendar,E48,F48,IsCurrencyPairCollateralBased,CollateralCurve,Permanent,_xll.ohTrigger(ManualTrigger,'General Settings'!$H$15),ObjectOverwrite))</f>
        <v>--</v>
      </c>
      <c r="H48" s="18" t="str">
        <f>_xll.ohRangeRetrieveError(G48)</f>
        <v/>
      </c>
      <c r="I48" s="6" t="str">
        <f>IFERROR(_xll.qlRateHelperQuoteName(G48),"--")</f>
        <v>--</v>
      </c>
      <c r="J48" s="7" t="str">
        <f>IFERROR(_xll.qlRateHelperQuoteValue(G48),"--")</f>
        <v>--</v>
      </c>
      <c r="K48" s="7"/>
      <c r="L48" s="8" t="b">
        <f t="shared" si="2"/>
        <v>0</v>
      </c>
      <c r="M48" s="9">
        <v>50</v>
      </c>
      <c r="N48" s="9">
        <v>1</v>
      </c>
      <c r="O48" s="10" t="str">
        <f>IFERROR(_xll.qlRateHelperEarliestDate(G48),"--")</f>
        <v>--</v>
      </c>
      <c r="P48" s="10" t="str">
        <f>IFERROR(_xll.qlRateHelperLatestDate(G48),"--")</f>
        <v>--</v>
      </c>
    </row>
    <row r="49" spans="1:16" x14ac:dyDescent="0.2">
      <c r="A49" s="23" t="s">
        <v>94</v>
      </c>
      <c r="B49" s="17" t="str">
        <f t="shared" si="3"/>
        <v>USDAUD19Y_Quote</v>
      </c>
      <c r="C49" s="17"/>
      <c r="D49" s="17">
        <v>2</v>
      </c>
      <c r="E49" s="17" t="s">
        <v>62</v>
      </c>
      <c r="F49" s="17" t="b">
        <v>0</v>
      </c>
      <c r="G49" s="17" t="str">
        <f>IF(ISERROR(_xll.qlQuoteValue(B49,_xll.ohTrigger(ManualTrigger,'General Settings'!$H$15))),"--",_xll.qlFxSwapRateHelper(,B49,AUDSpotFx,IF(A49="SN","1D",IF(A49="SW","1W",A49)),D49,JoinCalendar,E49,F49,IsCurrencyPairCollateralBased,CollateralCurve,Permanent,_xll.ohTrigger(ManualTrigger,'General Settings'!$H$15),ObjectOverwrite))</f>
        <v>--</v>
      </c>
      <c r="H49" s="18" t="str">
        <f>_xll.ohRangeRetrieveError(G49)</f>
        <v/>
      </c>
      <c r="I49" s="6" t="str">
        <f>IFERROR(_xll.qlRateHelperQuoteName(G49),"--")</f>
        <v>--</v>
      </c>
      <c r="J49" s="7" t="str">
        <f>IFERROR(_xll.qlRateHelperQuoteValue(G49),"--")</f>
        <v>--</v>
      </c>
      <c r="K49" s="7"/>
      <c r="L49" s="8" t="b">
        <f t="shared" si="2"/>
        <v>0</v>
      </c>
      <c r="M49" s="9">
        <v>50</v>
      </c>
      <c r="N49" s="9">
        <v>1</v>
      </c>
      <c r="O49" s="10" t="str">
        <f>IFERROR(_xll.qlRateHelperEarliestDate(G49),"--")</f>
        <v>--</v>
      </c>
      <c r="P49" s="10" t="str">
        <f>IFERROR(_xll.qlRateHelperLatestDate(G49),"--")</f>
        <v>--</v>
      </c>
    </row>
    <row r="50" spans="1:16" x14ac:dyDescent="0.2">
      <c r="A50" s="23" t="s">
        <v>0</v>
      </c>
      <c r="B50" s="17" t="str">
        <f t="shared" si="3"/>
        <v>USDAUD20Y_Quote</v>
      </c>
      <c r="C50" s="17"/>
      <c r="D50" s="17">
        <v>2</v>
      </c>
      <c r="E50" s="17" t="s">
        <v>62</v>
      </c>
      <c r="F50" s="17" t="b">
        <v>0</v>
      </c>
      <c r="G50" s="17" t="str">
        <f>IF(ISERROR(_xll.qlQuoteValue(B50,_xll.ohTrigger(ManualTrigger,'General Settings'!$H$15))),"--",_xll.qlFxSwapRateHelper(,B50,AUDSpotFx,IF(A50="SN","1D",IF(A50="SW","1W",A50)),D50,JoinCalendar,E50,F50,IsCurrencyPairCollateralBased,CollateralCurve,Permanent,_xll.ohTrigger(ManualTrigger,'General Settings'!$H$15),ObjectOverwrite))</f>
        <v>obj_0163e#0005</v>
      </c>
      <c r="H50" s="18" t="str">
        <f>_xll.ohRangeRetrieveError(G50)</f>
        <v/>
      </c>
      <c r="I50" s="6" t="str">
        <f>IFERROR(_xll.qlRateHelperQuoteName(G50),"--")</f>
        <v>USDAUD20Y_Quote</v>
      </c>
      <c r="J50" s="7">
        <f>IFERROR(_xll.qlRateHelperQuoteValue(G50),"--")</f>
        <v>-0.17227849999999997</v>
      </c>
      <c r="K50" s="7"/>
      <c r="L50" s="8" t="b">
        <f t="shared" si="2"/>
        <v>1</v>
      </c>
      <c r="M50" s="9">
        <v>50</v>
      </c>
      <c r="N50" s="9">
        <v>1</v>
      </c>
      <c r="O50" s="10">
        <f>IFERROR(_xll.qlRateHelperEarliestDate(G50),"--")</f>
        <v>42150</v>
      </c>
      <c r="P50" s="10">
        <f>IFERROR(_xll.qlRateHelperLatestDate(G50),"--")</f>
        <v>49458</v>
      </c>
    </row>
    <row r="51" spans="1:16" x14ac:dyDescent="0.2">
      <c r="A51" s="23" t="s">
        <v>95</v>
      </c>
      <c r="B51" s="17" t="str">
        <f t="shared" si="3"/>
        <v>USDAUD21Y_Quote</v>
      </c>
      <c r="C51" s="17"/>
      <c r="D51" s="17">
        <v>2</v>
      </c>
      <c r="E51" s="17" t="s">
        <v>62</v>
      </c>
      <c r="F51" s="17" t="b">
        <v>0</v>
      </c>
      <c r="G51" s="17" t="str">
        <f>IF(ISERROR(_xll.qlQuoteValue(B51,_xll.ohTrigger(ManualTrigger,'General Settings'!$H$15))),"--",_xll.qlFxSwapRateHelper(,B51,AUDSpotFx,IF(A51="SN","1D",IF(A51="SW","1W",A51)),D51,JoinCalendar,E51,F51,IsCurrencyPairCollateralBased,CollateralCurve,Permanent,_xll.ohTrigger(ManualTrigger,'General Settings'!$H$15),ObjectOverwrite))</f>
        <v>obj_0164e#0005</v>
      </c>
      <c r="H51" s="18" t="str">
        <f>_xll.ohRangeRetrieveError(G51)</f>
        <v/>
      </c>
      <c r="I51" s="6" t="str">
        <f>IFERROR(_xll.qlRateHelperQuoteName(G51),"--")</f>
        <v>USDAUD21Y_Quote</v>
      </c>
      <c r="J51" s="7">
        <f>IFERROR(_xll.qlRateHelperQuoteValue(G51),"--")</f>
        <v>-0.1749115</v>
      </c>
      <c r="K51" s="7"/>
      <c r="L51" s="8" t="b">
        <f t="shared" si="2"/>
        <v>1</v>
      </c>
      <c r="M51" s="9">
        <v>50</v>
      </c>
      <c r="N51" s="9">
        <v>1</v>
      </c>
      <c r="O51" s="10">
        <f>IFERROR(_xll.qlRateHelperEarliestDate(G51),"--")</f>
        <v>42150</v>
      </c>
      <c r="P51" s="10">
        <f>IFERROR(_xll.qlRateHelperLatestDate(G51),"--")</f>
        <v>49822</v>
      </c>
    </row>
    <row r="52" spans="1:16" x14ac:dyDescent="0.2">
      <c r="A52" s="23" t="s">
        <v>96</v>
      </c>
      <c r="B52" s="17" t="str">
        <f t="shared" si="3"/>
        <v>USDAUD22Y_Quote</v>
      </c>
      <c r="C52" s="17"/>
      <c r="D52" s="17">
        <v>2</v>
      </c>
      <c r="E52" s="17" t="s">
        <v>62</v>
      </c>
      <c r="F52" s="17" t="b">
        <v>0</v>
      </c>
      <c r="G52" s="17" t="str">
        <f>IF(ISERROR(_xll.qlQuoteValue(B52,_xll.ohTrigger(ManualTrigger,'General Settings'!$H$15))),"--",_xll.qlFxSwapRateHelper(,B52,AUDSpotFx,IF(A52="SN","1D",IF(A52="SW","1W",A52)),D52,JoinCalendar,E52,F52,IsCurrencyPairCollateralBased,CollateralCurve,Permanent,_xll.ohTrigger(ManualTrigger,'General Settings'!$H$15),ObjectOverwrite))</f>
        <v>obj_01648#0005</v>
      </c>
      <c r="H52" s="18" t="str">
        <f>_xll.ohRangeRetrieveError(G52)</f>
        <v/>
      </c>
      <c r="I52" s="6" t="str">
        <f>IFERROR(_xll.qlRateHelperQuoteName(G52),"--")</f>
        <v>USDAUD22Y_Quote</v>
      </c>
      <c r="J52" s="7">
        <f>IFERROR(_xll.qlRateHelperQuoteValue(G52),"--")</f>
        <v>-0.22155699999999998</v>
      </c>
      <c r="K52" s="7"/>
      <c r="L52" s="8" t="b">
        <f t="shared" si="2"/>
        <v>1</v>
      </c>
      <c r="M52" s="9">
        <v>50</v>
      </c>
      <c r="N52" s="9">
        <v>1</v>
      </c>
      <c r="O52" s="10">
        <f>IFERROR(_xll.qlRateHelperEarliestDate(G52),"--")</f>
        <v>42150</v>
      </c>
      <c r="P52" s="10">
        <f>IFERROR(_xll.qlRateHelperLatestDate(G52),"--")</f>
        <v>50186</v>
      </c>
    </row>
    <row r="53" spans="1:16" x14ac:dyDescent="0.2">
      <c r="A53" s="23" t="s">
        <v>97</v>
      </c>
      <c r="B53" s="17" t="str">
        <f t="shared" si="3"/>
        <v>USDAUD23Y_Quote</v>
      </c>
      <c r="C53" s="17"/>
      <c r="D53" s="17">
        <v>2</v>
      </c>
      <c r="E53" s="17" t="s">
        <v>62</v>
      </c>
      <c r="F53" s="17" t="b">
        <v>0</v>
      </c>
      <c r="G53" s="17" t="str">
        <f>IF(ISERROR(_xll.qlQuoteValue(B53,_xll.ohTrigger(ManualTrigger,'General Settings'!$H$15))),"--",_xll.qlFxSwapRateHelper(,B53,AUDSpotFx,IF(A53="SN","1D",IF(A53="SW","1W",A53)),D53,JoinCalendar,E53,F53,IsCurrencyPairCollateralBased,CollateralCurve,Permanent,_xll.ohTrigger(ManualTrigger,'General Settings'!$H$15),ObjectOverwrite))</f>
        <v>obj_0163c#0005</v>
      </c>
      <c r="H53" s="18" t="str">
        <f>_xll.ohRangeRetrieveError(G53)</f>
        <v/>
      </c>
      <c r="I53" s="6" t="str">
        <f>IFERROR(_xll.qlRateHelperQuoteName(G53),"--")</f>
        <v>USDAUD23Y_Quote</v>
      </c>
      <c r="J53" s="7">
        <f>IFERROR(_xll.qlRateHelperQuoteValue(G53),"--")</f>
        <v>-0.226075</v>
      </c>
      <c r="K53" s="7"/>
      <c r="L53" s="8" t="b">
        <f t="shared" si="2"/>
        <v>1</v>
      </c>
      <c r="M53" s="9">
        <v>50</v>
      </c>
      <c r="N53" s="9">
        <v>1</v>
      </c>
      <c r="O53" s="10">
        <f>IFERROR(_xll.qlRateHelperEarliestDate(G53),"--")</f>
        <v>42150</v>
      </c>
      <c r="P53" s="10">
        <f>IFERROR(_xll.qlRateHelperLatestDate(G53),"--")</f>
        <v>50551</v>
      </c>
    </row>
    <row r="54" spans="1:16" x14ac:dyDescent="0.2">
      <c r="A54" s="23" t="s">
        <v>98</v>
      </c>
      <c r="B54" s="17" t="str">
        <f t="shared" si="3"/>
        <v>USDAUD24Y_Quote</v>
      </c>
      <c r="C54" s="17"/>
      <c r="D54" s="17">
        <v>2</v>
      </c>
      <c r="E54" s="17" t="s">
        <v>62</v>
      </c>
      <c r="F54" s="17" t="b">
        <v>0</v>
      </c>
      <c r="G54" s="17" t="str">
        <f>IF(ISERROR(_xll.qlQuoteValue(B54,_xll.ohTrigger(ManualTrigger,'General Settings'!$H$15))),"--",_xll.qlFxSwapRateHelper(,B54,AUDSpotFx,IF(A54="SN","1D",IF(A54="SW","1W",A54)),D54,JoinCalendar,E54,F54,IsCurrencyPairCollateralBased,CollateralCurve,Permanent,_xll.ohTrigger(ManualTrigger,'General Settings'!$H$15),ObjectOverwrite))</f>
        <v>obj_01655#0005</v>
      </c>
      <c r="H54" s="18" t="str">
        <f>_xll.ohRangeRetrieveError(G54)</f>
        <v/>
      </c>
      <c r="I54" s="6" t="str">
        <f>IFERROR(_xll.qlRateHelperQuoteName(G54),"--")</f>
        <v>USDAUD24Y_Quote</v>
      </c>
      <c r="J54" s="7">
        <f>IFERROR(_xll.qlRateHelperQuoteValue(G54),"--")</f>
        <v>-0.1796085</v>
      </c>
      <c r="K54" s="7"/>
      <c r="L54" s="8" t="b">
        <f t="shared" si="2"/>
        <v>1</v>
      </c>
      <c r="M54" s="9">
        <v>50</v>
      </c>
      <c r="N54" s="9">
        <v>1</v>
      </c>
      <c r="O54" s="10">
        <f>IFERROR(_xll.qlRateHelperEarliestDate(G54),"--")</f>
        <v>42150</v>
      </c>
      <c r="P54" s="10">
        <f>IFERROR(_xll.qlRateHelperLatestDate(G54),"--")</f>
        <v>50916</v>
      </c>
    </row>
    <row r="55" spans="1:16" x14ac:dyDescent="0.2">
      <c r="A55" s="23" t="s">
        <v>99</v>
      </c>
      <c r="B55" s="17" t="str">
        <f t="shared" si="3"/>
        <v>USDAUD25Y_Quote</v>
      </c>
      <c r="C55" s="17"/>
      <c r="D55" s="17">
        <v>2</v>
      </c>
      <c r="E55" s="17" t="s">
        <v>62</v>
      </c>
      <c r="F55" s="17" t="b">
        <v>0</v>
      </c>
      <c r="G55" s="17" t="str">
        <f>IF(ISERROR(_xll.qlQuoteValue(B55,_xll.ohTrigger(ManualTrigger,'General Settings'!$H$15))),"--",_xll.qlFxSwapRateHelper(,B55,AUDSpotFx,IF(A55="SN","1D",IF(A55="SW","1W",A55)),D55,JoinCalendar,E55,F55,IsCurrencyPairCollateralBased,CollateralCurve,Permanent,_xll.ohTrigger(ManualTrigger,'General Settings'!$H$15),ObjectOverwrite))</f>
        <v>obj_0164a#0005</v>
      </c>
      <c r="H55" s="18" t="str">
        <f>_xll.ohRangeRetrieveError(G55)</f>
        <v/>
      </c>
      <c r="I55" s="6" t="str">
        <f>IFERROR(_xll.qlRateHelperQuoteName(G55),"--")</f>
        <v>USDAUD25Y_Quote</v>
      </c>
      <c r="J55" s="7">
        <f>IFERROR(_xll.qlRateHelperQuoteValue(G55),"--")</f>
        <v>-0.18807599999999999</v>
      </c>
      <c r="K55" s="7"/>
      <c r="L55" s="8" t="b">
        <f t="shared" si="2"/>
        <v>1</v>
      </c>
      <c r="M55" s="9">
        <v>50</v>
      </c>
      <c r="N55" s="9">
        <v>1</v>
      </c>
      <c r="O55" s="10">
        <f>IFERROR(_xll.qlRateHelperEarliestDate(G55),"--")</f>
        <v>42150</v>
      </c>
      <c r="P55" s="10">
        <f>IFERROR(_xll.qlRateHelperLatestDate(G55),"--")</f>
        <v>51285</v>
      </c>
    </row>
    <row r="56" spans="1:16" x14ac:dyDescent="0.2">
      <c r="A56" s="23" t="s">
        <v>100</v>
      </c>
      <c r="B56" s="17" t="str">
        <f t="shared" si="3"/>
        <v>USDAUD26Y_Quote</v>
      </c>
      <c r="C56" s="17"/>
      <c r="D56" s="17">
        <v>2</v>
      </c>
      <c r="E56" s="17" t="s">
        <v>62</v>
      </c>
      <c r="F56" s="17" t="b">
        <v>0</v>
      </c>
      <c r="G56" s="17" t="str">
        <f>IF(ISERROR(_xll.qlQuoteValue(B56,_xll.ohTrigger(ManualTrigger,'General Settings'!$H$15))),"--",_xll.qlFxSwapRateHelper(,B56,AUDSpotFx,IF(A56="SN","1D",IF(A56="SW","1W",A56)),D56,JoinCalendar,E56,F56,IsCurrencyPairCollateralBased,CollateralCurve,Permanent,_xll.ohTrigger(ManualTrigger,'General Settings'!$H$15),ObjectOverwrite))</f>
        <v>obj_01653#0005</v>
      </c>
      <c r="H56" s="18" t="str">
        <f>_xll.ohRangeRetrieveError(G56)</f>
        <v/>
      </c>
      <c r="I56" s="6" t="str">
        <f>IFERROR(_xll.qlRateHelperQuoteName(G56),"--")</f>
        <v>USDAUD26Y_Quote</v>
      </c>
      <c r="J56" s="7">
        <f>IFERROR(_xll.qlRateHelperQuoteValue(G56),"--")</f>
        <v>-0.18612200000000001</v>
      </c>
      <c r="K56" s="7"/>
      <c r="L56" s="8" t="b">
        <f t="shared" si="2"/>
        <v>1</v>
      </c>
      <c r="M56" s="9">
        <v>50</v>
      </c>
      <c r="N56" s="9">
        <v>1</v>
      </c>
      <c r="O56" s="10">
        <f>IFERROR(_xll.qlRateHelperEarliestDate(G56),"--")</f>
        <v>42150</v>
      </c>
      <c r="P56" s="10">
        <f>IFERROR(_xll.qlRateHelperLatestDate(G56),"--")</f>
        <v>51649</v>
      </c>
    </row>
    <row r="57" spans="1:16" x14ac:dyDescent="0.2">
      <c r="A57" s="23" t="s">
        <v>101</v>
      </c>
      <c r="B57" s="17" t="str">
        <f t="shared" si="3"/>
        <v>USDAUD27Y_Quote</v>
      </c>
      <c r="C57" s="17"/>
      <c r="D57" s="17">
        <v>2</v>
      </c>
      <c r="E57" s="17" t="s">
        <v>62</v>
      </c>
      <c r="F57" s="17" t="b">
        <v>0</v>
      </c>
      <c r="G57" s="17" t="str">
        <f>IF(ISERROR(_xll.qlQuoteValue(B57,_xll.ohTrigger(ManualTrigger,'General Settings'!$H$15))),"--",_xll.qlFxSwapRateHelper(,B57,AUDSpotFx,IF(A57="SN","1D",IF(A57="SW","1W",A57)),D57,JoinCalendar,E57,F57,IsCurrencyPairCollateralBased,CollateralCurve,Permanent,_xll.ohTrigger(ManualTrigger,'General Settings'!$H$15),ObjectOverwrite))</f>
        <v>obj_01652#0005</v>
      </c>
      <c r="H57" s="18" t="str">
        <f>_xll.ohRangeRetrieveError(G57)</f>
        <v/>
      </c>
      <c r="I57" s="6" t="str">
        <f>IFERROR(_xll.qlRateHelperQuoteName(G57),"--")</f>
        <v>USDAUD27Y_Quote</v>
      </c>
      <c r="J57" s="7">
        <f>IFERROR(_xll.qlRateHelperQuoteValue(G57),"--")</f>
        <v>-0.18880149999999998</v>
      </c>
      <c r="K57" s="7"/>
      <c r="L57" s="8" t="b">
        <f t="shared" si="2"/>
        <v>1</v>
      </c>
      <c r="M57" s="9">
        <v>50</v>
      </c>
      <c r="N57" s="9">
        <v>1</v>
      </c>
      <c r="O57" s="10">
        <f>IFERROR(_xll.qlRateHelperEarliestDate(G57),"--")</f>
        <v>42150</v>
      </c>
      <c r="P57" s="10">
        <f>IFERROR(_xll.qlRateHelperLatestDate(G57),"--")</f>
        <v>52013</v>
      </c>
    </row>
    <row r="58" spans="1:16" x14ac:dyDescent="0.2">
      <c r="A58" s="23" t="s">
        <v>102</v>
      </c>
      <c r="B58" s="17" t="str">
        <f t="shared" si="3"/>
        <v>USDAUD28Y_Quote</v>
      </c>
      <c r="C58" s="17"/>
      <c r="D58" s="17">
        <v>2</v>
      </c>
      <c r="E58" s="17" t="s">
        <v>62</v>
      </c>
      <c r="F58" s="17" t="b">
        <v>0</v>
      </c>
      <c r="G58" s="17" t="str">
        <f>IF(ISERROR(_xll.qlQuoteValue(B58,_xll.ohTrigger(ManualTrigger,'General Settings'!$H$15))),"--",_xll.qlFxSwapRateHelper(,B58,AUDSpotFx,IF(A58="SN","1D",IF(A58="SW","1W",A58)),D58,JoinCalendar,E58,F58,IsCurrencyPairCollateralBased,CollateralCurve,Permanent,_xll.ohTrigger(ManualTrigger,'General Settings'!$H$15),ObjectOverwrite))</f>
        <v>obj_01639#0005</v>
      </c>
      <c r="H58" s="18" t="str">
        <f>_xll.ohRangeRetrieveError(G58)</f>
        <v/>
      </c>
      <c r="I58" s="6" t="str">
        <f>IFERROR(_xll.qlRateHelperQuoteName(G58),"--")</f>
        <v>USDAUD28Y_Quote</v>
      </c>
      <c r="J58" s="7">
        <f>IFERROR(_xll.qlRateHelperQuoteValue(G58),"--")</f>
        <v>-0.19057499999999999</v>
      </c>
      <c r="K58" s="7"/>
      <c r="L58" s="8" t="b">
        <f t="shared" si="2"/>
        <v>1</v>
      </c>
      <c r="M58" s="9">
        <v>50</v>
      </c>
      <c r="N58" s="9">
        <v>1</v>
      </c>
      <c r="O58" s="10">
        <f>IFERROR(_xll.qlRateHelperEarliestDate(G58),"--")</f>
        <v>42150</v>
      </c>
      <c r="P58" s="10">
        <f>IFERROR(_xll.qlRateHelperLatestDate(G58),"--")</f>
        <v>52377</v>
      </c>
    </row>
    <row r="59" spans="1:16" x14ac:dyDescent="0.2">
      <c r="A59" s="23" t="s">
        <v>103</v>
      </c>
      <c r="B59" s="17" t="str">
        <f t="shared" si="3"/>
        <v>USDAUD29Y_Quote</v>
      </c>
      <c r="C59" s="17"/>
      <c r="D59" s="17">
        <v>2</v>
      </c>
      <c r="E59" s="17" t="s">
        <v>62</v>
      </c>
      <c r="F59" s="17" t="b">
        <v>0</v>
      </c>
      <c r="G59" s="17" t="str">
        <f>IF(ISERROR(_xll.qlQuoteValue(B59,_xll.ohTrigger(ManualTrigger,'General Settings'!$H$15))),"--",_xll.qlFxSwapRateHelper(,B59,AUDSpotFx,IF(A59="SN","1D",IF(A59="SW","1W",A59)),D59,JoinCalendar,E59,F59,IsCurrencyPairCollateralBased,CollateralCurve,Permanent,_xll.ohTrigger(ManualTrigger,'General Settings'!$H$15),ObjectOverwrite))</f>
        <v>obj_01650#0005</v>
      </c>
      <c r="H59" s="18" t="str">
        <f>_xll.ohRangeRetrieveError(G59)</f>
        <v/>
      </c>
      <c r="I59" s="6" t="str">
        <f>IFERROR(_xll.qlRateHelperQuoteName(G59),"--")</f>
        <v>USDAUD29Y_Quote</v>
      </c>
      <c r="J59" s="7">
        <f>IFERROR(_xll.qlRateHelperQuoteValue(G59),"--")</f>
        <v>-0.26375850000000001</v>
      </c>
      <c r="K59" s="7"/>
      <c r="L59" s="8" t="b">
        <f t="shared" si="2"/>
        <v>1</v>
      </c>
      <c r="M59" s="9">
        <v>50</v>
      </c>
      <c r="N59" s="9">
        <v>1</v>
      </c>
      <c r="O59" s="10">
        <f>IFERROR(_xll.qlRateHelperEarliestDate(G59),"--")</f>
        <v>42150</v>
      </c>
      <c r="P59" s="10">
        <f>IFERROR(_xll.qlRateHelperLatestDate(G59),"--")</f>
        <v>52743</v>
      </c>
    </row>
    <row r="60" spans="1:16" x14ac:dyDescent="0.2">
      <c r="A60" s="24" t="s">
        <v>104</v>
      </c>
      <c r="B60" s="19" t="str">
        <f t="shared" si="3"/>
        <v>USDAUD30Y_Quote</v>
      </c>
      <c r="C60" s="19"/>
      <c r="D60" s="19">
        <v>2</v>
      </c>
      <c r="E60" s="19" t="s">
        <v>62</v>
      </c>
      <c r="F60" s="19" t="b">
        <v>0</v>
      </c>
      <c r="G60" s="19" t="str">
        <f>IF(ISERROR(_xll.qlQuoteValue(B60,_xll.ohTrigger(ManualTrigger,'General Settings'!$H$15))),"--",_xll.qlFxSwapRateHelper(,B60,AUDSpotFx,IF(A60="SN","1D",IF(A60="SW","1W",A60)),D60,JoinCalendar,E60,F60,IsCurrencyPairCollateralBased,CollateralCurve,Permanent,_xll.ohTrigger(ManualTrigger,'General Settings'!$H$15),ObjectOverwrite))</f>
        <v>obj_01649#0005</v>
      </c>
      <c r="H60" s="20" t="str">
        <f>_xll.ohRangeRetrieveError(G60)</f>
        <v/>
      </c>
      <c r="I60" s="11" t="str">
        <f>IFERROR(_xll.qlRateHelperQuoteName(G60),"--")</f>
        <v>USDAUD30Y_Quote</v>
      </c>
      <c r="J60" s="12">
        <f>IFERROR(_xll.qlRateHelperQuoteValue(G60),"--")</f>
        <v>-0.188724</v>
      </c>
      <c r="K60" s="12"/>
      <c r="L60" s="13" t="b">
        <f t="shared" si="2"/>
        <v>1</v>
      </c>
      <c r="M60" s="14">
        <v>50</v>
      </c>
      <c r="N60" s="14">
        <v>1</v>
      </c>
      <c r="O60" s="15">
        <f>IFERROR(_xll.qlRateHelperEarliestDate(G60),"--")</f>
        <v>42150</v>
      </c>
      <c r="P60" s="15">
        <f>IFERROR(_xll.qlRateHelperLatestDate(G60),"--")</f>
        <v>53108</v>
      </c>
    </row>
  </sheetData>
  <dataValidations count="3">
    <dataValidation type="list" allowBlank="1" showInputMessage="1" showErrorMessage="1" sqref="S8">
      <formula1>"JoinBusinessDays,JoinHolidays"</formula1>
    </dataValidation>
    <dataValidation type="list" allowBlank="1" showInputMessage="1" showErrorMessage="1" sqref="S6:S7">
      <formula1>"TARGET,UnitedKingdom::Exchange,UnitedKingdom::Metals,UnitedKingdom::Settlement,UnitedStates::GovernmentBond,UnitedStates::NERC,UnitedStates::NYSE,UnitedStates::Settlement,Switzerland,Japan,Italy::Exchange,NullCalendar,Australia,China,HongKong::HKEx,Sweden"</formula1>
    </dataValidation>
    <dataValidation type="list" allowBlank="1" showInputMessage="1" showErrorMessage="1" sqref="S3:S4 S1">
      <formula1>"EUR,USD,GBP,JPY,CHF,AUD,CNY,CNH,HKD,RMB,SEK,PLN,HUF,CZK"</formula1>
    </dataValidation>
  </dataValidations>
  <pageMargins left="0.75" right="0.75" top="1" bottom="1" header="0.5" footer="0.5"/>
  <pageSetup orientation="portrait" horizontalDpi="300" verticalDpi="30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T60"/>
  <sheetViews>
    <sheetView showGridLines="0" topLeftCell="I1" workbookViewId="0">
      <selection activeCell="G13" sqref="G13"/>
    </sheetView>
  </sheetViews>
  <sheetFormatPr defaultRowHeight="11.25" outlineLevelCol="1" x14ac:dyDescent="0.2"/>
  <cols>
    <col min="1" max="1" width="4" style="16" hidden="1" customWidth="1" outlineLevel="1"/>
    <col min="2" max="2" width="16.140625" style="16" hidden="1" customWidth="1" outlineLevel="1"/>
    <col min="3" max="3" width="13.140625" style="16" hidden="1" customWidth="1" outlineLevel="1"/>
    <col min="4" max="6" width="11" style="16" hidden="1" customWidth="1" outlineLevel="1"/>
    <col min="7" max="7" width="17.28515625" style="16" hidden="1" customWidth="1" outlineLevel="1"/>
    <col min="8" max="8" width="20.7109375" style="16" hidden="1" customWidth="1" outlineLevel="1"/>
    <col min="9" max="9" width="16.140625" style="22" bestFit="1" customWidth="1" collapsed="1"/>
    <col min="10" max="10" width="12" style="22" bestFit="1" customWidth="1"/>
    <col min="11" max="11" width="11" style="22" customWidth="1"/>
    <col min="12" max="12" width="13.140625" style="22" bestFit="1" customWidth="1"/>
    <col min="13" max="13" width="9" style="22" bestFit="1" customWidth="1"/>
    <col min="14" max="14" width="13.140625" style="22" bestFit="1" customWidth="1"/>
    <col min="15" max="16" width="17.28515625" style="22" bestFit="1" customWidth="1"/>
    <col min="17" max="17" width="2.7109375" style="16" bestFit="1" customWidth="1"/>
    <col min="18" max="18" width="30.7109375" style="16" customWidth="1"/>
    <col min="19" max="19" width="25.7109375" style="16" customWidth="1"/>
    <col min="20" max="20" width="2.7109375" style="16" customWidth="1"/>
    <col min="21" max="16384" width="9.140625" style="16"/>
  </cols>
  <sheetData>
    <row r="1" spans="1:20" s="26" customFormat="1" ht="22.5" x14ac:dyDescent="0.25">
      <c r="A1" s="25"/>
      <c r="B1" s="25" t="s">
        <v>74</v>
      </c>
      <c r="C1" s="25" t="s">
        <v>75</v>
      </c>
      <c r="D1" s="25" t="s">
        <v>70</v>
      </c>
      <c r="E1" s="25" t="s">
        <v>72</v>
      </c>
      <c r="F1" s="25" t="s">
        <v>73</v>
      </c>
      <c r="G1" s="25" t="s">
        <v>71</v>
      </c>
      <c r="H1" s="25"/>
      <c r="I1" s="21" t="s">
        <v>67</v>
      </c>
      <c r="J1" s="21" t="s">
        <v>36</v>
      </c>
      <c r="K1" s="21" t="s">
        <v>35</v>
      </c>
      <c r="L1" s="21" t="s">
        <v>34</v>
      </c>
      <c r="M1" s="21" t="s">
        <v>33</v>
      </c>
      <c r="N1" s="21" t="s">
        <v>32</v>
      </c>
      <c r="O1" s="21" t="s">
        <v>31</v>
      </c>
      <c r="P1" s="21" t="s">
        <v>30</v>
      </c>
      <c r="R1" s="71" t="s">
        <v>119</v>
      </c>
      <c r="S1" s="114" t="s">
        <v>126</v>
      </c>
      <c r="T1" s="26" t="s">
        <v>109</v>
      </c>
    </row>
    <row r="2" spans="1:20" x14ac:dyDescent="0.2">
      <c r="A2" s="101" t="s">
        <v>56</v>
      </c>
      <c r="B2" s="102" t="str">
        <f>ForeignCurrency&amp;A2&amp;"DP"&amp;QuoteSuffix</f>
        <v>HKDONDP_Quote</v>
      </c>
      <c r="C2" s="102" t="str">
        <f>_xll.qlIborIndex(,,"1D",D2,ForeignCurrency,$S$7,E2,F2,"act/360",,,_xll.ohTrigger(ManualTrigger,'General Settings'!$H$10))</f>
        <v>obj_01541#0004</v>
      </c>
      <c r="D2" s="102">
        <v>0</v>
      </c>
      <c r="E2" s="102" t="s">
        <v>62</v>
      </c>
      <c r="F2" s="102" t="b">
        <v>0</v>
      </c>
      <c r="G2" s="102" t="str">
        <f>IF(ISERROR(_xll.qlQuoteValue(B2,_xll.ohTrigger(ManualTrigger,'General Settings'!$H$10))),"--",_xll.qlDepositRateHelper(,B2,C2,,_xll.ohTrigger(ManualTrigger,'General Settings'!$H$10)))</f>
        <v>obj_01572#0004</v>
      </c>
      <c r="H2" s="102" t="str">
        <f>_xll.ohRangeRetrieveError(G2)</f>
        <v/>
      </c>
      <c r="I2" s="103" t="str">
        <f>IFERROR(_xll.qlRateHelperQuoteName(G2),"--")</f>
        <v>HKDONDP_Quote</v>
      </c>
      <c r="J2" s="104">
        <f>IFERROR(_xll.qlRateHelperQuoteValue(G2,),"--")</f>
        <v>1.8000000000000002E-3</v>
      </c>
      <c r="K2" s="104"/>
      <c r="L2" s="105" t="b">
        <f t="shared" ref="L2:L4" si="0">IF(J2="--",FALSE,TRUE)</f>
        <v>1</v>
      </c>
      <c r="M2" s="106">
        <v>60</v>
      </c>
      <c r="N2" s="106">
        <v>1</v>
      </c>
      <c r="O2" s="107">
        <f>IFERROR(_xll.qlRateHelperEarliestDate(G2,),"--")</f>
        <v>42145</v>
      </c>
      <c r="P2" s="107">
        <f>IFERROR(_xll.qlRateHelperLatestDate(G2,),"--")</f>
        <v>42146</v>
      </c>
      <c r="R2" s="51" t="s">
        <v>77</v>
      </c>
      <c r="S2" s="55" t="str">
        <f>HKDCollateralCurrency&amp;HKDCollateralType</f>
        <v>USDBASISEURON</v>
      </c>
      <c r="T2" s="16" t="s">
        <v>109</v>
      </c>
    </row>
    <row r="3" spans="1:20" x14ac:dyDescent="0.2">
      <c r="A3" s="95" t="s">
        <v>141</v>
      </c>
      <c r="B3" s="18" t="str">
        <f>ForeignCurrency&amp;A3&amp;"DP"&amp;QuoteSuffix</f>
        <v>HKDTNDP_Quote</v>
      </c>
      <c r="C3" s="18" t="str">
        <f>_xll.qlIborIndex(,,"1D",D3,ForeignCurrency,$S$7,E3,F3,"act/360",,,_xll.ohTrigger(ManualTrigger,'General Settings'!$H$10))</f>
        <v>obj_01530#0004</v>
      </c>
      <c r="D3" s="18">
        <v>1</v>
      </c>
      <c r="E3" s="18" t="s">
        <v>62</v>
      </c>
      <c r="F3" s="18" t="b">
        <v>0</v>
      </c>
      <c r="G3" s="18" t="str">
        <f>IF(ISERROR(_xll.qlQuoteValue(B3,_xll.ohTrigger(ManualTrigger,'General Settings'!$H$10))),"--",_xll.qlDepositRateHelper(,B3,C3,,_xll.ohTrigger(ManualTrigger,'General Settings'!$H$10)))</f>
        <v>obj_0156d#0004</v>
      </c>
      <c r="H3" s="18" t="str">
        <f>_xll.ohRangeRetrieveError(G3)</f>
        <v/>
      </c>
      <c r="I3" s="96" t="str">
        <f>IFERROR(_xll.qlRateHelperQuoteName(G3),"--")</f>
        <v>HKDTNDP_Quote</v>
      </c>
      <c r="J3" s="97">
        <f>IFERROR(_xll.qlRateHelperQuoteValue(G3,),"--")</f>
        <v>7.5000000000000002E-4</v>
      </c>
      <c r="K3" s="97"/>
      <c r="L3" s="98" t="b">
        <f t="shared" si="0"/>
        <v>1</v>
      </c>
      <c r="M3" s="99">
        <v>60</v>
      </c>
      <c r="N3" s="99">
        <v>1</v>
      </c>
      <c r="O3" s="100">
        <f>IFERROR(_xll.qlRateHelperEarliestDate(G3,),"--")</f>
        <v>42146</v>
      </c>
      <c r="P3" s="100">
        <f>IFERROR(_xll.qlRateHelperLatestDate(G3,),"--")</f>
        <v>42150</v>
      </c>
      <c r="R3" s="49" t="s">
        <v>105</v>
      </c>
      <c r="S3" s="47" t="s">
        <v>55</v>
      </c>
      <c r="T3" s="16" t="s">
        <v>109</v>
      </c>
    </row>
    <row r="4" spans="1:20" x14ac:dyDescent="0.2">
      <c r="A4" s="108" t="s">
        <v>59</v>
      </c>
      <c r="B4" s="20" t="str">
        <f>ForeignCurrency&amp;A4&amp;"DP"&amp;QuoteSuffix</f>
        <v>HKDSNDP_Quote</v>
      </c>
      <c r="C4" s="20" t="str">
        <f>_xll.qlIborIndex(,,"1D",D4,ForeignCurrency,$S$7,E4,F4,"act/360",,,_xll.ohTrigger(ManualTrigger,'General Settings'!$H$10))</f>
        <v>obj_01536#0004</v>
      </c>
      <c r="D4" s="20">
        <v>2</v>
      </c>
      <c r="E4" s="20" t="s">
        <v>62</v>
      </c>
      <c r="F4" s="20" t="b">
        <v>0</v>
      </c>
      <c r="G4" s="20" t="str">
        <f>IF(ISERROR(_xll.qlQuoteValue(B4,_xll.ohTrigger(ManualTrigger,'General Settings'!$H$10))),"--",_xll.qlDepositRateHelper(,B4,C4,,_xll.ohTrigger(ManualTrigger,'General Settings'!$H$10)))</f>
        <v>obj_01563#0004</v>
      </c>
      <c r="H4" s="20" t="str">
        <f>_xll.ohRangeRetrieveError(G4)</f>
        <v/>
      </c>
      <c r="I4" s="109" t="str">
        <f>IFERROR(_xll.qlRateHelperQuoteName(G4),"--")</f>
        <v>HKDSNDP_Quote</v>
      </c>
      <c r="J4" s="110">
        <f>IFERROR(_xll.qlRateHelperQuoteValue(G4,),"--")</f>
        <v>2.5999999999999999E-3</v>
      </c>
      <c r="K4" s="110"/>
      <c r="L4" s="111" t="b">
        <f t="shared" si="0"/>
        <v>1</v>
      </c>
      <c r="M4" s="112">
        <v>60</v>
      </c>
      <c r="N4" s="112">
        <v>1</v>
      </c>
      <c r="O4" s="113">
        <f>IFERROR(_xll.qlRateHelperEarliestDate(G4,),"--")</f>
        <v>42150</v>
      </c>
      <c r="P4" s="113">
        <f>IFERROR(_xll.qlRateHelperLatestDate(G4,),"--")</f>
        <v>42151</v>
      </c>
      <c r="R4" s="52" t="s">
        <v>106</v>
      </c>
      <c r="S4" s="53" t="s">
        <v>126</v>
      </c>
      <c r="T4" s="16" t="s">
        <v>109</v>
      </c>
    </row>
    <row r="5" spans="1:20" x14ac:dyDescent="0.2">
      <c r="A5" s="23" t="s">
        <v>59</v>
      </c>
      <c r="B5" s="17" t="str">
        <f t="shared" ref="B5:B36" si="1">HKDCollateralCurrency&amp;ForeignCurrency&amp;A5&amp;"_Quote"</f>
        <v>USDHKDSN_Quote</v>
      </c>
      <c r="C5" s="17"/>
      <c r="D5" s="17">
        <v>2</v>
      </c>
      <c r="E5" s="17" t="s">
        <v>62</v>
      </c>
      <c r="F5" s="17" t="b">
        <v>0</v>
      </c>
      <c r="G5" s="17" t="str">
        <f>IF(ISERROR(_xll.qlQuoteValue(B5,_xll.ohTrigger(ManualTrigger,'General Settings'!$H$16))),"--",_xll.qlFxSwapRateHelper(,B5,HKDSpotFx,IF(A5="SN","1D",IF(A5="SW","1W",A5)),D5,JoinCalendar,E5,F5,IsCurrencyPairCollateralBased,CollateralCurve,Permanent,_xll.ohTrigger(ManualTrigger,'General Settings'!$H$16),ObjectOverwrite))</f>
        <v>obj_015c9#0005</v>
      </c>
      <c r="H5" s="18" t="str">
        <f>_xll.ohRangeRetrieveError(G5)</f>
        <v/>
      </c>
      <c r="I5" s="1" t="str">
        <f>IFERROR(_xll.qlRateHelperQuoteName(G5),"--")</f>
        <v>USDHKDSN_Quote</v>
      </c>
      <c r="J5" s="2">
        <f>IFERROR(_xll.qlRateHelperQuoteValue(G5),"--")</f>
        <v>1.0000000000000001E-5</v>
      </c>
      <c r="K5" s="2"/>
      <c r="L5" s="3" t="b">
        <f>IF(J5="--",FALSE,TRUE)</f>
        <v>1</v>
      </c>
      <c r="M5" s="4">
        <v>50</v>
      </c>
      <c r="N5" s="4">
        <v>1</v>
      </c>
      <c r="O5" s="5">
        <f>IFERROR(_xll.qlRateHelperEarliestDate(G5),"--")</f>
        <v>42150</v>
      </c>
      <c r="P5" s="5">
        <f>IFERROR(_xll.qlRateHelperLatestDate(G5),"--")</f>
        <v>42151</v>
      </c>
      <c r="R5" s="50" t="s">
        <v>78</v>
      </c>
      <c r="S5" s="48" t="b">
        <f>IF(BaseCurrency=HKDCollateralCurrency,TRUE,FALSE)</f>
        <v>1</v>
      </c>
      <c r="T5" s="16" t="s">
        <v>109</v>
      </c>
    </row>
    <row r="6" spans="1:20" x14ac:dyDescent="0.2">
      <c r="A6" s="23" t="s">
        <v>29</v>
      </c>
      <c r="B6" s="17" t="str">
        <f t="shared" si="1"/>
        <v>USDHKDSW_Quote</v>
      </c>
      <c r="C6" s="17"/>
      <c r="D6" s="17">
        <v>2</v>
      </c>
      <c r="E6" s="17" t="s">
        <v>62</v>
      </c>
      <c r="F6" s="17" t="b">
        <v>0</v>
      </c>
      <c r="G6" s="17" t="str">
        <f>IF(ISERROR(_xll.qlQuoteValue(B6,_xll.ohTrigger(ManualTrigger,'General Settings'!$H$16))),"--",_xll.qlFxSwapRateHelper(,B6,HKDSpotFx,IF(A6="SN","1D",IF(A6="SW","1W",A6)),D6,JoinCalendar,E6,F6,IsCurrencyPairCollateralBased,CollateralCurve,Permanent,_xll.ohTrigger(ManualTrigger,'General Settings'!$H$16),ObjectOverwrite))</f>
        <v>obj_0158d#0005</v>
      </c>
      <c r="H6" s="18" t="str">
        <f>_xll.ohRangeRetrieveError(G6)</f>
        <v/>
      </c>
      <c r="I6" s="6" t="str">
        <f>IFERROR(_xll.qlRateHelperQuoteName(G6),"--")</f>
        <v>USDHKDSW_Quote</v>
      </c>
      <c r="J6" s="7">
        <f>IFERROR(_xll.qlRateHelperQuoteValue(G6),"--")</f>
        <v>1.4999999999999999E-4</v>
      </c>
      <c r="K6" s="7"/>
      <c r="L6" s="8" t="b">
        <f t="shared" ref="L6:L60" si="2">IF(J6="--",FALSE,TRUE)</f>
        <v>1</v>
      </c>
      <c r="M6" s="9">
        <v>50</v>
      </c>
      <c r="N6" s="9">
        <v>1</v>
      </c>
      <c r="O6" s="10">
        <f>IFERROR(_xll.qlRateHelperEarliestDate(G6),"--")</f>
        <v>42150</v>
      </c>
      <c r="P6" s="10">
        <f>IFERROR(_xll.qlRateHelperLatestDate(G6),"--")</f>
        <v>42157</v>
      </c>
      <c r="R6" s="49" t="s">
        <v>107</v>
      </c>
      <c r="S6" s="56" t="s">
        <v>64</v>
      </c>
      <c r="T6" s="16" t="s">
        <v>109</v>
      </c>
    </row>
    <row r="7" spans="1:20" x14ac:dyDescent="0.2">
      <c r="A7" s="23" t="s">
        <v>28</v>
      </c>
      <c r="B7" s="17" t="str">
        <f t="shared" si="1"/>
        <v>USDHKD2W_Quote</v>
      </c>
      <c r="C7" s="17"/>
      <c r="D7" s="17">
        <v>2</v>
      </c>
      <c r="E7" s="17" t="s">
        <v>62</v>
      </c>
      <c r="F7" s="17" t="b">
        <v>0</v>
      </c>
      <c r="G7" s="17" t="str">
        <f>IF(ISERROR(_xll.qlQuoteValue(B7,_xll.ohTrigger(ManualTrigger,'General Settings'!$H$16))),"--",_xll.qlFxSwapRateHelper(,B7,HKDSpotFx,IF(A7="SN","1D",IF(A7="SW","1W",A7)),D7,JoinCalendar,E7,F7,IsCurrencyPairCollateralBased,CollateralCurve,Permanent,_xll.ohTrigger(ManualTrigger,'General Settings'!$H$16),ObjectOverwrite))</f>
        <v>obj_01586#0005</v>
      </c>
      <c r="H7" s="18" t="str">
        <f>_xll.ohRangeRetrieveError(G7)</f>
        <v/>
      </c>
      <c r="I7" s="6" t="str">
        <f>IFERROR(_xll.qlRateHelperQuoteName(G7),"--")</f>
        <v>USDHKD2W_Quote</v>
      </c>
      <c r="J7" s="7">
        <f>IFERROR(_xll.qlRateHelperQuoteValue(G7),"--")</f>
        <v>2.5000000000000001E-4</v>
      </c>
      <c r="K7" s="7"/>
      <c r="L7" s="8" t="b">
        <f t="shared" si="2"/>
        <v>1</v>
      </c>
      <c r="M7" s="9">
        <v>50</v>
      </c>
      <c r="N7" s="9">
        <v>1</v>
      </c>
      <c r="O7" s="10">
        <f>IFERROR(_xll.qlRateHelperEarliestDate(G7),"--")</f>
        <v>42150</v>
      </c>
      <c r="P7" s="10">
        <f>IFERROR(_xll.qlRateHelperLatestDate(G7),"--")</f>
        <v>42164</v>
      </c>
      <c r="R7" s="50" t="s">
        <v>108</v>
      </c>
      <c r="S7" s="57" t="s">
        <v>127</v>
      </c>
      <c r="T7" s="16" t="s">
        <v>109</v>
      </c>
    </row>
    <row r="8" spans="1:20" x14ac:dyDescent="0.2">
      <c r="A8" s="23" t="s">
        <v>27</v>
      </c>
      <c r="B8" s="17" t="str">
        <f t="shared" si="1"/>
        <v>USDHKD3W_Quote</v>
      </c>
      <c r="C8" s="17"/>
      <c r="D8" s="17">
        <v>2</v>
      </c>
      <c r="E8" s="17" t="s">
        <v>62</v>
      </c>
      <c r="F8" s="17" t="b">
        <v>0</v>
      </c>
      <c r="G8" s="17" t="str">
        <f>IF(ISERROR(_xll.qlQuoteValue(B8,_xll.ohTrigger(ManualTrigger,'General Settings'!$H$16))),"--",_xll.qlFxSwapRateHelper(,B8,HKDSpotFx,IF(A8="SN","1D",IF(A8="SW","1W",A8)),D8,JoinCalendar,E8,F8,IsCurrencyPairCollateralBased,CollateralCurve,Permanent,_xll.ohTrigger(ManualTrigger,'General Settings'!$H$16),ObjectOverwrite))</f>
        <v>--</v>
      </c>
      <c r="H8" s="18" t="str">
        <f>_xll.ohRangeRetrieveError(G8)</f>
        <v/>
      </c>
      <c r="I8" s="6" t="str">
        <f>IFERROR(_xll.qlRateHelperQuoteName(G8),"--")</f>
        <v>--</v>
      </c>
      <c r="J8" s="7" t="str">
        <f>IFERROR(_xll.qlRateHelperQuoteValue(G8),"--")</f>
        <v>--</v>
      </c>
      <c r="K8" s="7"/>
      <c r="L8" s="8" t="b">
        <f t="shared" si="2"/>
        <v>0</v>
      </c>
      <c r="M8" s="9">
        <v>50</v>
      </c>
      <c r="N8" s="9">
        <v>1</v>
      </c>
      <c r="O8" s="10" t="str">
        <f>IFERROR(_xll.qlRateHelperEarliestDate(G8),"--")</f>
        <v>--</v>
      </c>
      <c r="P8" s="10" t="str">
        <f>IFERROR(_xll.qlRateHelperLatestDate(G8),"--")</f>
        <v>--</v>
      </c>
      <c r="R8" s="52" t="s">
        <v>112</v>
      </c>
      <c r="S8" s="57" t="s">
        <v>65</v>
      </c>
      <c r="T8" s="16" t="s">
        <v>109</v>
      </c>
    </row>
    <row r="9" spans="1:20" x14ac:dyDescent="0.2">
      <c r="A9" s="23" t="s">
        <v>26</v>
      </c>
      <c r="B9" s="17" t="str">
        <f t="shared" si="1"/>
        <v>USDHKD1M_Quote</v>
      </c>
      <c r="C9" s="17"/>
      <c r="D9" s="17">
        <v>2</v>
      </c>
      <c r="E9" s="17" t="s">
        <v>62</v>
      </c>
      <c r="F9" s="17" t="b">
        <v>0</v>
      </c>
      <c r="G9" s="17" t="str">
        <f>IF(ISERROR(_xll.qlQuoteValue(B9,_xll.ohTrigger(ManualTrigger,'General Settings'!$H$16))),"--",_xll.qlFxSwapRateHelper(,B9,HKDSpotFx,IF(A9="SN","1D",IF(A9="SW","1W",A9)),D9,JoinCalendar,E9,F9,IsCurrencyPairCollateralBased,CollateralCurve,Permanent,_xll.ohTrigger(ManualTrigger,'General Settings'!$H$16),ObjectOverwrite))</f>
        <v>obj_0159e#0005</v>
      </c>
      <c r="H9" s="18" t="str">
        <f>_xll.ohRangeRetrieveError(G9)</f>
        <v/>
      </c>
      <c r="I9" s="6" t="str">
        <f>IFERROR(_xll.qlRateHelperQuoteName(G9),"--")</f>
        <v>USDHKD1M_Quote</v>
      </c>
      <c r="J9" s="7">
        <f>IFERROR(_xll.qlRateHelperQuoteValue(G9),"--")</f>
        <v>4.4999999999999999E-4</v>
      </c>
      <c r="K9" s="7"/>
      <c r="L9" s="8" t="b">
        <f t="shared" si="2"/>
        <v>1</v>
      </c>
      <c r="M9" s="9">
        <v>50</v>
      </c>
      <c r="N9" s="9">
        <v>1</v>
      </c>
      <c r="O9" s="10">
        <f>IFERROR(_xll.qlRateHelperEarliestDate(G9),"--")</f>
        <v>42150</v>
      </c>
      <c r="P9" s="10">
        <f>IFERROR(_xll.qlRateHelperLatestDate(G9),"--")</f>
        <v>42181</v>
      </c>
      <c r="R9" s="51" t="s">
        <v>69</v>
      </c>
      <c r="S9" s="58" t="str">
        <f>S8&amp;"("&amp;S6&amp;","&amp;S7&amp;")"</f>
        <v>JoinHolidays(UnitedStates::Settlement,HongKong::HKEx)</v>
      </c>
      <c r="T9" s="16" t="s">
        <v>109</v>
      </c>
    </row>
    <row r="10" spans="1:20" x14ac:dyDescent="0.2">
      <c r="A10" s="23" t="s">
        <v>25</v>
      </c>
      <c r="B10" s="17" t="str">
        <f t="shared" si="1"/>
        <v>USDHKD2M_Quote</v>
      </c>
      <c r="C10" s="17"/>
      <c r="D10" s="17">
        <v>2</v>
      </c>
      <c r="E10" s="17" t="s">
        <v>62</v>
      </c>
      <c r="F10" s="17" t="b">
        <v>0</v>
      </c>
      <c r="G10" s="17" t="str">
        <f>IF(ISERROR(_xll.qlQuoteValue(B10,_xll.ohTrigger(ManualTrigger,'General Settings'!$H$16))),"--",_xll.qlFxSwapRateHelper(,B10,HKDSpotFx,IF(A10="SN","1D",IF(A10="SW","1W",A10)),D10,JoinCalendar,E10,F10,IsCurrencyPairCollateralBased,CollateralCurve,Permanent,_xll.ohTrigger(ManualTrigger,'General Settings'!$H$16),ObjectOverwrite))</f>
        <v>obj_0159b#0005</v>
      </c>
      <c r="H10" s="18" t="str">
        <f>_xll.ohRangeRetrieveError(G10)</f>
        <v/>
      </c>
      <c r="I10" s="6" t="str">
        <f>IFERROR(_xll.qlRateHelperQuoteName(G10),"--")</f>
        <v>USDHKD2M_Quote</v>
      </c>
      <c r="J10" s="7">
        <f>IFERROR(_xll.qlRateHelperQuoteValue(G10),"--")</f>
        <v>5.9999999999999995E-4</v>
      </c>
      <c r="K10" s="7"/>
      <c r="L10" s="8" t="b">
        <f t="shared" si="2"/>
        <v>1</v>
      </c>
      <c r="M10" s="9">
        <v>50</v>
      </c>
      <c r="N10" s="9">
        <v>1</v>
      </c>
      <c r="O10" s="10">
        <f>IFERROR(_xll.qlRateHelperEarliestDate(G10),"--")</f>
        <v>42150</v>
      </c>
      <c r="P10" s="10">
        <f>IFERROR(_xll.qlRateHelperLatestDate(G10),"--")</f>
        <v>42212</v>
      </c>
      <c r="T10" s="16" t="s">
        <v>109</v>
      </c>
    </row>
    <row r="11" spans="1:20" x14ac:dyDescent="0.2">
      <c r="A11" s="23" t="s">
        <v>24</v>
      </c>
      <c r="B11" s="17" t="str">
        <f t="shared" si="1"/>
        <v>USDHKD3M_Quote</v>
      </c>
      <c r="C11" s="17"/>
      <c r="D11" s="17">
        <v>2</v>
      </c>
      <c r="E11" s="17" t="s">
        <v>62</v>
      </c>
      <c r="F11" s="17" t="b">
        <v>0</v>
      </c>
      <c r="G11" s="17" t="str">
        <f>IF(ISERROR(_xll.qlQuoteValue(B11,_xll.ohTrigger(ManualTrigger,'General Settings'!$H$16))),"--",_xll.qlFxSwapRateHelper(,B11,HKDSpotFx,IF(A11="SN","1D",IF(A11="SW","1W",A11)),D11,JoinCalendar,E11,F11,IsCurrencyPairCollateralBased,CollateralCurve,Permanent,_xll.ohTrigger(ManualTrigger,'General Settings'!$H$16),ObjectOverwrite))</f>
        <v>obj_01585#0005</v>
      </c>
      <c r="H11" s="18" t="str">
        <f>_xll.ohRangeRetrieveError(G11)</f>
        <v/>
      </c>
      <c r="I11" s="6" t="str">
        <f>IFERROR(_xll.qlRateHelperQuoteName(G11),"--")</f>
        <v>USDHKD3M_Quote</v>
      </c>
      <c r="J11" s="7">
        <f>IFERROR(_xll.qlRateHelperQuoteValue(G11),"--")</f>
        <v>5.9999999999999995E-4</v>
      </c>
      <c r="K11" s="7"/>
      <c r="L11" s="8" t="b">
        <f t="shared" si="2"/>
        <v>1</v>
      </c>
      <c r="M11" s="9">
        <v>50</v>
      </c>
      <c r="N11" s="9">
        <v>1</v>
      </c>
      <c r="O11" s="10">
        <f>IFERROR(_xll.qlRateHelperEarliestDate(G11),"--")</f>
        <v>42150</v>
      </c>
      <c r="P11" s="10">
        <f>IFERROR(_xll.qlRateHelperLatestDate(G11),"--")</f>
        <v>42242</v>
      </c>
      <c r="T11" s="16" t="s">
        <v>109</v>
      </c>
    </row>
    <row r="12" spans="1:20" x14ac:dyDescent="0.2">
      <c r="A12" s="23" t="s">
        <v>23</v>
      </c>
      <c r="B12" s="17" t="str">
        <f t="shared" si="1"/>
        <v>USDHKD4M_Quote</v>
      </c>
      <c r="C12" s="17"/>
      <c r="D12" s="17">
        <v>2</v>
      </c>
      <c r="E12" s="17" t="s">
        <v>62</v>
      </c>
      <c r="F12" s="17" t="b">
        <v>0</v>
      </c>
      <c r="G12" s="17" t="str">
        <f>IF(ISERROR(_xll.qlQuoteValue(B12,_xll.ohTrigger(ManualTrigger,'General Settings'!$H$16))),"--",_xll.qlFxSwapRateHelper(,B12,HKDSpotFx,IF(A12="SN","1D",IF(A12="SW","1W",A12)),D12,JoinCalendar,E12,F12,IsCurrencyPairCollateralBased,CollateralCurve,Permanent,_xll.ohTrigger(ManualTrigger,'General Settings'!$H$16),ObjectOverwrite))</f>
        <v>obj_015a2#0005</v>
      </c>
      <c r="H12" s="18" t="str">
        <f>_xll.ohRangeRetrieveError(G12)</f>
        <v/>
      </c>
      <c r="I12" s="6" t="str">
        <f>IFERROR(_xll.qlRateHelperQuoteName(G12),"--")</f>
        <v>USDHKD4M_Quote</v>
      </c>
      <c r="J12" s="7">
        <f>IFERROR(_xll.qlRateHelperQuoteValue(G12),"--")</f>
        <v>5.9999999999999995E-4</v>
      </c>
      <c r="K12" s="7"/>
      <c r="L12" s="8" t="b">
        <f t="shared" si="2"/>
        <v>1</v>
      </c>
      <c r="M12" s="9">
        <v>50</v>
      </c>
      <c r="N12" s="9">
        <v>1</v>
      </c>
      <c r="O12" s="10">
        <f>IFERROR(_xll.qlRateHelperEarliestDate(G12),"--")</f>
        <v>42150</v>
      </c>
      <c r="P12" s="10">
        <f>IFERROR(_xll.qlRateHelperLatestDate(G12),"--")</f>
        <v>42276</v>
      </c>
      <c r="T12" s="16" t="s">
        <v>109</v>
      </c>
    </row>
    <row r="13" spans="1:20" x14ac:dyDescent="0.2">
      <c r="A13" s="23" t="s">
        <v>22</v>
      </c>
      <c r="B13" s="17" t="str">
        <f t="shared" si="1"/>
        <v>USDHKD5M_Quote</v>
      </c>
      <c r="C13" s="17"/>
      <c r="D13" s="17">
        <v>2</v>
      </c>
      <c r="E13" s="17" t="s">
        <v>62</v>
      </c>
      <c r="F13" s="17" t="b">
        <v>0</v>
      </c>
      <c r="G13" s="17" t="str">
        <f>IF(ISERROR(_xll.qlQuoteValue(B13,_xll.ohTrigger(ManualTrigger,'General Settings'!$H$16))),"--",_xll.qlFxSwapRateHelper(,B13,HKDSpotFx,IF(A13="SN","1D",IF(A13="SW","1W",A13)),D13,JoinCalendar,E13,F13,IsCurrencyPairCollateralBased,CollateralCurve,Permanent,_xll.ohTrigger(ManualTrigger,'General Settings'!$H$16),ObjectOverwrite))</f>
        <v>obj_015ab#0005</v>
      </c>
      <c r="H13" s="18" t="str">
        <f>_xll.ohRangeRetrieveError(G13)</f>
        <v/>
      </c>
      <c r="I13" s="6" t="str">
        <f>IFERROR(_xll.qlRateHelperQuoteName(G13),"--")</f>
        <v>USDHKD5M_Quote</v>
      </c>
      <c r="J13" s="7">
        <f>IFERROR(_xll.qlRateHelperQuoteValue(G13),"--")</f>
        <v>5.9999999999999995E-4</v>
      </c>
      <c r="K13" s="7"/>
      <c r="L13" s="8" t="b">
        <f t="shared" si="2"/>
        <v>1</v>
      </c>
      <c r="M13" s="9">
        <v>50</v>
      </c>
      <c r="N13" s="9">
        <v>1</v>
      </c>
      <c r="O13" s="10">
        <f>IFERROR(_xll.qlRateHelperEarliestDate(G13),"--")</f>
        <v>42150</v>
      </c>
      <c r="P13" s="10">
        <f>IFERROR(_xll.qlRateHelperLatestDate(G13),"--")</f>
        <v>42303</v>
      </c>
    </row>
    <row r="14" spans="1:20" x14ac:dyDescent="0.2">
      <c r="A14" s="23" t="s">
        <v>21</v>
      </c>
      <c r="B14" s="17" t="str">
        <f t="shared" si="1"/>
        <v>USDHKD6M_Quote</v>
      </c>
      <c r="C14" s="17"/>
      <c r="D14" s="17">
        <v>2</v>
      </c>
      <c r="E14" s="17" t="s">
        <v>62</v>
      </c>
      <c r="F14" s="17" t="b">
        <v>0</v>
      </c>
      <c r="G14" s="17" t="str">
        <f>IF(ISERROR(_xll.qlQuoteValue(B14,_xll.ohTrigger(ManualTrigger,'General Settings'!$H$16))),"--",_xll.qlFxSwapRateHelper(,B14,HKDSpotFx,IF(A14="SN","1D",IF(A14="SW","1W",A14)),D14,JoinCalendar,E14,F14,IsCurrencyPairCollateralBased,CollateralCurve,Permanent,_xll.ohTrigger(ManualTrigger,'General Settings'!$H$16),ObjectOverwrite))</f>
        <v>obj_015a6#0005</v>
      </c>
      <c r="H14" s="18" t="str">
        <f>_xll.ohRangeRetrieveError(G14)</f>
        <v/>
      </c>
      <c r="I14" s="6" t="str">
        <f>IFERROR(_xll.qlRateHelperQuoteName(G14),"--")</f>
        <v>USDHKD6M_Quote</v>
      </c>
      <c r="J14" s="7">
        <f>IFERROR(_xll.qlRateHelperQuoteValue(G14),"--")</f>
        <v>5.5000000000000003E-4</v>
      </c>
      <c r="K14" s="7"/>
      <c r="L14" s="8" t="b">
        <f t="shared" si="2"/>
        <v>1</v>
      </c>
      <c r="M14" s="9">
        <v>50</v>
      </c>
      <c r="N14" s="9">
        <v>1</v>
      </c>
      <c r="O14" s="10">
        <f>IFERROR(_xll.qlRateHelperEarliestDate(G14),"--")</f>
        <v>42150</v>
      </c>
      <c r="P14" s="10">
        <f>IFERROR(_xll.qlRateHelperLatestDate(G14),"--")</f>
        <v>42335</v>
      </c>
    </row>
    <row r="15" spans="1:20" x14ac:dyDescent="0.2">
      <c r="A15" s="23" t="s">
        <v>20</v>
      </c>
      <c r="B15" s="17" t="str">
        <f t="shared" si="1"/>
        <v>USDHKD7M_Quote</v>
      </c>
      <c r="C15" s="17"/>
      <c r="D15" s="17">
        <v>2</v>
      </c>
      <c r="E15" s="17" t="s">
        <v>62</v>
      </c>
      <c r="F15" s="17" t="b">
        <v>0</v>
      </c>
      <c r="G15" s="17" t="str">
        <f>IF(ISERROR(_xll.qlQuoteValue(B15,_xll.ohTrigger(ManualTrigger,'General Settings'!$H$16))),"--",_xll.qlFxSwapRateHelper(,B15,HKDSpotFx,IF(A15="SN","1D",IF(A15="SW","1W",A15)),D15,JoinCalendar,E15,F15,IsCurrencyPairCollateralBased,CollateralCurve,Permanent,_xll.ohTrigger(ManualTrigger,'General Settings'!$H$16),ObjectOverwrite))</f>
        <v>--</v>
      </c>
      <c r="H15" s="18" t="str">
        <f>_xll.ohRangeRetrieveError(G15)</f>
        <v/>
      </c>
      <c r="I15" s="6" t="str">
        <f>IFERROR(_xll.qlRateHelperQuoteName(G15),"--")</f>
        <v>--</v>
      </c>
      <c r="J15" s="7" t="str">
        <f>IFERROR(_xll.qlRateHelperQuoteValue(G15),"--")</f>
        <v>--</v>
      </c>
      <c r="K15" s="7"/>
      <c r="L15" s="8" t="b">
        <f t="shared" si="2"/>
        <v>0</v>
      </c>
      <c r="M15" s="9">
        <v>50</v>
      </c>
      <c r="N15" s="9">
        <v>1</v>
      </c>
      <c r="O15" s="10" t="str">
        <f>IFERROR(_xll.qlRateHelperEarliestDate(G15),"--")</f>
        <v>--</v>
      </c>
      <c r="P15" s="10" t="str">
        <f>IFERROR(_xll.qlRateHelperLatestDate(G15),"--")</f>
        <v>--</v>
      </c>
    </row>
    <row r="16" spans="1:20" x14ac:dyDescent="0.2">
      <c r="A16" s="23" t="s">
        <v>19</v>
      </c>
      <c r="B16" s="17" t="str">
        <f t="shared" si="1"/>
        <v>USDHKD8M_Quote</v>
      </c>
      <c r="C16" s="17"/>
      <c r="D16" s="17">
        <v>2</v>
      </c>
      <c r="E16" s="17" t="s">
        <v>62</v>
      </c>
      <c r="F16" s="17" t="b">
        <v>0</v>
      </c>
      <c r="G16" s="17" t="str">
        <f>IF(ISERROR(_xll.qlQuoteValue(B16,_xll.ohTrigger(ManualTrigger,'General Settings'!$H$16))),"--",_xll.qlFxSwapRateHelper(,B16,HKDSpotFx,IF(A16="SN","1D",IF(A16="SW","1W",A16)),D16,JoinCalendar,E16,F16,IsCurrencyPairCollateralBased,CollateralCurve,Permanent,_xll.ohTrigger(ManualTrigger,'General Settings'!$H$16),ObjectOverwrite))</f>
        <v>--</v>
      </c>
      <c r="H16" s="18" t="str">
        <f>_xll.ohRangeRetrieveError(G16)</f>
        <v/>
      </c>
      <c r="I16" s="6" t="str">
        <f>IFERROR(_xll.qlRateHelperQuoteName(G16),"--")</f>
        <v>--</v>
      </c>
      <c r="J16" s="7" t="str">
        <f>IFERROR(_xll.qlRateHelperQuoteValue(G16),"--")</f>
        <v>--</v>
      </c>
      <c r="K16" s="7"/>
      <c r="L16" s="8" t="b">
        <f t="shared" si="2"/>
        <v>0</v>
      </c>
      <c r="M16" s="9">
        <v>50</v>
      </c>
      <c r="N16" s="9">
        <v>1</v>
      </c>
      <c r="O16" s="10" t="str">
        <f>IFERROR(_xll.qlRateHelperEarliestDate(G16),"--")</f>
        <v>--</v>
      </c>
      <c r="P16" s="10" t="str">
        <f>IFERROR(_xll.qlRateHelperLatestDate(G16),"--")</f>
        <v>--</v>
      </c>
    </row>
    <row r="17" spans="1:16" x14ac:dyDescent="0.2">
      <c r="A17" s="23" t="s">
        <v>18</v>
      </c>
      <c r="B17" s="17" t="str">
        <f t="shared" si="1"/>
        <v>USDHKD9M_Quote</v>
      </c>
      <c r="C17" s="17"/>
      <c r="D17" s="17">
        <v>2</v>
      </c>
      <c r="E17" s="17" t="s">
        <v>62</v>
      </c>
      <c r="F17" s="17" t="b">
        <v>0</v>
      </c>
      <c r="G17" s="17" t="str">
        <f>IF(ISERROR(_xll.qlQuoteValue(B17,_xll.ohTrigger(ManualTrigger,'General Settings'!$H$16))),"--",_xll.qlFxSwapRateHelper(,B17,HKDSpotFx,IF(A17="SN","1D",IF(A17="SW","1W",A17)),D17,JoinCalendar,E17,F17,IsCurrencyPairCollateralBased,CollateralCurve,Permanent,_xll.ohTrigger(ManualTrigger,'General Settings'!$H$16),ObjectOverwrite))</f>
        <v>obj_0159f#0005</v>
      </c>
      <c r="H17" s="18" t="str">
        <f>_xll.ohRangeRetrieveError(G17)</f>
        <v/>
      </c>
      <c r="I17" s="6" t="str">
        <f>IFERROR(_xll.qlRateHelperQuoteName(G17),"--")</f>
        <v>USDHKD9M_Quote</v>
      </c>
      <c r="J17" s="7">
        <f>IFERROR(_xll.qlRateHelperQuoteValue(G17),"--")</f>
        <v>4.0000000000000002E-4</v>
      </c>
      <c r="K17" s="7"/>
      <c r="L17" s="8" t="b">
        <f t="shared" si="2"/>
        <v>1</v>
      </c>
      <c r="M17" s="9">
        <v>50</v>
      </c>
      <c r="N17" s="9">
        <v>1</v>
      </c>
      <c r="O17" s="10">
        <f>IFERROR(_xll.qlRateHelperEarliestDate(G17),"--")</f>
        <v>42150</v>
      </c>
      <c r="P17" s="10">
        <f>IFERROR(_xll.qlRateHelperLatestDate(G17),"--")</f>
        <v>42426</v>
      </c>
    </row>
    <row r="18" spans="1:16" x14ac:dyDescent="0.2">
      <c r="A18" s="23" t="s">
        <v>17</v>
      </c>
      <c r="B18" s="17" t="str">
        <f t="shared" si="1"/>
        <v>USDHKD10M_Quote</v>
      </c>
      <c r="C18" s="17"/>
      <c r="D18" s="17">
        <v>2</v>
      </c>
      <c r="E18" s="17" t="s">
        <v>62</v>
      </c>
      <c r="F18" s="17" t="b">
        <v>0</v>
      </c>
      <c r="G18" s="17" t="str">
        <f>IF(ISERROR(_xll.qlQuoteValue(B18,_xll.ohTrigger(ManualTrigger,'General Settings'!$H$16))),"--",_xll.qlFxSwapRateHelper(,B18,HKDSpotFx,IF(A18="SN","1D",IF(A18="SW","1W",A18)),D18,JoinCalendar,E18,F18,IsCurrencyPairCollateralBased,CollateralCurve,Permanent,_xll.ohTrigger(ManualTrigger,'General Settings'!$H$16),ObjectOverwrite))</f>
        <v>--</v>
      </c>
      <c r="H18" s="18" t="str">
        <f>_xll.ohRangeRetrieveError(G18)</f>
        <v/>
      </c>
      <c r="I18" s="6" t="str">
        <f>IFERROR(_xll.qlRateHelperQuoteName(G18),"--")</f>
        <v>--</v>
      </c>
      <c r="J18" s="7" t="str">
        <f>IFERROR(_xll.qlRateHelperQuoteValue(G18),"--")</f>
        <v>--</v>
      </c>
      <c r="K18" s="7"/>
      <c r="L18" s="8" t="b">
        <f t="shared" si="2"/>
        <v>0</v>
      </c>
      <c r="M18" s="9">
        <v>50</v>
      </c>
      <c r="N18" s="9">
        <v>1</v>
      </c>
      <c r="O18" s="10" t="str">
        <f>IFERROR(_xll.qlRateHelperEarliestDate(G18),"--")</f>
        <v>--</v>
      </c>
      <c r="P18" s="10" t="str">
        <f>IFERROR(_xll.qlRateHelperLatestDate(G18),"--")</f>
        <v>--</v>
      </c>
    </row>
    <row r="19" spans="1:16" x14ac:dyDescent="0.2">
      <c r="A19" s="23" t="s">
        <v>16</v>
      </c>
      <c r="B19" s="17" t="str">
        <f t="shared" si="1"/>
        <v>USDHKD11M_Quote</v>
      </c>
      <c r="C19" s="17"/>
      <c r="D19" s="17">
        <v>2</v>
      </c>
      <c r="E19" s="17" t="s">
        <v>62</v>
      </c>
      <c r="F19" s="17" t="b">
        <v>0</v>
      </c>
      <c r="G19" s="17" t="str">
        <f>IF(ISERROR(_xll.qlQuoteValue(B19,_xll.ohTrigger(ManualTrigger,'General Settings'!$H$16))),"--",_xll.qlFxSwapRateHelper(,B19,HKDSpotFx,IF(A19="SN","1D",IF(A19="SW","1W",A19)),D19,JoinCalendar,E19,F19,IsCurrencyPairCollateralBased,CollateralCurve,Permanent,_xll.ohTrigger(ManualTrigger,'General Settings'!$H$16),ObjectOverwrite))</f>
        <v>--</v>
      </c>
      <c r="H19" s="18" t="str">
        <f>_xll.ohRangeRetrieveError(G19)</f>
        <v/>
      </c>
      <c r="I19" s="6" t="str">
        <f>IFERROR(_xll.qlRateHelperQuoteName(G19),"--")</f>
        <v>--</v>
      </c>
      <c r="J19" s="7" t="str">
        <f>IFERROR(_xll.qlRateHelperQuoteValue(G19),"--")</f>
        <v>--</v>
      </c>
      <c r="K19" s="7"/>
      <c r="L19" s="8" t="b">
        <f t="shared" si="2"/>
        <v>0</v>
      </c>
      <c r="M19" s="9">
        <v>50</v>
      </c>
      <c r="N19" s="9">
        <v>1</v>
      </c>
      <c r="O19" s="10" t="str">
        <f>IFERROR(_xll.qlRateHelperEarliestDate(G19),"--")</f>
        <v>--</v>
      </c>
      <c r="P19" s="10" t="str">
        <f>IFERROR(_xll.qlRateHelperLatestDate(G19),"--")</f>
        <v>--</v>
      </c>
    </row>
    <row r="20" spans="1:16" x14ac:dyDescent="0.2">
      <c r="A20" s="23" t="s">
        <v>15</v>
      </c>
      <c r="B20" s="17" t="str">
        <f t="shared" si="1"/>
        <v>USDHKD1Y_Quote</v>
      </c>
      <c r="C20" s="17"/>
      <c r="D20" s="17">
        <v>2</v>
      </c>
      <c r="E20" s="17" t="s">
        <v>62</v>
      </c>
      <c r="F20" s="17" t="b">
        <v>0</v>
      </c>
      <c r="G20" s="17" t="str">
        <f>IF(ISERROR(_xll.qlQuoteValue(B20,_xll.ohTrigger(ManualTrigger,'General Settings'!$H$16))),"--",_xll.qlFxSwapRateHelper(,B20,HKDSpotFx,IF(A20="SN","1D",IF(A20="SW","1W",A20)),D20,JoinCalendar,E20,F20,IsCurrencyPairCollateralBased,CollateralCurve,Permanent,_xll.ohTrigger(ManualTrigger,'General Settings'!$H$16),ObjectOverwrite))</f>
        <v>obj_015b7#0005</v>
      </c>
      <c r="H20" s="18" t="str">
        <f>_xll.ohRangeRetrieveError(G20)</f>
        <v/>
      </c>
      <c r="I20" s="6" t="str">
        <f>IFERROR(_xll.qlRateHelperQuoteName(G20),"--")</f>
        <v>USDHKD1Y_Quote</v>
      </c>
      <c r="J20" s="7">
        <f>IFERROR(_xll.qlRateHelperQuoteValue(G20),"--")</f>
        <v>2.5000000000000001E-4</v>
      </c>
      <c r="K20" s="7"/>
      <c r="L20" s="8" t="b">
        <f t="shared" si="2"/>
        <v>1</v>
      </c>
      <c r="M20" s="9">
        <v>50</v>
      </c>
      <c r="N20" s="9">
        <v>1</v>
      </c>
      <c r="O20" s="10">
        <f>IFERROR(_xll.qlRateHelperEarliestDate(G20),"--")</f>
        <v>42150</v>
      </c>
      <c r="P20" s="10">
        <f>IFERROR(_xll.qlRateHelperLatestDate(G20),"--")</f>
        <v>42516</v>
      </c>
    </row>
    <row r="21" spans="1:16" x14ac:dyDescent="0.2">
      <c r="A21" s="23" t="s">
        <v>80</v>
      </c>
      <c r="B21" s="17" t="str">
        <f t="shared" si="1"/>
        <v>USDHKD13M_Quote</v>
      </c>
      <c r="C21" s="17"/>
      <c r="D21" s="17">
        <v>2</v>
      </c>
      <c r="E21" s="17" t="s">
        <v>62</v>
      </c>
      <c r="F21" s="17" t="b">
        <v>0</v>
      </c>
      <c r="G21" s="17" t="str">
        <f>IF(ISERROR(_xll.qlQuoteValue(B21,_xll.ohTrigger(ManualTrigger,'General Settings'!$H$16))),"--",_xll.qlFxSwapRateHelper(,B21,HKDSpotFx,IF(A21="SN","1D",IF(A21="SW","1W",A21)),D21,JoinCalendar,E21,F21,IsCurrencyPairCollateralBased,CollateralCurve,Permanent,_xll.ohTrigger(ManualTrigger,'General Settings'!$H$16),ObjectOverwrite))</f>
        <v>--</v>
      </c>
      <c r="H21" s="18" t="str">
        <f>_xll.ohRangeRetrieveError(G21)</f>
        <v/>
      </c>
      <c r="I21" s="6" t="str">
        <f>IFERROR(_xll.qlRateHelperQuoteName(G21),"--")</f>
        <v>--</v>
      </c>
      <c r="J21" s="7" t="str">
        <f>IFERROR(_xll.qlRateHelperQuoteValue(G21),"--")</f>
        <v>--</v>
      </c>
      <c r="K21" s="7"/>
      <c r="L21" s="8" t="b">
        <f t="shared" si="2"/>
        <v>0</v>
      </c>
      <c r="M21" s="9">
        <v>50</v>
      </c>
      <c r="N21" s="9">
        <v>1</v>
      </c>
      <c r="O21" s="10" t="str">
        <f>IFERROR(_xll.qlRateHelperEarliestDate(G21),"--")</f>
        <v>--</v>
      </c>
      <c r="P21" s="10" t="str">
        <f>IFERROR(_xll.qlRateHelperLatestDate(G21),"--")</f>
        <v>--</v>
      </c>
    </row>
    <row r="22" spans="1:16" x14ac:dyDescent="0.2">
      <c r="A22" s="23" t="s">
        <v>81</v>
      </c>
      <c r="B22" s="17" t="str">
        <f t="shared" si="1"/>
        <v>USDHKD14M_Quote</v>
      </c>
      <c r="C22" s="17"/>
      <c r="D22" s="17">
        <v>2</v>
      </c>
      <c r="E22" s="17" t="s">
        <v>62</v>
      </c>
      <c r="F22" s="17" t="b">
        <v>0</v>
      </c>
      <c r="G22" s="17" t="str">
        <f>IF(ISERROR(_xll.qlQuoteValue(B22,_xll.ohTrigger(ManualTrigger,'General Settings'!$H$16))),"--",_xll.qlFxSwapRateHelper(,B22,HKDSpotFx,IF(A22="SN","1D",IF(A22="SW","1W",A22)),D22,JoinCalendar,E22,F22,IsCurrencyPairCollateralBased,CollateralCurve,Permanent,_xll.ohTrigger(ManualTrigger,'General Settings'!$H$16),ObjectOverwrite))</f>
        <v>--</v>
      </c>
      <c r="H22" s="18" t="str">
        <f>_xll.ohRangeRetrieveError(G22)</f>
        <v/>
      </c>
      <c r="I22" s="6" t="str">
        <f>IFERROR(_xll.qlRateHelperQuoteName(G22),"--")</f>
        <v>--</v>
      </c>
      <c r="J22" s="7" t="str">
        <f>IFERROR(_xll.qlRateHelperQuoteValue(G22),"--")</f>
        <v>--</v>
      </c>
      <c r="K22" s="7"/>
      <c r="L22" s="8" t="b">
        <f t="shared" si="2"/>
        <v>0</v>
      </c>
      <c r="M22" s="9">
        <v>50</v>
      </c>
      <c r="N22" s="9">
        <v>1</v>
      </c>
      <c r="O22" s="10" t="str">
        <f>IFERROR(_xll.qlRateHelperEarliestDate(G22),"--")</f>
        <v>--</v>
      </c>
      <c r="P22" s="10" t="str">
        <f>IFERROR(_xll.qlRateHelperLatestDate(G22),"--")</f>
        <v>--</v>
      </c>
    </row>
    <row r="23" spans="1:16" x14ac:dyDescent="0.2">
      <c r="A23" s="23" t="s">
        <v>14</v>
      </c>
      <c r="B23" s="17" t="str">
        <f t="shared" si="1"/>
        <v>USDHKD15M_Quote</v>
      </c>
      <c r="C23" s="17"/>
      <c r="D23" s="17">
        <v>2</v>
      </c>
      <c r="E23" s="17" t="s">
        <v>62</v>
      </c>
      <c r="F23" s="17" t="b">
        <v>0</v>
      </c>
      <c r="G23" s="17" t="str">
        <f>IF(ISERROR(_xll.qlQuoteValue(B23,_xll.ohTrigger(ManualTrigger,'General Settings'!$H$16))),"--",_xll.qlFxSwapRateHelper(,B23,HKDSpotFx,IF(A23="SN","1D",IF(A23="SW","1W",A23)),D23,JoinCalendar,E23,F23,IsCurrencyPairCollateralBased,CollateralCurve,Permanent,_xll.ohTrigger(ManualTrigger,'General Settings'!$H$16),ObjectOverwrite))</f>
        <v>obj_0157e#0005</v>
      </c>
      <c r="H23" s="18" t="str">
        <f>_xll.ohRangeRetrieveError(G23)</f>
        <v/>
      </c>
      <c r="I23" s="6" t="str">
        <f>IFERROR(_xll.qlRateHelperQuoteName(G23),"--")</f>
        <v>USDHKD15M_Quote</v>
      </c>
      <c r="J23" s="7">
        <f>IFERROR(_xll.qlRateHelperQuoteValue(G23),"--")</f>
        <v>-5.0000000000000001E-4</v>
      </c>
      <c r="K23" s="7"/>
      <c r="L23" s="8" t="b">
        <f t="shared" si="2"/>
        <v>1</v>
      </c>
      <c r="M23" s="9">
        <v>50</v>
      </c>
      <c r="N23" s="9">
        <v>1</v>
      </c>
      <c r="O23" s="10">
        <f>IFERROR(_xll.qlRateHelperEarliestDate(G23),"--")</f>
        <v>42150</v>
      </c>
      <c r="P23" s="10">
        <f>IFERROR(_xll.qlRateHelperLatestDate(G23),"--")</f>
        <v>42608</v>
      </c>
    </row>
    <row r="24" spans="1:16" x14ac:dyDescent="0.2">
      <c r="A24" s="23" t="s">
        <v>82</v>
      </c>
      <c r="B24" s="17" t="str">
        <f t="shared" si="1"/>
        <v>USDHKD16M_Quote</v>
      </c>
      <c r="C24" s="17"/>
      <c r="D24" s="17">
        <v>2</v>
      </c>
      <c r="E24" s="17" t="s">
        <v>62</v>
      </c>
      <c r="F24" s="17" t="b">
        <v>0</v>
      </c>
      <c r="G24" s="17" t="str">
        <f>IF(ISERROR(_xll.qlQuoteValue(B24,_xll.ohTrigger(ManualTrigger,'General Settings'!$H$16))),"--",_xll.qlFxSwapRateHelper(,B24,HKDSpotFx,IF(A24="SN","1D",IF(A24="SW","1W",A24)),D24,JoinCalendar,E24,F24,IsCurrencyPairCollateralBased,CollateralCurve,Permanent,_xll.ohTrigger(ManualTrigger,'General Settings'!$H$16),ObjectOverwrite))</f>
        <v>--</v>
      </c>
      <c r="H24" s="18" t="str">
        <f>_xll.ohRangeRetrieveError(G24)</f>
        <v/>
      </c>
      <c r="I24" s="6" t="str">
        <f>IFERROR(_xll.qlRateHelperQuoteName(G24),"--")</f>
        <v>--</v>
      </c>
      <c r="J24" s="7" t="str">
        <f>IFERROR(_xll.qlRateHelperQuoteValue(G24),"--")</f>
        <v>--</v>
      </c>
      <c r="K24" s="7"/>
      <c r="L24" s="8" t="b">
        <f t="shared" si="2"/>
        <v>0</v>
      </c>
      <c r="M24" s="9">
        <v>50</v>
      </c>
      <c r="N24" s="9">
        <v>1</v>
      </c>
      <c r="O24" s="10" t="str">
        <f>IFERROR(_xll.qlRateHelperEarliestDate(G24),"--")</f>
        <v>--</v>
      </c>
      <c r="P24" s="10" t="str">
        <f>IFERROR(_xll.qlRateHelperLatestDate(G24),"--")</f>
        <v>--</v>
      </c>
    </row>
    <row r="25" spans="1:16" x14ac:dyDescent="0.2">
      <c r="A25" s="23" t="s">
        <v>83</v>
      </c>
      <c r="B25" s="17" t="str">
        <f t="shared" si="1"/>
        <v>USDHKD17M_Quote</v>
      </c>
      <c r="C25" s="17"/>
      <c r="D25" s="17">
        <v>2</v>
      </c>
      <c r="E25" s="17" t="s">
        <v>62</v>
      </c>
      <c r="F25" s="17" t="b">
        <v>0</v>
      </c>
      <c r="G25" s="17" t="str">
        <f>IF(ISERROR(_xll.qlQuoteValue(B25,_xll.ohTrigger(ManualTrigger,'General Settings'!$H$16))),"--",_xll.qlFxSwapRateHelper(,B25,HKDSpotFx,IF(A25="SN","1D",IF(A25="SW","1W",A25)),D25,JoinCalendar,E25,F25,IsCurrencyPairCollateralBased,CollateralCurve,Permanent,_xll.ohTrigger(ManualTrigger,'General Settings'!$H$16),ObjectOverwrite))</f>
        <v>--</v>
      </c>
      <c r="H25" s="18" t="str">
        <f>_xll.ohRangeRetrieveError(G25)</f>
        <v/>
      </c>
      <c r="I25" s="6" t="str">
        <f>IFERROR(_xll.qlRateHelperQuoteName(G25),"--")</f>
        <v>--</v>
      </c>
      <c r="J25" s="7" t="str">
        <f>IFERROR(_xll.qlRateHelperQuoteValue(G25),"--")</f>
        <v>--</v>
      </c>
      <c r="K25" s="7"/>
      <c r="L25" s="8" t="b">
        <f t="shared" si="2"/>
        <v>0</v>
      </c>
      <c r="M25" s="9">
        <v>50</v>
      </c>
      <c r="N25" s="9">
        <v>1</v>
      </c>
      <c r="O25" s="10" t="str">
        <f>IFERROR(_xll.qlRateHelperEarliestDate(G25),"--")</f>
        <v>--</v>
      </c>
      <c r="P25" s="10" t="str">
        <f>IFERROR(_xll.qlRateHelperLatestDate(G25),"--")</f>
        <v>--</v>
      </c>
    </row>
    <row r="26" spans="1:16" x14ac:dyDescent="0.2">
      <c r="A26" s="23" t="s">
        <v>13</v>
      </c>
      <c r="B26" s="17" t="str">
        <f t="shared" si="1"/>
        <v>USDHKD18M_Quote</v>
      </c>
      <c r="C26" s="17"/>
      <c r="D26" s="17">
        <v>2</v>
      </c>
      <c r="E26" s="17" t="s">
        <v>62</v>
      </c>
      <c r="F26" s="17" t="b">
        <v>0</v>
      </c>
      <c r="G26" s="17" t="str">
        <f>IF(ISERROR(_xll.qlQuoteValue(B26,_xll.ohTrigger(ManualTrigger,'General Settings'!$H$16))),"--",_xll.qlFxSwapRateHelper(,B26,HKDSpotFx,IF(A26="SN","1D",IF(A26="SW","1W",A26)),D26,JoinCalendar,E26,F26,IsCurrencyPairCollateralBased,CollateralCurve,Permanent,_xll.ohTrigger(ManualTrigger,'General Settings'!$H$16),ObjectOverwrite))</f>
        <v>obj_015af#0005</v>
      </c>
      <c r="H26" s="18" t="str">
        <f>_xll.ohRangeRetrieveError(G26)</f>
        <v/>
      </c>
      <c r="I26" s="6" t="str">
        <f>IFERROR(_xll.qlRateHelperQuoteName(G26),"--")</f>
        <v>USDHKD18M_Quote</v>
      </c>
      <c r="J26" s="7">
        <f>IFERROR(_xll.qlRateHelperQuoteValue(G26),"--")</f>
        <v>-1.5E-3</v>
      </c>
      <c r="K26" s="7"/>
      <c r="L26" s="8" t="b">
        <f t="shared" si="2"/>
        <v>1</v>
      </c>
      <c r="M26" s="9">
        <v>50</v>
      </c>
      <c r="N26" s="9">
        <v>1</v>
      </c>
      <c r="O26" s="10">
        <f>IFERROR(_xll.qlRateHelperEarliestDate(G26),"--")</f>
        <v>42150</v>
      </c>
      <c r="P26" s="10">
        <f>IFERROR(_xll.qlRateHelperLatestDate(G26),"--")</f>
        <v>42702</v>
      </c>
    </row>
    <row r="27" spans="1:16" x14ac:dyDescent="0.2">
      <c r="A27" s="23" t="s">
        <v>84</v>
      </c>
      <c r="B27" s="17" t="str">
        <f t="shared" si="1"/>
        <v>USDHKD19M_Quote</v>
      </c>
      <c r="C27" s="17"/>
      <c r="D27" s="17">
        <v>2</v>
      </c>
      <c r="E27" s="17" t="s">
        <v>62</v>
      </c>
      <c r="F27" s="17" t="b">
        <v>0</v>
      </c>
      <c r="G27" s="17" t="str">
        <f>IF(ISERROR(_xll.qlQuoteValue(B27,_xll.ohTrigger(ManualTrigger,'General Settings'!$H$16))),"--",_xll.qlFxSwapRateHelper(,B27,HKDSpotFx,IF(A27="SN","1D",IF(A27="SW","1W",A27)),D27,JoinCalendar,E27,F27,IsCurrencyPairCollateralBased,CollateralCurve,Permanent,_xll.ohTrigger(ManualTrigger,'General Settings'!$H$16),ObjectOverwrite))</f>
        <v>--</v>
      </c>
      <c r="H27" s="18" t="str">
        <f>_xll.ohRangeRetrieveError(G27)</f>
        <v/>
      </c>
      <c r="I27" s="6" t="str">
        <f>IFERROR(_xll.qlRateHelperQuoteName(G27),"--")</f>
        <v>--</v>
      </c>
      <c r="J27" s="7" t="str">
        <f>IFERROR(_xll.qlRateHelperQuoteValue(G27),"--")</f>
        <v>--</v>
      </c>
      <c r="K27" s="7"/>
      <c r="L27" s="8" t="b">
        <f t="shared" si="2"/>
        <v>0</v>
      </c>
      <c r="M27" s="9">
        <v>50</v>
      </c>
      <c r="N27" s="9">
        <v>1</v>
      </c>
      <c r="O27" s="10" t="str">
        <f>IFERROR(_xll.qlRateHelperEarliestDate(G27),"--")</f>
        <v>--</v>
      </c>
      <c r="P27" s="10" t="str">
        <f>IFERROR(_xll.qlRateHelperLatestDate(G27),"--")</f>
        <v>--</v>
      </c>
    </row>
    <row r="28" spans="1:16" x14ac:dyDescent="0.2">
      <c r="A28" s="23" t="s">
        <v>85</v>
      </c>
      <c r="B28" s="17" t="str">
        <f t="shared" si="1"/>
        <v>USDHKD20M_Quote</v>
      </c>
      <c r="C28" s="17"/>
      <c r="D28" s="17">
        <v>2</v>
      </c>
      <c r="E28" s="17" t="s">
        <v>62</v>
      </c>
      <c r="F28" s="17" t="b">
        <v>0</v>
      </c>
      <c r="G28" s="17" t="str">
        <f>IF(ISERROR(_xll.qlQuoteValue(B28,_xll.ohTrigger(ManualTrigger,'General Settings'!$H$16))),"--",_xll.qlFxSwapRateHelper(,B28,HKDSpotFx,IF(A28="SN","1D",IF(A28="SW","1W",A28)),D28,JoinCalendar,E28,F28,IsCurrencyPairCollateralBased,CollateralCurve,Permanent,_xll.ohTrigger(ManualTrigger,'General Settings'!$H$16),ObjectOverwrite))</f>
        <v>--</v>
      </c>
      <c r="H28" s="18" t="str">
        <f>_xll.ohRangeRetrieveError(G28)</f>
        <v/>
      </c>
      <c r="I28" s="6" t="str">
        <f>IFERROR(_xll.qlRateHelperQuoteName(G28),"--")</f>
        <v>--</v>
      </c>
      <c r="J28" s="7" t="str">
        <f>IFERROR(_xll.qlRateHelperQuoteValue(G28),"--")</f>
        <v>--</v>
      </c>
      <c r="K28" s="7"/>
      <c r="L28" s="8" t="b">
        <f t="shared" si="2"/>
        <v>0</v>
      </c>
      <c r="M28" s="9">
        <v>50</v>
      </c>
      <c r="N28" s="9">
        <v>1</v>
      </c>
      <c r="O28" s="10" t="str">
        <f>IFERROR(_xll.qlRateHelperEarliestDate(G28),"--")</f>
        <v>--</v>
      </c>
      <c r="P28" s="10" t="str">
        <f>IFERROR(_xll.qlRateHelperLatestDate(G28),"--")</f>
        <v>--</v>
      </c>
    </row>
    <row r="29" spans="1:16" x14ac:dyDescent="0.2">
      <c r="A29" s="23" t="s">
        <v>12</v>
      </c>
      <c r="B29" s="17" t="str">
        <f t="shared" si="1"/>
        <v>USDHKD21M_Quote</v>
      </c>
      <c r="C29" s="17"/>
      <c r="D29" s="17">
        <v>2</v>
      </c>
      <c r="E29" s="17" t="s">
        <v>62</v>
      </c>
      <c r="F29" s="17" t="b">
        <v>0</v>
      </c>
      <c r="G29" s="17" t="str">
        <f>IF(ISERROR(_xll.qlQuoteValue(B29,_xll.ohTrigger(ManualTrigger,'General Settings'!$H$16))),"--",_xll.qlFxSwapRateHelper(,B29,HKDSpotFx,IF(A29="SN","1D",IF(A29="SW","1W",A29)),D29,JoinCalendar,E29,F29,IsCurrencyPairCollateralBased,CollateralCurve,Permanent,_xll.ohTrigger(ManualTrigger,'General Settings'!$H$16),ObjectOverwrite))</f>
        <v>obj_01583#0005</v>
      </c>
      <c r="H29" s="18" t="str">
        <f>_xll.ohRangeRetrieveError(G29)</f>
        <v/>
      </c>
      <c r="I29" s="6" t="str">
        <f>IFERROR(_xll.qlRateHelperQuoteName(G29),"--")</f>
        <v>USDHKD21M_Quote</v>
      </c>
      <c r="J29" s="7">
        <f>IFERROR(_xll.qlRateHelperQuoteValue(G29),"--")</f>
        <v>-2.2499999999999998E-3</v>
      </c>
      <c r="K29" s="7"/>
      <c r="L29" s="98" t="b">
        <v>0</v>
      </c>
      <c r="M29" s="9">
        <v>50</v>
      </c>
      <c r="N29" s="9">
        <v>1</v>
      </c>
      <c r="O29" s="10">
        <f>IFERROR(_xll.qlRateHelperEarliestDate(G29),"--")</f>
        <v>42150</v>
      </c>
      <c r="P29" s="10">
        <f>IFERROR(_xll.qlRateHelperLatestDate(G29),"--")</f>
        <v>42793</v>
      </c>
    </row>
    <row r="30" spans="1:16" x14ac:dyDescent="0.2">
      <c r="A30" s="23" t="s">
        <v>86</v>
      </c>
      <c r="B30" s="17" t="str">
        <f t="shared" si="1"/>
        <v>USDHKD22M_Quote</v>
      </c>
      <c r="C30" s="17"/>
      <c r="D30" s="17">
        <v>2</v>
      </c>
      <c r="E30" s="17" t="s">
        <v>62</v>
      </c>
      <c r="F30" s="17" t="b">
        <v>0</v>
      </c>
      <c r="G30" s="17" t="str">
        <f>IF(ISERROR(_xll.qlQuoteValue(B30,_xll.ohTrigger(ManualTrigger,'General Settings'!$H$16))),"--",_xll.qlFxSwapRateHelper(,B30,HKDSpotFx,IF(A30="SN","1D",IF(A30="SW","1W",A30)),D30,JoinCalendar,E30,F30,IsCurrencyPairCollateralBased,CollateralCurve,Permanent,_xll.ohTrigger(ManualTrigger,'General Settings'!$H$16),ObjectOverwrite))</f>
        <v>--</v>
      </c>
      <c r="H30" s="18" t="str">
        <f>_xll.ohRangeRetrieveError(G30)</f>
        <v/>
      </c>
      <c r="I30" s="6" t="str">
        <f>IFERROR(_xll.qlRateHelperQuoteName(G30),"--")</f>
        <v>--</v>
      </c>
      <c r="J30" s="7" t="str">
        <f>IFERROR(_xll.qlRateHelperQuoteValue(G30),"--")</f>
        <v>--</v>
      </c>
      <c r="K30" s="7"/>
      <c r="L30" s="8" t="b">
        <f t="shared" si="2"/>
        <v>0</v>
      </c>
      <c r="M30" s="9">
        <v>50</v>
      </c>
      <c r="N30" s="9">
        <v>1</v>
      </c>
      <c r="O30" s="10" t="str">
        <f>IFERROR(_xll.qlRateHelperEarliestDate(G30),"--")</f>
        <v>--</v>
      </c>
      <c r="P30" s="10" t="str">
        <f>IFERROR(_xll.qlRateHelperLatestDate(G30),"--")</f>
        <v>--</v>
      </c>
    </row>
    <row r="31" spans="1:16" x14ac:dyDescent="0.2">
      <c r="A31" s="23" t="s">
        <v>87</v>
      </c>
      <c r="B31" s="17" t="str">
        <f t="shared" si="1"/>
        <v>USDHKD23M_Quote</v>
      </c>
      <c r="C31" s="17"/>
      <c r="D31" s="17">
        <v>2</v>
      </c>
      <c r="E31" s="17" t="s">
        <v>62</v>
      </c>
      <c r="F31" s="17" t="b">
        <v>0</v>
      </c>
      <c r="G31" s="17" t="str">
        <f>IF(ISERROR(_xll.qlQuoteValue(B31,_xll.ohTrigger(ManualTrigger,'General Settings'!$H$16))),"--",_xll.qlFxSwapRateHelper(,B31,HKDSpotFx,IF(A31="SN","1D",IF(A31="SW","1W",A31)),D31,JoinCalendar,E31,F31,IsCurrencyPairCollateralBased,CollateralCurve,Permanent,_xll.ohTrigger(ManualTrigger,'General Settings'!$H$16),ObjectOverwrite))</f>
        <v>--</v>
      </c>
      <c r="H31" s="18" t="str">
        <f>_xll.ohRangeRetrieveError(G31)</f>
        <v/>
      </c>
      <c r="I31" s="6" t="str">
        <f>IFERROR(_xll.qlRateHelperQuoteName(G31),"--")</f>
        <v>--</v>
      </c>
      <c r="J31" s="7" t="str">
        <f>IFERROR(_xll.qlRateHelperQuoteValue(G31),"--")</f>
        <v>--</v>
      </c>
      <c r="K31" s="7"/>
      <c r="L31" s="8" t="b">
        <f t="shared" si="2"/>
        <v>0</v>
      </c>
      <c r="M31" s="9">
        <v>50</v>
      </c>
      <c r="N31" s="9">
        <v>1</v>
      </c>
      <c r="O31" s="10" t="str">
        <f>IFERROR(_xll.qlRateHelperEarliestDate(G31),"--")</f>
        <v>--</v>
      </c>
      <c r="P31" s="10" t="str">
        <f>IFERROR(_xll.qlRateHelperLatestDate(G31),"--")</f>
        <v>--</v>
      </c>
    </row>
    <row r="32" spans="1:16" x14ac:dyDescent="0.2">
      <c r="A32" s="23" t="s">
        <v>11</v>
      </c>
      <c r="B32" s="17" t="str">
        <f t="shared" si="1"/>
        <v>USDHKD2Y_Quote</v>
      </c>
      <c r="C32" s="17"/>
      <c r="D32" s="17">
        <v>2</v>
      </c>
      <c r="E32" s="17" t="s">
        <v>62</v>
      </c>
      <c r="F32" s="17" t="b">
        <v>0</v>
      </c>
      <c r="G32" s="17" t="str">
        <f>IF(ISERROR(_xll.qlQuoteValue(B32,_xll.ohTrigger(ManualTrigger,'General Settings'!$H$16))),"--",_xll.qlFxSwapRateHelper(,B32,HKDSpotFx,IF(A32="SN","1D",IF(A32="SW","1W",A32)),D32,JoinCalendar,E32,F32,IsCurrencyPairCollateralBased,CollateralCurve,Permanent,_xll.ohTrigger(ManualTrigger,'General Settings'!$H$16),ObjectOverwrite))</f>
        <v>obj_0159a#0005</v>
      </c>
      <c r="H32" s="18" t="str">
        <f>_xll.ohRangeRetrieveError(G32)</f>
        <v/>
      </c>
      <c r="I32" s="6" t="str">
        <f>IFERROR(_xll.qlRateHelperQuoteName(G32),"--")</f>
        <v>USDHKD2Y_Quote</v>
      </c>
      <c r="J32" s="7">
        <f>IFERROR(_xll.qlRateHelperQuoteValue(G32),"--")</f>
        <v>-3.0000000000000001E-3</v>
      </c>
      <c r="K32" s="7"/>
      <c r="L32" s="8" t="b">
        <f t="shared" si="2"/>
        <v>1</v>
      </c>
      <c r="M32" s="9">
        <v>50</v>
      </c>
      <c r="N32" s="9">
        <v>1</v>
      </c>
      <c r="O32" s="10">
        <f>IFERROR(_xll.qlRateHelperEarliestDate(G32),"--")</f>
        <v>42150</v>
      </c>
      <c r="P32" s="10">
        <f>IFERROR(_xll.qlRateHelperLatestDate(G32),"--")</f>
        <v>42881</v>
      </c>
    </row>
    <row r="33" spans="1:16" x14ac:dyDescent="0.2">
      <c r="A33" s="23" t="s">
        <v>10</v>
      </c>
      <c r="B33" s="17" t="str">
        <f t="shared" si="1"/>
        <v>USDHKD3Y_Quote</v>
      </c>
      <c r="C33" s="17"/>
      <c r="D33" s="17">
        <v>2</v>
      </c>
      <c r="E33" s="17" t="s">
        <v>62</v>
      </c>
      <c r="F33" s="17" t="b">
        <v>0</v>
      </c>
      <c r="G33" s="17" t="str">
        <f>IF(ISERROR(_xll.qlQuoteValue(B33,_xll.ohTrigger(ManualTrigger,'General Settings'!$H$16))),"--",_xll.qlFxSwapRateHelper(,B33,HKDSpotFx,IF(A33="SN","1D",IF(A33="SW","1W",A33)),D33,JoinCalendar,E33,F33,IsCurrencyPairCollateralBased,CollateralCurve,Permanent,_xll.ohTrigger(ManualTrigger,'General Settings'!$H$16),ObjectOverwrite))</f>
        <v>obj_0157a#0005</v>
      </c>
      <c r="H33" s="18" t="str">
        <f>_xll.ohRangeRetrieveError(G33)</f>
        <v/>
      </c>
      <c r="I33" s="6" t="str">
        <f>IFERROR(_xll.qlRateHelperQuoteName(G33),"--")</f>
        <v>USDHKD3Y_Quote</v>
      </c>
      <c r="J33" s="7">
        <f>IFERROR(_xll.qlRateHelperQuoteValue(G33),"--")</f>
        <v>-8.5000000000000006E-3</v>
      </c>
      <c r="K33" s="7"/>
      <c r="L33" s="8" t="b">
        <f t="shared" si="2"/>
        <v>1</v>
      </c>
      <c r="M33" s="9">
        <v>50</v>
      </c>
      <c r="N33" s="9">
        <v>1</v>
      </c>
      <c r="O33" s="10">
        <f>IFERROR(_xll.qlRateHelperEarliestDate(G33),"--")</f>
        <v>42150</v>
      </c>
      <c r="P33" s="10">
        <f>IFERROR(_xll.qlRateHelperLatestDate(G33),"--")</f>
        <v>43249</v>
      </c>
    </row>
    <row r="34" spans="1:16" x14ac:dyDescent="0.2">
      <c r="A34" s="23" t="s">
        <v>9</v>
      </c>
      <c r="B34" s="17" t="str">
        <f t="shared" si="1"/>
        <v>USDHKD4Y_Quote</v>
      </c>
      <c r="C34" s="17"/>
      <c r="D34" s="17">
        <v>2</v>
      </c>
      <c r="E34" s="17" t="s">
        <v>62</v>
      </c>
      <c r="F34" s="17" t="b">
        <v>0</v>
      </c>
      <c r="G34" s="17" t="str">
        <f>IF(ISERROR(_xll.qlQuoteValue(B34,_xll.ohTrigger(ManualTrigger,'General Settings'!$H$16))),"--",_xll.qlFxSwapRateHelper(,B34,HKDSpotFx,IF(A34="SN","1D",IF(A34="SW","1W",A34)),D34,JoinCalendar,E34,F34,IsCurrencyPairCollateralBased,CollateralCurve,Permanent,_xll.ohTrigger(ManualTrigger,'General Settings'!$H$16),ObjectOverwrite))</f>
        <v>obj_015b0#0005</v>
      </c>
      <c r="H34" s="18" t="str">
        <f>_xll.ohRangeRetrieveError(G34)</f>
        <v/>
      </c>
      <c r="I34" s="6" t="str">
        <f>IFERROR(_xll.qlRateHelperQuoteName(G34),"--")</f>
        <v>USDHKD4Y_Quote</v>
      </c>
      <c r="J34" s="7">
        <f>IFERROR(_xll.qlRateHelperQuoteValue(G34),"--")</f>
        <v>-2.1499999999999998E-2</v>
      </c>
      <c r="K34" s="7"/>
      <c r="L34" s="8" t="b">
        <f t="shared" si="2"/>
        <v>1</v>
      </c>
      <c r="M34" s="9">
        <v>50</v>
      </c>
      <c r="N34" s="9">
        <v>1</v>
      </c>
      <c r="O34" s="10">
        <f>IFERROR(_xll.qlRateHelperEarliestDate(G34),"--")</f>
        <v>42150</v>
      </c>
      <c r="P34" s="10">
        <f>IFERROR(_xll.qlRateHelperLatestDate(G34),"--")</f>
        <v>43613</v>
      </c>
    </row>
    <row r="35" spans="1:16" x14ac:dyDescent="0.2">
      <c r="A35" s="23" t="s">
        <v>8</v>
      </c>
      <c r="B35" s="17" t="str">
        <f t="shared" si="1"/>
        <v>USDHKD5Y_Quote</v>
      </c>
      <c r="C35" s="17"/>
      <c r="D35" s="17">
        <v>2</v>
      </c>
      <c r="E35" s="17" t="s">
        <v>62</v>
      </c>
      <c r="F35" s="17" t="b">
        <v>0</v>
      </c>
      <c r="G35" s="17" t="str">
        <f>IF(ISERROR(_xll.qlQuoteValue(B35,_xll.ohTrigger(ManualTrigger,'General Settings'!$H$16))),"--",_xll.qlFxSwapRateHelper(,B35,HKDSpotFx,IF(A35="SN","1D",IF(A35="SW","1W",A35)),D35,JoinCalendar,E35,F35,IsCurrencyPairCollateralBased,CollateralCurve,Permanent,_xll.ohTrigger(ManualTrigger,'General Settings'!$H$16),ObjectOverwrite))</f>
        <v>obj_015c0#0005</v>
      </c>
      <c r="H35" s="18" t="str">
        <f>_xll.ohRangeRetrieveError(G35)</f>
        <v/>
      </c>
      <c r="I35" s="6" t="str">
        <f>IFERROR(_xll.qlRateHelperQuoteName(G35),"--")</f>
        <v>USDHKD5Y_Quote</v>
      </c>
      <c r="J35" s="7">
        <f>IFERROR(_xll.qlRateHelperQuoteValue(G35),"--")</f>
        <v>-3.4000000000000002E-2</v>
      </c>
      <c r="K35" s="7"/>
      <c r="L35" s="8" t="b">
        <f t="shared" si="2"/>
        <v>1</v>
      </c>
      <c r="M35" s="9">
        <v>50</v>
      </c>
      <c r="N35" s="9">
        <v>1</v>
      </c>
      <c r="O35" s="10">
        <f>IFERROR(_xll.qlRateHelperEarliestDate(G35),"--")</f>
        <v>42150</v>
      </c>
      <c r="P35" s="10">
        <f>IFERROR(_xll.qlRateHelperLatestDate(G35),"--")</f>
        <v>43977</v>
      </c>
    </row>
    <row r="36" spans="1:16" x14ac:dyDescent="0.2">
      <c r="A36" s="23" t="s">
        <v>7</v>
      </c>
      <c r="B36" s="17" t="str">
        <f t="shared" si="1"/>
        <v>USDHKD6Y_Quote</v>
      </c>
      <c r="C36" s="17"/>
      <c r="D36" s="17">
        <v>2</v>
      </c>
      <c r="E36" s="17" t="s">
        <v>62</v>
      </c>
      <c r="F36" s="17" t="b">
        <v>0</v>
      </c>
      <c r="G36" s="17" t="str">
        <f>IF(ISERROR(_xll.qlQuoteValue(B36,_xll.ohTrigger(ManualTrigger,'General Settings'!$H$16))),"--",_xll.qlFxSwapRateHelper(,B36,HKDSpotFx,IF(A36="SN","1D",IF(A36="SW","1W",A36)),D36,JoinCalendar,E36,F36,IsCurrencyPairCollateralBased,CollateralCurve,Permanent,_xll.ohTrigger(ManualTrigger,'General Settings'!$H$16),ObjectOverwrite))</f>
        <v>--</v>
      </c>
      <c r="H36" s="18" t="str">
        <f>_xll.ohRangeRetrieveError(G36)</f>
        <v/>
      </c>
      <c r="I36" s="6" t="str">
        <f>IFERROR(_xll.qlRateHelperQuoteName(G36),"--")</f>
        <v>--</v>
      </c>
      <c r="J36" s="7" t="str">
        <f>IFERROR(_xll.qlRateHelperQuoteValue(G36),"--")</f>
        <v>--</v>
      </c>
      <c r="K36" s="7"/>
      <c r="L36" s="8" t="b">
        <f t="shared" si="2"/>
        <v>0</v>
      </c>
      <c r="M36" s="9">
        <v>50</v>
      </c>
      <c r="N36" s="9">
        <v>1</v>
      </c>
      <c r="O36" s="10" t="str">
        <f>IFERROR(_xll.qlRateHelperEarliestDate(G36),"--")</f>
        <v>--</v>
      </c>
      <c r="P36" s="10" t="str">
        <f>IFERROR(_xll.qlRateHelperLatestDate(G36),"--")</f>
        <v>--</v>
      </c>
    </row>
    <row r="37" spans="1:16" x14ac:dyDescent="0.2">
      <c r="A37" s="23" t="s">
        <v>6</v>
      </c>
      <c r="B37" s="17" t="str">
        <f t="shared" ref="B37:B68" si="3">HKDCollateralCurrency&amp;ForeignCurrency&amp;A37&amp;"_Quote"</f>
        <v>USDHKD7Y_Quote</v>
      </c>
      <c r="C37" s="17"/>
      <c r="D37" s="17">
        <v>2</v>
      </c>
      <c r="E37" s="17" t="s">
        <v>62</v>
      </c>
      <c r="F37" s="17" t="b">
        <v>0</v>
      </c>
      <c r="G37" s="17" t="str">
        <f>IF(ISERROR(_xll.qlQuoteValue(B37,_xll.ohTrigger(ManualTrigger,'General Settings'!$H$16))),"--",_xll.qlFxSwapRateHelper(,B37,HKDSpotFx,IF(A37="SN","1D",IF(A37="SW","1W",A37)),D37,JoinCalendar,E37,F37,IsCurrencyPairCollateralBased,CollateralCurve,Permanent,_xll.ohTrigger(ManualTrigger,'General Settings'!$H$16),ObjectOverwrite))</f>
        <v>obj_015c5#0005</v>
      </c>
      <c r="H37" s="18" t="str">
        <f>_xll.ohRangeRetrieveError(G37)</f>
        <v/>
      </c>
      <c r="I37" s="6" t="str">
        <f>IFERROR(_xll.qlRateHelperQuoteName(G37),"--")</f>
        <v>USDHKD7Y_Quote</v>
      </c>
      <c r="J37" s="7">
        <f>IFERROR(_xll.qlRateHelperQuoteValue(G37),"--")</f>
        <v>-7.4999999999999997E-2</v>
      </c>
      <c r="K37" s="7"/>
      <c r="L37" s="8" t="b">
        <f t="shared" si="2"/>
        <v>1</v>
      </c>
      <c r="M37" s="9">
        <v>50</v>
      </c>
      <c r="N37" s="9">
        <v>1</v>
      </c>
      <c r="O37" s="10">
        <f>IFERROR(_xll.qlRateHelperEarliestDate(G37),"--")</f>
        <v>42150</v>
      </c>
      <c r="P37" s="10">
        <f>IFERROR(_xll.qlRateHelperLatestDate(G37),"--")</f>
        <v>44707</v>
      </c>
    </row>
    <row r="38" spans="1:16" x14ac:dyDescent="0.2">
      <c r="A38" s="23" t="s">
        <v>5</v>
      </c>
      <c r="B38" s="17" t="str">
        <f t="shared" si="3"/>
        <v>USDHKD8Y_Quote</v>
      </c>
      <c r="C38" s="17"/>
      <c r="D38" s="17">
        <v>2</v>
      </c>
      <c r="E38" s="17" t="s">
        <v>62</v>
      </c>
      <c r="F38" s="17" t="b">
        <v>0</v>
      </c>
      <c r="G38" s="17" t="str">
        <f>IF(ISERROR(_xll.qlQuoteValue(B38,_xll.ohTrigger(ManualTrigger,'General Settings'!$H$16))),"--",_xll.qlFxSwapRateHelper(,B38,HKDSpotFx,IF(A38="SN","1D",IF(A38="SW","1W",A38)),D38,JoinCalendar,E38,F38,IsCurrencyPairCollateralBased,CollateralCurve,Permanent,_xll.ohTrigger(ManualTrigger,'General Settings'!$H$16),ObjectOverwrite))</f>
        <v>--</v>
      </c>
      <c r="H38" s="18" t="str">
        <f>_xll.ohRangeRetrieveError(G38)</f>
        <v/>
      </c>
      <c r="I38" s="6" t="str">
        <f>IFERROR(_xll.qlRateHelperQuoteName(G38),"--")</f>
        <v>--</v>
      </c>
      <c r="J38" s="7" t="str">
        <f>IFERROR(_xll.qlRateHelperQuoteValue(G38),"--")</f>
        <v>--</v>
      </c>
      <c r="K38" s="7"/>
      <c r="L38" s="8" t="b">
        <f t="shared" si="2"/>
        <v>0</v>
      </c>
      <c r="M38" s="9">
        <v>50</v>
      </c>
      <c r="N38" s="9">
        <v>1</v>
      </c>
      <c r="O38" s="10" t="str">
        <f>IFERROR(_xll.qlRateHelperEarliestDate(G38),"--")</f>
        <v>--</v>
      </c>
      <c r="P38" s="10" t="str">
        <f>IFERROR(_xll.qlRateHelperLatestDate(G38),"--")</f>
        <v>--</v>
      </c>
    </row>
    <row r="39" spans="1:16" x14ac:dyDescent="0.2">
      <c r="A39" s="23" t="s">
        <v>4</v>
      </c>
      <c r="B39" s="17" t="str">
        <f t="shared" si="3"/>
        <v>USDHKD9Y_Quote</v>
      </c>
      <c r="C39" s="17"/>
      <c r="D39" s="17">
        <v>2</v>
      </c>
      <c r="E39" s="17" t="s">
        <v>62</v>
      </c>
      <c r="F39" s="17" t="b">
        <v>0</v>
      </c>
      <c r="G39" s="17" t="str">
        <f>IF(ISERROR(_xll.qlQuoteValue(B39,_xll.ohTrigger(ManualTrigger,'General Settings'!$H$16))),"--",_xll.qlFxSwapRateHelper(,B39,HKDSpotFx,IF(A39="SN","1D",IF(A39="SW","1W",A39)),D39,JoinCalendar,E39,F39,IsCurrencyPairCollateralBased,CollateralCurve,Permanent,_xll.ohTrigger(ManualTrigger,'General Settings'!$H$16),ObjectOverwrite))</f>
        <v>--</v>
      </c>
      <c r="H39" s="18" t="str">
        <f>_xll.ohRangeRetrieveError(G39)</f>
        <v/>
      </c>
      <c r="I39" s="6" t="str">
        <f>IFERROR(_xll.qlRateHelperQuoteName(G39),"--")</f>
        <v>--</v>
      </c>
      <c r="J39" s="7" t="str">
        <f>IFERROR(_xll.qlRateHelperQuoteValue(G39),"--")</f>
        <v>--</v>
      </c>
      <c r="K39" s="7"/>
      <c r="L39" s="8" t="b">
        <f t="shared" si="2"/>
        <v>0</v>
      </c>
      <c r="M39" s="9">
        <v>50</v>
      </c>
      <c r="N39" s="9">
        <v>1</v>
      </c>
      <c r="O39" s="10" t="str">
        <f>IFERROR(_xll.qlRateHelperEarliestDate(G39),"--")</f>
        <v>--</v>
      </c>
      <c r="P39" s="10" t="str">
        <f>IFERROR(_xll.qlRateHelperLatestDate(G39),"--")</f>
        <v>--</v>
      </c>
    </row>
    <row r="40" spans="1:16" x14ac:dyDescent="0.2">
      <c r="A40" s="23" t="s">
        <v>3</v>
      </c>
      <c r="B40" s="17" t="str">
        <f t="shared" si="3"/>
        <v>USDHKD10Y_Quote</v>
      </c>
      <c r="C40" s="17"/>
      <c r="D40" s="17">
        <v>2</v>
      </c>
      <c r="E40" s="17" t="s">
        <v>62</v>
      </c>
      <c r="F40" s="17" t="b">
        <v>0</v>
      </c>
      <c r="G40" s="17" t="str">
        <f>IF(ISERROR(_xll.qlQuoteValue(B40,_xll.ohTrigger(ManualTrigger,'General Settings'!$H$16))),"--",_xll.qlFxSwapRateHelper(,B40,HKDSpotFx,IF(A40="SN","1D",IF(A40="SW","1W",A40)),D40,JoinCalendar,E40,F40,IsCurrencyPairCollateralBased,CollateralCurve,Permanent,_xll.ohTrigger(ManualTrigger,'General Settings'!$H$16),ObjectOverwrite))</f>
        <v>obj_01582#0005</v>
      </c>
      <c r="H40" s="18" t="str">
        <f>_xll.ohRangeRetrieveError(G40)</f>
        <v/>
      </c>
      <c r="I40" s="6" t="str">
        <f>IFERROR(_xll.qlRateHelperQuoteName(G40),"--")</f>
        <v>USDHKD10Y_Quote</v>
      </c>
      <c r="J40" s="7">
        <f>IFERROR(_xll.qlRateHelperQuoteValue(G40),"--")</f>
        <v>-0.125</v>
      </c>
      <c r="K40" s="7"/>
      <c r="L40" s="8" t="b">
        <f t="shared" si="2"/>
        <v>1</v>
      </c>
      <c r="M40" s="9">
        <v>50</v>
      </c>
      <c r="N40" s="9">
        <v>1</v>
      </c>
      <c r="O40" s="10">
        <f>IFERROR(_xll.qlRateHelperEarliestDate(G40),"--")</f>
        <v>42150</v>
      </c>
      <c r="P40" s="10">
        <f>IFERROR(_xll.qlRateHelperLatestDate(G40),"--")</f>
        <v>45804</v>
      </c>
    </row>
    <row r="41" spans="1:16" x14ac:dyDescent="0.2">
      <c r="A41" s="23" t="s">
        <v>88</v>
      </c>
      <c r="B41" s="17" t="str">
        <f t="shared" si="3"/>
        <v>USDHKD11Y_Quote</v>
      </c>
      <c r="C41" s="17"/>
      <c r="D41" s="17">
        <v>2</v>
      </c>
      <c r="E41" s="17" t="s">
        <v>62</v>
      </c>
      <c r="F41" s="17" t="b">
        <v>0</v>
      </c>
      <c r="G41" s="17" t="str">
        <f>IF(ISERROR(_xll.qlQuoteValue(B41,_xll.ohTrigger(ManualTrigger,'General Settings'!$H$16))),"--",_xll.qlFxSwapRateHelper(,B41,HKDSpotFx,IF(A41="SN","1D",IF(A41="SW","1W",A41)),D41,JoinCalendar,E41,F41,IsCurrencyPairCollateralBased,CollateralCurve,Permanent,_xll.ohTrigger(ManualTrigger,'General Settings'!$H$16),ObjectOverwrite))</f>
        <v>--</v>
      </c>
      <c r="H41" s="18" t="str">
        <f>_xll.ohRangeRetrieveError(G41)</f>
        <v/>
      </c>
      <c r="I41" s="6" t="str">
        <f>IFERROR(_xll.qlRateHelperQuoteName(G41),"--")</f>
        <v>--</v>
      </c>
      <c r="J41" s="7" t="str">
        <f>IFERROR(_xll.qlRateHelperQuoteValue(G41),"--")</f>
        <v>--</v>
      </c>
      <c r="K41" s="7"/>
      <c r="L41" s="8" t="b">
        <f t="shared" si="2"/>
        <v>0</v>
      </c>
      <c r="M41" s="9">
        <v>50</v>
      </c>
      <c r="N41" s="9">
        <v>1</v>
      </c>
      <c r="O41" s="10" t="str">
        <f>IFERROR(_xll.qlRateHelperEarliestDate(G41),"--")</f>
        <v>--</v>
      </c>
      <c r="P41" s="10" t="str">
        <f>IFERROR(_xll.qlRateHelperLatestDate(G41),"--")</f>
        <v>--</v>
      </c>
    </row>
    <row r="42" spans="1:16" x14ac:dyDescent="0.2">
      <c r="A42" s="23" t="s">
        <v>2</v>
      </c>
      <c r="B42" s="17" t="str">
        <f t="shared" si="3"/>
        <v>USDHKD12Y_Quote</v>
      </c>
      <c r="C42" s="17"/>
      <c r="D42" s="17">
        <v>2</v>
      </c>
      <c r="E42" s="17" t="s">
        <v>62</v>
      </c>
      <c r="F42" s="17" t="b">
        <v>0</v>
      </c>
      <c r="G42" s="17" t="str">
        <f>IF(ISERROR(_xll.qlQuoteValue(B42,_xll.ohTrigger(ManualTrigger,'General Settings'!$H$16))),"--",_xll.qlFxSwapRateHelper(,B42,HKDSpotFx,IF(A42="SN","1D",IF(A42="SW","1W",A42)),D42,JoinCalendar,E42,F42,IsCurrencyPairCollateralBased,CollateralCurve,Permanent,_xll.ohTrigger(ManualTrigger,'General Settings'!$H$16),ObjectOverwrite))</f>
        <v>--</v>
      </c>
      <c r="H42" s="18" t="str">
        <f>_xll.ohRangeRetrieveError(G42)</f>
        <v/>
      </c>
      <c r="I42" s="6" t="str">
        <f>IFERROR(_xll.qlRateHelperQuoteName(G42),"--")</f>
        <v>--</v>
      </c>
      <c r="J42" s="7" t="str">
        <f>IFERROR(_xll.qlRateHelperQuoteValue(G42),"--")</f>
        <v>--</v>
      </c>
      <c r="K42" s="7"/>
      <c r="L42" s="8" t="b">
        <f t="shared" si="2"/>
        <v>0</v>
      </c>
      <c r="M42" s="9">
        <v>50</v>
      </c>
      <c r="N42" s="9">
        <v>1</v>
      </c>
      <c r="O42" s="10" t="str">
        <f>IFERROR(_xll.qlRateHelperEarliestDate(G42),"--")</f>
        <v>--</v>
      </c>
      <c r="P42" s="10" t="str">
        <f>IFERROR(_xll.qlRateHelperLatestDate(G42),"--")</f>
        <v>--</v>
      </c>
    </row>
    <row r="43" spans="1:16" x14ac:dyDescent="0.2">
      <c r="A43" s="23" t="s">
        <v>89</v>
      </c>
      <c r="B43" s="17" t="str">
        <f t="shared" si="3"/>
        <v>USDHKD13Y_Quote</v>
      </c>
      <c r="C43" s="17"/>
      <c r="D43" s="17">
        <v>2</v>
      </c>
      <c r="E43" s="17" t="s">
        <v>62</v>
      </c>
      <c r="F43" s="17" t="b">
        <v>0</v>
      </c>
      <c r="G43" s="17" t="str">
        <f>IF(ISERROR(_xll.qlQuoteValue(B43,_xll.ohTrigger(ManualTrigger,'General Settings'!$H$16))),"--",_xll.qlFxSwapRateHelper(,B43,HKDSpotFx,IF(A43="SN","1D",IF(A43="SW","1W",A43)),D43,JoinCalendar,E43,F43,IsCurrencyPairCollateralBased,CollateralCurve,Permanent,_xll.ohTrigger(ManualTrigger,'General Settings'!$H$16),ObjectOverwrite))</f>
        <v>--</v>
      </c>
      <c r="H43" s="18" t="str">
        <f>_xll.ohRangeRetrieveError(G43)</f>
        <v/>
      </c>
      <c r="I43" s="6" t="str">
        <f>IFERROR(_xll.qlRateHelperQuoteName(G43),"--")</f>
        <v>--</v>
      </c>
      <c r="J43" s="7" t="str">
        <f>IFERROR(_xll.qlRateHelperQuoteValue(G43),"--")</f>
        <v>--</v>
      </c>
      <c r="K43" s="7"/>
      <c r="L43" s="8" t="b">
        <f t="shared" si="2"/>
        <v>0</v>
      </c>
      <c r="M43" s="9">
        <v>50</v>
      </c>
      <c r="N43" s="9">
        <v>1</v>
      </c>
      <c r="O43" s="10" t="str">
        <f>IFERROR(_xll.qlRateHelperEarliestDate(G43),"--")</f>
        <v>--</v>
      </c>
      <c r="P43" s="10" t="str">
        <f>IFERROR(_xll.qlRateHelperLatestDate(G43),"--")</f>
        <v>--</v>
      </c>
    </row>
    <row r="44" spans="1:16" x14ac:dyDescent="0.2">
      <c r="A44" s="23" t="s">
        <v>90</v>
      </c>
      <c r="B44" s="17" t="str">
        <f t="shared" si="3"/>
        <v>USDHKD14Y_Quote</v>
      </c>
      <c r="C44" s="17"/>
      <c r="D44" s="17">
        <v>2</v>
      </c>
      <c r="E44" s="17" t="s">
        <v>62</v>
      </c>
      <c r="F44" s="17" t="b">
        <v>0</v>
      </c>
      <c r="G44" s="17" t="str">
        <f>IF(ISERROR(_xll.qlQuoteValue(B44,_xll.ohTrigger(ManualTrigger,'General Settings'!$H$16))),"--",_xll.qlFxSwapRateHelper(,B44,HKDSpotFx,IF(A44="SN","1D",IF(A44="SW","1W",A44)),D44,JoinCalendar,E44,F44,IsCurrencyPairCollateralBased,CollateralCurve,Permanent,_xll.ohTrigger(ManualTrigger,'General Settings'!$H$16),ObjectOverwrite))</f>
        <v>--</v>
      </c>
      <c r="H44" s="18" t="str">
        <f>_xll.ohRangeRetrieveError(G44)</f>
        <v/>
      </c>
      <c r="I44" s="6" t="str">
        <f>IFERROR(_xll.qlRateHelperQuoteName(G44),"--")</f>
        <v>--</v>
      </c>
      <c r="J44" s="7" t="str">
        <f>IFERROR(_xll.qlRateHelperQuoteValue(G44),"--")</f>
        <v>--</v>
      </c>
      <c r="K44" s="7"/>
      <c r="L44" s="8" t="b">
        <f t="shared" si="2"/>
        <v>0</v>
      </c>
      <c r="M44" s="9">
        <v>50</v>
      </c>
      <c r="N44" s="9">
        <v>1</v>
      </c>
      <c r="O44" s="10" t="str">
        <f>IFERROR(_xll.qlRateHelperEarliestDate(G44),"--")</f>
        <v>--</v>
      </c>
      <c r="P44" s="10" t="str">
        <f>IFERROR(_xll.qlRateHelperLatestDate(G44),"--")</f>
        <v>--</v>
      </c>
    </row>
    <row r="45" spans="1:16" x14ac:dyDescent="0.2">
      <c r="A45" s="23" t="s">
        <v>1</v>
      </c>
      <c r="B45" s="17" t="str">
        <f t="shared" si="3"/>
        <v>USDHKD15Y_Quote</v>
      </c>
      <c r="C45" s="17"/>
      <c r="D45" s="17">
        <v>2</v>
      </c>
      <c r="E45" s="17" t="s">
        <v>62</v>
      </c>
      <c r="F45" s="17" t="b">
        <v>0</v>
      </c>
      <c r="G45" s="17" t="str">
        <f>IF(ISERROR(_xll.qlQuoteValue(B45,_xll.ohTrigger(ManualTrigger,'General Settings'!$H$16))),"--",_xll.qlFxSwapRateHelper(,B45,HKDSpotFx,IF(A45="SN","1D",IF(A45="SW","1W",A45)),D45,JoinCalendar,E45,F45,IsCurrencyPairCollateralBased,CollateralCurve,Permanent,_xll.ohTrigger(ManualTrigger,'General Settings'!$H$16),ObjectOverwrite))</f>
        <v>--</v>
      </c>
      <c r="H45" s="18" t="str">
        <f>_xll.ohRangeRetrieveError(G45)</f>
        <v/>
      </c>
      <c r="I45" s="6" t="str">
        <f>IFERROR(_xll.qlRateHelperQuoteName(G45),"--")</f>
        <v>--</v>
      </c>
      <c r="J45" s="7" t="str">
        <f>IFERROR(_xll.qlRateHelperQuoteValue(G45),"--")</f>
        <v>--</v>
      </c>
      <c r="K45" s="7"/>
      <c r="L45" s="8" t="b">
        <f t="shared" si="2"/>
        <v>0</v>
      </c>
      <c r="M45" s="9">
        <v>50</v>
      </c>
      <c r="N45" s="9">
        <v>1</v>
      </c>
      <c r="O45" s="10" t="str">
        <f>IFERROR(_xll.qlRateHelperEarliestDate(G45),"--")</f>
        <v>--</v>
      </c>
      <c r="P45" s="10" t="str">
        <f>IFERROR(_xll.qlRateHelperLatestDate(G45),"--")</f>
        <v>--</v>
      </c>
    </row>
    <row r="46" spans="1:16" x14ac:dyDescent="0.2">
      <c r="A46" s="23" t="s">
        <v>91</v>
      </c>
      <c r="B46" s="17" t="str">
        <f t="shared" si="3"/>
        <v>USDHKD16Y_Quote</v>
      </c>
      <c r="C46" s="17"/>
      <c r="D46" s="17">
        <v>2</v>
      </c>
      <c r="E46" s="17" t="s">
        <v>62</v>
      </c>
      <c r="F46" s="17" t="b">
        <v>0</v>
      </c>
      <c r="G46" s="17" t="str">
        <f>IF(ISERROR(_xll.qlQuoteValue(B46,_xll.ohTrigger(ManualTrigger,'General Settings'!$H$16))),"--",_xll.qlFxSwapRateHelper(,B46,HKDSpotFx,IF(A46="SN","1D",IF(A46="SW","1W",A46)),D46,JoinCalendar,E46,F46,IsCurrencyPairCollateralBased,CollateralCurve,Permanent,_xll.ohTrigger(ManualTrigger,'General Settings'!$H$16),ObjectOverwrite))</f>
        <v>--</v>
      </c>
      <c r="H46" s="18" t="str">
        <f>_xll.ohRangeRetrieveError(G46)</f>
        <v/>
      </c>
      <c r="I46" s="6" t="str">
        <f>IFERROR(_xll.qlRateHelperQuoteName(G46),"--")</f>
        <v>--</v>
      </c>
      <c r="J46" s="7" t="str">
        <f>IFERROR(_xll.qlRateHelperQuoteValue(G46),"--")</f>
        <v>--</v>
      </c>
      <c r="K46" s="7"/>
      <c r="L46" s="8" t="b">
        <f t="shared" si="2"/>
        <v>0</v>
      </c>
      <c r="M46" s="9">
        <v>50</v>
      </c>
      <c r="N46" s="9">
        <v>1</v>
      </c>
      <c r="O46" s="10" t="str">
        <f>IFERROR(_xll.qlRateHelperEarliestDate(G46),"--")</f>
        <v>--</v>
      </c>
      <c r="P46" s="10" t="str">
        <f>IFERROR(_xll.qlRateHelperLatestDate(G46),"--")</f>
        <v>--</v>
      </c>
    </row>
    <row r="47" spans="1:16" x14ac:dyDescent="0.2">
      <c r="A47" s="23" t="s">
        <v>92</v>
      </c>
      <c r="B47" s="17" t="str">
        <f t="shared" si="3"/>
        <v>USDHKD17Y_Quote</v>
      </c>
      <c r="C47" s="17"/>
      <c r="D47" s="17">
        <v>2</v>
      </c>
      <c r="E47" s="17" t="s">
        <v>62</v>
      </c>
      <c r="F47" s="17" t="b">
        <v>0</v>
      </c>
      <c r="G47" s="17" t="str">
        <f>IF(ISERROR(_xll.qlQuoteValue(B47,_xll.ohTrigger(ManualTrigger,'General Settings'!$H$16))),"--",_xll.qlFxSwapRateHelper(,B47,HKDSpotFx,IF(A47="SN","1D",IF(A47="SW","1W",A47)),D47,JoinCalendar,E47,F47,IsCurrencyPairCollateralBased,CollateralCurve,Permanent,_xll.ohTrigger(ManualTrigger,'General Settings'!$H$16),ObjectOverwrite))</f>
        <v>--</v>
      </c>
      <c r="H47" s="18" t="str">
        <f>_xll.ohRangeRetrieveError(G47)</f>
        <v/>
      </c>
      <c r="I47" s="6" t="str">
        <f>IFERROR(_xll.qlRateHelperQuoteName(G47),"--")</f>
        <v>--</v>
      </c>
      <c r="J47" s="7" t="str">
        <f>IFERROR(_xll.qlRateHelperQuoteValue(G47),"--")</f>
        <v>--</v>
      </c>
      <c r="K47" s="7"/>
      <c r="L47" s="8" t="b">
        <f t="shared" si="2"/>
        <v>0</v>
      </c>
      <c r="M47" s="9">
        <v>50</v>
      </c>
      <c r="N47" s="9">
        <v>1</v>
      </c>
      <c r="O47" s="10" t="str">
        <f>IFERROR(_xll.qlRateHelperEarliestDate(G47),"--")</f>
        <v>--</v>
      </c>
      <c r="P47" s="10" t="str">
        <f>IFERROR(_xll.qlRateHelperLatestDate(G47),"--")</f>
        <v>--</v>
      </c>
    </row>
    <row r="48" spans="1:16" x14ac:dyDescent="0.2">
      <c r="A48" s="23" t="s">
        <v>93</v>
      </c>
      <c r="B48" s="17" t="str">
        <f t="shared" si="3"/>
        <v>USDHKD18Y_Quote</v>
      </c>
      <c r="C48" s="17"/>
      <c r="D48" s="17">
        <v>2</v>
      </c>
      <c r="E48" s="17" t="s">
        <v>62</v>
      </c>
      <c r="F48" s="17" t="b">
        <v>0</v>
      </c>
      <c r="G48" s="17" t="str">
        <f>IF(ISERROR(_xll.qlQuoteValue(B48,_xll.ohTrigger(ManualTrigger,'General Settings'!$H$16))),"--",_xll.qlFxSwapRateHelper(,B48,HKDSpotFx,IF(A48="SN","1D",IF(A48="SW","1W",A48)),D48,JoinCalendar,E48,F48,IsCurrencyPairCollateralBased,CollateralCurve,Permanent,_xll.ohTrigger(ManualTrigger,'General Settings'!$H$16),ObjectOverwrite))</f>
        <v>--</v>
      </c>
      <c r="H48" s="18" t="str">
        <f>_xll.ohRangeRetrieveError(G48)</f>
        <v/>
      </c>
      <c r="I48" s="6" t="str">
        <f>IFERROR(_xll.qlRateHelperQuoteName(G48),"--")</f>
        <v>--</v>
      </c>
      <c r="J48" s="7" t="str">
        <f>IFERROR(_xll.qlRateHelperQuoteValue(G48),"--")</f>
        <v>--</v>
      </c>
      <c r="K48" s="7"/>
      <c r="L48" s="8" t="b">
        <f t="shared" si="2"/>
        <v>0</v>
      </c>
      <c r="M48" s="9">
        <v>50</v>
      </c>
      <c r="N48" s="9">
        <v>1</v>
      </c>
      <c r="O48" s="10" t="str">
        <f>IFERROR(_xll.qlRateHelperEarliestDate(G48),"--")</f>
        <v>--</v>
      </c>
      <c r="P48" s="10" t="str">
        <f>IFERROR(_xll.qlRateHelperLatestDate(G48),"--")</f>
        <v>--</v>
      </c>
    </row>
    <row r="49" spans="1:16" x14ac:dyDescent="0.2">
      <c r="A49" s="23" t="s">
        <v>94</v>
      </c>
      <c r="B49" s="17" t="str">
        <f t="shared" si="3"/>
        <v>USDHKD19Y_Quote</v>
      </c>
      <c r="C49" s="17"/>
      <c r="D49" s="17">
        <v>2</v>
      </c>
      <c r="E49" s="17" t="s">
        <v>62</v>
      </c>
      <c r="F49" s="17" t="b">
        <v>0</v>
      </c>
      <c r="G49" s="17" t="str">
        <f>IF(ISERROR(_xll.qlQuoteValue(B49,_xll.ohTrigger(ManualTrigger,'General Settings'!$H$16))),"--",_xll.qlFxSwapRateHelper(,B49,HKDSpotFx,IF(A49="SN","1D",IF(A49="SW","1W",A49)),D49,JoinCalendar,E49,F49,IsCurrencyPairCollateralBased,CollateralCurve,Permanent,_xll.ohTrigger(ManualTrigger,'General Settings'!$H$16),ObjectOverwrite))</f>
        <v>--</v>
      </c>
      <c r="H49" s="18" t="str">
        <f>_xll.ohRangeRetrieveError(G49)</f>
        <v/>
      </c>
      <c r="I49" s="6" t="str">
        <f>IFERROR(_xll.qlRateHelperQuoteName(G49),"--")</f>
        <v>--</v>
      </c>
      <c r="J49" s="7" t="str">
        <f>IFERROR(_xll.qlRateHelperQuoteValue(G49),"--")</f>
        <v>--</v>
      </c>
      <c r="K49" s="7"/>
      <c r="L49" s="8" t="b">
        <f t="shared" si="2"/>
        <v>0</v>
      </c>
      <c r="M49" s="9">
        <v>50</v>
      </c>
      <c r="N49" s="9">
        <v>1</v>
      </c>
      <c r="O49" s="10" t="str">
        <f>IFERROR(_xll.qlRateHelperEarliestDate(G49),"--")</f>
        <v>--</v>
      </c>
      <c r="P49" s="10" t="str">
        <f>IFERROR(_xll.qlRateHelperLatestDate(G49),"--")</f>
        <v>--</v>
      </c>
    </row>
    <row r="50" spans="1:16" x14ac:dyDescent="0.2">
      <c r="A50" s="23" t="s">
        <v>0</v>
      </c>
      <c r="B50" s="17" t="str">
        <f t="shared" si="3"/>
        <v>USDHKD20Y_Quote</v>
      </c>
      <c r="C50" s="17"/>
      <c r="D50" s="17">
        <v>2</v>
      </c>
      <c r="E50" s="17" t="s">
        <v>62</v>
      </c>
      <c r="F50" s="17" t="b">
        <v>0</v>
      </c>
      <c r="G50" s="17" t="str">
        <f>IF(ISERROR(_xll.qlQuoteValue(B50,_xll.ohTrigger(ManualTrigger,'General Settings'!$H$16))),"--",_xll.qlFxSwapRateHelper(,B50,HKDSpotFx,IF(A50="SN","1D",IF(A50="SW","1W",A50)),D50,JoinCalendar,E50,F50,IsCurrencyPairCollateralBased,CollateralCurve,Permanent,_xll.ohTrigger(ManualTrigger,'General Settings'!$H$16),ObjectOverwrite))</f>
        <v>--</v>
      </c>
      <c r="H50" s="18" t="str">
        <f>_xll.ohRangeRetrieveError(G50)</f>
        <v/>
      </c>
      <c r="I50" s="6" t="str">
        <f>IFERROR(_xll.qlRateHelperQuoteName(G50),"--")</f>
        <v>--</v>
      </c>
      <c r="J50" s="7" t="str">
        <f>IFERROR(_xll.qlRateHelperQuoteValue(G50),"--")</f>
        <v>--</v>
      </c>
      <c r="K50" s="7"/>
      <c r="L50" s="8" t="b">
        <f t="shared" si="2"/>
        <v>0</v>
      </c>
      <c r="M50" s="9">
        <v>50</v>
      </c>
      <c r="N50" s="9">
        <v>1</v>
      </c>
      <c r="O50" s="10" t="str">
        <f>IFERROR(_xll.qlRateHelperEarliestDate(G50),"--")</f>
        <v>--</v>
      </c>
      <c r="P50" s="10" t="str">
        <f>IFERROR(_xll.qlRateHelperLatestDate(G50),"--")</f>
        <v>--</v>
      </c>
    </row>
    <row r="51" spans="1:16" x14ac:dyDescent="0.2">
      <c r="A51" s="23" t="s">
        <v>95</v>
      </c>
      <c r="B51" s="17" t="str">
        <f t="shared" si="3"/>
        <v>USDHKD21Y_Quote</v>
      </c>
      <c r="C51" s="17"/>
      <c r="D51" s="17">
        <v>2</v>
      </c>
      <c r="E51" s="17" t="s">
        <v>62</v>
      </c>
      <c r="F51" s="17" t="b">
        <v>0</v>
      </c>
      <c r="G51" s="17" t="str">
        <f>IF(ISERROR(_xll.qlQuoteValue(B51,_xll.ohTrigger(ManualTrigger,'General Settings'!$H$16))),"--",_xll.qlFxSwapRateHelper(,B51,HKDSpotFx,IF(A51="SN","1D",IF(A51="SW","1W",A51)),D51,JoinCalendar,E51,F51,IsCurrencyPairCollateralBased,CollateralCurve,Permanent,_xll.ohTrigger(ManualTrigger,'General Settings'!$H$16),ObjectOverwrite))</f>
        <v>--</v>
      </c>
      <c r="H51" s="18" t="str">
        <f>_xll.ohRangeRetrieveError(G51)</f>
        <v/>
      </c>
      <c r="I51" s="6" t="str">
        <f>IFERROR(_xll.qlRateHelperQuoteName(G51),"--")</f>
        <v>--</v>
      </c>
      <c r="J51" s="7" t="str">
        <f>IFERROR(_xll.qlRateHelperQuoteValue(G51),"--")</f>
        <v>--</v>
      </c>
      <c r="K51" s="7"/>
      <c r="L51" s="8" t="b">
        <f t="shared" si="2"/>
        <v>0</v>
      </c>
      <c r="M51" s="9">
        <v>50</v>
      </c>
      <c r="N51" s="9">
        <v>1</v>
      </c>
      <c r="O51" s="10" t="str">
        <f>IFERROR(_xll.qlRateHelperEarliestDate(G51),"--")</f>
        <v>--</v>
      </c>
      <c r="P51" s="10" t="str">
        <f>IFERROR(_xll.qlRateHelperLatestDate(G51),"--")</f>
        <v>--</v>
      </c>
    </row>
    <row r="52" spans="1:16" x14ac:dyDescent="0.2">
      <c r="A52" s="23" t="s">
        <v>96</v>
      </c>
      <c r="B52" s="17" t="str">
        <f t="shared" si="3"/>
        <v>USDHKD22Y_Quote</v>
      </c>
      <c r="C52" s="17"/>
      <c r="D52" s="17">
        <v>2</v>
      </c>
      <c r="E52" s="17" t="s">
        <v>62</v>
      </c>
      <c r="F52" s="17" t="b">
        <v>0</v>
      </c>
      <c r="G52" s="17" t="str">
        <f>IF(ISERROR(_xll.qlQuoteValue(B52,_xll.ohTrigger(ManualTrigger,'General Settings'!$H$16))),"--",_xll.qlFxSwapRateHelper(,B52,HKDSpotFx,IF(A52="SN","1D",IF(A52="SW","1W",A52)),D52,JoinCalendar,E52,F52,IsCurrencyPairCollateralBased,CollateralCurve,Permanent,_xll.ohTrigger(ManualTrigger,'General Settings'!$H$16),ObjectOverwrite))</f>
        <v>--</v>
      </c>
      <c r="H52" s="18" t="str">
        <f>_xll.ohRangeRetrieveError(G52)</f>
        <v/>
      </c>
      <c r="I52" s="6" t="str">
        <f>IFERROR(_xll.qlRateHelperQuoteName(G52),"--")</f>
        <v>--</v>
      </c>
      <c r="J52" s="7" t="str">
        <f>IFERROR(_xll.qlRateHelperQuoteValue(G52),"--")</f>
        <v>--</v>
      </c>
      <c r="K52" s="7"/>
      <c r="L52" s="8" t="b">
        <f t="shared" si="2"/>
        <v>0</v>
      </c>
      <c r="M52" s="9">
        <v>50</v>
      </c>
      <c r="N52" s="9">
        <v>1</v>
      </c>
      <c r="O52" s="10" t="str">
        <f>IFERROR(_xll.qlRateHelperEarliestDate(G52),"--")</f>
        <v>--</v>
      </c>
      <c r="P52" s="10" t="str">
        <f>IFERROR(_xll.qlRateHelperLatestDate(G52),"--")</f>
        <v>--</v>
      </c>
    </row>
    <row r="53" spans="1:16" x14ac:dyDescent="0.2">
      <c r="A53" s="23" t="s">
        <v>97</v>
      </c>
      <c r="B53" s="17" t="str">
        <f t="shared" si="3"/>
        <v>USDHKD23Y_Quote</v>
      </c>
      <c r="C53" s="17"/>
      <c r="D53" s="17">
        <v>2</v>
      </c>
      <c r="E53" s="17" t="s">
        <v>62</v>
      </c>
      <c r="F53" s="17" t="b">
        <v>0</v>
      </c>
      <c r="G53" s="17" t="str">
        <f>IF(ISERROR(_xll.qlQuoteValue(B53,_xll.ohTrigger(ManualTrigger,'General Settings'!$H$16))),"--",_xll.qlFxSwapRateHelper(,B53,HKDSpotFx,IF(A53="SN","1D",IF(A53="SW","1W",A53)),D53,JoinCalendar,E53,F53,IsCurrencyPairCollateralBased,CollateralCurve,Permanent,_xll.ohTrigger(ManualTrigger,'General Settings'!$H$16),ObjectOverwrite))</f>
        <v>--</v>
      </c>
      <c r="H53" s="18" t="str">
        <f>_xll.ohRangeRetrieveError(G53)</f>
        <v/>
      </c>
      <c r="I53" s="6" t="str">
        <f>IFERROR(_xll.qlRateHelperQuoteName(G53),"--")</f>
        <v>--</v>
      </c>
      <c r="J53" s="7" t="str">
        <f>IFERROR(_xll.qlRateHelperQuoteValue(G53),"--")</f>
        <v>--</v>
      </c>
      <c r="K53" s="7"/>
      <c r="L53" s="8" t="b">
        <f t="shared" si="2"/>
        <v>0</v>
      </c>
      <c r="M53" s="9">
        <v>50</v>
      </c>
      <c r="N53" s="9">
        <v>1</v>
      </c>
      <c r="O53" s="10" t="str">
        <f>IFERROR(_xll.qlRateHelperEarliestDate(G53),"--")</f>
        <v>--</v>
      </c>
      <c r="P53" s="10" t="str">
        <f>IFERROR(_xll.qlRateHelperLatestDate(G53),"--")</f>
        <v>--</v>
      </c>
    </row>
    <row r="54" spans="1:16" x14ac:dyDescent="0.2">
      <c r="A54" s="23" t="s">
        <v>98</v>
      </c>
      <c r="B54" s="17" t="str">
        <f t="shared" si="3"/>
        <v>USDHKD24Y_Quote</v>
      </c>
      <c r="C54" s="17"/>
      <c r="D54" s="17">
        <v>2</v>
      </c>
      <c r="E54" s="17" t="s">
        <v>62</v>
      </c>
      <c r="F54" s="17" t="b">
        <v>0</v>
      </c>
      <c r="G54" s="17" t="str">
        <f>IF(ISERROR(_xll.qlQuoteValue(B54,_xll.ohTrigger(ManualTrigger,'General Settings'!$H$16))),"--",_xll.qlFxSwapRateHelper(,B54,HKDSpotFx,IF(A54="SN","1D",IF(A54="SW","1W",A54)),D54,JoinCalendar,E54,F54,IsCurrencyPairCollateralBased,CollateralCurve,Permanent,_xll.ohTrigger(ManualTrigger,'General Settings'!$H$16),ObjectOverwrite))</f>
        <v>--</v>
      </c>
      <c r="H54" s="18" t="str">
        <f>_xll.ohRangeRetrieveError(G54)</f>
        <v/>
      </c>
      <c r="I54" s="6" t="str">
        <f>IFERROR(_xll.qlRateHelperQuoteName(G54),"--")</f>
        <v>--</v>
      </c>
      <c r="J54" s="7" t="str">
        <f>IFERROR(_xll.qlRateHelperQuoteValue(G54),"--")</f>
        <v>--</v>
      </c>
      <c r="K54" s="7"/>
      <c r="L54" s="8" t="b">
        <f t="shared" si="2"/>
        <v>0</v>
      </c>
      <c r="M54" s="9">
        <v>50</v>
      </c>
      <c r="N54" s="9">
        <v>1</v>
      </c>
      <c r="O54" s="10" t="str">
        <f>IFERROR(_xll.qlRateHelperEarliestDate(G54),"--")</f>
        <v>--</v>
      </c>
      <c r="P54" s="10" t="str">
        <f>IFERROR(_xll.qlRateHelperLatestDate(G54),"--")</f>
        <v>--</v>
      </c>
    </row>
    <row r="55" spans="1:16" x14ac:dyDescent="0.2">
      <c r="A55" s="23" t="s">
        <v>99</v>
      </c>
      <c r="B55" s="17" t="str">
        <f t="shared" si="3"/>
        <v>USDHKD25Y_Quote</v>
      </c>
      <c r="C55" s="17"/>
      <c r="D55" s="17">
        <v>2</v>
      </c>
      <c r="E55" s="17" t="s">
        <v>62</v>
      </c>
      <c r="F55" s="17" t="b">
        <v>0</v>
      </c>
      <c r="G55" s="17" t="str">
        <f>IF(ISERROR(_xll.qlQuoteValue(B55,_xll.ohTrigger(ManualTrigger,'General Settings'!$H$16))),"--",_xll.qlFxSwapRateHelper(,B55,HKDSpotFx,IF(A55="SN","1D",IF(A55="SW","1W",A55)),D55,JoinCalendar,E55,F55,IsCurrencyPairCollateralBased,CollateralCurve,Permanent,_xll.ohTrigger(ManualTrigger,'General Settings'!$H$16),ObjectOverwrite))</f>
        <v>--</v>
      </c>
      <c r="H55" s="18" t="str">
        <f>_xll.ohRangeRetrieveError(G55)</f>
        <v/>
      </c>
      <c r="I55" s="6" t="str">
        <f>IFERROR(_xll.qlRateHelperQuoteName(G55),"--")</f>
        <v>--</v>
      </c>
      <c r="J55" s="7" t="str">
        <f>IFERROR(_xll.qlRateHelperQuoteValue(G55),"--")</f>
        <v>--</v>
      </c>
      <c r="K55" s="7"/>
      <c r="L55" s="8" t="b">
        <f t="shared" si="2"/>
        <v>0</v>
      </c>
      <c r="M55" s="9">
        <v>50</v>
      </c>
      <c r="N55" s="9">
        <v>1</v>
      </c>
      <c r="O55" s="10" t="str">
        <f>IFERROR(_xll.qlRateHelperEarliestDate(G55),"--")</f>
        <v>--</v>
      </c>
      <c r="P55" s="10" t="str">
        <f>IFERROR(_xll.qlRateHelperLatestDate(G55),"--")</f>
        <v>--</v>
      </c>
    </row>
    <row r="56" spans="1:16" x14ac:dyDescent="0.2">
      <c r="A56" s="23" t="s">
        <v>100</v>
      </c>
      <c r="B56" s="17" t="str">
        <f t="shared" si="3"/>
        <v>USDHKD26Y_Quote</v>
      </c>
      <c r="C56" s="17"/>
      <c r="D56" s="17">
        <v>2</v>
      </c>
      <c r="E56" s="17" t="s">
        <v>62</v>
      </c>
      <c r="F56" s="17" t="b">
        <v>0</v>
      </c>
      <c r="G56" s="17" t="str">
        <f>IF(ISERROR(_xll.qlQuoteValue(B56,_xll.ohTrigger(ManualTrigger,'General Settings'!$H$16))),"--",_xll.qlFxSwapRateHelper(,B56,HKDSpotFx,IF(A56="SN","1D",IF(A56="SW","1W",A56)),D56,JoinCalendar,E56,F56,IsCurrencyPairCollateralBased,CollateralCurve,Permanent,_xll.ohTrigger(ManualTrigger,'General Settings'!$H$16),ObjectOverwrite))</f>
        <v>--</v>
      </c>
      <c r="H56" s="18" t="str">
        <f>_xll.ohRangeRetrieveError(G56)</f>
        <v/>
      </c>
      <c r="I56" s="6" t="str">
        <f>IFERROR(_xll.qlRateHelperQuoteName(G56),"--")</f>
        <v>--</v>
      </c>
      <c r="J56" s="7" t="str">
        <f>IFERROR(_xll.qlRateHelperQuoteValue(G56),"--")</f>
        <v>--</v>
      </c>
      <c r="K56" s="7"/>
      <c r="L56" s="8" t="b">
        <f t="shared" si="2"/>
        <v>0</v>
      </c>
      <c r="M56" s="9">
        <v>50</v>
      </c>
      <c r="N56" s="9">
        <v>1</v>
      </c>
      <c r="O56" s="10" t="str">
        <f>IFERROR(_xll.qlRateHelperEarliestDate(G56),"--")</f>
        <v>--</v>
      </c>
      <c r="P56" s="10" t="str">
        <f>IFERROR(_xll.qlRateHelperLatestDate(G56),"--")</f>
        <v>--</v>
      </c>
    </row>
    <row r="57" spans="1:16" x14ac:dyDescent="0.2">
      <c r="A57" s="23" t="s">
        <v>101</v>
      </c>
      <c r="B57" s="17" t="str">
        <f t="shared" si="3"/>
        <v>USDHKD27Y_Quote</v>
      </c>
      <c r="C57" s="17"/>
      <c r="D57" s="17">
        <v>2</v>
      </c>
      <c r="E57" s="17" t="s">
        <v>62</v>
      </c>
      <c r="F57" s="17" t="b">
        <v>0</v>
      </c>
      <c r="G57" s="17" t="str">
        <f>IF(ISERROR(_xll.qlQuoteValue(B57,_xll.ohTrigger(ManualTrigger,'General Settings'!$H$16))),"--",_xll.qlFxSwapRateHelper(,B57,HKDSpotFx,IF(A57="SN","1D",IF(A57="SW","1W",A57)),D57,JoinCalendar,E57,F57,IsCurrencyPairCollateralBased,CollateralCurve,Permanent,_xll.ohTrigger(ManualTrigger,'General Settings'!$H$16),ObjectOverwrite))</f>
        <v>--</v>
      </c>
      <c r="H57" s="18" t="str">
        <f>_xll.ohRangeRetrieveError(G57)</f>
        <v/>
      </c>
      <c r="I57" s="6" t="str">
        <f>IFERROR(_xll.qlRateHelperQuoteName(G57),"--")</f>
        <v>--</v>
      </c>
      <c r="J57" s="7" t="str">
        <f>IFERROR(_xll.qlRateHelperQuoteValue(G57),"--")</f>
        <v>--</v>
      </c>
      <c r="K57" s="7"/>
      <c r="L57" s="8" t="b">
        <f t="shared" si="2"/>
        <v>0</v>
      </c>
      <c r="M57" s="9">
        <v>50</v>
      </c>
      <c r="N57" s="9">
        <v>1</v>
      </c>
      <c r="O57" s="10" t="str">
        <f>IFERROR(_xll.qlRateHelperEarliestDate(G57),"--")</f>
        <v>--</v>
      </c>
      <c r="P57" s="10" t="str">
        <f>IFERROR(_xll.qlRateHelperLatestDate(G57),"--")</f>
        <v>--</v>
      </c>
    </row>
    <row r="58" spans="1:16" x14ac:dyDescent="0.2">
      <c r="A58" s="23" t="s">
        <v>102</v>
      </c>
      <c r="B58" s="17" t="str">
        <f t="shared" si="3"/>
        <v>USDHKD28Y_Quote</v>
      </c>
      <c r="C58" s="17"/>
      <c r="D58" s="17">
        <v>2</v>
      </c>
      <c r="E58" s="17" t="s">
        <v>62</v>
      </c>
      <c r="F58" s="17" t="b">
        <v>0</v>
      </c>
      <c r="G58" s="17" t="str">
        <f>IF(ISERROR(_xll.qlQuoteValue(B58,_xll.ohTrigger(ManualTrigger,'General Settings'!$H$16))),"--",_xll.qlFxSwapRateHelper(,B58,HKDSpotFx,IF(A58="SN","1D",IF(A58="SW","1W",A58)),D58,JoinCalendar,E58,F58,IsCurrencyPairCollateralBased,CollateralCurve,Permanent,_xll.ohTrigger(ManualTrigger,'General Settings'!$H$16),ObjectOverwrite))</f>
        <v>--</v>
      </c>
      <c r="H58" s="18" t="str">
        <f>_xll.ohRangeRetrieveError(G58)</f>
        <v/>
      </c>
      <c r="I58" s="6" t="str">
        <f>IFERROR(_xll.qlRateHelperQuoteName(G58),"--")</f>
        <v>--</v>
      </c>
      <c r="J58" s="7" t="str">
        <f>IFERROR(_xll.qlRateHelperQuoteValue(G58),"--")</f>
        <v>--</v>
      </c>
      <c r="K58" s="7"/>
      <c r="L58" s="8" t="b">
        <f t="shared" si="2"/>
        <v>0</v>
      </c>
      <c r="M58" s="9">
        <v>50</v>
      </c>
      <c r="N58" s="9">
        <v>1</v>
      </c>
      <c r="O58" s="10" t="str">
        <f>IFERROR(_xll.qlRateHelperEarliestDate(G58),"--")</f>
        <v>--</v>
      </c>
      <c r="P58" s="10" t="str">
        <f>IFERROR(_xll.qlRateHelperLatestDate(G58),"--")</f>
        <v>--</v>
      </c>
    </row>
    <row r="59" spans="1:16" x14ac:dyDescent="0.2">
      <c r="A59" s="23" t="s">
        <v>103</v>
      </c>
      <c r="B59" s="17" t="str">
        <f t="shared" si="3"/>
        <v>USDHKD29Y_Quote</v>
      </c>
      <c r="C59" s="17"/>
      <c r="D59" s="17">
        <v>2</v>
      </c>
      <c r="E59" s="17" t="s">
        <v>62</v>
      </c>
      <c r="F59" s="17" t="b">
        <v>0</v>
      </c>
      <c r="G59" s="17" t="str">
        <f>IF(ISERROR(_xll.qlQuoteValue(B59,_xll.ohTrigger(ManualTrigger,'General Settings'!$H$16))),"--",_xll.qlFxSwapRateHelper(,B59,HKDSpotFx,IF(A59="SN","1D",IF(A59="SW","1W",A59)),D59,JoinCalendar,E59,F59,IsCurrencyPairCollateralBased,CollateralCurve,Permanent,_xll.ohTrigger(ManualTrigger,'General Settings'!$H$16),ObjectOverwrite))</f>
        <v>--</v>
      </c>
      <c r="H59" s="18" t="str">
        <f>_xll.ohRangeRetrieveError(G59)</f>
        <v/>
      </c>
      <c r="I59" s="6" t="str">
        <f>IFERROR(_xll.qlRateHelperQuoteName(G59),"--")</f>
        <v>--</v>
      </c>
      <c r="J59" s="7" t="str">
        <f>IFERROR(_xll.qlRateHelperQuoteValue(G59),"--")</f>
        <v>--</v>
      </c>
      <c r="K59" s="7"/>
      <c r="L59" s="8" t="b">
        <f t="shared" si="2"/>
        <v>0</v>
      </c>
      <c r="M59" s="9">
        <v>50</v>
      </c>
      <c r="N59" s="9">
        <v>1</v>
      </c>
      <c r="O59" s="10" t="str">
        <f>IFERROR(_xll.qlRateHelperEarliestDate(G59),"--")</f>
        <v>--</v>
      </c>
      <c r="P59" s="10" t="str">
        <f>IFERROR(_xll.qlRateHelperLatestDate(G59),"--")</f>
        <v>--</v>
      </c>
    </row>
    <row r="60" spans="1:16" x14ac:dyDescent="0.2">
      <c r="A60" s="24" t="s">
        <v>104</v>
      </c>
      <c r="B60" s="19" t="str">
        <f t="shared" si="3"/>
        <v>USDHKD30Y_Quote</v>
      </c>
      <c r="C60" s="19"/>
      <c r="D60" s="19">
        <v>2</v>
      </c>
      <c r="E60" s="19" t="s">
        <v>62</v>
      </c>
      <c r="F60" s="19" t="b">
        <v>0</v>
      </c>
      <c r="G60" s="19" t="str">
        <f>IF(ISERROR(_xll.qlQuoteValue(B60,_xll.ohTrigger(ManualTrigger,'General Settings'!$H$16))),"--",_xll.qlFxSwapRateHelper(,B60,HKDSpotFx,IF(A60="SN","1D",IF(A60="SW","1W",A60)),D60,JoinCalendar,E60,F60,IsCurrencyPairCollateralBased,CollateralCurve,Permanent,_xll.ohTrigger(ManualTrigger,'General Settings'!$H$16),ObjectOverwrite))</f>
        <v>--</v>
      </c>
      <c r="H60" s="20" t="str">
        <f>_xll.ohRangeRetrieveError(G60)</f>
        <v/>
      </c>
      <c r="I60" s="11" t="str">
        <f>IFERROR(_xll.qlRateHelperQuoteName(G60),"--")</f>
        <v>--</v>
      </c>
      <c r="J60" s="12" t="str">
        <f>IFERROR(_xll.qlRateHelperQuoteValue(G60),"--")</f>
        <v>--</v>
      </c>
      <c r="K60" s="12"/>
      <c r="L60" s="13" t="b">
        <f t="shared" si="2"/>
        <v>0</v>
      </c>
      <c r="M60" s="14">
        <v>50</v>
      </c>
      <c r="N60" s="14">
        <v>1</v>
      </c>
      <c r="O60" s="15" t="str">
        <f>IFERROR(_xll.qlRateHelperEarliestDate(G60),"--")</f>
        <v>--</v>
      </c>
      <c r="P60" s="15" t="str">
        <f>IFERROR(_xll.qlRateHelperLatestDate(G60),"--")</f>
        <v>--</v>
      </c>
    </row>
  </sheetData>
  <dataValidations count="5">
    <dataValidation type="list" allowBlank="1" showInputMessage="1" showErrorMessage="1" sqref="S7">
      <formula1>"TARGET,UnitedKingdom::Exchange,UnitedKingdom::Metals,UnitedKingdom::Settlement,UnitedStates::GovernmentBond,UnitedStates::NERC,UnitedStates::NYSE,UnitedStates::Settlement,Switzerland,Japan,Italy::Exchange,NullCalendar,Australia,China,HongKong::HKEx,Sweden"</formula1>
    </dataValidation>
    <dataValidation type="list" allowBlank="1" showInputMessage="1" showErrorMessage="1" sqref="S3">
      <formula1>"EUR,USD,GBP,JPY,CHF"</formula1>
    </dataValidation>
    <dataValidation type="list" allowBlank="1" showInputMessage="1" showErrorMessage="1" sqref="S8">
      <formula1>"JoinBusinessDays,JoinHolidays"</formula1>
    </dataValidation>
    <dataValidation type="list" allowBlank="1" showInputMessage="1" showErrorMessage="1" sqref="S6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S4 S1">
      <formula1>"EUR,USD,GBP,JPY,CHF,AUD,CNY,CNH,HKD,RMB,SEK,PLN,HUF,CZK"</formula1>
    </dataValidation>
  </dataValidations>
  <pageMargins left="0.75" right="0.75" top="1" bottom="1" header="0.5" footer="0.5"/>
  <pageSetup orientation="portrait" horizontalDpi="300" verticalDpi="30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T60"/>
  <sheetViews>
    <sheetView showGridLines="0" topLeftCell="I1" workbookViewId="0">
      <selection activeCell="I1" sqref="I1"/>
    </sheetView>
  </sheetViews>
  <sheetFormatPr defaultRowHeight="11.25" outlineLevelCol="1" x14ac:dyDescent="0.2"/>
  <cols>
    <col min="1" max="1" width="4" style="16" hidden="1" customWidth="1" outlineLevel="1"/>
    <col min="2" max="2" width="16.140625" style="16" hidden="1" customWidth="1" outlineLevel="1"/>
    <col min="3" max="3" width="13.140625" style="16" hidden="1" customWidth="1" outlineLevel="1"/>
    <col min="4" max="6" width="11" style="16" hidden="1" customWidth="1" outlineLevel="1"/>
    <col min="7" max="7" width="17.28515625" style="16" hidden="1" customWidth="1" outlineLevel="1"/>
    <col min="8" max="8" width="20.7109375" style="16" hidden="1" customWidth="1" outlineLevel="1"/>
    <col min="9" max="9" width="16.140625" style="22" bestFit="1" customWidth="1" collapsed="1"/>
    <col min="10" max="10" width="12" style="22" bestFit="1" customWidth="1"/>
    <col min="11" max="11" width="11" style="22" customWidth="1"/>
    <col min="12" max="12" width="13.140625" style="22" bestFit="1" customWidth="1"/>
    <col min="13" max="13" width="9" style="22" bestFit="1" customWidth="1"/>
    <col min="14" max="14" width="13.140625" style="22" bestFit="1" customWidth="1"/>
    <col min="15" max="16" width="17.28515625" style="22" bestFit="1" customWidth="1"/>
    <col min="17" max="17" width="2.7109375" style="16" bestFit="1" customWidth="1"/>
    <col min="18" max="18" width="30.7109375" style="16" customWidth="1"/>
    <col min="19" max="19" width="25.7109375" style="16" customWidth="1"/>
    <col min="20" max="20" width="2.7109375" style="16" customWidth="1"/>
    <col min="21" max="16384" width="9.140625" style="16"/>
  </cols>
  <sheetData>
    <row r="1" spans="1:20" s="26" customFormat="1" ht="22.5" x14ac:dyDescent="0.25">
      <c r="A1" s="25"/>
      <c r="B1" s="25" t="s">
        <v>74</v>
      </c>
      <c r="C1" s="25" t="s">
        <v>75</v>
      </c>
      <c r="D1" s="25" t="s">
        <v>70</v>
      </c>
      <c r="E1" s="25" t="s">
        <v>72</v>
      </c>
      <c r="F1" s="25" t="s">
        <v>73</v>
      </c>
      <c r="G1" s="25" t="s">
        <v>71</v>
      </c>
      <c r="H1" s="25"/>
      <c r="I1" s="21" t="s">
        <v>67</v>
      </c>
      <c r="J1" s="21" t="s">
        <v>36</v>
      </c>
      <c r="K1" s="21" t="s">
        <v>35</v>
      </c>
      <c r="L1" s="21" t="s">
        <v>34</v>
      </c>
      <c r="M1" s="21" t="s">
        <v>33</v>
      </c>
      <c r="N1" s="21" t="s">
        <v>32</v>
      </c>
      <c r="O1" s="21" t="s">
        <v>31</v>
      </c>
      <c r="P1" s="21" t="s">
        <v>30</v>
      </c>
      <c r="R1" s="71" t="s">
        <v>119</v>
      </c>
      <c r="S1" s="114" t="s">
        <v>124</v>
      </c>
      <c r="T1" s="26" t="s">
        <v>109</v>
      </c>
    </row>
    <row r="2" spans="1:20" x14ac:dyDescent="0.2">
      <c r="A2" s="101" t="s">
        <v>56</v>
      </c>
      <c r="B2" s="102" t="str">
        <f>ForeignCurrency&amp;A2&amp;"DP"&amp;QuoteSuffix</f>
        <v>SEKONDP_Quote</v>
      </c>
      <c r="C2" s="102" t="str">
        <f>_xll.qlIborIndex(,,"1D",D2,ForeignCurrency,$S$7,E2,F2,"act/360",,,_xll.ohTrigger(ManualTrigger,'General Settings'!$H$10))</f>
        <v>obj_0152c#0004</v>
      </c>
      <c r="D2" s="102">
        <v>0</v>
      </c>
      <c r="E2" s="102" t="s">
        <v>62</v>
      </c>
      <c r="F2" s="102" t="b">
        <v>0</v>
      </c>
      <c r="G2" s="102" t="str">
        <f>IF(ISERROR(_xll.qlQuoteValue(B2,_xll.ohTrigger(ManualTrigger,'General Settings'!$H$10))),"--",_xll.qlDepositRateHelper(,B2,C2,,_xll.ohTrigger(ManualTrigger,'General Settings'!$H$10)))</f>
        <v>obj_01568#0004</v>
      </c>
      <c r="H2" s="102" t="str">
        <f>_xll.ohRangeRetrieveError(G2)</f>
        <v/>
      </c>
      <c r="I2" s="103" t="str">
        <f>IFERROR(_xll.qlRateHelperQuoteName(G2),"--")</f>
        <v>SEKONDP_Quote</v>
      </c>
      <c r="J2" s="104">
        <f>IFERROR(_xll.qlRateHelperQuoteValue(G2,),"--")</f>
        <v>-3.0000000000000005E-3</v>
      </c>
      <c r="K2" s="104"/>
      <c r="L2" s="105" t="b">
        <f t="shared" ref="L2:L4" si="0">IF(J2="--",FALSE,TRUE)</f>
        <v>1</v>
      </c>
      <c r="M2" s="106">
        <v>60</v>
      </c>
      <c r="N2" s="106">
        <v>1</v>
      </c>
      <c r="O2" s="107">
        <f>IFERROR(_xll.qlRateHelperEarliestDate(G2,),"--")</f>
        <v>42145</v>
      </c>
      <c r="P2" s="107">
        <f>IFERROR(_xll.qlRateHelperLatestDate(G2,),"--")</f>
        <v>42146</v>
      </c>
      <c r="R2" s="51" t="s">
        <v>77</v>
      </c>
      <c r="S2" s="55" t="str">
        <f>SEKCollateralCurrency&amp;SEKCollateralType</f>
        <v>USDBASISEURON</v>
      </c>
      <c r="T2" s="16" t="s">
        <v>109</v>
      </c>
    </row>
    <row r="3" spans="1:20" x14ac:dyDescent="0.2">
      <c r="A3" s="95" t="s">
        <v>141</v>
      </c>
      <c r="B3" s="18" t="str">
        <f>ForeignCurrency&amp;A3&amp;"DP"&amp;QuoteSuffix</f>
        <v>SEKTNDP_Quote</v>
      </c>
      <c r="C3" s="18" t="str">
        <f>_xll.qlIborIndex(,,"1D",D3,ForeignCurrency,$S$7,E3,F3,"act/360",,,_xll.ohTrigger(ManualTrigger,'General Settings'!$H$10))</f>
        <v>obj_01540#0004</v>
      </c>
      <c r="D3" s="18">
        <v>1</v>
      </c>
      <c r="E3" s="18" t="s">
        <v>62</v>
      </c>
      <c r="F3" s="18" t="b">
        <v>0</v>
      </c>
      <c r="G3" s="18" t="str">
        <f>IF(ISERROR(_xll.qlQuoteValue(B3,_xll.ohTrigger(ManualTrigger,'General Settings'!$H$10))),"--",_xll.qlDepositRateHelper(,B3,C3,,_xll.ohTrigger(ManualTrigger,'General Settings'!$H$10)))</f>
        <v>obj_01562#0004</v>
      </c>
      <c r="H3" s="18" t="str">
        <f>_xll.ohRangeRetrieveError(G3)</f>
        <v/>
      </c>
      <c r="I3" s="96" t="str">
        <f>IFERROR(_xll.qlRateHelperQuoteName(G3),"--")</f>
        <v>SEKTNDP_Quote</v>
      </c>
      <c r="J3" s="97">
        <f>IFERROR(_xll.qlRateHelperQuoteValue(G3,),"--")</f>
        <v>-3.2500000000000003E-3</v>
      </c>
      <c r="K3" s="97"/>
      <c r="L3" s="98" t="b">
        <f t="shared" si="0"/>
        <v>1</v>
      </c>
      <c r="M3" s="99">
        <v>60</v>
      </c>
      <c r="N3" s="99">
        <v>1</v>
      </c>
      <c r="O3" s="100">
        <f>IFERROR(_xll.qlRateHelperEarliestDate(G3,),"--")</f>
        <v>42146</v>
      </c>
      <c r="P3" s="100">
        <f>IFERROR(_xll.qlRateHelperLatestDate(G3,),"--")</f>
        <v>42150</v>
      </c>
      <c r="R3" s="49" t="s">
        <v>105</v>
      </c>
      <c r="S3" s="47" t="s">
        <v>55</v>
      </c>
      <c r="T3" s="16" t="s">
        <v>109</v>
      </c>
    </row>
    <row r="4" spans="1:20" x14ac:dyDescent="0.2">
      <c r="A4" s="108" t="s">
        <v>59</v>
      </c>
      <c r="B4" s="20" t="str">
        <f>ForeignCurrency&amp;A4&amp;"DP"&amp;QuoteSuffix</f>
        <v>SEKSNDP_Quote</v>
      </c>
      <c r="C4" s="20" t="str">
        <f>_xll.qlIborIndex(,,"1D",D4,ForeignCurrency,$S$7,E4,F4,"act/360",,,_xll.ohTrigger(ManualTrigger,'General Settings'!$H$10))</f>
        <v>obj_01528#0004</v>
      </c>
      <c r="D4" s="20">
        <v>2</v>
      </c>
      <c r="E4" s="20" t="s">
        <v>62</v>
      </c>
      <c r="F4" s="20" t="b">
        <v>0</v>
      </c>
      <c r="G4" s="20" t="str">
        <f>IF(ISERROR(_xll.qlQuoteValue(B4,_xll.ohTrigger(ManualTrigger,'General Settings'!$H$10))),"--",_xll.qlDepositRateHelper(,B4,C4,,_xll.ohTrigger(ManualTrigger,'General Settings'!$H$10)))</f>
        <v>obj_01574#0004</v>
      </c>
      <c r="H4" s="20" t="str">
        <f>_xll.ohRangeRetrieveError(G4)</f>
        <v/>
      </c>
      <c r="I4" s="109" t="str">
        <f>IFERROR(_xll.qlRateHelperQuoteName(G4),"--")</f>
        <v>SEKSNDP_Quote</v>
      </c>
      <c r="J4" s="110">
        <f>IFERROR(_xll.qlRateHelperQuoteValue(G4,),"--")</f>
        <v>-3.0000000000000005E-3</v>
      </c>
      <c r="K4" s="110"/>
      <c r="L4" s="111" t="b">
        <f t="shared" si="0"/>
        <v>1</v>
      </c>
      <c r="M4" s="112">
        <v>60</v>
      </c>
      <c r="N4" s="112">
        <v>1</v>
      </c>
      <c r="O4" s="113">
        <f>IFERROR(_xll.qlRateHelperEarliestDate(G4,),"--")</f>
        <v>42150</v>
      </c>
      <c r="P4" s="113">
        <f>IFERROR(_xll.qlRateHelperLatestDate(G4,),"--")</f>
        <v>42151</v>
      </c>
      <c r="R4" s="52" t="s">
        <v>106</v>
      </c>
      <c r="S4" s="53" t="s">
        <v>124</v>
      </c>
      <c r="T4" s="16" t="s">
        <v>109</v>
      </c>
    </row>
    <row r="5" spans="1:20" x14ac:dyDescent="0.2">
      <c r="A5" s="23" t="s">
        <v>59</v>
      </c>
      <c r="B5" s="17" t="str">
        <f t="shared" ref="B5:B36" si="1">SEKCollateralCurrency&amp;ForeignCurrency&amp;A5&amp;"_Quote"</f>
        <v>USDSEKSN_Quote</v>
      </c>
      <c r="C5" s="17"/>
      <c r="D5" s="17">
        <v>2</v>
      </c>
      <c r="E5" s="17" t="s">
        <v>62</v>
      </c>
      <c r="F5" s="17" t="b">
        <v>0</v>
      </c>
      <c r="G5" s="17" t="str">
        <f>IF(ISERROR(_xll.qlQuoteValue(B5,_xll.ohTrigger(ManualTrigger,'General Settings'!$H$17))),"--",_xll.qlFxSwapRateHelper(,B5,SEKSpotFx,IF(A5="SN","1D",IF(A5="SW","1W",A5)),D5,JoinCalendar,E5,F5,IsCurrencyPairCollateralBased,CollateralCurve,Permanent,_xll.ohTrigger(ManualTrigger,'General Settings'!$H$17),ObjectOverwrite))</f>
        <v>obj_015aa#0005</v>
      </c>
      <c r="H5" s="18" t="str">
        <f>_xll.ohRangeRetrieveError(G5)</f>
        <v/>
      </c>
      <c r="I5" s="1" t="str">
        <f>IFERROR(_xll.qlRateHelperQuoteName(G5),"--")</f>
        <v>USDSEKSN_Quote</v>
      </c>
      <c r="J5" s="2">
        <f>IFERROR(_xll.qlRateHelperQuoteValue(G5),"--")</f>
        <v>-1.395E-4</v>
      </c>
      <c r="K5" s="2"/>
      <c r="L5" s="3" t="b">
        <f>IF(J5="--",FALSE,TRUE)</f>
        <v>1</v>
      </c>
      <c r="M5" s="4">
        <v>50</v>
      </c>
      <c r="N5" s="4">
        <v>1</v>
      </c>
      <c r="O5" s="5">
        <f>IFERROR(_xll.qlRateHelperEarliestDate(G5),"--")</f>
        <v>42150</v>
      </c>
      <c r="P5" s="5">
        <f>IFERROR(_xll.qlRateHelperLatestDate(G5),"--")</f>
        <v>42151</v>
      </c>
      <c r="R5" s="50" t="s">
        <v>78</v>
      </c>
      <c r="S5" s="48" t="b">
        <f>IF(BaseCurrency=SEKCollateralCurrency,TRUE,FALSE)</f>
        <v>1</v>
      </c>
      <c r="T5" s="16" t="s">
        <v>109</v>
      </c>
    </row>
    <row r="6" spans="1:20" x14ac:dyDescent="0.2">
      <c r="A6" s="23" t="s">
        <v>29</v>
      </c>
      <c r="B6" s="17" t="str">
        <f t="shared" si="1"/>
        <v>USDSEKSW_Quote</v>
      </c>
      <c r="C6" s="17"/>
      <c r="D6" s="17">
        <v>2</v>
      </c>
      <c r="E6" s="17" t="s">
        <v>62</v>
      </c>
      <c r="F6" s="17" t="b">
        <v>0</v>
      </c>
      <c r="G6" s="17" t="str">
        <f>IF(ISERROR(_xll.qlQuoteValue(B6,_xll.ohTrigger(ManualTrigger,'General Settings'!$H$17))),"--",_xll.qlFxSwapRateHelper(,B6,SEKSpotFx,IF(A6="SN","1D",IF(A6="SW","1W",A6)),D6,JoinCalendar,E6,F6,IsCurrencyPairCollateralBased,CollateralCurve,Permanent,_xll.ohTrigger(ManualTrigger,'General Settings'!$H$17),ObjectOverwrite))</f>
        <v>obj_0157d#0005</v>
      </c>
      <c r="H6" s="18" t="str">
        <f>_xll.ohRangeRetrieveError(G6)</f>
        <v/>
      </c>
      <c r="I6" s="6" t="str">
        <f>IFERROR(_xll.qlRateHelperQuoteName(G6),"--")</f>
        <v>USDSEKSW_Quote</v>
      </c>
      <c r="J6" s="7">
        <f>IFERROR(_xll.qlRateHelperQuoteValue(G6),"--")</f>
        <v>-1.0105000000000001E-3</v>
      </c>
      <c r="K6" s="7"/>
      <c r="L6" s="8" t="b">
        <f t="shared" ref="L6:L60" si="2">IF(J6="--",FALSE,TRUE)</f>
        <v>1</v>
      </c>
      <c r="M6" s="9">
        <v>50</v>
      </c>
      <c r="N6" s="9">
        <v>1</v>
      </c>
      <c r="O6" s="10">
        <f>IFERROR(_xll.qlRateHelperEarliestDate(G6),"--")</f>
        <v>42150</v>
      </c>
      <c r="P6" s="10">
        <f>IFERROR(_xll.qlRateHelperLatestDate(G6),"--")</f>
        <v>42157</v>
      </c>
      <c r="R6" s="49" t="s">
        <v>107</v>
      </c>
      <c r="S6" s="56" t="s">
        <v>64</v>
      </c>
      <c r="T6" s="16" t="s">
        <v>109</v>
      </c>
    </row>
    <row r="7" spans="1:20" x14ac:dyDescent="0.2">
      <c r="A7" s="23" t="s">
        <v>28</v>
      </c>
      <c r="B7" s="17" t="str">
        <f t="shared" si="1"/>
        <v>USDSEK2W_Quote</v>
      </c>
      <c r="C7" s="17"/>
      <c r="D7" s="17">
        <v>2</v>
      </c>
      <c r="E7" s="17" t="s">
        <v>62</v>
      </c>
      <c r="F7" s="17" t="b">
        <v>0</v>
      </c>
      <c r="G7" s="17" t="str">
        <f>IF(ISERROR(_xll.qlQuoteValue(B7,_xll.ohTrigger(ManualTrigger,'General Settings'!$H$17))),"--",_xll.qlFxSwapRateHelper(,B7,SEKSpotFx,IF(A7="SN","1D",IF(A7="SW","1W",A7)),D7,JoinCalendar,E7,F7,IsCurrencyPairCollateralBased,CollateralCurve,Permanent,_xll.ohTrigger(ManualTrigger,'General Settings'!$H$17),ObjectOverwrite))</f>
        <v>obj_015c6#0005</v>
      </c>
      <c r="H7" s="18" t="str">
        <f>_xll.ohRangeRetrieveError(G7)</f>
        <v/>
      </c>
      <c r="I7" s="6" t="str">
        <f>IFERROR(_xll.qlRateHelperQuoteName(G7),"--")</f>
        <v>USDSEK2W_Quote</v>
      </c>
      <c r="J7" s="7">
        <f>IFERROR(_xll.qlRateHelperQuoteValue(G7),"--")</f>
        <v>-2.0249999999999999E-3</v>
      </c>
      <c r="K7" s="7"/>
      <c r="L7" s="8" t="b">
        <f t="shared" si="2"/>
        <v>1</v>
      </c>
      <c r="M7" s="9">
        <v>50</v>
      </c>
      <c r="N7" s="9">
        <v>1</v>
      </c>
      <c r="O7" s="10">
        <f>IFERROR(_xll.qlRateHelperEarliestDate(G7),"--")</f>
        <v>42150</v>
      </c>
      <c r="P7" s="10">
        <f>IFERROR(_xll.qlRateHelperLatestDate(G7),"--")</f>
        <v>42164</v>
      </c>
      <c r="R7" s="50" t="s">
        <v>108</v>
      </c>
      <c r="S7" s="57" t="s">
        <v>125</v>
      </c>
      <c r="T7" s="16" t="s">
        <v>109</v>
      </c>
    </row>
    <row r="8" spans="1:20" x14ac:dyDescent="0.2">
      <c r="A8" s="23" t="s">
        <v>27</v>
      </c>
      <c r="B8" s="17" t="str">
        <f t="shared" si="1"/>
        <v>USDSEK3W_Quote</v>
      </c>
      <c r="C8" s="17"/>
      <c r="D8" s="17">
        <v>2</v>
      </c>
      <c r="E8" s="17" t="s">
        <v>62</v>
      </c>
      <c r="F8" s="17" t="b">
        <v>0</v>
      </c>
      <c r="G8" s="17" t="str">
        <f>IF(ISERROR(_xll.qlQuoteValue(B8,_xll.ohTrigger(ManualTrigger,'General Settings'!$H$17))),"--",_xll.qlFxSwapRateHelper(,B8,SEKSpotFx,IF(A8="SN","1D",IF(A8="SW","1W",A8)),D8,JoinCalendar,E8,F8,IsCurrencyPairCollateralBased,CollateralCurve,Permanent,_xll.ohTrigger(ManualTrigger,'General Settings'!$H$17),ObjectOverwrite))</f>
        <v>obj_015ad#0005</v>
      </c>
      <c r="H8" s="18" t="str">
        <f>_xll.ohRangeRetrieveError(G8)</f>
        <v/>
      </c>
      <c r="I8" s="6" t="str">
        <f>IFERROR(_xll.qlRateHelperQuoteName(G8),"--")</f>
        <v>USDSEK3W_Quote</v>
      </c>
      <c r="J8" s="7">
        <f>IFERROR(_xll.qlRateHelperQuoteValue(G8),"--")</f>
        <v>-3.0549999999999996E-3</v>
      </c>
      <c r="K8" s="7"/>
      <c r="L8" s="8" t="b">
        <f t="shared" si="2"/>
        <v>1</v>
      </c>
      <c r="M8" s="9">
        <v>50</v>
      </c>
      <c r="N8" s="9">
        <v>1</v>
      </c>
      <c r="O8" s="10">
        <f>IFERROR(_xll.qlRateHelperEarliestDate(G8),"--")</f>
        <v>42150</v>
      </c>
      <c r="P8" s="10">
        <f>IFERROR(_xll.qlRateHelperLatestDate(G8),"--")</f>
        <v>42171</v>
      </c>
      <c r="R8" s="52" t="s">
        <v>112</v>
      </c>
      <c r="S8" s="57" t="s">
        <v>65</v>
      </c>
      <c r="T8" s="16" t="s">
        <v>109</v>
      </c>
    </row>
    <row r="9" spans="1:20" x14ac:dyDescent="0.2">
      <c r="A9" s="23" t="s">
        <v>26</v>
      </c>
      <c r="B9" s="17" t="str">
        <f t="shared" si="1"/>
        <v>USDSEK1M_Quote</v>
      </c>
      <c r="C9" s="17"/>
      <c r="D9" s="17">
        <v>2</v>
      </c>
      <c r="E9" s="17" t="s">
        <v>62</v>
      </c>
      <c r="F9" s="17" t="b">
        <v>0</v>
      </c>
      <c r="G9" s="17" t="str">
        <f>IF(ISERROR(_xll.qlQuoteValue(B9,_xll.ohTrigger(ManualTrigger,'General Settings'!$H$17))),"--",_xll.qlFxSwapRateHelper(,B9,SEKSpotFx,IF(A9="SN","1D",IF(A9="SW","1W",A9)),D9,JoinCalendar,E9,F9,IsCurrencyPairCollateralBased,CollateralCurve,Permanent,_xll.ohTrigger(ManualTrigger,'General Settings'!$H$17),ObjectOverwrite))</f>
        <v>obj_015b3#0005</v>
      </c>
      <c r="H9" s="18" t="str">
        <f>_xll.ohRangeRetrieveError(G9)</f>
        <v/>
      </c>
      <c r="I9" s="6" t="str">
        <f>IFERROR(_xll.qlRateHelperQuoteName(G9),"--")</f>
        <v>USDSEK1M_Quote</v>
      </c>
      <c r="J9" s="7">
        <f>IFERROR(_xll.qlRateHelperQuoteValue(G9),"--")</f>
        <v>-4.6560000000000004E-3</v>
      </c>
      <c r="K9" s="7"/>
      <c r="L9" s="8" t="b">
        <f t="shared" si="2"/>
        <v>1</v>
      </c>
      <c r="M9" s="9">
        <v>50</v>
      </c>
      <c r="N9" s="9">
        <v>1</v>
      </c>
      <c r="O9" s="10">
        <f>IFERROR(_xll.qlRateHelperEarliestDate(G9),"--")</f>
        <v>42150</v>
      </c>
      <c r="P9" s="10">
        <f>IFERROR(_xll.qlRateHelperLatestDate(G9),"--")</f>
        <v>42181</v>
      </c>
      <c r="R9" s="51" t="s">
        <v>69</v>
      </c>
      <c r="S9" s="58" t="str">
        <f>S8&amp;"("&amp;S6&amp;","&amp;S7&amp;")"</f>
        <v>JoinHolidays(UnitedStates::Settlement,Sweden)</v>
      </c>
      <c r="T9" s="16" t="s">
        <v>109</v>
      </c>
    </row>
    <row r="10" spans="1:20" x14ac:dyDescent="0.2">
      <c r="A10" s="23" t="s">
        <v>25</v>
      </c>
      <c r="B10" s="17" t="str">
        <f t="shared" si="1"/>
        <v>USDSEK2M_Quote</v>
      </c>
      <c r="C10" s="17"/>
      <c r="D10" s="17">
        <v>2</v>
      </c>
      <c r="E10" s="17" t="s">
        <v>62</v>
      </c>
      <c r="F10" s="17" t="b">
        <v>0</v>
      </c>
      <c r="G10" s="17" t="str">
        <f>IF(ISERROR(_xll.qlQuoteValue(B10,_xll.ohTrigger(ManualTrigger,'General Settings'!$H$17))),"--",_xll.qlFxSwapRateHelper(,B10,SEKSpotFx,IF(A10="SN","1D",IF(A10="SW","1W",A10)),D10,JoinCalendar,E10,F10,IsCurrencyPairCollateralBased,CollateralCurve,Permanent,_xll.ohTrigger(ManualTrigger,'General Settings'!$H$17),ObjectOverwrite))</f>
        <v>obj_015a7#0005</v>
      </c>
      <c r="H10" s="18" t="str">
        <f>_xll.ohRangeRetrieveError(G10)</f>
        <v/>
      </c>
      <c r="I10" s="6" t="str">
        <f>IFERROR(_xll.qlRateHelperQuoteName(G10),"--")</f>
        <v>USDSEK2M_Quote</v>
      </c>
      <c r="J10" s="7">
        <f>IFERROR(_xll.qlRateHelperQuoteValue(G10),"--")</f>
        <v>-9.9500000000000005E-3</v>
      </c>
      <c r="K10" s="7"/>
      <c r="L10" s="8" t="b">
        <f t="shared" si="2"/>
        <v>1</v>
      </c>
      <c r="M10" s="9">
        <v>50</v>
      </c>
      <c r="N10" s="9">
        <v>1</v>
      </c>
      <c r="O10" s="10">
        <f>IFERROR(_xll.qlRateHelperEarliestDate(G10),"--")</f>
        <v>42150</v>
      </c>
      <c r="P10" s="10">
        <f>IFERROR(_xll.qlRateHelperLatestDate(G10),"--")</f>
        <v>42212</v>
      </c>
      <c r="T10" s="16" t="s">
        <v>109</v>
      </c>
    </row>
    <row r="11" spans="1:20" x14ac:dyDescent="0.2">
      <c r="A11" s="23" t="s">
        <v>24</v>
      </c>
      <c r="B11" s="17" t="str">
        <f t="shared" si="1"/>
        <v>USDSEK3M_Quote</v>
      </c>
      <c r="C11" s="17"/>
      <c r="D11" s="17">
        <v>2</v>
      </c>
      <c r="E11" s="17" t="s">
        <v>62</v>
      </c>
      <c r="F11" s="17" t="b">
        <v>0</v>
      </c>
      <c r="G11" s="17" t="str">
        <f>IF(ISERROR(_xll.qlQuoteValue(B11,_xll.ohTrigger(ManualTrigger,'General Settings'!$H$17))),"--",_xll.qlFxSwapRateHelper(,B11,SEKSpotFx,IF(A11="SN","1D",IF(A11="SW","1W",A11)),D11,JoinCalendar,E11,F11,IsCurrencyPairCollateralBased,CollateralCurve,Permanent,_xll.ohTrigger(ManualTrigger,'General Settings'!$H$17),ObjectOverwrite))</f>
        <v>obj_015c4#0005</v>
      </c>
      <c r="H11" s="18" t="str">
        <f>_xll.ohRangeRetrieveError(G11)</f>
        <v/>
      </c>
      <c r="I11" s="6" t="str">
        <f>IFERROR(_xll.qlRateHelperQuoteName(G11),"--")</f>
        <v>USDSEK3M_Quote</v>
      </c>
      <c r="J11" s="7">
        <f>IFERROR(_xll.qlRateHelperQuoteValue(G11),"--")</f>
        <v>-1.5651499999999999E-2</v>
      </c>
      <c r="K11" s="7"/>
      <c r="L11" s="8" t="b">
        <f t="shared" si="2"/>
        <v>1</v>
      </c>
      <c r="M11" s="9">
        <v>50</v>
      </c>
      <c r="N11" s="9">
        <v>1</v>
      </c>
      <c r="O11" s="10">
        <f>IFERROR(_xll.qlRateHelperEarliestDate(G11),"--")</f>
        <v>42150</v>
      </c>
      <c r="P11" s="10">
        <f>IFERROR(_xll.qlRateHelperLatestDate(G11),"--")</f>
        <v>42242</v>
      </c>
      <c r="T11" s="16" t="s">
        <v>109</v>
      </c>
    </row>
    <row r="12" spans="1:20" x14ac:dyDescent="0.2">
      <c r="A12" s="23" t="s">
        <v>23</v>
      </c>
      <c r="B12" s="17" t="str">
        <f t="shared" si="1"/>
        <v>USDSEK4M_Quote</v>
      </c>
      <c r="C12" s="17"/>
      <c r="D12" s="17">
        <v>2</v>
      </c>
      <c r="E12" s="17" t="s">
        <v>62</v>
      </c>
      <c r="F12" s="17" t="b">
        <v>0</v>
      </c>
      <c r="G12" s="17" t="str">
        <f>IF(ISERROR(_xll.qlQuoteValue(B12,_xll.ohTrigger(ManualTrigger,'General Settings'!$H$17))),"--",_xll.qlFxSwapRateHelper(,B12,SEKSpotFx,IF(A12="SN","1D",IF(A12="SW","1W",A12)),D12,JoinCalendar,E12,F12,IsCurrencyPairCollateralBased,CollateralCurve,Permanent,_xll.ohTrigger(ManualTrigger,'General Settings'!$H$17),ObjectOverwrite))</f>
        <v>obj_01591#0005</v>
      </c>
      <c r="H12" s="18" t="str">
        <f>_xll.ohRangeRetrieveError(G12)</f>
        <v/>
      </c>
      <c r="I12" s="6" t="str">
        <f>IFERROR(_xll.qlRateHelperQuoteName(G12),"--")</f>
        <v>USDSEK4M_Quote</v>
      </c>
      <c r="J12" s="7">
        <f>IFERROR(_xll.qlRateHelperQuoteValue(G12),"--")</f>
        <v>-2.1895000000000001E-2</v>
      </c>
      <c r="K12" s="7"/>
      <c r="L12" s="8" t="b">
        <f t="shared" si="2"/>
        <v>1</v>
      </c>
      <c r="M12" s="9">
        <v>50</v>
      </c>
      <c r="N12" s="9">
        <v>1</v>
      </c>
      <c r="O12" s="10">
        <f>IFERROR(_xll.qlRateHelperEarliestDate(G12),"--")</f>
        <v>42150</v>
      </c>
      <c r="P12" s="10">
        <f>IFERROR(_xll.qlRateHelperLatestDate(G12),"--")</f>
        <v>42275</v>
      </c>
      <c r="T12" s="16" t="s">
        <v>109</v>
      </c>
    </row>
    <row r="13" spans="1:20" x14ac:dyDescent="0.2">
      <c r="A13" s="23" t="s">
        <v>22</v>
      </c>
      <c r="B13" s="17" t="str">
        <f t="shared" si="1"/>
        <v>USDSEK5M_Quote</v>
      </c>
      <c r="C13" s="17"/>
      <c r="D13" s="17">
        <v>2</v>
      </c>
      <c r="E13" s="17" t="s">
        <v>62</v>
      </c>
      <c r="F13" s="17" t="b">
        <v>0</v>
      </c>
      <c r="G13" s="17" t="str">
        <f>IF(ISERROR(_xll.qlQuoteValue(B13,_xll.ohTrigger(ManualTrigger,'General Settings'!$H$17))),"--",_xll.qlFxSwapRateHelper(,B13,SEKSpotFx,IF(A13="SN","1D",IF(A13="SW","1W",A13)),D13,JoinCalendar,E13,F13,IsCurrencyPairCollateralBased,CollateralCurve,Permanent,_xll.ohTrigger(ManualTrigger,'General Settings'!$H$17),ObjectOverwrite))</f>
        <v>obj_01594#0005</v>
      </c>
      <c r="H13" s="18" t="str">
        <f>_xll.ohRangeRetrieveError(G13)</f>
        <v/>
      </c>
      <c r="I13" s="6" t="str">
        <f>IFERROR(_xll.qlRateHelperQuoteName(G13),"--")</f>
        <v>USDSEK5M_Quote</v>
      </c>
      <c r="J13" s="7">
        <f>IFERROR(_xll.qlRateHelperQuoteValue(G13),"--")</f>
        <v>-2.7150000000000001E-2</v>
      </c>
      <c r="K13" s="7"/>
      <c r="L13" s="8" t="b">
        <f t="shared" si="2"/>
        <v>1</v>
      </c>
      <c r="M13" s="9">
        <v>50</v>
      </c>
      <c r="N13" s="9">
        <v>1</v>
      </c>
      <c r="O13" s="10">
        <f>IFERROR(_xll.qlRateHelperEarliestDate(G13),"--")</f>
        <v>42150</v>
      </c>
      <c r="P13" s="10">
        <f>IFERROR(_xll.qlRateHelperLatestDate(G13),"--")</f>
        <v>42303</v>
      </c>
    </row>
    <row r="14" spans="1:20" x14ac:dyDescent="0.2">
      <c r="A14" s="23" t="s">
        <v>21</v>
      </c>
      <c r="B14" s="17" t="str">
        <f t="shared" si="1"/>
        <v>USDSEK6M_Quote</v>
      </c>
      <c r="C14" s="17"/>
      <c r="D14" s="17">
        <v>2</v>
      </c>
      <c r="E14" s="17" t="s">
        <v>62</v>
      </c>
      <c r="F14" s="17" t="b">
        <v>0</v>
      </c>
      <c r="G14" s="17" t="str">
        <f>IF(ISERROR(_xll.qlQuoteValue(B14,_xll.ohTrigger(ManualTrigger,'General Settings'!$H$17))),"--",_xll.qlFxSwapRateHelper(,B14,SEKSpotFx,IF(A14="SN","1D",IF(A14="SW","1W",A14)),D14,JoinCalendar,E14,F14,IsCurrencyPairCollateralBased,CollateralCurve,Permanent,_xll.ohTrigger(ManualTrigger,'General Settings'!$H$17),ObjectOverwrite))</f>
        <v>obj_01577#0005</v>
      </c>
      <c r="H14" s="18" t="str">
        <f>_xll.ohRangeRetrieveError(G14)</f>
        <v/>
      </c>
      <c r="I14" s="6" t="str">
        <f>IFERROR(_xll.qlRateHelperQuoteName(G14),"--")</f>
        <v>USDSEK6M_Quote</v>
      </c>
      <c r="J14" s="7">
        <f>IFERROR(_xll.qlRateHelperQuoteValue(G14),"--")</f>
        <v>-3.3625999999999996E-2</v>
      </c>
      <c r="K14" s="7"/>
      <c r="L14" s="8" t="b">
        <f t="shared" si="2"/>
        <v>1</v>
      </c>
      <c r="M14" s="9">
        <v>50</v>
      </c>
      <c r="N14" s="9">
        <v>1</v>
      </c>
      <c r="O14" s="10">
        <f>IFERROR(_xll.qlRateHelperEarliestDate(G14),"--")</f>
        <v>42150</v>
      </c>
      <c r="P14" s="10">
        <f>IFERROR(_xll.qlRateHelperLatestDate(G14),"--")</f>
        <v>42335</v>
      </c>
    </row>
    <row r="15" spans="1:20" x14ac:dyDescent="0.2">
      <c r="A15" s="23" t="s">
        <v>20</v>
      </c>
      <c r="B15" s="17" t="str">
        <f t="shared" si="1"/>
        <v>USDSEK7M_Quote</v>
      </c>
      <c r="C15" s="17"/>
      <c r="D15" s="17">
        <v>2</v>
      </c>
      <c r="E15" s="17" t="s">
        <v>62</v>
      </c>
      <c r="F15" s="17" t="b">
        <v>0</v>
      </c>
      <c r="G15" s="17" t="str">
        <f>IF(ISERROR(_xll.qlQuoteValue(B15,_xll.ohTrigger(ManualTrigger,'General Settings'!$H$17))),"--",_xll.qlFxSwapRateHelper(,B15,SEKSpotFx,IF(A15="SN","1D",IF(A15="SW","1W",A15)),D15,JoinCalendar,E15,F15,IsCurrencyPairCollateralBased,CollateralCurve,Permanent,_xll.ohTrigger(ManualTrigger,'General Settings'!$H$17),ObjectOverwrite))</f>
        <v>obj_015c8#0005</v>
      </c>
      <c r="H15" s="18" t="str">
        <f>_xll.ohRangeRetrieveError(G15)</f>
        <v/>
      </c>
      <c r="I15" s="6" t="str">
        <f>IFERROR(_xll.qlRateHelperQuoteName(G15),"--")</f>
        <v>USDSEK7M_Quote</v>
      </c>
      <c r="J15" s="7">
        <f>IFERROR(_xll.qlRateHelperQuoteValue(G15),"--")</f>
        <v>-3.9800000000000002E-2</v>
      </c>
      <c r="K15" s="7"/>
      <c r="L15" s="8" t="b">
        <f t="shared" si="2"/>
        <v>1</v>
      </c>
      <c r="M15" s="9">
        <v>50</v>
      </c>
      <c r="N15" s="9">
        <v>1</v>
      </c>
      <c r="O15" s="10">
        <f>IFERROR(_xll.qlRateHelperEarliestDate(G15),"--")</f>
        <v>42150</v>
      </c>
      <c r="P15" s="10">
        <f>IFERROR(_xll.qlRateHelperLatestDate(G15),"--")</f>
        <v>42366</v>
      </c>
    </row>
    <row r="16" spans="1:20" x14ac:dyDescent="0.2">
      <c r="A16" s="23" t="s">
        <v>19</v>
      </c>
      <c r="B16" s="17" t="str">
        <f t="shared" si="1"/>
        <v>USDSEK8M_Quote</v>
      </c>
      <c r="C16" s="17"/>
      <c r="D16" s="17">
        <v>2</v>
      </c>
      <c r="E16" s="17" t="s">
        <v>62</v>
      </c>
      <c r="F16" s="17" t="b">
        <v>0</v>
      </c>
      <c r="G16" s="17" t="str">
        <f>IF(ISERROR(_xll.qlQuoteValue(B16,_xll.ohTrigger(ManualTrigger,'General Settings'!$H$17))),"--",_xll.qlFxSwapRateHelper(,B16,SEKSpotFx,IF(A16="SN","1D",IF(A16="SW","1W",A16)),D16,JoinCalendar,E16,F16,IsCurrencyPairCollateralBased,CollateralCurve,Permanent,_xll.ohTrigger(ManualTrigger,'General Settings'!$H$17),ObjectOverwrite))</f>
        <v>obj_0157f#0005</v>
      </c>
      <c r="H16" s="18" t="str">
        <f>_xll.ohRangeRetrieveError(G16)</f>
        <v/>
      </c>
      <c r="I16" s="6" t="str">
        <f>IFERROR(_xll.qlRateHelperQuoteName(G16),"--")</f>
        <v>USDSEK8M_Quote</v>
      </c>
      <c r="J16" s="7">
        <f>IFERROR(_xll.qlRateHelperQuoteValue(G16),"--")</f>
        <v>-4.6899999999999997E-2</v>
      </c>
      <c r="K16" s="7"/>
      <c r="L16" s="8" t="b">
        <f t="shared" si="2"/>
        <v>1</v>
      </c>
      <c r="M16" s="9">
        <v>50</v>
      </c>
      <c r="N16" s="9">
        <v>1</v>
      </c>
      <c r="O16" s="10">
        <f>IFERROR(_xll.qlRateHelperEarliestDate(G16),"--")</f>
        <v>42150</v>
      </c>
      <c r="P16" s="10">
        <f>IFERROR(_xll.qlRateHelperLatestDate(G16),"--")</f>
        <v>42395</v>
      </c>
    </row>
    <row r="17" spans="1:16" x14ac:dyDescent="0.2">
      <c r="A17" s="23" t="s">
        <v>18</v>
      </c>
      <c r="B17" s="17" t="str">
        <f t="shared" si="1"/>
        <v>USDSEK9M_Quote</v>
      </c>
      <c r="C17" s="17"/>
      <c r="D17" s="17">
        <v>2</v>
      </c>
      <c r="E17" s="17" t="s">
        <v>62</v>
      </c>
      <c r="F17" s="17" t="b">
        <v>0</v>
      </c>
      <c r="G17" s="17" t="str">
        <f>IF(ISERROR(_xll.qlQuoteValue(B17,_xll.ohTrigger(ManualTrigger,'General Settings'!$H$17))),"--",_xll.qlFxSwapRateHelper(,B17,SEKSpotFx,IF(A17="SN","1D",IF(A17="SW","1W",A17)),D17,JoinCalendar,E17,F17,IsCurrencyPairCollateralBased,CollateralCurve,Permanent,_xll.ohTrigger(ManualTrigger,'General Settings'!$H$17),ObjectOverwrite))</f>
        <v>obj_015b1#0005</v>
      </c>
      <c r="H17" s="18" t="str">
        <f>_xll.ohRangeRetrieveError(G17)</f>
        <v/>
      </c>
      <c r="I17" s="6" t="str">
        <f>IFERROR(_xll.qlRateHelperQuoteName(G17),"--")</f>
        <v>USDSEK9M_Quote</v>
      </c>
      <c r="J17" s="7">
        <f>IFERROR(_xll.qlRateHelperQuoteValue(G17),"--")</f>
        <v>-5.3800000000000001E-2</v>
      </c>
      <c r="K17" s="7"/>
      <c r="L17" s="8" t="b">
        <f t="shared" si="2"/>
        <v>1</v>
      </c>
      <c r="M17" s="9">
        <v>50</v>
      </c>
      <c r="N17" s="9">
        <v>1</v>
      </c>
      <c r="O17" s="10">
        <f>IFERROR(_xll.qlRateHelperEarliestDate(G17),"--")</f>
        <v>42150</v>
      </c>
      <c r="P17" s="10">
        <f>IFERROR(_xll.qlRateHelperLatestDate(G17),"--")</f>
        <v>42426</v>
      </c>
    </row>
    <row r="18" spans="1:16" x14ac:dyDescent="0.2">
      <c r="A18" s="23" t="s">
        <v>17</v>
      </c>
      <c r="B18" s="17" t="str">
        <f t="shared" si="1"/>
        <v>USDSEK10M_Quote</v>
      </c>
      <c r="C18" s="17"/>
      <c r="D18" s="17">
        <v>2</v>
      </c>
      <c r="E18" s="17" t="s">
        <v>62</v>
      </c>
      <c r="F18" s="17" t="b">
        <v>0</v>
      </c>
      <c r="G18" s="17" t="str">
        <f>IF(ISERROR(_xll.qlQuoteValue(B18,_xll.ohTrigger(ManualTrigger,'General Settings'!$H$17))),"--",_xll.qlFxSwapRateHelper(,B18,SEKSpotFx,IF(A18="SN","1D",IF(A18="SW","1W",A18)),D18,JoinCalendar,E18,F18,IsCurrencyPairCollateralBased,CollateralCurve,Permanent,_xll.ohTrigger(ManualTrigger,'General Settings'!$H$17),ObjectOverwrite))</f>
        <v>obj_015b5#0005</v>
      </c>
      <c r="H18" s="18" t="str">
        <f>_xll.ohRangeRetrieveError(G18)</f>
        <v/>
      </c>
      <c r="I18" s="6" t="str">
        <f>IFERROR(_xll.qlRateHelperQuoteName(G18),"--")</f>
        <v>USDSEK10M_Quote</v>
      </c>
      <c r="J18" s="7">
        <f>IFERROR(_xll.qlRateHelperQuoteValue(G18),"--")</f>
        <v>-6.1699999999999998E-2</v>
      </c>
      <c r="K18" s="7"/>
      <c r="L18" s="8" t="b">
        <f t="shared" si="2"/>
        <v>1</v>
      </c>
      <c r="M18" s="9">
        <v>50</v>
      </c>
      <c r="N18" s="9">
        <v>1</v>
      </c>
      <c r="O18" s="10">
        <f>IFERROR(_xll.qlRateHelperEarliestDate(G18),"--")</f>
        <v>42150</v>
      </c>
      <c r="P18" s="10">
        <f>IFERROR(_xll.qlRateHelperLatestDate(G18),"--")</f>
        <v>42458</v>
      </c>
    </row>
    <row r="19" spans="1:16" x14ac:dyDescent="0.2">
      <c r="A19" s="23" t="s">
        <v>16</v>
      </c>
      <c r="B19" s="17" t="str">
        <f t="shared" si="1"/>
        <v>USDSEK11M_Quote</v>
      </c>
      <c r="C19" s="17"/>
      <c r="D19" s="17">
        <v>2</v>
      </c>
      <c r="E19" s="17" t="s">
        <v>62</v>
      </c>
      <c r="F19" s="17" t="b">
        <v>0</v>
      </c>
      <c r="G19" s="17" t="str">
        <f>IF(ISERROR(_xll.qlQuoteValue(B19,_xll.ohTrigger(ManualTrigger,'General Settings'!$H$17))),"--",_xll.qlFxSwapRateHelper(,B19,SEKSpotFx,IF(A19="SN","1D",IF(A19="SW","1W",A19)),D19,JoinCalendar,E19,F19,IsCurrencyPairCollateralBased,CollateralCurve,Permanent,_xll.ohTrigger(ManualTrigger,'General Settings'!$H$17),ObjectOverwrite))</f>
        <v>obj_015a5#0005</v>
      </c>
      <c r="H19" s="18" t="str">
        <f>_xll.ohRangeRetrieveError(G19)</f>
        <v/>
      </c>
      <c r="I19" s="6" t="str">
        <f>IFERROR(_xll.qlRateHelperQuoteName(G19),"--")</f>
        <v>USDSEK11M_Quote</v>
      </c>
      <c r="J19" s="7">
        <f>IFERROR(_xll.qlRateHelperQuoteValue(G19),"--")</f>
        <v>-6.9000000000000006E-2</v>
      </c>
      <c r="K19" s="7"/>
      <c r="L19" s="8" t="b">
        <f t="shared" si="2"/>
        <v>1</v>
      </c>
      <c r="M19" s="9">
        <v>50</v>
      </c>
      <c r="N19" s="9">
        <v>1</v>
      </c>
      <c r="O19" s="10">
        <f>IFERROR(_xll.qlRateHelperEarliestDate(G19),"--")</f>
        <v>42150</v>
      </c>
      <c r="P19" s="10">
        <f>IFERROR(_xll.qlRateHelperLatestDate(G19),"--")</f>
        <v>42486</v>
      </c>
    </row>
    <row r="20" spans="1:16" x14ac:dyDescent="0.2">
      <c r="A20" s="23" t="s">
        <v>15</v>
      </c>
      <c r="B20" s="17" t="str">
        <f t="shared" si="1"/>
        <v>USDSEK1Y_Quote</v>
      </c>
      <c r="C20" s="17"/>
      <c r="D20" s="17">
        <v>2</v>
      </c>
      <c r="E20" s="17" t="s">
        <v>62</v>
      </c>
      <c r="F20" s="17" t="b">
        <v>0</v>
      </c>
      <c r="G20" s="17" t="str">
        <f>IF(ISERROR(_xll.qlQuoteValue(B20,_xll.ohTrigger(ManualTrigger,'General Settings'!$H$17))),"--",_xll.qlFxSwapRateHelper(,B20,SEKSpotFx,IF(A20="SN","1D",IF(A20="SW","1W",A20)),D20,JoinCalendar,E20,F20,IsCurrencyPairCollateralBased,CollateralCurve,Permanent,_xll.ohTrigger(ManualTrigger,'General Settings'!$H$17),ObjectOverwrite))</f>
        <v>obj_01598#0005</v>
      </c>
      <c r="H20" s="18" t="str">
        <f>_xll.ohRangeRetrieveError(G20)</f>
        <v/>
      </c>
      <c r="I20" s="6" t="str">
        <f>IFERROR(_xll.qlRateHelperQuoteName(G20),"--")</f>
        <v>USDSEK1Y_Quote</v>
      </c>
      <c r="J20" s="7">
        <f>IFERROR(_xll.qlRateHelperQuoteValue(G20),"--")</f>
        <v>-7.6050000000000006E-2</v>
      </c>
      <c r="K20" s="7"/>
      <c r="L20" s="8" t="b">
        <f t="shared" si="2"/>
        <v>1</v>
      </c>
      <c r="M20" s="9">
        <v>50</v>
      </c>
      <c r="N20" s="9">
        <v>1</v>
      </c>
      <c r="O20" s="10">
        <f>IFERROR(_xll.qlRateHelperEarliestDate(G20),"--")</f>
        <v>42150</v>
      </c>
      <c r="P20" s="10">
        <f>IFERROR(_xll.qlRateHelperLatestDate(G20),"--")</f>
        <v>42516</v>
      </c>
    </row>
    <row r="21" spans="1:16" x14ac:dyDescent="0.2">
      <c r="A21" s="23" t="s">
        <v>80</v>
      </c>
      <c r="B21" s="17" t="str">
        <f t="shared" si="1"/>
        <v>USDSEK13M_Quote</v>
      </c>
      <c r="C21" s="17"/>
      <c r="D21" s="17">
        <v>2</v>
      </c>
      <c r="E21" s="17" t="s">
        <v>62</v>
      </c>
      <c r="F21" s="17" t="b">
        <v>0</v>
      </c>
      <c r="G21" s="17" t="str">
        <f>IF(ISERROR(_xll.qlQuoteValue(B21,_xll.ohTrigger(ManualTrigger,'General Settings'!$H$17))),"--",_xll.qlFxSwapRateHelper(,B21,SEKSpotFx,IF(A21="SN","1D",IF(A21="SW","1W",A21)),D21,JoinCalendar,E21,F21,IsCurrencyPairCollateralBased,CollateralCurve,Permanent,_xll.ohTrigger(ManualTrigger,'General Settings'!$H$17),ObjectOverwrite))</f>
        <v>--</v>
      </c>
      <c r="H21" s="18" t="str">
        <f>_xll.ohRangeRetrieveError(G21)</f>
        <v/>
      </c>
      <c r="I21" s="6" t="str">
        <f>IFERROR(_xll.qlRateHelperQuoteName(G21),"--")</f>
        <v>--</v>
      </c>
      <c r="J21" s="7" t="str">
        <f>IFERROR(_xll.qlRateHelperQuoteValue(G21),"--")</f>
        <v>--</v>
      </c>
      <c r="K21" s="7"/>
      <c r="L21" s="8" t="b">
        <f t="shared" si="2"/>
        <v>0</v>
      </c>
      <c r="M21" s="9">
        <v>50</v>
      </c>
      <c r="N21" s="9">
        <v>1</v>
      </c>
      <c r="O21" s="10" t="str">
        <f>IFERROR(_xll.qlRateHelperEarliestDate(G21),"--")</f>
        <v>--</v>
      </c>
      <c r="P21" s="10" t="str">
        <f>IFERROR(_xll.qlRateHelperLatestDate(G21),"--")</f>
        <v>--</v>
      </c>
    </row>
    <row r="22" spans="1:16" x14ac:dyDescent="0.2">
      <c r="A22" s="23" t="s">
        <v>81</v>
      </c>
      <c r="B22" s="17" t="str">
        <f t="shared" si="1"/>
        <v>USDSEK14M_Quote</v>
      </c>
      <c r="C22" s="17"/>
      <c r="D22" s="17">
        <v>2</v>
      </c>
      <c r="E22" s="17" t="s">
        <v>62</v>
      </c>
      <c r="F22" s="17" t="b">
        <v>0</v>
      </c>
      <c r="G22" s="17" t="str">
        <f>IF(ISERROR(_xll.qlQuoteValue(B22,_xll.ohTrigger(ManualTrigger,'General Settings'!$H$17))),"--",_xll.qlFxSwapRateHelper(,B22,SEKSpotFx,IF(A22="SN","1D",IF(A22="SW","1W",A22)),D22,JoinCalendar,E22,F22,IsCurrencyPairCollateralBased,CollateralCurve,Permanent,_xll.ohTrigger(ManualTrigger,'General Settings'!$H$17),ObjectOverwrite))</f>
        <v>--</v>
      </c>
      <c r="H22" s="18" t="str">
        <f>_xll.ohRangeRetrieveError(G22)</f>
        <v/>
      </c>
      <c r="I22" s="6" t="str">
        <f>IFERROR(_xll.qlRateHelperQuoteName(G22),"--")</f>
        <v>--</v>
      </c>
      <c r="J22" s="7" t="str">
        <f>IFERROR(_xll.qlRateHelperQuoteValue(G22),"--")</f>
        <v>--</v>
      </c>
      <c r="K22" s="7"/>
      <c r="L22" s="8" t="b">
        <f t="shared" si="2"/>
        <v>0</v>
      </c>
      <c r="M22" s="9">
        <v>50</v>
      </c>
      <c r="N22" s="9">
        <v>1</v>
      </c>
      <c r="O22" s="10" t="str">
        <f>IFERROR(_xll.qlRateHelperEarliestDate(G22),"--")</f>
        <v>--</v>
      </c>
      <c r="P22" s="10" t="str">
        <f>IFERROR(_xll.qlRateHelperLatestDate(G22),"--")</f>
        <v>--</v>
      </c>
    </row>
    <row r="23" spans="1:16" x14ac:dyDescent="0.2">
      <c r="A23" s="23" t="s">
        <v>14</v>
      </c>
      <c r="B23" s="17" t="str">
        <f t="shared" si="1"/>
        <v>USDSEK15M_Quote</v>
      </c>
      <c r="C23" s="17"/>
      <c r="D23" s="17">
        <v>2</v>
      </c>
      <c r="E23" s="17" t="s">
        <v>62</v>
      </c>
      <c r="F23" s="17" t="b">
        <v>0</v>
      </c>
      <c r="G23" s="17" t="str">
        <f>IF(ISERROR(_xll.qlQuoteValue(B23,_xll.ohTrigger(ManualTrigger,'General Settings'!$H$17))),"--",_xll.qlFxSwapRateHelper(,B23,SEKSpotFx,IF(A23="SN","1D",IF(A23="SW","1W",A23)),D23,JoinCalendar,E23,F23,IsCurrencyPairCollateralBased,CollateralCurve,Permanent,_xll.ohTrigger(ManualTrigger,'General Settings'!$H$17),ObjectOverwrite))</f>
        <v>obj_01578#0005</v>
      </c>
      <c r="H23" s="18" t="str">
        <f>_xll.ohRangeRetrieveError(G23)</f>
        <v/>
      </c>
      <c r="I23" s="6" t="str">
        <f>IFERROR(_xll.qlRateHelperQuoteName(G23),"--")</f>
        <v>USDSEK15M_Quote</v>
      </c>
      <c r="J23" s="7">
        <f>IFERROR(_xll.qlRateHelperQuoteValue(G23),"--")</f>
        <v>-0.10186100000000001</v>
      </c>
      <c r="K23" s="7"/>
      <c r="L23" s="8" t="b">
        <f t="shared" si="2"/>
        <v>1</v>
      </c>
      <c r="M23" s="9">
        <v>50</v>
      </c>
      <c r="N23" s="9">
        <v>1</v>
      </c>
      <c r="O23" s="10">
        <f>IFERROR(_xll.qlRateHelperEarliestDate(G23),"--")</f>
        <v>42150</v>
      </c>
      <c r="P23" s="10">
        <f>IFERROR(_xll.qlRateHelperLatestDate(G23),"--")</f>
        <v>42608</v>
      </c>
    </row>
    <row r="24" spans="1:16" x14ac:dyDescent="0.2">
      <c r="A24" s="23" t="s">
        <v>82</v>
      </c>
      <c r="B24" s="17" t="str">
        <f t="shared" si="1"/>
        <v>USDSEK16M_Quote</v>
      </c>
      <c r="C24" s="17"/>
      <c r="D24" s="17">
        <v>2</v>
      </c>
      <c r="E24" s="17" t="s">
        <v>62</v>
      </c>
      <c r="F24" s="17" t="b">
        <v>0</v>
      </c>
      <c r="G24" s="17" t="str">
        <f>IF(ISERROR(_xll.qlQuoteValue(B24,_xll.ohTrigger(ManualTrigger,'General Settings'!$H$17))),"--",_xll.qlFxSwapRateHelper(,B24,SEKSpotFx,IF(A24="SN","1D",IF(A24="SW","1W",A24)),D24,JoinCalendar,E24,F24,IsCurrencyPairCollateralBased,CollateralCurve,Permanent,_xll.ohTrigger(ManualTrigger,'General Settings'!$H$17),ObjectOverwrite))</f>
        <v>--</v>
      </c>
      <c r="H24" s="18" t="str">
        <f>_xll.ohRangeRetrieveError(G24)</f>
        <v/>
      </c>
      <c r="I24" s="6" t="str">
        <f>IFERROR(_xll.qlRateHelperQuoteName(G24),"--")</f>
        <v>--</v>
      </c>
      <c r="J24" s="7" t="str">
        <f>IFERROR(_xll.qlRateHelperQuoteValue(G24),"--")</f>
        <v>--</v>
      </c>
      <c r="K24" s="7"/>
      <c r="L24" s="8" t="b">
        <f t="shared" si="2"/>
        <v>0</v>
      </c>
      <c r="M24" s="9">
        <v>50</v>
      </c>
      <c r="N24" s="9">
        <v>1</v>
      </c>
      <c r="O24" s="10" t="str">
        <f>IFERROR(_xll.qlRateHelperEarliestDate(G24),"--")</f>
        <v>--</v>
      </c>
      <c r="P24" s="10" t="str">
        <f>IFERROR(_xll.qlRateHelperLatestDate(G24),"--")</f>
        <v>--</v>
      </c>
    </row>
    <row r="25" spans="1:16" x14ac:dyDescent="0.2">
      <c r="A25" s="23" t="s">
        <v>83</v>
      </c>
      <c r="B25" s="17" t="str">
        <f t="shared" si="1"/>
        <v>USDSEK17M_Quote</v>
      </c>
      <c r="C25" s="17"/>
      <c r="D25" s="17">
        <v>2</v>
      </c>
      <c r="E25" s="17" t="s">
        <v>62</v>
      </c>
      <c r="F25" s="17" t="b">
        <v>0</v>
      </c>
      <c r="G25" s="17" t="str">
        <f>IF(ISERROR(_xll.qlQuoteValue(B25,_xll.ohTrigger(ManualTrigger,'General Settings'!$H$17))),"--",_xll.qlFxSwapRateHelper(,B25,SEKSpotFx,IF(A25="SN","1D",IF(A25="SW","1W",A25)),D25,JoinCalendar,E25,F25,IsCurrencyPairCollateralBased,CollateralCurve,Permanent,_xll.ohTrigger(ManualTrigger,'General Settings'!$H$17),ObjectOverwrite))</f>
        <v>--</v>
      </c>
      <c r="H25" s="18" t="str">
        <f>_xll.ohRangeRetrieveError(G25)</f>
        <v/>
      </c>
      <c r="I25" s="6" t="str">
        <f>IFERROR(_xll.qlRateHelperQuoteName(G25),"--")</f>
        <v>--</v>
      </c>
      <c r="J25" s="7" t="str">
        <f>IFERROR(_xll.qlRateHelperQuoteValue(G25),"--")</f>
        <v>--</v>
      </c>
      <c r="K25" s="7"/>
      <c r="L25" s="8" t="b">
        <f t="shared" si="2"/>
        <v>0</v>
      </c>
      <c r="M25" s="9">
        <v>50</v>
      </c>
      <c r="N25" s="9">
        <v>1</v>
      </c>
      <c r="O25" s="10" t="str">
        <f>IFERROR(_xll.qlRateHelperEarliestDate(G25),"--")</f>
        <v>--</v>
      </c>
      <c r="P25" s="10" t="str">
        <f>IFERROR(_xll.qlRateHelperLatestDate(G25),"--")</f>
        <v>--</v>
      </c>
    </row>
    <row r="26" spans="1:16" x14ac:dyDescent="0.2">
      <c r="A26" s="23" t="s">
        <v>13</v>
      </c>
      <c r="B26" s="17" t="str">
        <f t="shared" si="1"/>
        <v>USDSEK18M_Quote</v>
      </c>
      <c r="C26" s="17"/>
      <c r="D26" s="17">
        <v>2</v>
      </c>
      <c r="E26" s="17" t="s">
        <v>62</v>
      </c>
      <c r="F26" s="17" t="b">
        <v>0</v>
      </c>
      <c r="G26" s="17" t="str">
        <f>IF(ISERROR(_xll.qlQuoteValue(B26,_xll.ohTrigger(ManualTrigger,'General Settings'!$H$17))),"--",_xll.qlFxSwapRateHelper(,B26,SEKSpotFx,IF(A26="SN","1D",IF(A26="SW","1W",A26)),D26,JoinCalendar,E26,F26,IsCurrencyPairCollateralBased,CollateralCurve,Permanent,_xll.ohTrigger(ManualTrigger,'General Settings'!$H$17),ObjectOverwrite))</f>
        <v>obj_01596#0005</v>
      </c>
      <c r="H26" s="18" t="str">
        <f>_xll.ohRangeRetrieveError(G26)</f>
        <v/>
      </c>
      <c r="I26" s="6" t="str">
        <f>IFERROR(_xll.qlRateHelperQuoteName(G26),"--")</f>
        <v>USDSEK18M_Quote</v>
      </c>
      <c r="J26" s="7">
        <f>IFERROR(_xll.qlRateHelperQuoteValue(G26),"--")</f>
        <v>-0.13235</v>
      </c>
      <c r="K26" s="7"/>
      <c r="L26" s="8" t="b">
        <f t="shared" si="2"/>
        <v>1</v>
      </c>
      <c r="M26" s="9">
        <v>50</v>
      </c>
      <c r="N26" s="9">
        <v>1</v>
      </c>
      <c r="O26" s="10">
        <f>IFERROR(_xll.qlRateHelperEarliestDate(G26),"--")</f>
        <v>42150</v>
      </c>
      <c r="P26" s="10">
        <f>IFERROR(_xll.qlRateHelperLatestDate(G26),"--")</f>
        <v>42702</v>
      </c>
    </row>
    <row r="27" spans="1:16" x14ac:dyDescent="0.2">
      <c r="A27" s="23" t="s">
        <v>84</v>
      </c>
      <c r="B27" s="17" t="str">
        <f t="shared" si="1"/>
        <v>USDSEK19M_Quote</v>
      </c>
      <c r="C27" s="17"/>
      <c r="D27" s="17">
        <v>2</v>
      </c>
      <c r="E27" s="17" t="s">
        <v>62</v>
      </c>
      <c r="F27" s="17" t="b">
        <v>0</v>
      </c>
      <c r="G27" s="17" t="str">
        <f>IF(ISERROR(_xll.qlQuoteValue(B27,_xll.ohTrigger(ManualTrigger,'General Settings'!$H$17))),"--",_xll.qlFxSwapRateHelper(,B27,SEKSpotFx,IF(A27="SN","1D",IF(A27="SW","1W",A27)),D27,JoinCalendar,E27,F27,IsCurrencyPairCollateralBased,CollateralCurve,Permanent,_xll.ohTrigger(ManualTrigger,'General Settings'!$H$17),ObjectOverwrite))</f>
        <v>--</v>
      </c>
      <c r="H27" s="18" t="str">
        <f>_xll.ohRangeRetrieveError(G27)</f>
        <v/>
      </c>
      <c r="I27" s="6" t="str">
        <f>IFERROR(_xll.qlRateHelperQuoteName(G27),"--")</f>
        <v>--</v>
      </c>
      <c r="J27" s="7" t="str">
        <f>IFERROR(_xll.qlRateHelperQuoteValue(G27),"--")</f>
        <v>--</v>
      </c>
      <c r="K27" s="7"/>
      <c r="L27" s="8" t="b">
        <f t="shared" si="2"/>
        <v>0</v>
      </c>
      <c r="M27" s="9">
        <v>50</v>
      </c>
      <c r="N27" s="9">
        <v>1</v>
      </c>
      <c r="O27" s="10" t="str">
        <f>IFERROR(_xll.qlRateHelperEarliestDate(G27),"--")</f>
        <v>--</v>
      </c>
      <c r="P27" s="10" t="str">
        <f>IFERROR(_xll.qlRateHelperLatestDate(G27),"--")</f>
        <v>--</v>
      </c>
    </row>
    <row r="28" spans="1:16" x14ac:dyDescent="0.2">
      <c r="A28" s="23" t="s">
        <v>85</v>
      </c>
      <c r="B28" s="17" t="str">
        <f t="shared" si="1"/>
        <v>USDSEK20M_Quote</v>
      </c>
      <c r="C28" s="17"/>
      <c r="D28" s="17">
        <v>2</v>
      </c>
      <c r="E28" s="17" t="s">
        <v>62</v>
      </c>
      <c r="F28" s="17" t="b">
        <v>0</v>
      </c>
      <c r="G28" s="17" t="str">
        <f>IF(ISERROR(_xll.qlQuoteValue(B28,_xll.ohTrigger(ManualTrigger,'General Settings'!$H$17))),"--",_xll.qlFxSwapRateHelper(,B28,SEKSpotFx,IF(A28="SN","1D",IF(A28="SW","1W",A28)),D28,JoinCalendar,E28,F28,IsCurrencyPairCollateralBased,CollateralCurve,Permanent,_xll.ohTrigger(ManualTrigger,'General Settings'!$H$17),ObjectOverwrite))</f>
        <v>--</v>
      </c>
      <c r="H28" s="18" t="str">
        <f>_xll.ohRangeRetrieveError(G28)</f>
        <v/>
      </c>
      <c r="I28" s="6" t="str">
        <f>IFERROR(_xll.qlRateHelperQuoteName(G28),"--")</f>
        <v>--</v>
      </c>
      <c r="J28" s="7" t="str">
        <f>IFERROR(_xll.qlRateHelperQuoteValue(G28),"--")</f>
        <v>--</v>
      </c>
      <c r="K28" s="7"/>
      <c r="L28" s="8" t="b">
        <f t="shared" si="2"/>
        <v>0</v>
      </c>
      <c r="M28" s="9">
        <v>50</v>
      </c>
      <c r="N28" s="9">
        <v>1</v>
      </c>
      <c r="O28" s="10" t="str">
        <f>IFERROR(_xll.qlRateHelperEarliestDate(G28),"--")</f>
        <v>--</v>
      </c>
      <c r="P28" s="10" t="str">
        <f>IFERROR(_xll.qlRateHelperLatestDate(G28),"--")</f>
        <v>--</v>
      </c>
    </row>
    <row r="29" spans="1:16" x14ac:dyDescent="0.2">
      <c r="A29" s="23" t="s">
        <v>12</v>
      </c>
      <c r="B29" s="17" t="str">
        <f t="shared" si="1"/>
        <v>USDSEK21M_Quote</v>
      </c>
      <c r="C29" s="17"/>
      <c r="D29" s="17">
        <v>2</v>
      </c>
      <c r="E29" s="17" t="s">
        <v>62</v>
      </c>
      <c r="F29" s="17" t="b">
        <v>0</v>
      </c>
      <c r="G29" s="17" t="str">
        <f>IF(ISERROR(_xll.qlQuoteValue(B29,_xll.ohTrigger(ManualTrigger,'General Settings'!$H$17))),"--",_xll.qlFxSwapRateHelper(,B29,SEKSpotFx,IF(A29="SN","1D",IF(A29="SW","1W",A29)),D29,JoinCalendar,E29,F29,IsCurrencyPairCollateralBased,CollateralCurve,Permanent,_xll.ohTrigger(ManualTrigger,'General Settings'!$H$17),ObjectOverwrite))</f>
        <v>obj_015bc#0005</v>
      </c>
      <c r="H29" s="18" t="str">
        <f>_xll.ohRangeRetrieveError(G29)</f>
        <v/>
      </c>
      <c r="I29" s="6" t="str">
        <f>IFERROR(_xll.qlRateHelperQuoteName(G29),"--")</f>
        <v>USDSEK21M_Quote</v>
      </c>
      <c r="J29" s="7">
        <f>IFERROR(_xll.qlRateHelperQuoteValue(G29),"--")</f>
        <v>-0.15974000000000002</v>
      </c>
      <c r="K29" s="7"/>
      <c r="L29" s="98" t="b">
        <v>0</v>
      </c>
      <c r="M29" s="9">
        <v>50</v>
      </c>
      <c r="N29" s="9">
        <v>1</v>
      </c>
      <c r="O29" s="10">
        <f>IFERROR(_xll.qlRateHelperEarliestDate(G29),"--")</f>
        <v>42150</v>
      </c>
      <c r="P29" s="10">
        <f>IFERROR(_xll.qlRateHelperLatestDate(G29),"--")</f>
        <v>42793</v>
      </c>
    </row>
    <row r="30" spans="1:16" x14ac:dyDescent="0.2">
      <c r="A30" s="23" t="s">
        <v>86</v>
      </c>
      <c r="B30" s="17" t="str">
        <f t="shared" si="1"/>
        <v>USDSEK22M_Quote</v>
      </c>
      <c r="C30" s="17"/>
      <c r="D30" s="17">
        <v>2</v>
      </c>
      <c r="E30" s="17" t="s">
        <v>62</v>
      </c>
      <c r="F30" s="17" t="b">
        <v>0</v>
      </c>
      <c r="G30" s="17" t="str">
        <f>IF(ISERROR(_xll.qlQuoteValue(B30,_xll.ohTrigger(ManualTrigger,'General Settings'!$H$17))),"--",_xll.qlFxSwapRateHelper(,B30,SEKSpotFx,IF(A30="SN","1D",IF(A30="SW","1W",A30)),D30,JoinCalendar,E30,F30,IsCurrencyPairCollateralBased,CollateralCurve,Permanent,_xll.ohTrigger(ManualTrigger,'General Settings'!$H$17),ObjectOverwrite))</f>
        <v>--</v>
      </c>
      <c r="H30" s="18" t="str">
        <f>_xll.ohRangeRetrieveError(G30)</f>
        <v/>
      </c>
      <c r="I30" s="6" t="str">
        <f>IFERROR(_xll.qlRateHelperQuoteName(G30),"--")</f>
        <v>--</v>
      </c>
      <c r="J30" s="7" t="str">
        <f>IFERROR(_xll.qlRateHelperQuoteValue(G30),"--")</f>
        <v>--</v>
      </c>
      <c r="K30" s="7"/>
      <c r="L30" s="8" t="b">
        <f t="shared" si="2"/>
        <v>0</v>
      </c>
      <c r="M30" s="9">
        <v>50</v>
      </c>
      <c r="N30" s="9">
        <v>1</v>
      </c>
      <c r="O30" s="10" t="str">
        <f>IFERROR(_xll.qlRateHelperEarliestDate(G30),"--")</f>
        <v>--</v>
      </c>
      <c r="P30" s="10" t="str">
        <f>IFERROR(_xll.qlRateHelperLatestDate(G30),"--")</f>
        <v>--</v>
      </c>
    </row>
    <row r="31" spans="1:16" x14ac:dyDescent="0.2">
      <c r="A31" s="23" t="s">
        <v>87</v>
      </c>
      <c r="B31" s="17" t="str">
        <f t="shared" si="1"/>
        <v>USDSEK23M_Quote</v>
      </c>
      <c r="C31" s="17"/>
      <c r="D31" s="17">
        <v>2</v>
      </c>
      <c r="E31" s="17" t="s">
        <v>62</v>
      </c>
      <c r="F31" s="17" t="b">
        <v>0</v>
      </c>
      <c r="G31" s="17" t="str">
        <f>IF(ISERROR(_xll.qlQuoteValue(B31,_xll.ohTrigger(ManualTrigger,'General Settings'!$H$17))),"--",_xll.qlFxSwapRateHelper(,B31,SEKSpotFx,IF(A31="SN","1D",IF(A31="SW","1W",A31)),D31,JoinCalendar,E31,F31,IsCurrencyPairCollateralBased,CollateralCurve,Permanent,_xll.ohTrigger(ManualTrigger,'General Settings'!$H$17),ObjectOverwrite))</f>
        <v>--</v>
      </c>
      <c r="H31" s="18" t="str">
        <f>_xll.ohRangeRetrieveError(G31)</f>
        <v/>
      </c>
      <c r="I31" s="6" t="str">
        <f>IFERROR(_xll.qlRateHelperQuoteName(G31),"--")</f>
        <v>--</v>
      </c>
      <c r="J31" s="7" t="str">
        <f>IFERROR(_xll.qlRateHelperQuoteValue(G31),"--")</f>
        <v>--</v>
      </c>
      <c r="K31" s="7"/>
      <c r="L31" s="8" t="b">
        <f t="shared" si="2"/>
        <v>0</v>
      </c>
      <c r="M31" s="9">
        <v>50</v>
      </c>
      <c r="N31" s="9">
        <v>1</v>
      </c>
      <c r="O31" s="10" t="str">
        <f>IFERROR(_xll.qlRateHelperEarliestDate(G31),"--")</f>
        <v>--</v>
      </c>
      <c r="P31" s="10" t="str">
        <f>IFERROR(_xll.qlRateHelperLatestDate(G31),"--")</f>
        <v>--</v>
      </c>
    </row>
    <row r="32" spans="1:16" x14ac:dyDescent="0.2">
      <c r="A32" s="23" t="s">
        <v>11</v>
      </c>
      <c r="B32" s="17" t="str">
        <f t="shared" si="1"/>
        <v>USDSEK2Y_Quote</v>
      </c>
      <c r="C32" s="17"/>
      <c r="D32" s="17">
        <v>2</v>
      </c>
      <c r="E32" s="17" t="s">
        <v>62</v>
      </c>
      <c r="F32" s="17" t="b">
        <v>0</v>
      </c>
      <c r="G32" s="17" t="str">
        <f>IF(ISERROR(_xll.qlQuoteValue(B32,_xll.ohTrigger(ManualTrigger,'General Settings'!$H$17))),"--",_xll.qlFxSwapRateHelper(,B32,SEKSpotFx,IF(A32="SN","1D",IF(A32="SW","1W",A32)),D32,JoinCalendar,E32,F32,IsCurrencyPairCollateralBased,CollateralCurve,Permanent,_xll.ohTrigger(ManualTrigger,'General Settings'!$H$17),ObjectOverwrite))</f>
        <v>obj_015a4#0005</v>
      </c>
      <c r="H32" s="18" t="str">
        <f>_xll.ohRangeRetrieveError(G32)</f>
        <v/>
      </c>
      <c r="I32" s="6" t="str">
        <f>IFERROR(_xll.qlRateHelperQuoteName(G32),"--")</f>
        <v>USDSEK2Y_Quote</v>
      </c>
      <c r="J32" s="7">
        <f>IFERROR(_xll.qlRateHelperQuoteValue(G32),"--")</f>
        <v>-0.18825</v>
      </c>
      <c r="K32" s="7"/>
      <c r="L32" s="8" t="b">
        <f t="shared" si="2"/>
        <v>1</v>
      </c>
      <c r="M32" s="9">
        <v>50</v>
      </c>
      <c r="N32" s="9">
        <v>1</v>
      </c>
      <c r="O32" s="10">
        <f>IFERROR(_xll.qlRateHelperEarliestDate(G32),"--")</f>
        <v>42150</v>
      </c>
      <c r="P32" s="10">
        <f>IFERROR(_xll.qlRateHelperLatestDate(G32),"--")</f>
        <v>42881</v>
      </c>
    </row>
    <row r="33" spans="1:16" x14ac:dyDescent="0.2">
      <c r="A33" s="23" t="s">
        <v>10</v>
      </c>
      <c r="B33" s="17" t="str">
        <f t="shared" si="1"/>
        <v>USDSEK3Y_Quote</v>
      </c>
      <c r="C33" s="17"/>
      <c r="D33" s="17">
        <v>2</v>
      </c>
      <c r="E33" s="17" t="s">
        <v>62</v>
      </c>
      <c r="F33" s="17" t="b">
        <v>0</v>
      </c>
      <c r="G33" s="17" t="str">
        <f>IF(ISERROR(_xll.qlQuoteValue(B33,_xll.ohTrigger(ManualTrigger,'General Settings'!$H$17))),"--",_xll.qlFxSwapRateHelper(,B33,SEKSpotFx,IF(A33="SN","1D",IF(A33="SW","1W",A33)),D33,JoinCalendar,E33,F33,IsCurrencyPairCollateralBased,CollateralCurve,Permanent,_xll.ohTrigger(ManualTrigger,'General Settings'!$H$17),ObjectOverwrite))</f>
        <v>obj_015ba#0005</v>
      </c>
      <c r="H33" s="18" t="str">
        <f>_xll.ohRangeRetrieveError(G33)</f>
        <v/>
      </c>
      <c r="I33" s="6" t="str">
        <f>IFERROR(_xll.qlRateHelperQuoteName(G33),"--")</f>
        <v>USDSEK3Y_Quote</v>
      </c>
      <c r="J33" s="7">
        <f>IFERROR(_xll.qlRateHelperQuoteValue(G33),"--")</f>
        <v>-0.29873</v>
      </c>
      <c r="K33" s="7"/>
      <c r="L33" s="8" t="b">
        <f t="shared" si="2"/>
        <v>1</v>
      </c>
      <c r="M33" s="9">
        <v>50</v>
      </c>
      <c r="N33" s="9">
        <v>1</v>
      </c>
      <c r="O33" s="10">
        <f>IFERROR(_xll.qlRateHelperEarliestDate(G33),"--")</f>
        <v>42150</v>
      </c>
      <c r="P33" s="10">
        <f>IFERROR(_xll.qlRateHelperLatestDate(G33),"--")</f>
        <v>43249</v>
      </c>
    </row>
    <row r="34" spans="1:16" x14ac:dyDescent="0.2">
      <c r="A34" s="23" t="s">
        <v>9</v>
      </c>
      <c r="B34" s="17" t="str">
        <f t="shared" si="1"/>
        <v>USDSEK4Y_Quote</v>
      </c>
      <c r="C34" s="17"/>
      <c r="D34" s="17">
        <v>2</v>
      </c>
      <c r="E34" s="17" t="s">
        <v>62</v>
      </c>
      <c r="F34" s="17" t="b">
        <v>0</v>
      </c>
      <c r="G34" s="17" t="str">
        <f>IF(ISERROR(_xll.qlQuoteValue(B34,_xll.ohTrigger(ManualTrigger,'General Settings'!$H$17))),"--",_xll.qlFxSwapRateHelper(,B34,SEKSpotFx,IF(A34="SN","1D",IF(A34="SW","1W",A34)),D34,JoinCalendar,E34,F34,IsCurrencyPairCollateralBased,CollateralCurve,Permanent,_xll.ohTrigger(ManualTrigger,'General Settings'!$H$17),ObjectOverwrite))</f>
        <v>obj_01579#0005</v>
      </c>
      <c r="H34" s="18" t="str">
        <f>_xll.ohRangeRetrieveError(G34)</f>
        <v/>
      </c>
      <c r="I34" s="6" t="str">
        <f>IFERROR(_xll.qlRateHelperQuoteName(G34),"--")</f>
        <v>USDSEK4Y_Quote</v>
      </c>
      <c r="J34" s="7">
        <f>IFERROR(_xll.qlRateHelperQuoteValue(G34),"--")</f>
        <v>-0.39853</v>
      </c>
      <c r="K34" s="7"/>
      <c r="L34" s="8" t="b">
        <f t="shared" si="2"/>
        <v>1</v>
      </c>
      <c r="M34" s="9">
        <v>50</v>
      </c>
      <c r="N34" s="9">
        <v>1</v>
      </c>
      <c r="O34" s="10">
        <f>IFERROR(_xll.qlRateHelperEarliestDate(G34),"--")</f>
        <v>42150</v>
      </c>
      <c r="P34" s="10">
        <f>IFERROR(_xll.qlRateHelperLatestDate(G34),"--")</f>
        <v>43613</v>
      </c>
    </row>
    <row r="35" spans="1:16" x14ac:dyDescent="0.2">
      <c r="A35" s="23" t="s">
        <v>8</v>
      </c>
      <c r="B35" s="17" t="str">
        <f t="shared" si="1"/>
        <v>USDSEK5Y_Quote</v>
      </c>
      <c r="C35" s="17"/>
      <c r="D35" s="17">
        <v>2</v>
      </c>
      <c r="E35" s="17" t="s">
        <v>62</v>
      </c>
      <c r="F35" s="17" t="b">
        <v>0</v>
      </c>
      <c r="G35" s="17" t="str">
        <f>IF(ISERROR(_xll.qlQuoteValue(B35,_xll.ohTrigger(ManualTrigger,'General Settings'!$H$17))),"--",_xll.qlFxSwapRateHelper(,B35,SEKSpotFx,IF(A35="SN","1D",IF(A35="SW","1W",A35)),D35,JoinCalendar,E35,F35,IsCurrencyPairCollateralBased,CollateralCurve,Permanent,_xll.ohTrigger(ManualTrigger,'General Settings'!$H$17),ObjectOverwrite))</f>
        <v>obj_0158f#0005</v>
      </c>
      <c r="H35" s="18" t="str">
        <f>_xll.ohRangeRetrieveError(G35)</f>
        <v/>
      </c>
      <c r="I35" s="6" t="str">
        <f>IFERROR(_xll.qlRateHelperQuoteName(G35),"--")</f>
        <v>USDSEK5Y_Quote</v>
      </c>
      <c r="J35" s="7">
        <f>IFERROR(_xll.qlRateHelperQuoteValue(G35),"--")</f>
        <v>-0.47656999999999999</v>
      </c>
      <c r="K35" s="7"/>
      <c r="L35" s="8" t="b">
        <f t="shared" si="2"/>
        <v>1</v>
      </c>
      <c r="M35" s="9">
        <v>50</v>
      </c>
      <c r="N35" s="9">
        <v>1</v>
      </c>
      <c r="O35" s="10">
        <f>IFERROR(_xll.qlRateHelperEarliestDate(G35),"--")</f>
        <v>42150</v>
      </c>
      <c r="P35" s="10">
        <f>IFERROR(_xll.qlRateHelperLatestDate(G35),"--")</f>
        <v>43977</v>
      </c>
    </row>
    <row r="36" spans="1:16" x14ac:dyDescent="0.2">
      <c r="A36" s="23" t="s">
        <v>7</v>
      </c>
      <c r="B36" s="17" t="str">
        <f t="shared" si="1"/>
        <v>USDSEK6Y_Quote</v>
      </c>
      <c r="C36" s="17"/>
      <c r="D36" s="17">
        <v>2</v>
      </c>
      <c r="E36" s="17" t="s">
        <v>62</v>
      </c>
      <c r="F36" s="17" t="b">
        <v>0</v>
      </c>
      <c r="G36" s="17" t="str">
        <f>IF(ISERROR(_xll.qlQuoteValue(B36,_xll.ohTrigger(ManualTrigger,'General Settings'!$H$17))),"--",_xll.qlFxSwapRateHelper(,B36,SEKSpotFx,IF(A36="SN","1D",IF(A36="SW","1W",A36)),D36,JoinCalendar,E36,F36,IsCurrencyPairCollateralBased,CollateralCurve,Permanent,_xll.ohTrigger(ManualTrigger,'General Settings'!$H$17),ObjectOverwrite))</f>
        <v>obj_0159d#0005</v>
      </c>
      <c r="H36" s="18" t="str">
        <f>_xll.ohRangeRetrieveError(G36)</f>
        <v/>
      </c>
      <c r="I36" s="6" t="str">
        <f>IFERROR(_xll.qlRateHelperQuoteName(G36),"--")</f>
        <v>USDSEK6Y_Quote</v>
      </c>
      <c r="J36" s="7">
        <f>IFERROR(_xll.qlRateHelperQuoteValue(G36),"--")</f>
        <v>-0.54085499999999997</v>
      </c>
      <c r="K36" s="7"/>
      <c r="L36" s="8" t="b">
        <f t="shared" si="2"/>
        <v>1</v>
      </c>
      <c r="M36" s="9">
        <v>50</v>
      </c>
      <c r="N36" s="9">
        <v>1</v>
      </c>
      <c r="O36" s="10">
        <f>IFERROR(_xll.qlRateHelperEarliestDate(G36),"--")</f>
        <v>42150</v>
      </c>
      <c r="P36" s="10">
        <f>IFERROR(_xll.qlRateHelperLatestDate(G36),"--")</f>
        <v>44342</v>
      </c>
    </row>
    <row r="37" spans="1:16" x14ac:dyDescent="0.2">
      <c r="A37" s="23" t="s">
        <v>6</v>
      </c>
      <c r="B37" s="17" t="str">
        <f t="shared" ref="B37:B68" si="3">SEKCollateralCurrency&amp;ForeignCurrency&amp;A37&amp;"_Quote"</f>
        <v>USDSEK7Y_Quote</v>
      </c>
      <c r="C37" s="17"/>
      <c r="D37" s="17">
        <v>2</v>
      </c>
      <c r="E37" s="17" t="s">
        <v>62</v>
      </c>
      <c r="F37" s="17" t="b">
        <v>0</v>
      </c>
      <c r="G37" s="17" t="str">
        <f>IF(ISERROR(_xll.qlQuoteValue(B37,_xll.ohTrigger(ManualTrigger,'General Settings'!$H$17))),"--",_xll.qlFxSwapRateHelper(,B37,SEKSpotFx,IF(A37="SN","1D",IF(A37="SW","1W",A37)),D37,JoinCalendar,E37,F37,IsCurrencyPairCollateralBased,CollateralCurve,Permanent,_xll.ohTrigger(ManualTrigger,'General Settings'!$H$17),ObjectOverwrite))</f>
        <v>obj_01590#0005</v>
      </c>
      <c r="H37" s="18" t="str">
        <f>_xll.ohRangeRetrieveError(G37)</f>
        <v/>
      </c>
      <c r="I37" s="6" t="str">
        <f>IFERROR(_xll.qlRateHelperQuoteName(G37),"--")</f>
        <v>USDSEK7Y_Quote</v>
      </c>
      <c r="J37" s="7">
        <f>IFERROR(_xll.qlRateHelperQuoteValue(G37),"--")</f>
        <v>-0.59052000000000004</v>
      </c>
      <c r="K37" s="7"/>
      <c r="L37" s="8" t="b">
        <f t="shared" si="2"/>
        <v>1</v>
      </c>
      <c r="M37" s="9">
        <v>50</v>
      </c>
      <c r="N37" s="9">
        <v>1</v>
      </c>
      <c r="O37" s="10">
        <f>IFERROR(_xll.qlRateHelperEarliestDate(G37),"--")</f>
        <v>42150</v>
      </c>
      <c r="P37" s="10">
        <f>IFERROR(_xll.qlRateHelperLatestDate(G37),"--")</f>
        <v>44708</v>
      </c>
    </row>
    <row r="38" spans="1:16" x14ac:dyDescent="0.2">
      <c r="A38" s="23" t="s">
        <v>5</v>
      </c>
      <c r="B38" s="17" t="str">
        <f t="shared" si="3"/>
        <v>USDSEK8Y_Quote</v>
      </c>
      <c r="C38" s="17"/>
      <c r="D38" s="17">
        <v>2</v>
      </c>
      <c r="E38" s="17" t="s">
        <v>62</v>
      </c>
      <c r="F38" s="17" t="b">
        <v>0</v>
      </c>
      <c r="G38" s="17" t="str">
        <f>IF(ISERROR(_xll.qlQuoteValue(B38,_xll.ohTrigger(ManualTrigger,'General Settings'!$H$17))),"--",_xll.qlFxSwapRateHelper(,B38,SEKSpotFx,IF(A38="SN","1D",IF(A38="SW","1W",A38)),D38,JoinCalendar,E38,F38,IsCurrencyPairCollateralBased,CollateralCurve,Permanent,_xll.ohTrigger(ManualTrigger,'General Settings'!$H$17),ObjectOverwrite))</f>
        <v>obj_0157c#0005</v>
      </c>
      <c r="H38" s="18" t="str">
        <f>_xll.ohRangeRetrieveError(G38)</f>
        <v/>
      </c>
      <c r="I38" s="6" t="str">
        <f>IFERROR(_xll.qlRateHelperQuoteName(G38),"--")</f>
        <v>USDSEK8Y_Quote</v>
      </c>
      <c r="J38" s="7">
        <f>IFERROR(_xll.qlRateHelperQuoteValue(G38),"--")</f>
        <v>-0.62885000000000002</v>
      </c>
      <c r="K38" s="7"/>
      <c r="L38" s="8" t="b">
        <f t="shared" si="2"/>
        <v>1</v>
      </c>
      <c r="M38" s="9">
        <v>50</v>
      </c>
      <c r="N38" s="9">
        <v>1</v>
      </c>
      <c r="O38" s="10">
        <f>IFERROR(_xll.qlRateHelperEarliestDate(G38),"--")</f>
        <v>42150</v>
      </c>
      <c r="P38" s="10">
        <f>IFERROR(_xll.qlRateHelperLatestDate(G38),"--")</f>
        <v>45072</v>
      </c>
    </row>
    <row r="39" spans="1:16" x14ac:dyDescent="0.2">
      <c r="A39" s="23" t="s">
        <v>4</v>
      </c>
      <c r="B39" s="17" t="str">
        <f t="shared" si="3"/>
        <v>USDSEK9Y_Quote</v>
      </c>
      <c r="C39" s="17"/>
      <c r="D39" s="17">
        <v>2</v>
      </c>
      <c r="E39" s="17" t="s">
        <v>62</v>
      </c>
      <c r="F39" s="17" t="b">
        <v>0</v>
      </c>
      <c r="G39" s="17" t="str">
        <f>IF(ISERROR(_xll.qlQuoteValue(B39,_xll.ohTrigger(ManualTrigger,'General Settings'!$H$17))),"--",_xll.qlFxSwapRateHelper(,B39,SEKSpotFx,IF(A39="SN","1D",IF(A39="SW","1W",A39)),D39,JoinCalendar,E39,F39,IsCurrencyPairCollateralBased,CollateralCurve,Permanent,_xll.ohTrigger(ManualTrigger,'General Settings'!$H$17),ObjectOverwrite))</f>
        <v>obj_0159c#0005</v>
      </c>
      <c r="H39" s="18" t="str">
        <f>_xll.ohRangeRetrieveError(G39)</f>
        <v/>
      </c>
      <c r="I39" s="6" t="str">
        <f>IFERROR(_xll.qlRateHelperQuoteName(G39),"--")</f>
        <v>USDSEK9Y_Quote</v>
      </c>
      <c r="J39" s="7">
        <f>IFERROR(_xll.qlRateHelperQuoteValue(G39),"--")</f>
        <v>-0.66266000000000003</v>
      </c>
      <c r="K39" s="7"/>
      <c r="L39" s="8" t="b">
        <f t="shared" si="2"/>
        <v>1</v>
      </c>
      <c r="M39" s="9">
        <v>50</v>
      </c>
      <c r="N39" s="9">
        <v>1</v>
      </c>
      <c r="O39" s="10">
        <f>IFERROR(_xll.qlRateHelperEarliestDate(G39),"--")</f>
        <v>42150</v>
      </c>
      <c r="P39" s="10">
        <f>IFERROR(_xll.qlRateHelperLatestDate(G39),"--")</f>
        <v>45440</v>
      </c>
    </row>
    <row r="40" spans="1:16" x14ac:dyDescent="0.2">
      <c r="A40" s="23" t="s">
        <v>3</v>
      </c>
      <c r="B40" s="17" t="str">
        <f t="shared" si="3"/>
        <v>USDSEK10Y_Quote</v>
      </c>
      <c r="C40" s="17"/>
      <c r="D40" s="17">
        <v>2</v>
      </c>
      <c r="E40" s="17" t="s">
        <v>62</v>
      </c>
      <c r="F40" s="17" t="b">
        <v>0</v>
      </c>
      <c r="G40" s="17" t="str">
        <f>IF(ISERROR(_xll.qlQuoteValue(B40,_xll.ohTrigger(ManualTrigger,'General Settings'!$H$17))),"--",_xll.qlFxSwapRateHelper(,B40,SEKSpotFx,IF(A40="SN","1D",IF(A40="SW","1W",A40)),D40,JoinCalendar,E40,F40,IsCurrencyPairCollateralBased,CollateralCurve,Permanent,_xll.ohTrigger(ManualTrigger,'General Settings'!$H$17),ObjectOverwrite))</f>
        <v>obj_01589#0005</v>
      </c>
      <c r="H40" s="18" t="str">
        <f>_xll.ohRangeRetrieveError(G40)</f>
        <v/>
      </c>
      <c r="I40" s="6" t="str">
        <f>IFERROR(_xll.qlRateHelperQuoteName(G40),"--")</f>
        <v>USDSEK10Y_Quote</v>
      </c>
      <c r="J40" s="7">
        <f>IFERROR(_xll.qlRateHelperQuoteValue(G40),"--")</f>
        <v>-0.69557000000000002</v>
      </c>
      <c r="K40" s="7"/>
      <c r="L40" s="8" t="b">
        <f t="shared" si="2"/>
        <v>1</v>
      </c>
      <c r="M40" s="9">
        <v>50</v>
      </c>
      <c r="N40" s="9">
        <v>1</v>
      </c>
      <c r="O40" s="10">
        <f>IFERROR(_xll.qlRateHelperEarliestDate(G40),"--")</f>
        <v>42150</v>
      </c>
      <c r="P40" s="10">
        <f>IFERROR(_xll.qlRateHelperLatestDate(G40),"--")</f>
        <v>45804</v>
      </c>
    </row>
    <row r="41" spans="1:16" x14ac:dyDescent="0.2">
      <c r="A41" s="23" t="s">
        <v>88</v>
      </c>
      <c r="B41" s="17" t="str">
        <f t="shared" si="3"/>
        <v>USDSEK11Y_Quote</v>
      </c>
      <c r="C41" s="17"/>
      <c r="D41" s="17">
        <v>2</v>
      </c>
      <c r="E41" s="17" t="s">
        <v>62</v>
      </c>
      <c r="F41" s="17" t="b">
        <v>0</v>
      </c>
      <c r="G41" s="17" t="str">
        <f>IF(ISERROR(_xll.qlQuoteValue(B41,_xll.ohTrigger(ManualTrigger,'General Settings'!$H$17))),"--",_xll.qlFxSwapRateHelper(,B41,SEKSpotFx,IF(A41="SN","1D",IF(A41="SW","1W",A41)),D41,JoinCalendar,E41,F41,IsCurrencyPairCollateralBased,CollateralCurve,Permanent,_xll.ohTrigger(ManualTrigger,'General Settings'!$H$17),ObjectOverwrite))</f>
        <v>--</v>
      </c>
      <c r="H41" s="18" t="str">
        <f>_xll.ohRangeRetrieveError(G41)</f>
        <v/>
      </c>
      <c r="I41" s="6" t="str">
        <f>IFERROR(_xll.qlRateHelperQuoteName(G41),"--")</f>
        <v>--</v>
      </c>
      <c r="J41" s="7" t="str">
        <f>IFERROR(_xll.qlRateHelperQuoteValue(G41),"--")</f>
        <v>--</v>
      </c>
      <c r="K41" s="7"/>
      <c r="L41" s="8" t="b">
        <f t="shared" si="2"/>
        <v>0</v>
      </c>
      <c r="M41" s="9">
        <v>50</v>
      </c>
      <c r="N41" s="9">
        <v>1</v>
      </c>
      <c r="O41" s="10" t="str">
        <f>IFERROR(_xll.qlRateHelperEarliestDate(G41),"--")</f>
        <v>--</v>
      </c>
      <c r="P41" s="10" t="str">
        <f>IFERROR(_xll.qlRateHelperLatestDate(G41),"--")</f>
        <v>--</v>
      </c>
    </row>
    <row r="42" spans="1:16" x14ac:dyDescent="0.2">
      <c r="A42" s="23" t="s">
        <v>2</v>
      </c>
      <c r="B42" s="17" t="str">
        <f t="shared" si="3"/>
        <v>USDSEK12Y_Quote</v>
      </c>
      <c r="C42" s="17"/>
      <c r="D42" s="17">
        <v>2</v>
      </c>
      <c r="E42" s="17" t="s">
        <v>62</v>
      </c>
      <c r="F42" s="17" t="b">
        <v>0</v>
      </c>
      <c r="G42" s="17" t="str">
        <f>IF(ISERROR(_xll.qlQuoteValue(B42,_xll.ohTrigger(ManualTrigger,'General Settings'!$H$17))),"--",_xll.qlFxSwapRateHelper(,B42,SEKSpotFx,IF(A42="SN","1D",IF(A42="SW","1W",A42)),D42,JoinCalendar,E42,F42,IsCurrencyPairCollateralBased,CollateralCurve,Permanent,_xll.ohTrigger(ManualTrigger,'General Settings'!$H$17),ObjectOverwrite))</f>
        <v>obj_015a3#0005</v>
      </c>
      <c r="H42" s="18" t="str">
        <f>_xll.ohRangeRetrieveError(G42)</f>
        <v/>
      </c>
      <c r="I42" s="6" t="str">
        <f>IFERROR(_xll.qlRateHelperQuoteName(G42),"--")</f>
        <v>USDSEK12Y_Quote</v>
      </c>
      <c r="J42" s="7">
        <f>IFERROR(_xll.qlRateHelperQuoteValue(G42),"--")</f>
        <v>-0.747</v>
      </c>
      <c r="K42" s="7"/>
      <c r="L42" s="8" t="b">
        <f t="shared" si="2"/>
        <v>1</v>
      </c>
      <c r="M42" s="9">
        <v>50</v>
      </c>
      <c r="N42" s="9">
        <v>1</v>
      </c>
      <c r="O42" s="10">
        <f>IFERROR(_xll.qlRateHelperEarliestDate(G42),"--")</f>
        <v>42150</v>
      </c>
      <c r="P42" s="10">
        <f>IFERROR(_xll.qlRateHelperLatestDate(G42),"--")</f>
        <v>46533</v>
      </c>
    </row>
    <row r="43" spans="1:16" x14ac:dyDescent="0.2">
      <c r="A43" s="23" t="s">
        <v>89</v>
      </c>
      <c r="B43" s="17" t="str">
        <f t="shared" si="3"/>
        <v>USDSEK13Y_Quote</v>
      </c>
      <c r="C43" s="17"/>
      <c r="D43" s="17">
        <v>2</v>
      </c>
      <c r="E43" s="17" t="s">
        <v>62</v>
      </c>
      <c r="F43" s="17" t="b">
        <v>0</v>
      </c>
      <c r="G43" s="17" t="str">
        <f>IF(ISERROR(_xll.qlQuoteValue(B43,_xll.ohTrigger(ManualTrigger,'General Settings'!$H$17))),"--",_xll.qlFxSwapRateHelper(,B43,SEKSpotFx,IF(A43="SN","1D",IF(A43="SW","1W",A43)),D43,JoinCalendar,E43,F43,IsCurrencyPairCollateralBased,CollateralCurve,Permanent,_xll.ohTrigger(ManualTrigger,'General Settings'!$H$17),ObjectOverwrite))</f>
        <v>--</v>
      </c>
      <c r="H43" s="18" t="str">
        <f>_xll.ohRangeRetrieveError(G43)</f>
        <v/>
      </c>
      <c r="I43" s="6" t="str">
        <f>IFERROR(_xll.qlRateHelperQuoteName(G43),"--")</f>
        <v>--</v>
      </c>
      <c r="J43" s="7" t="str">
        <f>IFERROR(_xll.qlRateHelperQuoteValue(G43),"--")</f>
        <v>--</v>
      </c>
      <c r="K43" s="7"/>
      <c r="L43" s="8" t="b">
        <f t="shared" si="2"/>
        <v>0</v>
      </c>
      <c r="M43" s="9">
        <v>50</v>
      </c>
      <c r="N43" s="9">
        <v>1</v>
      </c>
      <c r="O43" s="10" t="str">
        <f>IFERROR(_xll.qlRateHelperEarliestDate(G43),"--")</f>
        <v>--</v>
      </c>
      <c r="P43" s="10" t="str">
        <f>IFERROR(_xll.qlRateHelperLatestDate(G43),"--")</f>
        <v>--</v>
      </c>
    </row>
    <row r="44" spans="1:16" x14ac:dyDescent="0.2">
      <c r="A44" s="23" t="s">
        <v>90</v>
      </c>
      <c r="B44" s="17" t="str">
        <f t="shared" si="3"/>
        <v>USDSEK14Y_Quote</v>
      </c>
      <c r="C44" s="17"/>
      <c r="D44" s="17">
        <v>2</v>
      </c>
      <c r="E44" s="17" t="s">
        <v>62</v>
      </c>
      <c r="F44" s="17" t="b">
        <v>0</v>
      </c>
      <c r="G44" s="17" t="str">
        <f>IF(ISERROR(_xll.qlQuoteValue(B44,_xll.ohTrigger(ManualTrigger,'General Settings'!$H$17))),"--",_xll.qlFxSwapRateHelper(,B44,SEKSpotFx,IF(A44="SN","1D",IF(A44="SW","1W",A44)),D44,JoinCalendar,E44,F44,IsCurrencyPairCollateralBased,CollateralCurve,Permanent,_xll.ohTrigger(ManualTrigger,'General Settings'!$H$17),ObjectOverwrite))</f>
        <v>--</v>
      </c>
      <c r="H44" s="18" t="str">
        <f>_xll.ohRangeRetrieveError(G44)</f>
        <v/>
      </c>
      <c r="I44" s="6" t="str">
        <f>IFERROR(_xll.qlRateHelperQuoteName(G44),"--")</f>
        <v>--</v>
      </c>
      <c r="J44" s="7" t="str">
        <f>IFERROR(_xll.qlRateHelperQuoteValue(G44),"--")</f>
        <v>--</v>
      </c>
      <c r="K44" s="7"/>
      <c r="L44" s="8" t="b">
        <f t="shared" si="2"/>
        <v>0</v>
      </c>
      <c r="M44" s="9">
        <v>50</v>
      </c>
      <c r="N44" s="9">
        <v>1</v>
      </c>
      <c r="O44" s="10" t="str">
        <f>IFERROR(_xll.qlRateHelperEarliestDate(G44),"--")</f>
        <v>--</v>
      </c>
      <c r="P44" s="10" t="str">
        <f>IFERROR(_xll.qlRateHelperLatestDate(G44),"--")</f>
        <v>--</v>
      </c>
    </row>
    <row r="45" spans="1:16" x14ac:dyDescent="0.2">
      <c r="A45" s="23" t="s">
        <v>1</v>
      </c>
      <c r="B45" s="17" t="str">
        <f t="shared" si="3"/>
        <v>USDSEK15Y_Quote</v>
      </c>
      <c r="C45" s="17"/>
      <c r="D45" s="17">
        <v>2</v>
      </c>
      <c r="E45" s="17" t="s">
        <v>62</v>
      </c>
      <c r="F45" s="17" t="b">
        <v>0</v>
      </c>
      <c r="G45" s="17" t="str">
        <f>IF(ISERROR(_xll.qlQuoteValue(B45,_xll.ohTrigger(ManualTrigger,'General Settings'!$H$17))),"--",_xll.qlFxSwapRateHelper(,B45,SEKSpotFx,IF(A45="SN","1D",IF(A45="SW","1W",A45)),D45,JoinCalendar,E45,F45,IsCurrencyPairCollateralBased,CollateralCurve,Permanent,_xll.ohTrigger(ManualTrigger,'General Settings'!$H$17),ObjectOverwrite))</f>
        <v>obj_0158e#0005</v>
      </c>
      <c r="H45" s="18" t="str">
        <f>_xll.ohRangeRetrieveError(G45)</f>
        <v/>
      </c>
      <c r="I45" s="6" t="str">
        <f>IFERROR(_xll.qlRateHelperQuoteName(G45),"--")</f>
        <v>USDSEK15Y_Quote</v>
      </c>
      <c r="J45" s="7">
        <f>IFERROR(_xll.qlRateHelperQuoteValue(G45),"--")</f>
        <v>-0.83899999999999997</v>
      </c>
      <c r="K45" s="7"/>
      <c r="L45" s="8" t="b">
        <f t="shared" si="2"/>
        <v>1</v>
      </c>
      <c r="M45" s="9">
        <v>50</v>
      </c>
      <c r="N45" s="9">
        <v>1</v>
      </c>
      <c r="O45" s="10">
        <f>IFERROR(_xll.qlRateHelperEarliestDate(G45),"--")</f>
        <v>42150</v>
      </c>
      <c r="P45" s="10">
        <f>IFERROR(_xll.qlRateHelperLatestDate(G45),"--")</f>
        <v>47631</v>
      </c>
    </row>
    <row r="46" spans="1:16" x14ac:dyDescent="0.2">
      <c r="A46" s="23" t="s">
        <v>91</v>
      </c>
      <c r="B46" s="17" t="str">
        <f t="shared" si="3"/>
        <v>USDSEK16Y_Quote</v>
      </c>
      <c r="C46" s="17"/>
      <c r="D46" s="17">
        <v>2</v>
      </c>
      <c r="E46" s="17" t="s">
        <v>62</v>
      </c>
      <c r="F46" s="17" t="b">
        <v>0</v>
      </c>
      <c r="G46" s="17" t="str">
        <f>IF(ISERROR(_xll.qlQuoteValue(B46,_xll.ohTrigger(ManualTrigger,'General Settings'!$H$17))),"--",_xll.qlFxSwapRateHelper(,B46,SEKSpotFx,IF(A46="SN","1D",IF(A46="SW","1W",A46)),D46,JoinCalendar,E46,F46,IsCurrencyPairCollateralBased,CollateralCurve,Permanent,_xll.ohTrigger(ManualTrigger,'General Settings'!$H$17),ObjectOverwrite))</f>
        <v>--</v>
      </c>
      <c r="H46" s="18" t="str">
        <f>_xll.ohRangeRetrieveError(G46)</f>
        <v/>
      </c>
      <c r="I46" s="6" t="str">
        <f>IFERROR(_xll.qlRateHelperQuoteName(G46),"--")</f>
        <v>--</v>
      </c>
      <c r="J46" s="7" t="str">
        <f>IFERROR(_xll.qlRateHelperQuoteValue(G46),"--")</f>
        <v>--</v>
      </c>
      <c r="K46" s="7"/>
      <c r="L46" s="8" t="b">
        <f t="shared" si="2"/>
        <v>0</v>
      </c>
      <c r="M46" s="9">
        <v>50</v>
      </c>
      <c r="N46" s="9">
        <v>1</v>
      </c>
      <c r="O46" s="10" t="str">
        <f>IFERROR(_xll.qlRateHelperEarliestDate(G46),"--")</f>
        <v>--</v>
      </c>
      <c r="P46" s="10" t="str">
        <f>IFERROR(_xll.qlRateHelperLatestDate(G46),"--")</f>
        <v>--</v>
      </c>
    </row>
    <row r="47" spans="1:16" x14ac:dyDescent="0.2">
      <c r="A47" s="23" t="s">
        <v>92</v>
      </c>
      <c r="B47" s="17" t="str">
        <f t="shared" si="3"/>
        <v>USDSEK17Y_Quote</v>
      </c>
      <c r="C47" s="17"/>
      <c r="D47" s="17">
        <v>2</v>
      </c>
      <c r="E47" s="17" t="s">
        <v>62</v>
      </c>
      <c r="F47" s="17" t="b">
        <v>0</v>
      </c>
      <c r="G47" s="17" t="str">
        <f>IF(ISERROR(_xll.qlQuoteValue(B47,_xll.ohTrigger(ManualTrigger,'General Settings'!$H$17))),"--",_xll.qlFxSwapRateHelper(,B47,SEKSpotFx,IF(A47="SN","1D",IF(A47="SW","1W",A47)),D47,JoinCalendar,E47,F47,IsCurrencyPairCollateralBased,CollateralCurve,Permanent,_xll.ohTrigger(ManualTrigger,'General Settings'!$H$17),ObjectOverwrite))</f>
        <v>--</v>
      </c>
      <c r="H47" s="18" t="str">
        <f>_xll.ohRangeRetrieveError(G47)</f>
        <v/>
      </c>
      <c r="I47" s="6" t="str">
        <f>IFERROR(_xll.qlRateHelperQuoteName(G47),"--")</f>
        <v>--</v>
      </c>
      <c r="J47" s="7" t="str">
        <f>IFERROR(_xll.qlRateHelperQuoteValue(G47),"--")</f>
        <v>--</v>
      </c>
      <c r="K47" s="7"/>
      <c r="L47" s="8" t="b">
        <f t="shared" si="2"/>
        <v>0</v>
      </c>
      <c r="M47" s="9">
        <v>50</v>
      </c>
      <c r="N47" s="9">
        <v>1</v>
      </c>
      <c r="O47" s="10" t="str">
        <f>IFERROR(_xll.qlRateHelperEarliestDate(G47),"--")</f>
        <v>--</v>
      </c>
      <c r="P47" s="10" t="str">
        <f>IFERROR(_xll.qlRateHelperLatestDate(G47),"--")</f>
        <v>--</v>
      </c>
    </row>
    <row r="48" spans="1:16" x14ac:dyDescent="0.2">
      <c r="A48" s="23" t="s">
        <v>93</v>
      </c>
      <c r="B48" s="17" t="str">
        <f t="shared" si="3"/>
        <v>USDSEK18Y_Quote</v>
      </c>
      <c r="C48" s="17"/>
      <c r="D48" s="17">
        <v>2</v>
      </c>
      <c r="E48" s="17" t="s">
        <v>62</v>
      </c>
      <c r="F48" s="17" t="b">
        <v>0</v>
      </c>
      <c r="G48" s="17" t="str">
        <f>IF(ISERROR(_xll.qlQuoteValue(B48,_xll.ohTrigger(ManualTrigger,'General Settings'!$H$17))),"--",_xll.qlFxSwapRateHelper(,B48,SEKSpotFx,IF(A48="SN","1D",IF(A48="SW","1W",A48)),D48,JoinCalendar,E48,F48,IsCurrencyPairCollateralBased,CollateralCurve,Permanent,_xll.ohTrigger(ManualTrigger,'General Settings'!$H$17),ObjectOverwrite))</f>
        <v>--</v>
      </c>
      <c r="H48" s="18" t="str">
        <f>_xll.ohRangeRetrieveError(G48)</f>
        <v/>
      </c>
      <c r="I48" s="6" t="str">
        <f>IFERROR(_xll.qlRateHelperQuoteName(G48),"--")</f>
        <v>--</v>
      </c>
      <c r="J48" s="7" t="str">
        <f>IFERROR(_xll.qlRateHelperQuoteValue(G48),"--")</f>
        <v>--</v>
      </c>
      <c r="K48" s="7"/>
      <c r="L48" s="8" t="b">
        <f t="shared" si="2"/>
        <v>0</v>
      </c>
      <c r="M48" s="9">
        <v>50</v>
      </c>
      <c r="N48" s="9">
        <v>1</v>
      </c>
      <c r="O48" s="10" t="str">
        <f>IFERROR(_xll.qlRateHelperEarliestDate(G48),"--")</f>
        <v>--</v>
      </c>
      <c r="P48" s="10" t="str">
        <f>IFERROR(_xll.qlRateHelperLatestDate(G48),"--")</f>
        <v>--</v>
      </c>
    </row>
    <row r="49" spans="1:16" x14ac:dyDescent="0.2">
      <c r="A49" s="23" t="s">
        <v>94</v>
      </c>
      <c r="B49" s="17" t="str">
        <f t="shared" si="3"/>
        <v>USDSEK19Y_Quote</v>
      </c>
      <c r="C49" s="17"/>
      <c r="D49" s="17">
        <v>2</v>
      </c>
      <c r="E49" s="17" t="s">
        <v>62</v>
      </c>
      <c r="F49" s="17" t="b">
        <v>0</v>
      </c>
      <c r="G49" s="17" t="str">
        <f>IF(ISERROR(_xll.qlQuoteValue(B49,_xll.ohTrigger(ManualTrigger,'General Settings'!$H$17))),"--",_xll.qlFxSwapRateHelper(,B49,SEKSpotFx,IF(A49="SN","1D",IF(A49="SW","1W",A49)),D49,JoinCalendar,E49,F49,IsCurrencyPairCollateralBased,CollateralCurve,Permanent,_xll.ohTrigger(ManualTrigger,'General Settings'!$H$17),ObjectOverwrite))</f>
        <v>--</v>
      </c>
      <c r="H49" s="18" t="str">
        <f>_xll.ohRangeRetrieveError(G49)</f>
        <v/>
      </c>
      <c r="I49" s="6" t="str">
        <f>IFERROR(_xll.qlRateHelperQuoteName(G49),"--")</f>
        <v>--</v>
      </c>
      <c r="J49" s="7" t="str">
        <f>IFERROR(_xll.qlRateHelperQuoteValue(G49),"--")</f>
        <v>--</v>
      </c>
      <c r="K49" s="7"/>
      <c r="L49" s="8" t="b">
        <f t="shared" si="2"/>
        <v>0</v>
      </c>
      <c r="M49" s="9">
        <v>50</v>
      </c>
      <c r="N49" s="9">
        <v>1</v>
      </c>
      <c r="O49" s="10" t="str">
        <f>IFERROR(_xll.qlRateHelperEarliestDate(G49),"--")</f>
        <v>--</v>
      </c>
      <c r="P49" s="10" t="str">
        <f>IFERROR(_xll.qlRateHelperLatestDate(G49),"--")</f>
        <v>--</v>
      </c>
    </row>
    <row r="50" spans="1:16" x14ac:dyDescent="0.2">
      <c r="A50" s="23" t="s">
        <v>0</v>
      </c>
      <c r="B50" s="17" t="str">
        <f t="shared" si="3"/>
        <v>USDSEK20Y_Quote</v>
      </c>
      <c r="C50" s="17"/>
      <c r="D50" s="17">
        <v>2</v>
      </c>
      <c r="E50" s="17" t="s">
        <v>62</v>
      </c>
      <c r="F50" s="17" t="b">
        <v>0</v>
      </c>
      <c r="G50" s="17" t="str">
        <f>IF(ISERROR(_xll.qlQuoteValue(B50,_xll.ohTrigger(ManualTrigger,'General Settings'!$H$17))),"--",_xll.qlFxSwapRateHelper(,B50,SEKSpotFx,IF(A50="SN","1D",IF(A50="SW","1W",A50)),D50,JoinCalendar,E50,F50,IsCurrencyPairCollateralBased,CollateralCurve,Permanent,_xll.ohTrigger(ManualTrigger,'General Settings'!$H$17),ObjectOverwrite))</f>
        <v>obj_015a8#0005</v>
      </c>
      <c r="H50" s="18" t="str">
        <f>_xll.ohRangeRetrieveError(G50)</f>
        <v/>
      </c>
      <c r="I50" s="6" t="str">
        <f>IFERROR(_xll.qlRateHelperQuoteName(G50),"--")</f>
        <v>USDSEK20Y_Quote</v>
      </c>
      <c r="J50" s="7">
        <f>IFERROR(_xll.qlRateHelperQuoteValue(G50),"--")</f>
        <v>-0.97499999999999998</v>
      </c>
      <c r="K50" s="7"/>
      <c r="L50" s="8" t="b">
        <f t="shared" si="2"/>
        <v>1</v>
      </c>
      <c r="M50" s="9">
        <v>50</v>
      </c>
      <c r="N50" s="9">
        <v>1</v>
      </c>
      <c r="O50" s="10">
        <f>IFERROR(_xll.qlRateHelperEarliestDate(G50),"--")</f>
        <v>42150</v>
      </c>
      <c r="P50" s="10">
        <f>IFERROR(_xll.qlRateHelperLatestDate(G50),"--")</f>
        <v>49458</v>
      </c>
    </row>
    <row r="51" spans="1:16" x14ac:dyDescent="0.2">
      <c r="A51" s="23" t="s">
        <v>95</v>
      </c>
      <c r="B51" s="17" t="str">
        <f t="shared" si="3"/>
        <v>USDSEK21Y_Quote</v>
      </c>
      <c r="C51" s="17"/>
      <c r="D51" s="17">
        <v>2</v>
      </c>
      <c r="E51" s="17" t="s">
        <v>62</v>
      </c>
      <c r="F51" s="17" t="b">
        <v>0</v>
      </c>
      <c r="G51" s="17" t="str">
        <f>IF(ISERROR(_xll.qlQuoteValue(B51,_xll.ohTrigger(ManualTrigger,'General Settings'!$H$17))),"--",_xll.qlFxSwapRateHelper(,B51,SEKSpotFx,IF(A51="SN","1D",IF(A51="SW","1W",A51)),D51,JoinCalendar,E51,F51,IsCurrencyPairCollateralBased,CollateralCurve,Permanent,_xll.ohTrigger(ManualTrigger,'General Settings'!$H$17),ObjectOverwrite))</f>
        <v>--</v>
      </c>
      <c r="H51" s="18" t="str">
        <f>_xll.ohRangeRetrieveError(G51)</f>
        <v/>
      </c>
      <c r="I51" s="6" t="str">
        <f>IFERROR(_xll.qlRateHelperQuoteName(G51),"--")</f>
        <v>--</v>
      </c>
      <c r="J51" s="7" t="str">
        <f>IFERROR(_xll.qlRateHelperQuoteValue(G51),"--")</f>
        <v>--</v>
      </c>
      <c r="K51" s="7"/>
      <c r="L51" s="8" t="b">
        <f t="shared" si="2"/>
        <v>0</v>
      </c>
      <c r="M51" s="9">
        <v>50</v>
      </c>
      <c r="N51" s="9">
        <v>1</v>
      </c>
      <c r="O51" s="10" t="str">
        <f>IFERROR(_xll.qlRateHelperEarliestDate(G51),"--")</f>
        <v>--</v>
      </c>
      <c r="P51" s="10" t="str">
        <f>IFERROR(_xll.qlRateHelperLatestDate(G51),"--")</f>
        <v>--</v>
      </c>
    </row>
    <row r="52" spans="1:16" x14ac:dyDescent="0.2">
      <c r="A52" s="23" t="s">
        <v>96</v>
      </c>
      <c r="B52" s="17" t="str">
        <f t="shared" si="3"/>
        <v>USDSEK22Y_Quote</v>
      </c>
      <c r="C52" s="17"/>
      <c r="D52" s="17">
        <v>2</v>
      </c>
      <c r="E52" s="17" t="s">
        <v>62</v>
      </c>
      <c r="F52" s="17" t="b">
        <v>0</v>
      </c>
      <c r="G52" s="17" t="str">
        <f>IF(ISERROR(_xll.qlQuoteValue(B52,_xll.ohTrigger(ManualTrigger,'General Settings'!$H$17))),"--",_xll.qlFxSwapRateHelper(,B52,SEKSpotFx,IF(A52="SN","1D",IF(A52="SW","1W",A52)),D52,JoinCalendar,E52,F52,IsCurrencyPairCollateralBased,CollateralCurve,Permanent,_xll.ohTrigger(ManualTrigger,'General Settings'!$H$17),ObjectOverwrite))</f>
        <v>--</v>
      </c>
      <c r="H52" s="18" t="str">
        <f>_xll.ohRangeRetrieveError(G52)</f>
        <v/>
      </c>
      <c r="I52" s="6" t="str">
        <f>IFERROR(_xll.qlRateHelperQuoteName(G52),"--")</f>
        <v>--</v>
      </c>
      <c r="J52" s="7" t="str">
        <f>IFERROR(_xll.qlRateHelperQuoteValue(G52),"--")</f>
        <v>--</v>
      </c>
      <c r="K52" s="7"/>
      <c r="L52" s="8" t="b">
        <f t="shared" si="2"/>
        <v>0</v>
      </c>
      <c r="M52" s="9">
        <v>50</v>
      </c>
      <c r="N52" s="9">
        <v>1</v>
      </c>
      <c r="O52" s="10" t="str">
        <f>IFERROR(_xll.qlRateHelperEarliestDate(G52),"--")</f>
        <v>--</v>
      </c>
      <c r="P52" s="10" t="str">
        <f>IFERROR(_xll.qlRateHelperLatestDate(G52),"--")</f>
        <v>--</v>
      </c>
    </row>
    <row r="53" spans="1:16" x14ac:dyDescent="0.2">
      <c r="A53" s="23" t="s">
        <v>97</v>
      </c>
      <c r="B53" s="17" t="str">
        <f t="shared" si="3"/>
        <v>USDSEK23Y_Quote</v>
      </c>
      <c r="C53" s="17"/>
      <c r="D53" s="17">
        <v>2</v>
      </c>
      <c r="E53" s="17" t="s">
        <v>62</v>
      </c>
      <c r="F53" s="17" t="b">
        <v>0</v>
      </c>
      <c r="G53" s="17" t="str">
        <f>IF(ISERROR(_xll.qlQuoteValue(B53,_xll.ohTrigger(ManualTrigger,'General Settings'!$H$17))),"--",_xll.qlFxSwapRateHelper(,B53,SEKSpotFx,IF(A53="SN","1D",IF(A53="SW","1W",A53)),D53,JoinCalendar,E53,F53,IsCurrencyPairCollateralBased,CollateralCurve,Permanent,_xll.ohTrigger(ManualTrigger,'General Settings'!$H$17),ObjectOverwrite))</f>
        <v>--</v>
      </c>
      <c r="H53" s="18" t="str">
        <f>_xll.ohRangeRetrieveError(G53)</f>
        <v/>
      </c>
      <c r="I53" s="6" t="str">
        <f>IFERROR(_xll.qlRateHelperQuoteName(G53),"--")</f>
        <v>--</v>
      </c>
      <c r="J53" s="7" t="str">
        <f>IFERROR(_xll.qlRateHelperQuoteValue(G53),"--")</f>
        <v>--</v>
      </c>
      <c r="K53" s="7"/>
      <c r="L53" s="8" t="b">
        <f t="shared" si="2"/>
        <v>0</v>
      </c>
      <c r="M53" s="9">
        <v>50</v>
      </c>
      <c r="N53" s="9">
        <v>1</v>
      </c>
      <c r="O53" s="10" t="str">
        <f>IFERROR(_xll.qlRateHelperEarliestDate(G53),"--")</f>
        <v>--</v>
      </c>
      <c r="P53" s="10" t="str">
        <f>IFERROR(_xll.qlRateHelperLatestDate(G53),"--")</f>
        <v>--</v>
      </c>
    </row>
    <row r="54" spans="1:16" x14ac:dyDescent="0.2">
      <c r="A54" s="23" t="s">
        <v>98</v>
      </c>
      <c r="B54" s="17" t="str">
        <f t="shared" si="3"/>
        <v>USDSEK24Y_Quote</v>
      </c>
      <c r="C54" s="17"/>
      <c r="D54" s="17">
        <v>2</v>
      </c>
      <c r="E54" s="17" t="s">
        <v>62</v>
      </c>
      <c r="F54" s="17" t="b">
        <v>0</v>
      </c>
      <c r="G54" s="17" t="str">
        <f>IF(ISERROR(_xll.qlQuoteValue(B54,_xll.ohTrigger(ManualTrigger,'General Settings'!$H$17))),"--",_xll.qlFxSwapRateHelper(,B54,SEKSpotFx,IF(A54="SN","1D",IF(A54="SW","1W",A54)),D54,JoinCalendar,E54,F54,IsCurrencyPairCollateralBased,CollateralCurve,Permanent,_xll.ohTrigger(ManualTrigger,'General Settings'!$H$17),ObjectOverwrite))</f>
        <v>--</v>
      </c>
      <c r="H54" s="18" t="str">
        <f>_xll.ohRangeRetrieveError(G54)</f>
        <v/>
      </c>
      <c r="I54" s="6" t="str">
        <f>IFERROR(_xll.qlRateHelperQuoteName(G54),"--")</f>
        <v>--</v>
      </c>
      <c r="J54" s="7" t="str">
        <f>IFERROR(_xll.qlRateHelperQuoteValue(G54),"--")</f>
        <v>--</v>
      </c>
      <c r="K54" s="7"/>
      <c r="L54" s="8" t="b">
        <f t="shared" si="2"/>
        <v>0</v>
      </c>
      <c r="M54" s="9">
        <v>50</v>
      </c>
      <c r="N54" s="9">
        <v>1</v>
      </c>
      <c r="O54" s="10" t="str">
        <f>IFERROR(_xll.qlRateHelperEarliestDate(G54),"--")</f>
        <v>--</v>
      </c>
      <c r="P54" s="10" t="str">
        <f>IFERROR(_xll.qlRateHelperLatestDate(G54),"--")</f>
        <v>--</v>
      </c>
    </row>
    <row r="55" spans="1:16" x14ac:dyDescent="0.2">
      <c r="A55" s="23" t="s">
        <v>99</v>
      </c>
      <c r="B55" s="17" t="str">
        <f t="shared" si="3"/>
        <v>USDSEK25Y_Quote</v>
      </c>
      <c r="C55" s="17"/>
      <c r="D55" s="17">
        <v>2</v>
      </c>
      <c r="E55" s="17" t="s">
        <v>62</v>
      </c>
      <c r="F55" s="17" t="b">
        <v>0</v>
      </c>
      <c r="G55" s="17" t="str">
        <f>IF(ISERROR(_xll.qlQuoteValue(B55,_xll.ohTrigger(ManualTrigger,'General Settings'!$H$17))),"--",_xll.qlFxSwapRateHelper(,B55,SEKSpotFx,IF(A55="SN","1D",IF(A55="SW","1W",A55)),D55,JoinCalendar,E55,F55,IsCurrencyPairCollateralBased,CollateralCurve,Permanent,_xll.ohTrigger(ManualTrigger,'General Settings'!$H$17),ObjectOverwrite))</f>
        <v>--</v>
      </c>
      <c r="H55" s="18" t="str">
        <f>_xll.ohRangeRetrieveError(G55)</f>
        <v/>
      </c>
      <c r="I55" s="6" t="str">
        <f>IFERROR(_xll.qlRateHelperQuoteName(G55),"--")</f>
        <v>--</v>
      </c>
      <c r="J55" s="7" t="str">
        <f>IFERROR(_xll.qlRateHelperQuoteValue(G55),"--")</f>
        <v>--</v>
      </c>
      <c r="K55" s="7"/>
      <c r="L55" s="8" t="b">
        <f t="shared" si="2"/>
        <v>0</v>
      </c>
      <c r="M55" s="9">
        <v>50</v>
      </c>
      <c r="N55" s="9">
        <v>1</v>
      </c>
      <c r="O55" s="10" t="str">
        <f>IFERROR(_xll.qlRateHelperEarliestDate(G55),"--")</f>
        <v>--</v>
      </c>
      <c r="P55" s="10" t="str">
        <f>IFERROR(_xll.qlRateHelperLatestDate(G55),"--")</f>
        <v>--</v>
      </c>
    </row>
    <row r="56" spans="1:16" x14ac:dyDescent="0.2">
      <c r="A56" s="23" t="s">
        <v>100</v>
      </c>
      <c r="B56" s="17" t="str">
        <f t="shared" si="3"/>
        <v>USDSEK26Y_Quote</v>
      </c>
      <c r="C56" s="17"/>
      <c r="D56" s="17">
        <v>2</v>
      </c>
      <c r="E56" s="17" t="s">
        <v>62</v>
      </c>
      <c r="F56" s="17" t="b">
        <v>0</v>
      </c>
      <c r="G56" s="17" t="str">
        <f>IF(ISERROR(_xll.qlQuoteValue(B56,_xll.ohTrigger(ManualTrigger,'General Settings'!$H$17))),"--",_xll.qlFxSwapRateHelper(,B56,SEKSpotFx,IF(A56="SN","1D",IF(A56="SW","1W",A56)),D56,JoinCalendar,E56,F56,IsCurrencyPairCollateralBased,CollateralCurve,Permanent,_xll.ohTrigger(ManualTrigger,'General Settings'!$H$17),ObjectOverwrite))</f>
        <v>--</v>
      </c>
      <c r="H56" s="18" t="str">
        <f>_xll.ohRangeRetrieveError(G56)</f>
        <v/>
      </c>
      <c r="I56" s="6" t="str">
        <f>IFERROR(_xll.qlRateHelperQuoteName(G56),"--")</f>
        <v>--</v>
      </c>
      <c r="J56" s="7" t="str">
        <f>IFERROR(_xll.qlRateHelperQuoteValue(G56),"--")</f>
        <v>--</v>
      </c>
      <c r="K56" s="7"/>
      <c r="L56" s="8" t="b">
        <f t="shared" si="2"/>
        <v>0</v>
      </c>
      <c r="M56" s="9">
        <v>50</v>
      </c>
      <c r="N56" s="9">
        <v>1</v>
      </c>
      <c r="O56" s="10" t="str">
        <f>IFERROR(_xll.qlRateHelperEarliestDate(G56),"--")</f>
        <v>--</v>
      </c>
      <c r="P56" s="10" t="str">
        <f>IFERROR(_xll.qlRateHelperLatestDate(G56),"--")</f>
        <v>--</v>
      </c>
    </row>
    <row r="57" spans="1:16" x14ac:dyDescent="0.2">
      <c r="A57" s="23" t="s">
        <v>101</v>
      </c>
      <c r="B57" s="17" t="str">
        <f t="shared" si="3"/>
        <v>USDSEK27Y_Quote</v>
      </c>
      <c r="C57" s="17"/>
      <c r="D57" s="17">
        <v>2</v>
      </c>
      <c r="E57" s="17" t="s">
        <v>62</v>
      </c>
      <c r="F57" s="17" t="b">
        <v>0</v>
      </c>
      <c r="G57" s="17" t="str">
        <f>IF(ISERROR(_xll.qlQuoteValue(B57,_xll.ohTrigger(ManualTrigger,'General Settings'!$H$17))),"--",_xll.qlFxSwapRateHelper(,B57,SEKSpotFx,IF(A57="SN","1D",IF(A57="SW","1W",A57)),D57,JoinCalendar,E57,F57,IsCurrencyPairCollateralBased,CollateralCurve,Permanent,_xll.ohTrigger(ManualTrigger,'General Settings'!$H$17),ObjectOverwrite))</f>
        <v>--</v>
      </c>
      <c r="H57" s="18" t="str">
        <f>_xll.ohRangeRetrieveError(G57)</f>
        <v/>
      </c>
      <c r="I57" s="6" t="str">
        <f>IFERROR(_xll.qlRateHelperQuoteName(G57),"--")</f>
        <v>--</v>
      </c>
      <c r="J57" s="7" t="str">
        <f>IFERROR(_xll.qlRateHelperQuoteValue(G57),"--")</f>
        <v>--</v>
      </c>
      <c r="K57" s="7"/>
      <c r="L57" s="8" t="b">
        <f t="shared" si="2"/>
        <v>0</v>
      </c>
      <c r="M57" s="9">
        <v>50</v>
      </c>
      <c r="N57" s="9">
        <v>1</v>
      </c>
      <c r="O57" s="10" t="str">
        <f>IFERROR(_xll.qlRateHelperEarliestDate(G57),"--")</f>
        <v>--</v>
      </c>
      <c r="P57" s="10" t="str">
        <f>IFERROR(_xll.qlRateHelperLatestDate(G57),"--")</f>
        <v>--</v>
      </c>
    </row>
    <row r="58" spans="1:16" x14ac:dyDescent="0.2">
      <c r="A58" s="23" t="s">
        <v>102</v>
      </c>
      <c r="B58" s="17" t="str">
        <f t="shared" si="3"/>
        <v>USDSEK28Y_Quote</v>
      </c>
      <c r="C58" s="17"/>
      <c r="D58" s="17">
        <v>2</v>
      </c>
      <c r="E58" s="17" t="s">
        <v>62</v>
      </c>
      <c r="F58" s="17" t="b">
        <v>0</v>
      </c>
      <c r="G58" s="17" t="str">
        <f>IF(ISERROR(_xll.qlQuoteValue(B58,_xll.ohTrigger(ManualTrigger,'General Settings'!$H$17))),"--",_xll.qlFxSwapRateHelper(,B58,SEKSpotFx,IF(A58="SN","1D",IF(A58="SW","1W",A58)),D58,JoinCalendar,E58,F58,IsCurrencyPairCollateralBased,CollateralCurve,Permanent,_xll.ohTrigger(ManualTrigger,'General Settings'!$H$17),ObjectOverwrite))</f>
        <v>--</v>
      </c>
      <c r="H58" s="18" t="str">
        <f>_xll.ohRangeRetrieveError(G58)</f>
        <v/>
      </c>
      <c r="I58" s="6" t="str">
        <f>IFERROR(_xll.qlRateHelperQuoteName(G58),"--")</f>
        <v>--</v>
      </c>
      <c r="J58" s="7" t="str">
        <f>IFERROR(_xll.qlRateHelperQuoteValue(G58),"--")</f>
        <v>--</v>
      </c>
      <c r="K58" s="7"/>
      <c r="L58" s="8" t="b">
        <f t="shared" si="2"/>
        <v>0</v>
      </c>
      <c r="M58" s="9">
        <v>50</v>
      </c>
      <c r="N58" s="9">
        <v>1</v>
      </c>
      <c r="O58" s="10" t="str">
        <f>IFERROR(_xll.qlRateHelperEarliestDate(G58),"--")</f>
        <v>--</v>
      </c>
      <c r="P58" s="10" t="str">
        <f>IFERROR(_xll.qlRateHelperLatestDate(G58),"--")</f>
        <v>--</v>
      </c>
    </row>
    <row r="59" spans="1:16" x14ac:dyDescent="0.2">
      <c r="A59" s="23" t="s">
        <v>103</v>
      </c>
      <c r="B59" s="17" t="str">
        <f t="shared" si="3"/>
        <v>USDSEK29Y_Quote</v>
      </c>
      <c r="C59" s="17"/>
      <c r="D59" s="17">
        <v>2</v>
      </c>
      <c r="E59" s="17" t="s">
        <v>62</v>
      </c>
      <c r="F59" s="17" t="b">
        <v>0</v>
      </c>
      <c r="G59" s="17" t="str">
        <f>IF(ISERROR(_xll.qlQuoteValue(B59,_xll.ohTrigger(ManualTrigger,'General Settings'!$H$17))),"--",_xll.qlFxSwapRateHelper(,B59,SEKSpotFx,IF(A59="SN","1D",IF(A59="SW","1W",A59)),D59,JoinCalendar,E59,F59,IsCurrencyPairCollateralBased,CollateralCurve,Permanent,_xll.ohTrigger(ManualTrigger,'General Settings'!$H$17),ObjectOverwrite))</f>
        <v>--</v>
      </c>
      <c r="H59" s="18" t="str">
        <f>_xll.ohRangeRetrieveError(G59)</f>
        <v/>
      </c>
      <c r="I59" s="6" t="str">
        <f>IFERROR(_xll.qlRateHelperQuoteName(G59),"--")</f>
        <v>--</v>
      </c>
      <c r="J59" s="7" t="str">
        <f>IFERROR(_xll.qlRateHelperQuoteValue(G59),"--")</f>
        <v>--</v>
      </c>
      <c r="K59" s="7"/>
      <c r="L59" s="8" t="b">
        <f t="shared" si="2"/>
        <v>0</v>
      </c>
      <c r="M59" s="9">
        <v>50</v>
      </c>
      <c r="N59" s="9">
        <v>1</v>
      </c>
      <c r="O59" s="10" t="str">
        <f>IFERROR(_xll.qlRateHelperEarliestDate(G59),"--")</f>
        <v>--</v>
      </c>
      <c r="P59" s="10" t="str">
        <f>IFERROR(_xll.qlRateHelperLatestDate(G59),"--")</f>
        <v>--</v>
      </c>
    </row>
    <row r="60" spans="1:16" x14ac:dyDescent="0.2">
      <c r="A60" s="24" t="s">
        <v>104</v>
      </c>
      <c r="B60" s="19" t="str">
        <f t="shared" si="3"/>
        <v>USDSEK30Y_Quote</v>
      </c>
      <c r="C60" s="19"/>
      <c r="D60" s="19">
        <v>2</v>
      </c>
      <c r="E60" s="19" t="s">
        <v>62</v>
      </c>
      <c r="F60" s="19" t="b">
        <v>0</v>
      </c>
      <c r="G60" s="19" t="str">
        <f>IF(ISERROR(_xll.qlQuoteValue(B60,_xll.ohTrigger(ManualTrigger,'General Settings'!$H$17))),"--",_xll.qlFxSwapRateHelper(,B60,SEKSpotFx,IF(A60="SN","1D",IF(A60="SW","1W",A60)),D60,JoinCalendar,E60,F60,IsCurrencyPairCollateralBased,CollateralCurve,Permanent,_xll.ohTrigger(ManualTrigger,'General Settings'!$H$17),ObjectOverwrite))</f>
        <v>--</v>
      </c>
      <c r="H60" s="20" t="str">
        <f>_xll.ohRangeRetrieveError(G60)</f>
        <v/>
      </c>
      <c r="I60" s="11" t="str">
        <f>IFERROR(_xll.qlRateHelperQuoteName(G60),"--")</f>
        <v>--</v>
      </c>
      <c r="J60" s="12" t="str">
        <f>IFERROR(_xll.qlRateHelperQuoteValue(G60),"--")</f>
        <v>--</v>
      </c>
      <c r="K60" s="12"/>
      <c r="L60" s="13" t="b">
        <f t="shared" si="2"/>
        <v>0</v>
      </c>
      <c r="M60" s="14">
        <v>50</v>
      </c>
      <c r="N60" s="14">
        <v>1</v>
      </c>
      <c r="O60" s="15" t="str">
        <f>IFERROR(_xll.qlRateHelperEarliestDate(G60),"--")</f>
        <v>--</v>
      </c>
      <c r="P60" s="15" t="str">
        <f>IFERROR(_xll.qlRateHelperLatestDate(G60),"--")</f>
        <v>--</v>
      </c>
    </row>
  </sheetData>
  <dataValidations count="5">
    <dataValidation type="list" allowBlank="1" showInputMessage="1" showErrorMessage="1" sqref="S6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S8">
      <formula1>"JoinBusinessDays,JoinHolidays"</formula1>
    </dataValidation>
    <dataValidation type="list" allowBlank="1" showInputMessage="1" showErrorMessage="1" sqref="S3">
      <formula1>"EUR,USD,GBP,JPY,CHF"</formula1>
    </dataValidation>
    <dataValidation type="list" allowBlank="1" showInputMessage="1" showErrorMessage="1" sqref="S7">
      <formula1>"TARGET,UnitedKingdom::Exchange,UnitedKingdom::Metals,UnitedKingdom::Settlement,UnitedStates::GovernmentBond,UnitedStates::NERC,UnitedStates::NYSE,UnitedStates::Settlement,Switzerland,Japan,Italy::Exchange,NullCalendar,Australia,China,HongKong::HKEx,Sweden"</formula1>
    </dataValidation>
    <dataValidation type="list" allowBlank="1" showInputMessage="1" showErrorMessage="1" sqref="S4 S1">
      <formula1>"EUR,USD,GBP,JPY,CHF,AUD,CNY,CNH,HKD,RMB,SEK,PLN,HUF,CZK"</formula1>
    </dataValidation>
  </dataValidations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214</vt:i4>
      </vt:variant>
    </vt:vector>
  </HeadingPairs>
  <TitlesOfParts>
    <vt:vector size="231" baseType="lpstr">
      <vt:lpstr>General Settings</vt:lpstr>
      <vt:lpstr>USD Selected</vt:lpstr>
      <vt:lpstr>EUR Selected</vt:lpstr>
      <vt:lpstr>GBP Selected</vt:lpstr>
      <vt:lpstr>CHF Selected</vt:lpstr>
      <vt:lpstr>JPY Selected</vt:lpstr>
      <vt:lpstr>AUD Selected</vt:lpstr>
      <vt:lpstr>HKD Selected</vt:lpstr>
      <vt:lpstr>SEK Selected</vt:lpstr>
      <vt:lpstr>USD RateHelpers</vt:lpstr>
      <vt:lpstr>EUR RateHelpers</vt:lpstr>
      <vt:lpstr>GBP RateHelpers</vt:lpstr>
      <vt:lpstr>CHF RateHelpers</vt:lpstr>
      <vt:lpstr>JPY RateHelpers</vt:lpstr>
      <vt:lpstr>AUD RateHelpers</vt:lpstr>
      <vt:lpstr>HKD RateHelpers</vt:lpstr>
      <vt:lpstr>SEK RateHelpers</vt:lpstr>
      <vt:lpstr>'AUD Selected'!Accuracy</vt:lpstr>
      <vt:lpstr>'CHF Selected'!Accuracy</vt:lpstr>
      <vt:lpstr>'EUR Selected'!Accuracy</vt:lpstr>
      <vt:lpstr>'GBP Selected'!Accuracy</vt:lpstr>
      <vt:lpstr>'HKD Selected'!Accuracy</vt:lpstr>
      <vt:lpstr>'JPY Selected'!Accuracy</vt:lpstr>
      <vt:lpstr>'SEK Selected'!Accuracy</vt:lpstr>
      <vt:lpstr>'USD Selected'!Accuracy</vt:lpstr>
      <vt:lpstr>AUDCollateralCurrency</vt:lpstr>
      <vt:lpstr>AUDCollateralType</vt:lpstr>
      <vt:lpstr>AUDMinDistance</vt:lpstr>
      <vt:lpstr>AUDRateHelpers</vt:lpstr>
      <vt:lpstr>AUDRateHelpersIncluded</vt:lpstr>
      <vt:lpstr>AUDRateHelpersPriority</vt:lpstr>
      <vt:lpstr>AUDSpotFx</vt:lpstr>
      <vt:lpstr>'AUD Selected'!AUDTrigger</vt:lpstr>
      <vt:lpstr>'AUD RateHelpers'!BaseCurrency</vt:lpstr>
      <vt:lpstr>'CHF RateHelpers'!BaseCurrency</vt:lpstr>
      <vt:lpstr>'EUR RateHelpers'!BaseCurrency</vt:lpstr>
      <vt:lpstr>'GBP RateHelpers'!BaseCurrency</vt:lpstr>
      <vt:lpstr>'HKD RateHelpers'!BaseCurrency</vt:lpstr>
      <vt:lpstr>'JPY RateHelpers'!BaseCurrency</vt:lpstr>
      <vt:lpstr>'SEK RateHelpers'!BaseCurrency</vt:lpstr>
      <vt:lpstr>'USD RateHelpers'!BaseCurrency</vt:lpstr>
      <vt:lpstr>'AUD Selected'!Calendar</vt:lpstr>
      <vt:lpstr>'CHF Selected'!Calendar</vt:lpstr>
      <vt:lpstr>'EUR Selected'!Calendar</vt:lpstr>
      <vt:lpstr>'GBP Selected'!Calendar</vt:lpstr>
      <vt:lpstr>'HKD Selected'!Calendar</vt:lpstr>
      <vt:lpstr>'JPY Selected'!Calendar</vt:lpstr>
      <vt:lpstr>'SEK Selected'!Calendar</vt:lpstr>
      <vt:lpstr>'USD Selected'!Calendar</vt:lpstr>
      <vt:lpstr>CHFCollateralCurrency</vt:lpstr>
      <vt:lpstr>CHFCollateralType</vt:lpstr>
      <vt:lpstr>CHFMinDistance</vt:lpstr>
      <vt:lpstr>CHFRateHelpers</vt:lpstr>
      <vt:lpstr>CHFRateHelpersIncluded</vt:lpstr>
      <vt:lpstr>CHFRateHelpersPriority</vt:lpstr>
      <vt:lpstr>CHFSpotFx</vt:lpstr>
      <vt:lpstr>'CHF Selected'!CHFTrigger</vt:lpstr>
      <vt:lpstr>CollateralCurrency</vt:lpstr>
      <vt:lpstr>'AUD RateHelpers'!CollateralCurve</vt:lpstr>
      <vt:lpstr>'CHF RateHelpers'!CollateralCurve</vt:lpstr>
      <vt:lpstr>'EUR RateHelpers'!CollateralCurve</vt:lpstr>
      <vt:lpstr>'GBP RateHelpers'!CollateralCurve</vt:lpstr>
      <vt:lpstr>'HKD RateHelpers'!CollateralCurve</vt:lpstr>
      <vt:lpstr>'JPY RateHelpers'!CollateralCurve</vt:lpstr>
      <vt:lpstr>'SEK RateHelpers'!CollateralCurve</vt:lpstr>
      <vt:lpstr>'USD RateHelpers'!CollateralCurve</vt:lpstr>
      <vt:lpstr>'AUD Selected'!Currency</vt:lpstr>
      <vt:lpstr>'CHF Selected'!Currency</vt:lpstr>
      <vt:lpstr>'EUR Selected'!Currency</vt:lpstr>
      <vt:lpstr>'GBP Selected'!Currency</vt:lpstr>
      <vt:lpstr>'HKD Selected'!Currency</vt:lpstr>
      <vt:lpstr>'JPY Selected'!Currency</vt:lpstr>
      <vt:lpstr>'SEK Selected'!Currency</vt:lpstr>
      <vt:lpstr>'USD Selected'!Currency</vt:lpstr>
      <vt:lpstr>'AUD Selected'!DayCounter</vt:lpstr>
      <vt:lpstr>'CHF Selected'!DayCounter</vt:lpstr>
      <vt:lpstr>'EUR Selected'!DayCounter</vt:lpstr>
      <vt:lpstr>'GBP Selected'!DayCounter</vt:lpstr>
      <vt:lpstr>'HKD Selected'!DayCounter</vt:lpstr>
      <vt:lpstr>'JPY Selected'!DayCounter</vt:lpstr>
      <vt:lpstr>'SEK Selected'!DayCounter</vt:lpstr>
      <vt:lpstr>'USD Selected'!DayCounter</vt:lpstr>
      <vt:lpstr>'AUD Selected'!DepoInclusionCriteria</vt:lpstr>
      <vt:lpstr>'CHF Selected'!DepoInclusionCriteria</vt:lpstr>
      <vt:lpstr>'EUR Selected'!DepoInclusionCriteria</vt:lpstr>
      <vt:lpstr>'GBP Selected'!DepoInclusionCriteria</vt:lpstr>
      <vt:lpstr>'HKD Selected'!DepoInclusionCriteria</vt:lpstr>
      <vt:lpstr>'JPY Selected'!DepoInclusionCriteria</vt:lpstr>
      <vt:lpstr>'SEK Selected'!DepoInclusionCriteria</vt:lpstr>
      <vt:lpstr>'USD Selected'!DepoInclusionCriteria</vt:lpstr>
      <vt:lpstr>EURCollateralCurrency</vt:lpstr>
      <vt:lpstr>EURCollateralType</vt:lpstr>
      <vt:lpstr>EURMinDistance</vt:lpstr>
      <vt:lpstr>EURRateHelpers</vt:lpstr>
      <vt:lpstr>EURRateHelpersIncluded</vt:lpstr>
      <vt:lpstr>EURRateHelpersPriority</vt:lpstr>
      <vt:lpstr>EURSpotFx</vt:lpstr>
      <vt:lpstr>'EUR Selected'!EURTrigger</vt:lpstr>
      <vt:lpstr>'AUD RateHelpers'!ForeignCurrency</vt:lpstr>
      <vt:lpstr>'CHF RateHelpers'!ForeignCurrency</vt:lpstr>
      <vt:lpstr>'EUR RateHelpers'!ForeignCurrency</vt:lpstr>
      <vt:lpstr>'GBP RateHelpers'!ForeignCurrency</vt:lpstr>
      <vt:lpstr>'HKD RateHelpers'!ForeignCurrency</vt:lpstr>
      <vt:lpstr>'JPY RateHelpers'!ForeignCurrency</vt:lpstr>
      <vt:lpstr>'SEK RateHelpers'!ForeignCurrency</vt:lpstr>
      <vt:lpstr>'USD RateHelpers'!ForeignCurrency</vt:lpstr>
      <vt:lpstr>'AUD Selected'!FrontFuturesRollingDays</vt:lpstr>
      <vt:lpstr>'CHF Selected'!FrontFuturesRollingDays</vt:lpstr>
      <vt:lpstr>'EUR Selected'!FrontFuturesRollingDays</vt:lpstr>
      <vt:lpstr>'GBP Selected'!FrontFuturesRollingDays</vt:lpstr>
      <vt:lpstr>'HKD Selected'!FrontFuturesRollingDays</vt:lpstr>
      <vt:lpstr>'JPY Selected'!FrontFuturesRollingDays</vt:lpstr>
      <vt:lpstr>'SEK Selected'!FrontFuturesRollingDays</vt:lpstr>
      <vt:lpstr>'USD Selected'!FrontFuturesRollingDays</vt:lpstr>
      <vt:lpstr>GBPCollateralCurrency</vt:lpstr>
      <vt:lpstr>GBPCollateralType</vt:lpstr>
      <vt:lpstr>GBPMinDistance</vt:lpstr>
      <vt:lpstr>GBPRateHelpers</vt:lpstr>
      <vt:lpstr>GBPRateHelpersIncluded</vt:lpstr>
      <vt:lpstr>GBPRateHelpersPriority</vt:lpstr>
      <vt:lpstr>GBPSpotFx</vt:lpstr>
      <vt:lpstr>'GBP Selected'!GBPTrigger</vt:lpstr>
      <vt:lpstr>HKDCollateralCurrency</vt:lpstr>
      <vt:lpstr>HKDCollateralType</vt:lpstr>
      <vt:lpstr>HKDMinDistance</vt:lpstr>
      <vt:lpstr>HKDRateHelpers</vt:lpstr>
      <vt:lpstr>HKDRateHelpersIncluded</vt:lpstr>
      <vt:lpstr>HKDRateHelpersPriority</vt:lpstr>
      <vt:lpstr>HKDSpotFx</vt:lpstr>
      <vt:lpstr>'HKD Selected'!HKDTrigger</vt:lpstr>
      <vt:lpstr>'AUD Selected'!InterpolatorID</vt:lpstr>
      <vt:lpstr>'CHF Selected'!InterpolatorID</vt:lpstr>
      <vt:lpstr>'EUR Selected'!InterpolatorID</vt:lpstr>
      <vt:lpstr>'GBP Selected'!InterpolatorID</vt:lpstr>
      <vt:lpstr>'HKD Selected'!InterpolatorID</vt:lpstr>
      <vt:lpstr>'JPY Selected'!InterpolatorID</vt:lpstr>
      <vt:lpstr>'SEK Selected'!InterpolatorID</vt:lpstr>
      <vt:lpstr>'USD Selected'!InterpolatorID</vt:lpstr>
      <vt:lpstr>'AUD RateHelpers'!IsCurrencyPairCollateralBased</vt:lpstr>
      <vt:lpstr>'CHF RateHelpers'!IsCurrencyPairCollateralBased</vt:lpstr>
      <vt:lpstr>'EUR RateHelpers'!IsCurrencyPairCollateralBased</vt:lpstr>
      <vt:lpstr>'GBP RateHelpers'!IsCurrencyPairCollateralBased</vt:lpstr>
      <vt:lpstr>'HKD RateHelpers'!IsCurrencyPairCollateralBased</vt:lpstr>
      <vt:lpstr>'JPY RateHelpers'!IsCurrencyPairCollateralBased</vt:lpstr>
      <vt:lpstr>'SEK RateHelpers'!IsCurrencyPairCollateralBased</vt:lpstr>
      <vt:lpstr>'USD RateHelpers'!IsCurrencyPairCollateralBased</vt:lpstr>
      <vt:lpstr>'AUD RateHelpers'!JoinCalendar</vt:lpstr>
      <vt:lpstr>'CHF RateHelpers'!JoinCalendar</vt:lpstr>
      <vt:lpstr>'EUR RateHelpers'!JoinCalendar</vt:lpstr>
      <vt:lpstr>'GBP RateHelpers'!JoinCalendar</vt:lpstr>
      <vt:lpstr>'HKD RateHelpers'!JoinCalendar</vt:lpstr>
      <vt:lpstr>'JPY RateHelpers'!JoinCalendar</vt:lpstr>
      <vt:lpstr>'SEK RateHelpers'!JoinCalendar</vt:lpstr>
      <vt:lpstr>'USD RateHelpers'!JoinCalendar</vt:lpstr>
      <vt:lpstr>JPYCollateralCurrency</vt:lpstr>
      <vt:lpstr>JPYCollateralType</vt:lpstr>
      <vt:lpstr>JPYMinDistance</vt:lpstr>
      <vt:lpstr>JPYRateHelpers</vt:lpstr>
      <vt:lpstr>JPYRateHelpersIncluded</vt:lpstr>
      <vt:lpstr>JPYRateHelpersPriority</vt:lpstr>
      <vt:lpstr>JPYSpotFx</vt:lpstr>
      <vt:lpstr>'JPY Selected'!JPYTrigger</vt:lpstr>
      <vt:lpstr>ManualTrigger</vt:lpstr>
      <vt:lpstr>'AUD Selected'!NDays</vt:lpstr>
      <vt:lpstr>'CHF Selected'!NDays</vt:lpstr>
      <vt:lpstr>'EUR Selected'!NDays</vt:lpstr>
      <vt:lpstr>'GBP Selected'!NDays</vt:lpstr>
      <vt:lpstr>'HKD Selected'!NDays</vt:lpstr>
      <vt:lpstr>'JPY Selected'!NDays</vt:lpstr>
      <vt:lpstr>'SEK Selected'!NDays</vt:lpstr>
      <vt:lpstr>'USD Selected'!NDays</vt:lpstr>
      <vt:lpstr>'AUD Selected'!nIMMFutures</vt:lpstr>
      <vt:lpstr>'CHF Selected'!nIMMFutures</vt:lpstr>
      <vt:lpstr>'EUR Selected'!nIMMFutures</vt:lpstr>
      <vt:lpstr>'GBP Selected'!nIMMFutures</vt:lpstr>
      <vt:lpstr>'HKD Selected'!nIMMFutures</vt:lpstr>
      <vt:lpstr>'JPY Selected'!nIMMFutures</vt:lpstr>
      <vt:lpstr>'SEK Selected'!nIMMFutures</vt:lpstr>
      <vt:lpstr>'USD Selected'!nIMMFutures</vt:lpstr>
      <vt:lpstr>'AUD Selected'!nSerialFutures</vt:lpstr>
      <vt:lpstr>'CHF Selected'!nSerialFutures</vt:lpstr>
      <vt:lpstr>'EUR Selected'!nSerialFutures</vt:lpstr>
      <vt:lpstr>'GBP Selected'!nSerialFutures</vt:lpstr>
      <vt:lpstr>'HKD Selected'!nSerialFutures</vt:lpstr>
      <vt:lpstr>'JPY Selected'!nSerialFutures</vt:lpstr>
      <vt:lpstr>'SEK Selected'!nSerialFutures</vt:lpstr>
      <vt:lpstr>'USD Selected'!nSerialFutures</vt:lpstr>
      <vt:lpstr>ObjectOverwrite</vt:lpstr>
      <vt:lpstr>Permanent</vt:lpstr>
      <vt:lpstr>'AUD RateHelpers'!QuoteCurrency</vt:lpstr>
      <vt:lpstr>'CHF RateHelpers'!QuoteCurrency</vt:lpstr>
      <vt:lpstr>'EUR RateHelpers'!QuoteCurrency</vt:lpstr>
      <vt:lpstr>'GBP RateHelpers'!QuoteCurrency</vt:lpstr>
      <vt:lpstr>'HKD RateHelpers'!QuoteCurrency</vt:lpstr>
      <vt:lpstr>'JPY RateHelpers'!QuoteCurrency</vt:lpstr>
      <vt:lpstr>'SEK RateHelpers'!QuoteCurrency</vt:lpstr>
      <vt:lpstr>'USD RateHelpers'!QuoteCurrency</vt:lpstr>
      <vt:lpstr>QuoteSuffix</vt:lpstr>
      <vt:lpstr>SEKCollateralCurrency</vt:lpstr>
      <vt:lpstr>SEKCollateralType</vt:lpstr>
      <vt:lpstr>SEKMinDistance</vt:lpstr>
      <vt:lpstr>SEKRateHelpers</vt:lpstr>
      <vt:lpstr>SEKRateHelpersIncluded</vt:lpstr>
      <vt:lpstr>SEKRateHelpersPriority</vt:lpstr>
      <vt:lpstr>SEKSpotFx</vt:lpstr>
      <vt:lpstr>'SEK Selected'!SEKTrigger</vt:lpstr>
      <vt:lpstr>'AUD Selected'!TraitsID</vt:lpstr>
      <vt:lpstr>'CHF Selected'!TraitsID</vt:lpstr>
      <vt:lpstr>'EUR Selected'!TraitsID</vt:lpstr>
      <vt:lpstr>'GBP Selected'!TraitsID</vt:lpstr>
      <vt:lpstr>'HKD Selected'!TraitsID</vt:lpstr>
      <vt:lpstr>'JPY Selected'!TraitsID</vt:lpstr>
      <vt:lpstr>'SEK Selected'!TraitsID</vt:lpstr>
      <vt:lpstr>'USD Selected'!TraitsID</vt:lpstr>
      <vt:lpstr>Trigger</vt:lpstr>
      <vt:lpstr>USDCollateralCurrency</vt:lpstr>
      <vt:lpstr>USDCollateralType</vt:lpstr>
      <vt:lpstr>USDMinDistance</vt:lpstr>
      <vt:lpstr>USDRateHelpers</vt:lpstr>
      <vt:lpstr>USDRateHelpersIncluded</vt:lpstr>
      <vt:lpstr>USDRateHelpersPriority</vt:lpstr>
      <vt:lpstr>USDSpotFx</vt:lpstr>
      <vt:lpstr>'USD Selected'!USDTrigger</vt:lpstr>
      <vt:lpstr>'AUD Selected'!YieldCurve</vt:lpstr>
      <vt:lpstr>'CHF Selected'!YieldCurve</vt:lpstr>
      <vt:lpstr>'EUR Selected'!YieldCurve</vt:lpstr>
      <vt:lpstr>'GBP Selected'!YieldCurve</vt:lpstr>
      <vt:lpstr>'HKD Selected'!YieldCurve</vt:lpstr>
      <vt:lpstr>'JPY Selected'!YieldCurve</vt:lpstr>
      <vt:lpstr>'SEK Selected'!YieldCurve</vt:lpstr>
      <vt:lpstr>'USD Selected'!YieldCurve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ZANZI MADDALENA</cp:lastModifiedBy>
  <dcterms:created xsi:type="dcterms:W3CDTF">2013-12-12T22:20:44Z</dcterms:created>
  <dcterms:modified xsi:type="dcterms:W3CDTF">2015-05-21T16:31:13Z</dcterms:modified>
</cp:coreProperties>
</file>