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75" yWindow="-15" windowWidth="6390" windowHeight="12195"/>
  </bookViews>
  <sheets>
    <sheet name="Contribution" sheetId="21" r:id="rId1"/>
    <sheet name="USD" sheetId="13" r:id="rId2"/>
    <sheet name="EUR" sheetId="14" r:id="rId3"/>
    <sheet name="GBP" sheetId="22" r:id="rId4"/>
    <sheet name="CHF" sheetId="23" r:id="rId5"/>
    <sheet name="JPY" sheetId="24" r:id="rId6"/>
    <sheet name="AUD" sheetId="25" r:id="rId7"/>
    <sheet name="HKD" sheetId="26" r:id="rId8"/>
    <sheet name="SEK" sheetId="27" r:id="rId9"/>
  </sheets>
  <externalReferences>
    <externalReference r:id="rId10"/>
  </externalReferences>
  <definedNames>
    <definedName name="_xlnm._FilterDatabase" localSheetId="6" hidden="1">AUD!$A$2:$B$55</definedName>
    <definedName name="_xlnm._FilterDatabase" localSheetId="4" hidden="1">CHF!$A$2:$B$55</definedName>
    <definedName name="_xlnm._FilterDatabase" localSheetId="2" hidden="1">EUR!$A$2:$B$55</definedName>
    <definedName name="_xlnm._FilterDatabase" localSheetId="3" hidden="1">GBP!$A$2:$B$55</definedName>
    <definedName name="_xlnm._FilterDatabase" localSheetId="7" hidden="1">HKD!$A$2:$B$55</definedName>
    <definedName name="_xlnm._FilterDatabase" localSheetId="5" hidden="1">JPY!$A$2:$B$55</definedName>
    <definedName name="_xlnm._FilterDatabase" localSheetId="8" hidden="1">SEK!$A$2:$B$55</definedName>
    <definedName name="_xlnm._FilterDatabase" localSheetId="1" hidden="1">USD!$A$2:$B$55</definedName>
    <definedName name="BaseCurrency" localSheetId="6">AUD!$C$6</definedName>
    <definedName name="BaseCurrency" localSheetId="4">CHF!$C$6</definedName>
    <definedName name="BaseCurrency" localSheetId="2">EUR!$C$6</definedName>
    <definedName name="BaseCurrency" localSheetId="3">GBP!$C$6</definedName>
    <definedName name="BaseCurrency" localSheetId="7">HKD!$C$6</definedName>
    <definedName name="BaseCurrency" localSheetId="5">JPY!$C$6</definedName>
    <definedName name="BaseCurrency" localSheetId="8">SEK!$C$6</definedName>
    <definedName name="BaseCurrency" localSheetId="1">USD!$C$6</definedName>
    <definedName name="BasisCurve" localSheetId="6">AUD!$C$16</definedName>
    <definedName name="BasisCurve" localSheetId="4">CHF!$C$16</definedName>
    <definedName name="BasisCurve" localSheetId="2">EUR!$C$16</definedName>
    <definedName name="BasisCurve" localSheetId="3">GBP!$C$16</definedName>
    <definedName name="BasisCurve" localSheetId="7">HKD!$C$16</definedName>
    <definedName name="BasisCurve" localSheetId="5">JPY!$C$16</definedName>
    <definedName name="BasisCurve" localSheetId="8">SEK!$C$16</definedName>
    <definedName name="BasisCurve" localSheetId="1">USD!$C$16</definedName>
    <definedName name="CollateralCurrency" localSheetId="6">AUD!$C$3</definedName>
    <definedName name="CollateralCurrency" localSheetId="4">CHF!$C$3</definedName>
    <definedName name="CollateralCurrency" localSheetId="2">EUR!$C$3</definedName>
    <definedName name="CollateralCurrency" localSheetId="3">GBP!$C$3</definedName>
    <definedName name="CollateralCurrency" localSheetId="7">HKD!$C$3</definedName>
    <definedName name="CollateralCurrency" localSheetId="5">JPY!$C$3</definedName>
    <definedName name="CollateralCurrency" localSheetId="8">SEK!$C$3</definedName>
    <definedName name="CollateralCurrency" localSheetId="1">USD!$C$3</definedName>
    <definedName name="CollateralCurve" localSheetId="6">AUD!$C$5</definedName>
    <definedName name="CollateralCurve" localSheetId="4">CHF!$C$5</definedName>
    <definedName name="CollateralCurve" localSheetId="2">EUR!$C$5</definedName>
    <definedName name="CollateralCurve" localSheetId="3">GBP!$C$5</definedName>
    <definedName name="CollateralCurve" localSheetId="7">HKD!$C$5</definedName>
    <definedName name="CollateralCurve" localSheetId="5">JPY!$C$5</definedName>
    <definedName name="CollateralCurve" localSheetId="8">SEK!$C$5</definedName>
    <definedName name="CollateralCurve" localSheetId="1">USD!$C$5</definedName>
    <definedName name="Compounding" localSheetId="6">AUD!$C$18</definedName>
    <definedName name="Compounding" localSheetId="4">CHF!$C$18</definedName>
    <definedName name="Compounding" localSheetId="2">EUR!$C$18</definedName>
    <definedName name="Compounding" localSheetId="3">GBP!$C$18</definedName>
    <definedName name="Compounding" localSheetId="7">HKD!$C$18</definedName>
    <definedName name="Compounding" localSheetId="5">JPY!$C$18</definedName>
    <definedName name="Compounding" localSheetId="8">SEK!$C$18</definedName>
    <definedName name="Compounding" localSheetId="1">USD!$C$18</definedName>
    <definedName name="DayCounter" localSheetId="6">AUD!$C$17</definedName>
    <definedName name="DayCounter" localSheetId="4">CHF!$C$17</definedName>
    <definedName name="DayCounter" localSheetId="2">EUR!$C$17</definedName>
    <definedName name="DayCounter" localSheetId="3">GBP!$C$17</definedName>
    <definedName name="DayCounter" localSheetId="7">HKD!$C$17</definedName>
    <definedName name="DayCounter" localSheetId="5">JPY!$C$17</definedName>
    <definedName name="DayCounter" localSheetId="8">SEK!$C$17</definedName>
    <definedName name="DayCounter" localSheetId="1">USD!$C$17</definedName>
    <definedName name="EvaluationDate">Contribution!$C$4</definedName>
    <definedName name="ForeignCurrency" localSheetId="6">AUD!$C$1</definedName>
    <definedName name="ForeignCurrency" localSheetId="4">CHF!$C$1</definedName>
    <definedName name="ForeignCurrency" localSheetId="2">EUR!$C$1</definedName>
    <definedName name="ForeignCurrency" localSheetId="3">GBP!$C$1</definedName>
    <definedName name="ForeignCurrency" localSheetId="7">HKD!$C$1</definedName>
    <definedName name="ForeignCurrency" localSheetId="5">JPY!$C$1</definedName>
    <definedName name="ForeignCurrency" localSheetId="8">SEK!$C$1</definedName>
    <definedName name="ForeignCurrency" localSheetId="1">USD!$C$1</definedName>
    <definedName name="Frequency" localSheetId="6">AUD!$C$19</definedName>
    <definedName name="Frequency" localSheetId="4">CHF!$C$19</definedName>
    <definedName name="Frequency" localSheetId="2">EUR!$C$19</definedName>
    <definedName name="Frequency" localSheetId="3">GBP!$C$19</definedName>
    <definedName name="Frequency" localSheetId="7">HKD!$C$19</definedName>
    <definedName name="Frequency" localSheetId="5">JPY!$C$19</definedName>
    <definedName name="Frequency" localSheetId="8">SEK!$C$19</definedName>
    <definedName name="Frequency" localSheetId="1">USD!$C$19</definedName>
    <definedName name="InterestRateTrigger">Contribution!$C$3</definedName>
    <definedName name="IsCurrencyPairCollateralBased" localSheetId="6">AUD!$C$8</definedName>
    <definedName name="IsCurrencyPairCollateralBased" localSheetId="4">CHF!$C$8</definedName>
    <definedName name="IsCurrencyPairCollateralBased" localSheetId="2">EUR!$C$8</definedName>
    <definedName name="IsCurrencyPairCollateralBased" localSheetId="3">GBP!$C$8</definedName>
    <definedName name="IsCurrencyPairCollateralBased" localSheetId="7">HKD!$C$8</definedName>
    <definedName name="IsCurrencyPairCollateralBased" localSheetId="5">JPY!$C$8</definedName>
    <definedName name="IsCurrencyPairCollateralBased" localSheetId="8">SEK!$C$8</definedName>
    <definedName name="IsCurrencyPairCollateralBased" localSheetId="1">USD!$C$8</definedName>
    <definedName name="JoinCalendar" localSheetId="6">AUD!$C$12</definedName>
    <definedName name="JoinCalendar" localSheetId="4">CHF!$C$12</definedName>
    <definedName name="JoinCalendar" localSheetId="2">EUR!$C$12</definedName>
    <definedName name="JoinCalendar" localSheetId="3">GBP!$C$12</definedName>
    <definedName name="JoinCalendar" localSheetId="7">HKD!$C$12</definedName>
    <definedName name="JoinCalendar" localSheetId="5">JPY!$C$12</definedName>
    <definedName name="JoinCalendar" localSheetId="8">SEK!$C$12</definedName>
    <definedName name="JoinCalendar" localSheetId="1">USD!$C$12</definedName>
    <definedName name="QuoteCurrency" localSheetId="6">AUD!$C$7</definedName>
    <definedName name="QuoteCurrency" localSheetId="4">CHF!$C$7</definedName>
    <definedName name="QuoteCurrency" localSheetId="2">EUR!$C$7</definedName>
    <definedName name="QuoteCurrency" localSheetId="3">GBP!$C$7</definedName>
    <definedName name="QuoteCurrency" localSheetId="7">HKD!$C$7</definedName>
    <definedName name="QuoteCurrency" localSheetId="5">JPY!$C$7</definedName>
    <definedName name="QuoteCurrency" localSheetId="8">SEK!$C$7</definedName>
    <definedName name="QuoteCurrency" localSheetId="1">USD!$C$7</definedName>
    <definedName name="SettlementDate" localSheetId="6">AUD!$C$14</definedName>
    <definedName name="SettlementDate" localSheetId="4">CHF!$C$14</definedName>
    <definedName name="SettlementDate" localSheetId="2">EUR!$C$14</definedName>
    <definedName name="SettlementDate" localSheetId="3">GBP!$C$14</definedName>
    <definedName name="SettlementDate" localSheetId="7">HKD!$C$14</definedName>
    <definedName name="SettlementDate" localSheetId="5">JPY!$C$14</definedName>
    <definedName name="SettlementDate" localSheetId="8">SEK!$C$14</definedName>
    <definedName name="SettlementDate" localSheetId="1">USD!$C$14</definedName>
    <definedName name="Trigger">Contribution!$C$2</definedName>
  </definedNames>
  <calcPr calcId="145621"/>
</workbook>
</file>

<file path=xl/calcChain.xml><?xml version="1.0" encoding="utf-8"?>
<calcChain xmlns="http://schemas.openxmlformats.org/spreadsheetml/2006/main">
  <c r="C16" i="23" l="1"/>
  <c r="C16" i="27"/>
  <c r="C12" i="27"/>
  <c r="C8" i="27"/>
  <c r="C5" i="27"/>
  <c r="C16" i="26"/>
  <c r="C12" i="26"/>
  <c r="C8" i="26"/>
  <c r="C5" i="26"/>
  <c r="C12" i="25"/>
  <c r="C8" i="25"/>
  <c r="C5" i="25"/>
  <c r="C16" i="25" s="1"/>
  <c r="C12" i="24"/>
  <c r="C8" i="24"/>
  <c r="C5" i="24"/>
  <c r="C16" i="24" s="1"/>
  <c r="C12" i="23"/>
  <c r="C8" i="23"/>
  <c r="C5" i="23"/>
  <c r="C12" i="22"/>
  <c r="C8" i="22"/>
  <c r="C5" i="22"/>
  <c r="C16" i="22" s="1"/>
  <c r="C12" i="14"/>
  <c r="C12" i="13"/>
  <c r="C4" i="21"/>
  <c r="C14" i="27"/>
  <c r="C14" i="13"/>
  <c r="C14" i="22"/>
  <c r="C14" i="24"/>
  <c r="C14" i="25"/>
  <c r="C14" i="26"/>
  <c r="C14" i="14"/>
  <c r="C14" i="23"/>
  <c r="F2" i="13" l="1" a="1"/>
  <c r="F2" i="24"/>
  <c r="F2" i="22"/>
  <c r="F4" i="13"/>
  <c r="F2" i="14"/>
  <c r="F2" i="27"/>
  <c r="F2" i="13"/>
  <c r="F2" i="23"/>
  <c r="F3" i="13"/>
  <c r="F2" i="26"/>
  <c r="F2" i="25"/>
  <c r="F5" i="27" a="1"/>
  <c r="F5" i="26" a="1"/>
  <c r="F5" i="25" a="1"/>
  <c r="F5" i="24" a="1"/>
  <c r="F5" i="23" a="1"/>
  <c r="F5" i="22" a="1"/>
  <c r="F5" i="14" a="1"/>
  <c r="F20" i="14" s="1"/>
  <c r="F12" i="14"/>
  <c r="F5" i="13" a="1"/>
  <c r="F11" i="13" s="1"/>
  <c r="F16" i="13"/>
  <c r="C5" i="14"/>
  <c r="C16" i="14" s="1"/>
  <c r="C5" i="13"/>
  <c r="C16" i="13" s="1"/>
  <c r="C8" i="13"/>
  <c r="C8" i="14"/>
  <c r="G2" i="24"/>
  <c r="G2" i="26"/>
  <c r="G20" i="14"/>
  <c r="G2" i="22"/>
  <c r="G2" i="25"/>
  <c r="G11" i="13"/>
  <c r="G4" i="13"/>
  <c r="G16" i="13"/>
  <c r="G2" i="14"/>
  <c r="G2" i="27"/>
  <c r="G2" i="23"/>
  <c r="G3" i="13"/>
  <c r="G2" i="13"/>
  <c r="G12" i="14"/>
  <c r="F3" i="23" l="1"/>
  <c r="F3" i="27"/>
  <c r="F3" i="14"/>
  <c r="F3" i="25"/>
  <c r="F3" i="22"/>
  <c r="F3" i="26"/>
  <c r="F3" i="24"/>
  <c r="F7" i="14"/>
  <c r="F22" i="14"/>
  <c r="F22" i="27"/>
  <c r="F14" i="27"/>
  <c r="F6" i="27"/>
  <c r="F10" i="27"/>
  <c r="F16" i="27"/>
  <c r="F8" i="27"/>
  <c r="F15" i="27"/>
  <c r="F7" i="27"/>
  <c r="F21" i="27"/>
  <c r="F13" i="27"/>
  <c r="F5" i="27"/>
  <c r="F20" i="27"/>
  <c r="F12" i="27"/>
  <c r="F19" i="27"/>
  <c r="F11" i="27"/>
  <c r="F18" i="27"/>
  <c r="F17" i="27"/>
  <c r="F9" i="27"/>
  <c r="F22" i="26"/>
  <c r="F14" i="26"/>
  <c r="F6" i="26"/>
  <c r="F21" i="26"/>
  <c r="F13" i="26"/>
  <c r="F5" i="26"/>
  <c r="F20" i="26"/>
  <c r="F12" i="26"/>
  <c r="F19" i="26"/>
  <c r="F11" i="26"/>
  <c r="F18" i="26"/>
  <c r="F10" i="26"/>
  <c r="F17" i="26"/>
  <c r="F9" i="26"/>
  <c r="F16" i="26"/>
  <c r="F8" i="26"/>
  <c r="F15" i="26"/>
  <c r="F7" i="26"/>
  <c r="F22" i="25"/>
  <c r="F14" i="25"/>
  <c r="F6" i="25"/>
  <c r="F21" i="25"/>
  <c r="F13" i="25"/>
  <c r="F5" i="25"/>
  <c r="F12" i="25"/>
  <c r="F19" i="25"/>
  <c r="F11" i="25"/>
  <c r="F16" i="25"/>
  <c r="F8" i="25"/>
  <c r="F7" i="25"/>
  <c r="F20" i="25"/>
  <c r="F18" i="25"/>
  <c r="F10" i="25"/>
  <c r="F17" i="25"/>
  <c r="F9" i="25"/>
  <c r="F15" i="25"/>
  <c r="F22" i="24"/>
  <c r="F14" i="24"/>
  <c r="F6" i="24"/>
  <c r="F21" i="24"/>
  <c r="F13" i="24"/>
  <c r="F5" i="24"/>
  <c r="F20" i="24"/>
  <c r="F12" i="24"/>
  <c r="F11" i="24"/>
  <c r="F18" i="24"/>
  <c r="F10" i="24"/>
  <c r="F16" i="24"/>
  <c r="F8" i="24"/>
  <c r="F19" i="24"/>
  <c r="F17" i="24"/>
  <c r="F9" i="24"/>
  <c r="F15" i="24"/>
  <c r="F7" i="24"/>
  <c r="F10" i="14"/>
  <c r="F14" i="14"/>
  <c r="F17" i="14"/>
  <c r="F6" i="14"/>
  <c r="F9" i="14"/>
  <c r="F21" i="14"/>
  <c r="F16" i="14"/>
  <c r="F13" i="14"/>
  <c r="F17" i="13"/>
  <c r="F8" i="14"/>
  <c r="F5" i="14"/>
  <c r="F9" i="13"/>
  <c r="F15" i="14"/>
  <c r="F22" i="23"/>
  <c r="F14" i="23"/>
  <c r="F6" i="23"/>
  <c r="F21" i="23"/>
  <c r="F13" i="23"/>
  <c r="F5" i="23"/>
  <c r="F20" i="23"/>
  <c r="F12" i="23"/>
  <c r="F19" i="23"/>
  <c r="F11" i="23"/>
  <c r="F18" i="23"/>
  <c r="F10" i="23"/>
  <c r="F17" i="23"/>
  <c r="F9" i="23"/>
  <c r="F15" i="23"/>
  <c r="F7" i="23"/>
  <c r="F16" i="23"/>
  <c r="F8" i="23"/>
  <c r="F22" i="22"/>
  <c r="F14" i="22"/>
  <c r="F6" i="22"/>
  <c r="F21" i="22"/>
  <c r="F13" i="22"/>
  <c r="F5" i="22"/>
  <c r="F20" i="22"/>
  <c r="F12" i="22"/>
  <c r="F19" i="22"/>
  <c r="F11" i="22"/>
  <c r="F17" i="22"/>
  <c r="F9" i="22"/>
  <c r="F16" i="22"/>
  <c r="F8" i="22"/>
  <c r="F18" i="22"/>
  <c r="F10" i="22"/>
  <c r="F15" i="22"/>
  <c r="F7" i="22"/>
  <c r="F8" i="13"/>
  <c r="F7" i="13"/>
  <c r="F6" i="13"/>
  <c r="F13" i="13"/>
  <c r="F5" i="13"/>
  <c r="F21" i="13"/>
  <c r="F15" i="13"/>
  <c r="F20" i="13"/>
  <c r="F12" i="13"/>
  <c r="F18" i="13"/>
  <c r="F22" i="13"/>
  <c r="F19" i="13"/>
  <c r="F10" i="13"/>
  <c r="F14" i="13"/>
  <c r="F18" i="14"/>
  <c r="F19" i="14"/>
  <c r="F11" i="14"/>
  <c r="G10" i="27"/>
  <c r="G22" i="14"/>
  <c r="G9" i="27"/>
  <c r="G8" i="26"/>
  <c r="G7" i="26"/>
  <c r="G10" i="25"/>
  <c r="G15" i="25"/>
  <c r="G19" i="24"/>
  <c r="G14" i="24"/>
  <c r="G8" i="24"/>
  <c r="G22" i="23"/>
  <c r="G6" i="14"/>
  <c r="G17" i="23"/>
  <c r="G21" i="22"/>
  <c r="G12" i="22"/>
  <c r="G6" i="22"/>
  <c r="G14" i="13"/>
  <c r="G18" i="14"/>
  <c r="G3" i="23"/>
  <c r="G20" i="27"/>
  <c r="G7" i="27"/>
  <c r="G6" i="27"/>
  <c r="G14" i="26"/>
  <c r="G18" i="26"/>
  <c r="G19" i="25"/>
  <c r="G6" i="25"/>
  <c r="G20" i="24"/>
  <c r="G18" i="24"/>
  <c r="G10" i="14"/>
  <c r="G19" i="23"/>
  <c r="G5" i="14"/>
  <c r="G21" i="14"/>
  <c r="G9" i="22"/>
  <c r="G17" i="22"/>
  <c r="G15" i="13"/>
  <c r="G19" i="14"/>
  <c r="G3" i="27"/>
  <c r="G16" i="27"/>
  <c r="G18" i="27"/>
  <c r="G6" i="26"/>
  <c r="G21" i="26"/>
  <c r="G17" i="25"/>
  <c r="G17" i="24"/>
  <c r="G13" i="14"/>
  <c r="G16" i="23"/>
  <c r="G5" i="23"/>
  <c r="G14" i="22"/>
  <c r="G20" i="13"/>
  <c r="G3" i="14"/>
  <c r="G12" i="27"/>
  <c r="G5" i="26"/>
  <c r="G10" i="22"/>
  <c r="G5" i="27"/>
  <c r="G8" i="25"/>
  <c r="G7" i="24"/>
  <c r="G6" i="23"/>
  <c r="G13" i="22"/>
  <c r="G8" i="13"/>
  <c r="G11" i="14"/>
  <c r="G22" i="27"/>
  <c r="G17" i="26"/>
  <c r="G19" i="27"/>
  <c r="G20" i="26"/>
  <c r="G10" i="26"/>
  <c r="G16" i="25"/>
  <c r="G22" i="24"/>
  <c r="G15" i="14"/>
  <c r="G11" i="23"/>
  <c r="G16" i="14"/>
  <c r="G18" i="22"/>
  <c r="G6" i="13"/>
  <c r="G15" i="27"/>
  <c r="G16" i="26"/>
  <c r="G5" i="25"/>
  <c r="G21" i="25"/>
  <c r="G11" i="24"/>
  <c r="G12" i="23"/>
  <c r="G8" i="23"/>
  <c r="G9" i="13"/>
  <c r="G7" i="22"/>
  <c r="G13" i="13"/>
  <c r="G11" i="27"/>
  <c r="G12" i="26"/>
  <c r="G18" i="25"/>
  <c r="G7" i="25"/>
  <c r="G15" i="24"/>
  <c r="G7" i="23"/>
  <c r="G18" i="23"/>
  <c r="G15" i="23"/>
  <c r="G22" i="22"/>
  <c r="G3" i="25"/>
  <c r="G21" i="27"/>
  <c r="G22" i="26"/>
  <c r="G12" i="25"/>
  <c r="G6" i="24"/>
  <c r="G14" i="14"/>
  <c r="G20" i="23"/>
  <c r="G12" i="13"/>
  <c r="G19" i="26"/>
  <c r="G22" i="25"/>
  <c r="G10" i="24"/>
  <c r="G10" i="23"/>
  <c r="G15" i="22"/>
  <c r="G3" i="26"/>
  <c r="G14" i="27"/>
  <c r="G11" i="25"/>
  <c r="G21" i="24"/>
  <c r="G9" i="14"/>
  <c r="G11" i="22"/>
  <c r="G13" i="27"/>
  <c r="G11" i="26"/>
  <c r="G12" i="24"/>
  <c r="G8" i="14"/>
  <c r="G8" i="22"/>
  <c r="G19" i="13"/>
  <c r="G8" i="27"/>
  <c r="G13" i="26"/>
  <c r="G9" i="24"/>
  <c r="G14" i="23"/>
  <c r="G20" i="22"/>
  <c r="G10" i="13"/>
  <c r="G21" i="13"/>
  <c r="G13" i="25"/>
  <c r="G21" i="23"/>
  <c r="G19" i="22"/>
  <c r="G3" i="22"/>
  <c r="G17" i="27"/>
  <c r="G20" i="25"/>
  <c r="G17" i="13"/>
  <c r="G16" i="22"/>
  <c r="G18" i="13"/>
  <c r="G15" i="26"/>
  <c r="G5" i="24"/>
  <c r="G17" i="14"/>
  <c r="G5" i="22"/>
  <c r="G22" i="13"/>
  <c r="G3" i="24"/>
  <c r="G7" i="14"/>
  <c r="G9" i="25"/>
  <c r="G16" i="24"/>
  <c r="G13" i="23"/>
  <c r="G5" i="13"/>
  <c r="G9" i="26"/>
  <c r="G14" i="25"/>
  <c r="G13" i="24"/>
  <c r="G9" i="23"/>
  <c r="G7" i="13"/>
  <c r="F4" i="24" l="1"/>
  <c r="F4" i="22"/>
  <c r="F4" i="26"/>
  <c r="F4" i="25"/>
  <c r="F4" i="14"/>
  <c r="F4" i="27"/>
  <c r="F4" i="23"/>
  <c r="G4" i="24"/>
  <c r="G4" i="22"/>
  <c r="G4" i="26"/>
  <c r="G4" i="25"/>
  <c r="G4" i="14"/>
  <c r="G4" i="27"/>
  <c r="G4" i="23"/>
  <c r="I3" i="21" l="1" a="1"/>
  <c r="M3" i="21" a="1"/>
  <c r="G3" i="21" a="1"/>
  <c r="K3" i="21" a="1"/>
  <c r="F3" i="21" a="1"/>
  <c r="L3" i="21" a="1"/>
  <c r="H3" i="21" a="1"/>
  <c r="J3" i="21" a="1"/>
  <c r="C3" i="21" l="1"/>
  <c r="H2" i="13"/>
  <c r="H8" i="13"/>
  <c r="H7" i="13"/>
  <c r="H15" i="13"/>
  <c r="H9" i="13"/>
  <c r="H17" i="13"/>
  <c r="H18" i="13"/>
  <c r="H11" i="13"/>
  <c r="H19" i="13"/>
  <c r="H3" i="13"/>
  <c r="H20" i="13"/>
  <c r="H16" i="13"/>
  <c r="H12" i="13"/>
  <c r="H5" i="13"/>
  <c r="H13" i="13"/>
  <c r="H21" i="13"/>
  <c r="H10" i="13"/>
  <c r="H4" i="13"/>
  <c r="H6" i="13"/>
  <c r="H14" i="13"/>
  <c r="H22" i="13"/>
  <c r="H2" i="14"/>
  <c r="H15" i="14"/>
  <c r="H16" i="14"/>
  <c r="H17" i="14"/>
  <c r="H18" i="14"/>
  <c r="H11" i="14"/>
  <c r="H4" i="14"/>
  <c r="H20" i="14"/>
  <c r="H5" i="14"/>
  <c r="H13" i="14"/>
  <c r="H21" i="14"/>
  <c r="H7" i="14"/>
  <c r="H8" i="14"/>
  <c r="H9" i="14"/>
  <c r="H10" i="14"/>
  <c r="H3" i="14"/>
  <c r="H19" i="14"/>
  <c r="H12" i="14"/>
  <c r="H6" i="14"/>
  <c r="H14" i="14"/>
  <c r="H22" i="14"/>
  <c r="H2" i="22"/>
  <c r="H19" i="22"/>
  <c r="H8" i="22"/>
  <c r="H16" i="22"/>
  <c r="H10" i="22"/>
  <c r="H11" i="22"/>
  <c r="H4" i="22"/>
  <c r="H12" i="22"/>
  <c r="H20" i="22"/>
  <c r="H15" i="22"/>
  <c r="H9" i="22"/>
  <c r="H18" i="22"/>
  <c r="H5" i="22"/>
  <c r="H13" i="22"/>
  <c r="H21" i="22"/>
  <c r="H7" i="22"/>
  <c r="H17" i="22"/>
  <c r="H3" i="22"/>
  <c r="H6" i="22"/>
  <c r="H14" i="22"/>
  <c r="H22" i="22"/>
  <c r="H2" i="23"/>
  <c r="H7" i="23"/>
  <c r="H15" i="23"/>
  <c r="H17" i="23"/>
  <c r="H9" i="23"/>
  <c r="H18" i="23"/>
  <c r="H16" i="23"/>
  <c r="H19" i="23"/>
  <c r="H10" i="23"/>
  <c r="H4" i="23"/>
  <c r="H12" i="23"/>
  <c r="H20" i="23"/>
  <c r="H8" i="23"/>
  <c r="H3" i="23"/>
  <c r="H5" i="23"/>
  <c r="H13" i="23"/>
  <c r="H21" i="23"/>
  <c r="H11" i="23"/>
  <c r="H6" i="23"/>
  <c r="H14" i="23"/>
  <c r="H22" i="23"/>
  <c r="H2" i="24"/>
  <c r="H16" i="24"/>
  <c r="H19" i="24"/>
  <c r="H15" i="24"/>
  <c r="H17" i="24"/>
  <c r="H3" i="24"/>
  <c r="H4" i="24"/>
  <c r="H12" i="24"/>
  <c r="H20" i="24"/>
  <c r="H7" i="24"/>
  <c r="H9" i="24"/>
  <c r="H18" i="24"/>
  <c r="H5" i="24"/>
  <c r="H13" i="24"/>
  <c r="H21" i="24"/>
  <c r="H8" i="24"/>
  <c r="H10" i="24"/>
  <c r="H11" i="24"/>
  <c r="H6" i="24"/>
  <c r="H14" i="24"/>
  <c r="H22" i="24"/>
  <c r="H2" i="25"/>
  <c r="H16" i="25"/>
  <c r="H19" i="25"/>
  <c r="H8" i="25"/>
  <c r="H10" i="25"/>
  <c r="H11" i="25"/>
  <c r="H4" i="25"/>
  <c r="H12" i="25"/>
  <c r="H20" i="25"/>
  <c r="H15" i="25"/>
  <c r="H9" i="25"/>
  <c r="H18" i="25"/>
  <c r="H5" i="25"/>
  <c r="H13" i="25"/>
  <c r="H21" i="25"/>
  <c r="H7" i="25"/>
  <c r="H17" i="25"/>
  <c r="H3" i="25"/>
  <c r="H6" i="25"/>
  <c r="H14" i="25"/>
  <c r="H22" i="25"/>
  <c r="H2" i="26"/>
  <c r="H7" i="26"/>
  <c r="H15" i="26"/>
  <c r="H8" i="26"/>
  <c r="H16" i="26"/>
  <c r="H9" i="26"/>
  <c r="H17" i="26"/>
  <c r="H10" i="26"/>
  <c r="H18" i="26"/>
  <c r="H3" i="26"/>
  <c r="H11" i="26"/>
  <c r="H19" i="26"/>
  <c r="H4" i="26"/>
  <c r="H12" i="26"/>
  <c r="H20" i="26"/>
  <c r="H5" i="26"/>
  <c r="H13" i="26"/>
  <c r="H21" i="26"/>
  <c r="H6" i="26"/>
  <c r="H14" i="26"/>
  <c r="H22" i="26"/>
  <c r="H2" i="27"/>
  <c r="H7" i="27"/>
  <c r="H15" i="27"/>
  <c r="H8" i="27"/>
  <c r="H16" i="27"/>
  <c r="H9" i="27"/>
  <c r="H17" i="27"/>
  <c r="H10" i="27"/>
  <c r="H18" i="27"/>
  <c r="H3" i="27"/>
  <c r="H11" i="27"/>
  <c r="H19" i="27"/>
  <c r="H4" i="27"/>
  <c r="H12" i="27"/>
  <c r="H20" i="27"/>
  <c r="H5" i="27"/>
  <c r="H13" i="27"/>
  <c r="H21" i="27"/>
  <c r="H6" i="27"/>
  <c r="H14" i="27"/>
  <c r="H22" i="27"/>
  <c r="M23" i="21" l="1"/>
  <c r="M15" i="21"/>
  <c r="M7" i="21"/>
  <c r="M22" i="21"/>
  <c r="M14" i="21"/>
  <c r="M6" i="21"/>
  <c r="M21" i="21"/>
  <c r="M13" i="21"/>
  <c r="M5" i="21"/>
  <c r="M20" i="21"/>
  <c r="M12" i="21"/>
  <c r="M4" i="21"/>
  <c r="M19" i="21"/>
  <c r="M11" i="21"/>
  <c r="M18" i="21"/>
  <c r="M10" i="21"/>
  <c r="M17" i="21"/>
  <c r="M9" i="21"/>
  <c r="M16" i="21"/>
  <c r="M8" i="21"/>
  <c r="M3" i="21"/>
  <c r="L23" i="21"/>
  <c r="L15" i="21"/>
  <c r="L7" i="21"/>
  <c r="L22" i="21"/>
  <c r="L14" i="21"/>
  <c r="L6" i="21"/>
  <c r="L21" i="21"/>
  <c r="L13" i="21"/>
  <c r="L5" i="21"/>
  <c r="L20" i="21"/>
  <c r="L12" i="21"/>
  <c r="L4" i="21"/>
  <c r="L19" i="21"/>
  <c r="L11" i="21"/>
  <c r="L18" i="21"/>
  <c r="L10" i="21"/>
  <c r="L17" i="21"/>
  <c r="L9" i="21"/>
  <c r="L16" i="21"/>
  <c r="L8" i="21"/>
  <c r="L3" i="21"/>
  <c r="K23" i="21"/>
  <c r="K15" i="21"/>
  <c r="K7" i="21"/>
  <c r="K4" i="21"/>
  <c r="K18" i="21"/>
  <c r="K8" i="21"/>
  <c r="K22" i="21"/>
  <c r="K14" i="21"/>
  <c r="K6" i="21"/>
  <c r="K19" i="21"/>
  <c r="K10" i="21"/>
  <c r="K16" i="21"/>
  <c r="K21" i="21"/>
  <c r="K13" i="21"/>
  <c r="K5" i="21"/>
  <c r="K12" i="21"/>
  <c r="K11" i="21"/>
  <c r="K9" i="21"/>
  <c r="K20" i="21"/>
  <c r="K17" i="21"/>
  <c r="K3" i="21"/>
  <c r="J23" i="21"/>
  <c r="J15" i="21"/>
  <c r="J7" i="21"/>
  <c r="J12" i="21"/>
  <c r="J11" i="21"/>
  <c r="J9" i="21"/>
  <c r="J22" i="21"/>
  <c r="J14" i="21"/>
  <c r="J6" i="21"/>
  <c r="J19" i="21"/>
  <c r="J10" i="21"/>
  <c r="J8" i="21"/>
  <c r="J21" i="21"/>
  <c r="J13" i="21"/>
  <c r="J5" i="21"/>
  <c r="J4" i="21"/>
  <c r="J18" i="21"/>
  <c r="J16" i="21"/>
  <c r="J20" i="21"/>
  <c r="J17" i="21"/>
  <c r="J3" i="21"/>
  <c r="I23" i="21"/>
  <c r="I15" i="21"/>
  <c r="I7" i="21"/>
  <c r="I12" i="21"/>
  <c r="I22" i="21"/>
  <c r="I14" i="21"/>
  <c r="I6" i="21"/>
  <c r="I4" i="21"/>
  <c r="I9" i="21"/>
  <c r="I21" i="21"/>
  <c r="I13" i="21"/>
  <c r="I5" i="21"/>
  <c r="I11" i="21"/>
  <c r="I20" i="21"/>
  <c r="I17" i="21"/>
  <c r="I19" i="21"/>
  <c r="I10" i="21"/>
  <c r="I18" i="21"/>
  <c r="I16" i="21"/>
  <c r="I8" i="21"/>
  <c r="I3" i="21"/>
  <c r="H23" i="21"/>
  <c r="H15" i="21"/>
  <c r="H7" i="21"/>
  <c r="H4" i="21"/>
  <c r="H18" i="21"/>
  <c r="H8" i="21"/>
  <c r="H22" i="21"/>
  <c r="H14" i="21"/>
  <c r="H6" i="21"/>
  <c r="H19" i="21"/>
  <c r="H10" i="21"/>
  <c r="H16" i="21"/>
  <c r="H21" i="21"/>
  <c r="H13" i="21"/>
  <c r="H5" i="21"/>
  <c r="H12" i="21"/>
  <c r="H11" i="21"/>
  <c r="H17" i="21"/>
  <c r="H9" i="21"/>
  <c r="H20" i="21"/>
  <c r="H3" i="21"/>
  <c r="G23" i="21"/>
  <c r="G15" i="21"/>
  <c r="G7" i="21"/>
  <c r="G13" i="21"/>
  <c r="G20" i="21"/>
  <c r="G4" i="21"/>
  <c r="G11" i="21"/>
  <c r="G10" i="21"/>
  <c r="G9" i="21"/>
  <c r="G8" i="21"/>
  <c r="G22" i="21"/>
  <c r="G14" i="21"/>
  <c r="G6" i="21"/>
  <c r="G21" i="21"/>
  <c r="G5" i="21"/>
  <c r="G12" i="21"/>
  <c r="G19" i="21"/>
  <c r="G18" i="21"/>
  <c r="G17" i="21"/>
  <c r="G16" i="21"/>
  <c r="G3" i="21"/>
  <c r="F23" i="21"/>
  <c r="F15" i="21"/>
  <c r="F7" i="21"/>
  <c r="F5" i="21"/>
  <c r="F11" i="21"/>
  <c r="F22" i="21"/>
  <c r="F14" i="21"/>
  <c r="F6" i="21"/>
  <c r="F13" i="21"/>
  <c r="F17" i="21"/>
  <c r="F21" i="21"/>
  <c r="F4" i="21"/>
  <c r="F20" i="21"/>
  <c r="F12" i="21"/>
  <c r="F19" i="21"/>
  <c r="F18" i="21"/>
  <c r="F10" i="21"/>
  <c r="F16" i="21"/>
  <c r="F8" i="21"/>
  <c r="F9" i="21"/>
  <c r="F3" i="21"/>
</calcChain>
</file>

<file path=xl/sharedStrings.xml><?xml version="1.0" encoding="utf-8"?>
<sst xmlns="http://schemas.openxmlformats.org/spreadsheetml/2006/main" count="545" uniqueCount="67">
  <si>
    <t>Rate</t>
  </si>
  <si>
    <t>USD</t>
  </si>
  <si>
    <t xml:space="preserve"> </t>
  </si>
  <si>
    <t>EUR</t>
  </si>
  <si>
    <t>GBP</t>
  </si>
  <si>
    <t>CHF</t>
  </si>
  <si>
    <t>JPY</t>
  </si>
  <si>
    <t>AUD</t>
  </si>
  <si>
    <t>HKD</t>
  </si>
  <si>
    <t>SEK</t>
  </si>
  <si>
    <t>ForeignCurrency</t>
  </si>
  <si>
    <t>ON</t>
  </si>
  <si>
    <t>CollateralCurrency</t>
  </si>
  <si>
    <t>TN</t>
  </si>
  <si>
    <t>CollateralType</t>
  </si>
  <si>
    <t>SN</t>
  </si>
  <si>
    <t>CollateralCurve</t>
  </si>
  <si>
    <t>BaseCurrency</t>
  </si>
  <si>
    <t>QuoteCurrency</t>
  </si>
  <si>
    <t>2W</t>
  </si>
  <si>
    <t>IsCurrencyPairCollateralBased</t>
  </si>
  <si>
    <t>3W</t>
  </si>
  <si>
    <t>BaseCalendar</t>
  </si>
  <si>
    <t>TARGET</t>
  </si>
  <si>
    <t>1M</t>
  </si>
  <si>
    <t>QuoteCalendar</t>
  </si>
  <si>
    <t>UnitedStates::Settlement</t>
  </si>
  <si>
    <t>2M</t>
  </si>
  <si>
    <t>JoinCalendarRule</t>
  </si>
  <si>
    <t>JoinHolidays</t>
  </si>
  <si>
    <t>3M</t>
  </si>
  <si>
    <t>JoinCalendar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</si>
  <si>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</si>
  <si>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</si>
  <si>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</si>
  <si>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</si>
  <si>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</si>
  <si>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</si>
  <si>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</si>
  <si>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</si>
  <si>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</si>
  <si>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15M</t>
  </si>
  <si>
    <t>18M</t>
  </si>
  <si>
    <t>2Y</t>
  </si>
  <si>
    <t>UnitedKingdom::Exchange</t>
  </si>
  <si>
    <t>Switzerland</t>
  </si>
  <si>
    <t>Japan</t>
  </si>
  <si>
    <t>Australia</t>
  </si>
  <si>
    <t>HongKong::HKEx</t>
  </si>
  <si>
    <t>Sweden</t>
  </si>
  <si>
    <t>BasisCurve</t>
  </si>
  <si>
    <t>SettlementDate</t>
  </si>
  <si>
    <t>SettlementDays</t>
  </si>
  <si>
    <t>Trigger</t>
  </si>
  <si>
    <t>EvaluationDate</t>
  </si>
  <si>
    <t>1W</t>
  </si>
  <si>
    <t>DayCounter</t>
  </si>
  <si>
    <t>Compounding</t>
  </si>
  <si>
    <t>Frequency</t>
  </si>
  <si>
    <t>Actual/360</t>
  </si>
  <si>
    <t>Simple</t>
  </si>
  <si>
    <t>Tenor</t>
  </si>
  <si>
    <t>StartDate</t>
  </si>
  <si>
    <t>EndDate</t>
  </si>
  <si>
    <t>BASISEURON</t>
  </si>
  <si>
    <t>Actual/365 (Fixed)</t>
  </si>
  <si>
    <t>InterestRateTrigger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</si>
</sst>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&quot;£&quot;#,##0;[Red]\-&quot;£&quot;#,##0"/>
    <numFmt numFmtId="165" formatCode="_-* #,##0.00_-;\-* #,##0.00_-;_-* &quot;-&quot;??_-;_-@_-"/>
    <numFmt numFmtId="166" formatCode="0.0000%"/>
    <numFmt numFmtId="167" formatCode="ddd\,\ dd\-mmm\-yyyy"/>
    <numFmt numFmtId="168" formatCode="ddd\,\ d\-mmm\-yyyy\,\ hh:mm:ss"/>
    <numFmt numFmtId="169" formatCode="General_)"/>
    <numFmt numFmtId="170" formatCode="#,##0.0;#,##0.0"/>
    <numFmt numFmtId="171" formatCode="0.0000"/>
    <numFmt numFmtId="172" formatCode="General&quot;W&quot;"/>
    <numFmt numFmtId="173" formatCode="General&quot;M&quot;"/>
    <numFmt numFmtId="174" formatCode="ddd\,\ dd\-mmm\-yyyy\,\ hh:mm:ss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theme="1"/>
      <name val="Courier New"/>
      <family val="3"/>
    </font>
    <font>
      <b/>
      <sz val="8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gray0625">
        <fgColor indexed="22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0" fontId="1" fillId="0" borderId="0"/>
    <xf numFmtId="169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8" fillId="6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54">
    <xf numFmtId="0" fontId="0" fillId="0" borderId="0" xfId="0"/>
    <xf numFmtId="1" fontId="4" fillId="0" borderId="3" xfId="1" applyNumberFormat="1" applyFont="1" applyFill="1" applyBorder="1" applyAlignment="1">
      <alignment horizontal="center" vertical="center"/>
    </xf>
    <xf numFmtId="0" fontId="4" fillId="5" borderId="3" xfId="1" applyFont="1" applyFill="1" applyBorder="1" applyAlignment="1"/>
    <xf numFmtId="0" fontId="4" fillId="5" borderId="4" xfId="1" applyFont="1" applyFill="1" applyBorder="1" applyAlignment="1"/>
    <xf numFmtId="0" fontId="4" fillId="5" borderId="5" xfId="1" applyFont="1" applyFill="1" applyBorder="1" applyAlignment="1"/>
    <xf numFmtId="0" fontId="4" fillId="0" borderId="7" xfId="3" applyFont="1" applyFill="1" applyBorder="1" applyAlignment="1">
      <alignment horizontal="center"/>
    </xf>
    <xf numFmtId="0" fontId="4" fillId="4" borderId="2" xfId="1" applyFont="1" applyFill="1" applyBorder="1" applyAlignment="1">
      <alignment vertical="center"/>
    </xf>
    <xf numFmtId="1" fontId="4" fillId="0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/>
    <xf numFmtId="1" fontId="4" fillId="0" borderId="4" xfId="1" applyNumberFormat="1" applyFont="1" applyFill="1" applyBorder="1" applyAlignment="1">
      <alignment horizontal="center" vertical="center"/>
    </xf>
    <xf numFmtId="168" fontId="4" fillId="0" borderId="8" xfId="1" applyNumberFormat="1" applyFont="1" applyFill="1" applyBorder="1" applyAlignment="1" applyProtection="1">
      <alignment horizontal="center"/>
    </xf>
    <xf numFmtId="0" fontId="4" fillId="5" borderId="3" xfId="3" applyFont="1" applyFill="1" applyBorder="1" applyAlignment="1"/>
    <xf numFmtId="0" fontId="4" fillId="0" borderId="6" xfId="3" applyFont="1" applyFill="1" applyBorder="1" applyAlignment="1">
      <alignment horizontal="center"/>
    </xf>
    <xf numFmtId="0" fontId="4" fillId="5" borderId="4" xfId="3" applyFont="1" applyFill="1" applyBorder="1" applyAlignment="1"/>
    <xf numFmtId="168" fontId="4" fillId="0" borderId="7" xfId="1" quotePrefix="1" applyNumberFormat="1" applyFont="1" applyFill="1" applyBorder="1" applyAlignment="1" applyProtection="1">
      <alignment horizontal="center"/>
    </xf>
    <xf numFmtId="168" fontId="4" fillId="0" borderId="3" xfId="1" quotePrefix="1" applyNumberFormat="1" applyFont="1" applyFill="1" applyBorder="1" applyAlignment="1" applyProtection="1">
      <alignment horizontal="center"/>
    </xf>
    <xf numFmtId="168" fontId="4" fillId="0" borderId="4" xfId="1" applyNumberFormat="1" applyFont="1" applyFill="1" applyBorder="1" applyAlignment="1" applyProtection="1">
      <alignment horizontal="center"/>
    </xf>
    <xf numFmtId="168" fontId="4" fillId="0" borderId="5" xfId="1" applyNumberFormat="1" applyFont="1" applyFill="1" applyBorder="1" applyAlignment="1" applyProtection="1">
      <alignment horizontal="center"/>
    </xf>
    <xf numFmtId="0" fontId="4" fillId="0" borderId="3" xfId="1" applyFont="1" applyFill="1" applyBorder="1"/>
    <xf numFmtId="167" fontId="4" fillId="0" borderId="5" xfId="1" applyNumberFormat="1" applyFont="1" applyFill="1" applyBorder="1"/>
    <xf numFmtId="167" fontId="4" fillId="0" borderId="9" xfId="1" applyNumberFormat="1" applyFont="1" applyFill="1" applyBorder="1"/>
    <xf numFmtId="167" fontId="4" fillId="0" borderId="10" xfId="1" applyNumberFormat="1" applyFont="1" applyFill="1" applyBorder="1"/>
    <xf numFmtId="167" fontId="4" fillId="0" borderId="11" xfId="1" applyNumberFormat="1" applyFont="1" applyFill="1" applyBorder="1"/>
    <xf numFmtId="167" fontId="4" fillId="0" borderId="3" xfId="1" applyNumberFormat="1" applyFont="1" applyFill="1" applyBorder="1"/>
    <xf numFmtId="167" fontId="4" fillId="0" borderId="4" xfId="1" applyNumberFormat="1" applyFont="1" applyFill="1" applyBorder="1"/>
    <xf numFmtId="0" fontId="4" fillId="0" borderId="4" xfId="1" applyFont="1" applyFill="1" applyBorder="1"/>
    <xf numFmtId="0" fontId="4" fillId="0" borderId="5" xfId="1" applyFont="1" applyFill="1" applyBorder="1"/>
    <xf numFmtId="0" fontId="4" fillId="5" borderId="4" xfId="1" applyFont="1" applyFill="1" applyBorder="1"/>
    <xf numFmtId="0" fontId="4" fillId="5" borderId="5" xfId="1" applyFont="1" applyFill="1" applyBorder="1"/>
    <xf numFmtId="166" fontId="4" fillId="0" borderId="3" xfId="1" applyNumberFormat="1" applyFont="1" applyFill="1" applyBorder="1"/>
    <xf numFmtId="166" fontId="4" fillId="0" borderId="5" xfId="1" applyNumberFormat="1" applyFont="1" applyFill="1" applyBorder="1"/>
    <xf numFmtId="166" fontId="4" fillId="0" borderId="4" xfId="1" applyNumberFormat="1" applyFont="1" applyFill="1" applyBorder="1"/>
    <xf numFmtId="167" fontId="9" fillId="0" borderId="5" xfId="0" applyNumberFormat="1" applyFont="1" applyBorder="1"/>
    <xf numFmtId="171" fontId="4" fillId="3" borderId="0" xfId="1" applyNumberFormat="1" applyFont="1" applyFill="1"/>
    <xf numFmtId="168" fontId="4" fillId="0" borderId="6" xfId="1" applyNumberFormat="1" applyFont="1" applyFill="1" applyBorder="1" applyAlignment="1" applyProtection="1">
      <alignment horizontal="center"/>
    </xf>
    <xf numFmtId="0" fontId="4" fillId="0" borderId="4" xfId="3" applyFont="1" applyFill="1" applyBorder="1" applyAlignment="1">
      <alignment horizontal="center"/>
    </xf>
    <xf numFmtId="168" fontId="4" fillId="0" borderId="5" xfId="1" quotePrefix="1" applyNumberFormat="1" applyFont="1" applyFill="1" applyBorder="1" applyAlignment="1" applyProtection="1">
      <alignment horizontal="center"/>
    </xf>
    <xf numFmtId="0" fontId="10" fillId="2" borderId="2" xfId="0" applyFont="1" applyFill="1" applyBorder="1" applyAlignment="1">
      <alignment horizontal="center"/>
    </xf>
    <xf numFmtId="171" fontId="9" fillId="0" borderId="3" xfId="0" applyNumberFormat="1" applyFont="1" applyBorder="1"/>
    <xf numFmtId="171" fontId="9" fillId="0" borderId="4" xfId="0" applyNumberFormat="1" applyFont="1" applyBorder="1"/>
    <xf numFmtId="171" fontId="9" fillId="0" borderId="5" xfId="0" applyNumberFormat="1" applyFont="1" applyBorder="1"/>
    <xf numFmtId="0" fontId="9" fillId="3" borderId="0" xfId="0" applyFont="1" applyFill="1"/>
    <xf numFmtId="0" fontId="10" fillId="4" borderId="1" xfId="0" applyFont="1" applyFill="1" applyBorder="1"/>
    <xf numFmtId="0" fontId="10" fillId="5" borderId="3" xfId="0" applyFont="1" applyFill="1" applyBorder="1" applyAlignment="1" applyProtection="1">
      <alignment horizontal="center"/>
    </xf>
    <xf numFmtId="0" fontId="10" fillId="5" borderId="4" xfId="0" applyFont="1" applyFill="1" applyBorder="1" applyAlignment="1" applyProtection="1">
      <alignment horizontal="center"/>
    </xf>
    <xf numFmtId="0" fontId="10" fillId="5" borderId="5" xfId="0" applyFont="1" applyFill="1" applyBorder="1" applyAlignment="1" applyProtection="1">
      <alignment horizontal="center"/>
    </xf>
    <xf numFmtId="172" fontId="10" fillId="5" borderId="4" xfId="0" applyNumberFormat="1" applyFont="1" applyFill="1" applyBorder="1" applyAlignment="1" applyProtection="1">
      <alignment horizontal="center"/>
    </xf>
    <xf numFmtId="173" fontId="10" fillId="5" borderId="4" xfId="0" applyNumberFormat="1" applyFont="1" applyFill="1" applyBorder="1" applyAlignment="1" applyProtection="1">
      <alignment horizontal="center"/>
    </xf>
    <xf numFmtId="173" fontId="10" fillId="5" borderId="5" xfId="0" applyNumberFormat="1" applyFont="1" applyFill="1" applyBorder="1" applyAlignment="1" applyProtection="1">
      <alignment horizontal="center"/>
    </xf>
    <xf numFmtId="174" fontId="9" fillId="0" borderId="2" xfId="0" applyNumberFormat="1" applyFont="1" applyBorder="1"/>
    <xf numFmtId="0" fontId="9" fillId="0" borderId="5" xfId="0" applyNumberFormat="1" applyFont="1" applyBorder="1"/>
    <xf numFmtId="0" fontId="10" fillId="5" borderId="11" xfId="0" applyFont="1" applyFill="1" applyBorder="1"/>
  </cellXfs>
  <cellStyles count="17">
    <cellStyle name="Comma 2" xfId="4"/>
    <cellStyle name="Migliaia (0)_AZIONI" xfId="5"/>
    <cellStyle name="Migliaia_AZIONI" xfId="6"/>
    <cellStyle name="Normal" xfId="0" builtinId="0"/>
    <cellStyle name="Normal 2" xfId="1"/>
    <cellStyle name="Normal 2 2" xfId="7"/>
    <cellStyle name="Normal 3" xfId="8"/>
    <cellStyle name="Normal_SwaptionATMVols" xfId="3"/>
    <cellStyle name="Normale_AZIONI" xfId="9"/>
    <cellStyle name="Percent 2" xfId="2"/>
    <cellStyle name="Percent 2 2" xfId="10"/>
    <cellStyle name="Percent 2 2 2" xfId="11"/>
    <cellStyle name="Percent 2 2 3" xfId="12"/>
    <cellStyle name="Percent 3" xfId="13"/>
    <cellStyle name="result" xfId="14"/>
    <cellStyle name="Valuta (0)_AZIONI" xfId="15"/>
    <cellStyle name="Valuta_AZIONI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Data2/XLS/CCS/USD_Fx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 FxPoints"/>
      <sheetName val="GBP FxPoints"/>
      <sheetName val="CHF FxPoints"/>
      <sheetName val="JPY FxPoints"/>
      <sheetName val="AUD FxPoints"/>
      <sheetName val="HKD FxPoints"/>
      <sheetName val="SEK FxPoints"/>
      <sheetName val="PLN FxPoints"/>
      <sheetName val="CZK FxPoints"/>
      <sheetName val="HUF FxPoints"/>
      <sheetName val="CNH FxPoints"/>
      <sheetName val="EUR CCSwaps"/>
      <sheetName val="GBP CCSwaps"/>
      <sheetName val="JPY CCSwaps"/>
      <sheetName val="CHF CCSwaps"/>
      <sheetName val="AUD CCSwaps"/>
      <sheetName val="HKD CCSwaps"/>
      <sheetName val="SEK CCSwaps"/>
      <sheetName val="Deposits"/>
    </sheetNames>
    <definedNames>
      <definedName name="TriggerCounter" refersTo="='General Settings'!$D$6"/>
    </definedNames>
    <sheetDataSet>
      <sheetData sheetId="0">
        <row r="6">
          <cell r="D6">
            <v>196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6">
          <cell r="D6" t="str">
            <v>CBS</v>
          </cell>
        </row>
      </sheetData>
      <sheetData sheetId="13">
        <row r="6">
          <cell r="D6" t="str">
            <v>CBS</v>
          </cell>
        </row>
      </sheetData>
      <sheetData sheetId="14">
        <row r="6">
          <cell r="D6" t="str">
            <v>CBS</v>
          </cell>
        </row>
      </sheetData>
      <sheetData sheetId="15">
        <row r="6">
          <cell r="D6" t="str">
            <v>CBS</v>
          </cell>
        </row>
      </sheetData>
      <sheetData sheetId="16">
        <row r="6">
          <cell r="D6" t="str">
            <v>CBS</v>
          </cell>
        </row>
      </sheetData>
      <sheetData sheetId="17">
        <row r="6">
          <cell r="D6" t="str">
            <v>CBS</v>
          </cell>
        </row>
      </sheetData>
      <sheetData sheetId="18">
        <row r="6">
          <cell r="D6" t="str">
            <v>CBS</v>
          </cell>
        </row>
      </sheetData>
      <sheetData sheetId="19">
        <row r="6">
          <cell r="D6" t="str">
            <v>USDONDP_Quote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showGridLines="0" tabSelected="1" workbookViewId="0">
      <selection activeCell="C2" sqref="C2"/>
    </sheetView>
  </sheetViews>
  <sheetFormatPr defaultRowHeight="11.25" x14ac:dyDescent="0.2"/>
  <cols>
    <col min="1" max="1" width="2.7109375" style="43" customWidth="1"/>
    <col min="2" max="2" width="20.28515625" style="43" bestFit="1" customWidth="1"/>
    <col min="3" max="3" width="27.5703125" style="43" bestFit="1" customWidth="1"/>
    <col min="4" max="4" width="2.7109375" style="43" customWidth="1"/>
    <col min="5" max="16384" width="9.140625" style="43"/>
  </cols>
  <sheetData>
    <row r="2" spans="2:13" x14ac:dyDescent="0.2">
      <c r="B2" s="44" t="s">
        <v>53</v>
      </c>
      <c r="C2" s="51"/>
      <c r="E2" s="8" t="s">
        <v>61</v>
      </c>
      <c r="F2" s="39" t="s">
        <v>1</v>
      </c>
      <c r="G2" s="39" t="s">
        <v>3</v>
      </c>
      <c r="H2" s="39" t="s">
        <v>4</v>
      </c>
      <c r="I2" s="39" t="s">
        <v>5</v>
      </c>
      <c r="J2" s="39" t="s">
        <v>6</v>
      </c>
      <c r="K2" s="39" t="s">
        <v>7</v>
      </c>
      <c r="L2" s="39" t="s">
        <v>8</v>
      </c>
      <c r="M2" s="39" t="s">
        <v>9</v>
      </c>
    </row>
    <row r="3" spans="2:13" x14ac:dyDescent="0.2">
      <c r="B3" s="53" t="s">
        <v>66</v>
      </c>
      <c r="C3" s="52">
        <f>[1]!TriggerCounter</f>
        <v>196</v>
      </c>
      <c r="E3" s="45" t="s">
        <v>11</v>
      </c>
      <c r="F3" s="40">
        <f t="array" ref="F3:F23">USD!H2:H22*100</f>
        <v>0.22999999999750997</v>
      </c>
      <c r="G3" s="40">
        <f t="array" ref="G3:G23">EUR!H2:H22*100</f>
        <v>-0.14999999999698588</v>
      </c>
      <c r="H3" s="40">
        <f t="array" ref="H3:H23">GBP!H2:H22*100</f>
        <v>0.5099999999997884</v>
      </c>
      <c r="I3" s="40">
        <f t="array" ref="I3:I23">CHF!H2:H22*100</f>
        <v>0</v>
      </c>
      <c r="J3" s="40">
        <f t="array" ref="J3:J23">JPY!H2:H22*100</f>
        <v>2.0000000000131024E-2</v>
      </c>
      <c r="K3" s="40">
        <f t="array" ref="K3:K23">AUD!H2:H22*100</f>
        <v>1.9749999999989498</v>
      </c>
      <c r="L3" s="40">
        <f t="array" ref="L3:L23">HKD!H2:H22*100</f>
        <v>0.18249999999309097</v>
      </c>
      <c r="M3" s="40">
        <f t="array" ref="M3:M23">SEK!H2:H22*100</f>
        <v>-0.35999999999836163</v>
      </c>
    </row>
    <row r="4" spans="2:13" x14ac:dyDescent="0.2">
      <c r="B4" s="53" t="s">
        <v>54</v>
      </c>
      <c r="C4" s="34">
        <f>_xll.qlSettingsEvaluationDate(Trigger)</f>
        <v>42145</v>
      </c>
      <c r="E4" s="46" t="s">
        <v>13</v>
      </c>
      <c r="F4" s="41">
        <v>0.2299999999991087</v>
      </c>
      <c r="G4" s="41">
        <v>-0.15000000000098268</v>
      </c>
      <c r="H4" s="41">
        <v>0.5099999999997884</v>
      </c>
      <c r="I4" s="41">
        <v>-0.7749999999998175</v>
      </c>
      <c r="J4" s="41">
        <v>1.2499995746484416E-2</v>
      </c>
      <c r="K4" s="41">
        <v>2.1500000003857878</v>
      </c>
      <c r="L4" s="41">
        <v>7.6041666667164831E-2</v>
      </c>
      <c r="M4" s="41">
        <v>-0.34999999999829612</v>
      </c>
    </row>
    <row r="5" spans="2:13" x14ac:dyDescent="0.2">
      <c r="E5" s="47" t="s">
        <v>15</v>
      </c>
      <c r="F5" s="42">
        <v>0.24000000000024002</v>
      </c>
      <c r="G5" s="42">
        <v>-0.15000000205134256</v>
      </c>
      <c r="H5" s="42">
        <v>0.52000000000296254</v>
      </c>
      <c r="I5" s="42">
        <v>-0.77500000178992723</v>
      </c>
      <c r="J5" s="42">
        <v>0.28747822448149662</v>
      </c>
      <c r="K5" s="42">
        <v>2.0499999996737017</v>
      </c>
      <c r="L5" s="42">
        <v>0.26361111111283808</v>
      </c>
      <c r="M5" s="42">
        <v>-0.22000000000144126</v>
      </c>
    </row>
    <row r="6" spans="2:13" x14ac:dyDescent="0.2">
      <c r="E6" s="48" t="s">
        <v>55</v>
      </c>
      <c r="F6" s="41">
        <v>0.33442162337988485</v>
      </c>
      <c r="G6" s="41">
        <v>-0.29995263859516896</v>
      </c>
      <c r="H6" s="41">
        <v>0.62410741685736681</v>
      </c>
      <c r="I6" s="41">
        <v>-0.87655487157938561</v>
      </c>
      <c r="J6" s="41">
        <v>0.33121442963844416</v>
      </c>
      <c r="K6" s="41">
        <v>2.2758583240470389</v>
      </c>
      <c r="L6" s="41">
        <v>0.40632711443206693</v>
      </c>
      <c r="M6" s="41">
        <v>-0.28587209120540485</v>
      </c>
    </row>
    <row r="7" spans="2:13" x14ac:dyDescent="0.2">
      <c r="E7" s="48" t="s">
        <v>19</v>
      </c>
      <c r="F7" s="41">
        <v>0.33884072332985532</v>
      </c>
      <c r="G7" s="41">
        <v>-0.31379380192492995</v>
      </c>
      <c r="H7" s="41">
        <v>0.62778395056663405</v>
      </c>
      <c r="I7" s="41">
        <v>-0.85681983135804263</v>
      </c>
      <c r="J7" s="41">
        <v>0.33582448568734791</v>
      </c>
      <c r="K7" s="41">
        <v>2.2762481500333869</v>
      </c>
      <c r="L7" s="41">
        <v>0.41081207995440661</v>
      </c>
      <c r="M7" s="41">
        <v>-0.29599973830464676</v>
      </c>
    </row>
    <row r="8" spans="2:13" x14ac:dyDescent="0.2">
      <c r="E8" s="48" t="s">
        <v>21</v>
      </c>
      <c r="F8" s="41">
        <v>0.34316011935014196</v>
      </c>
      <c r="G8" s="41">
        <v>-0.318469773712796</v>
      </c>
      <c r="H8" s="41">
        <v>0.630800444549519</v>
      </c>
      <c r="I8" s="41">
        <v>-0.82882030377520077</v>
      </c>
      <c r="J8" s="41">
        <v>0.34013659452839357</v>
      </c>
      <c r="K8" s="41">
        <v>2.2895902367286527</v>
      </c>
      <c r="L8" s="41">
        <v>0.40559263026118147</v>
      </c>
      <c r="M8" s="41">
        <v>-0.28853442578448607</v>
      </c>
    </row>
    <row r="9" spans="2:13" x14ac:dyDescent="0.2">
      <c r="E9" s="49" t="s">
        <v>24</v>
      </c>
      <c r="F9" s="41">
        <v>0.34513681937106244</v>
      </c>
      <c r="G9" s="41">
        <v>-0.32314354655161465</v>
      </c>
      <c r="H9" s="41">
        <v>0.62908339864723339</v>
      </c>
      <c r="I9" s="41">
        <v>-0.85913608839353861</v>
      </c>
      <c r="J9" s="41">
        <v>0.34209061447035016</v>
      </c>
      <c r="K9" s="41">
        <v>2.2847970219120635</v>
      </c>
      <c r="L9" s="41">
        <v>0.40310041408089536</v>
      </c>
      <c r="M9" s="41">
        <v>-0.30893657262542179</v>
      </c>
    </row>
    <row r="10" spans="2:13" x14ac:dyDescent="0.2">
      <c r="E10" s="49" t="s">
        <v>27</v>
      </c>
      <c r="F10" s="41">
        <v>0.35434744512374111</v>
      </c>
      <c r="G10" s="41">
        <v>-0.33665654220334823</v>
      </c>
      <c r="H10" s="41">
        <v>0.63402566350231626</v>
      </c>
      <c r="I10" s="41">
        <v>-0.99789199390685634</v>
      </c>
      <c r="J10" s="41">
        <v>0.3499686546901406</v>
      </c>
      <c r="K10" s="41">
        <v>2.3067473163038557</v>
      </c>
      <c r="L10" s="41">
        <v>0.40105846262318962</v>
      </c>
      <c r="M10" s="41">
        <v>-0.35717301409209046</v>
      </c>
    </row>
    <row r="11" spans="2:13" x14ac:dyDescent="0.2">
      <c r="E11" s="49" t="s">
        <v>30</v>
      </c>
      <c r="F11" s="41">
        <v>0.3672067923584606</v>
      </c>
      <c r="G11" s="41">
        <v>-0.34431611775425475</v>
      </c>
      <c r="H11" s="41">
        <v>0.63793189878333489</v>
      </c>
      <c r="I11" s="41">
        <v>-1.0472980269357504</v>
      </c>
      <c r="J11" s="41">
        <v>0.36288004690662617</v>
      </c>
      <c r="K11" s="41">
        <v>2.3235085794960608</v>
      </c>
      <c r="L11" s="41">
        <v>0.39919809502793274</v>
      </c>
      <c r="M11" s="41">
        <v>-0.38269406188307104</v>
      </c>
    </row>
    <row r="12" spans="2:13" x14ac:dyDescent="0.2">
      <c r="E12" s="49" t="s">
        <v>32</v>
      </c>
      <c r="F12" s="41">
        <v>0.38093113885088314</v>
      </c>
      <c r="G12" s="41">
        <v>-0.34897230987236938</v>
      </c>
      <c r="H12" s="41">
        <v>0.64619916513522757</v>
      </c>
      <c r="I12" s="41">
        <v>-1.0676582039251885</v>
      </c>
      <c r="J12" s="41">
        <v>0.37651402188307515</v>
      </c>
      <c r="K12" s="41">
        <v>2.3191492004646439</v>
      </c>
      <c r="L12" s="41">
        <v>0.40356853101036233</v>
      </c>
      <c r="M12" s="41">
        <v>-0.38821157021378028</v>
      </c>
    </row>
    <row r="13" spans="2:13" x14ac:dyDescent="0.2">
      <c r="E13" s="49" t="s">
        <v>33</v>
      </c>
      <c r="F13" s="41">
        <v>0.39718125385344949</v>
      </c>
      <c r="G13" s="41">
        <v>-0.35211030060497583</v>
      </c>
      <c r="H13" s="41">
        <v>0.65543664720043138</v>
      </c>
      <c r="I13" s="41">
        <v>-1.0891233729778826</v>
      </c>
      <c r="J13" s="41">
        <v>0.39214914964326364</v>
      </c>
      <c r="K13" s="41">
        <v>2.3318887194267481</v>
      </c>
      <c r="L13" s="41">
        <v>0.41348565110353885</v>
      </c>
      <c r="M13" s="41">
        <v>-0.38232819029287662</v>
      </c>
    </row>
    <row r="14" spans="2:13" x14ac:dyDescent="0.2">
      <c r="E14" s="49" t="s">
        <v>34</v>
      </c>
      <c r="F14" s="41">
        <v>0.42008544338701131</v>
      </c>
      <c r="G14" s="41">
        <v>-0.35863250395944707</v>
      </c>
      <c r="H14" s="41">
        <v>0.66517819292660973</v>
      </c>
      <c r="I14" s="41">
        <v>-1.1033876668357017</v>
      </c>
      <c r="J14" s="41">
        <v>0.41482653006610903</v>
      </c>
      <c r="K14" s="41">
        <v>2.3333850800358573</v>
      </c>
      <c r="L14" s="41">
        <v>0.43229578707508221</v>
      </c>
      <c r="M14" s="41">
        <v>-0.38371531359418737</v>
      </c>
    </row>
    <row r="15" spans="2:13" x14ac:dyDescent="0.2">
      <c r="E15" s="49" t="s">
        <v>35</v>
      </c>
      <c r="F15" s="41">
        <v>0.44698920993876035</v>
      </c>
      <c r="G15" s="41">
        <v>-0.36933596715501193</v>
      </c>
      <c r="H15" s="41">
        <v>0.68340549804234563</v>
      </c>
      <c r="I15" s="41">
        <v>-1.0959300239885097</v>
      </c>
      <c r="J15" s="41">
        <v>0.44150962113986836</v>
      </c>
      <c r="K15" s="41">
        <v>2.3427315057927656</v>
      </c>
      <c r="L15" s="41">
        <v>0.45524488119282569</v>
      </c>
      <c r="M15" s="41">
        <v>-0.36661945667757861</v>
      </c>
    </row>
    <row r="16" spans="2:13" x14ac:dyDescent="0.2">
      <c r="E16" s="49" t="s">
        <v>36</v>
      </c>
      <c r="F16" s="41">
        <v>0.47111776397717631</v>
      </c>
      <c r="G16" s="41">
        <v>-0.37157132447645458</v>
      </c>
      <c r="H16" s="41">
        <v>0.69884365564534479</v>
      </c>
      <c r="I16" s="41">
        <v>-1.1045736594466959</v>
      </c>
      <c r="J16" s="41">
        <v>0.46465279157753347</v>
      </c>
      <c r="K16" s="41">
        <v>2.3453286419637656</v>
      </c>
      <c r="L16" s="41">
        <v>0.47976840335114107</v>
      </c>
      <c r="M16" s="41">
        <v>-0.36579115860121303</v>
      </c>
    </row>
    <row r="17" spans="5:13" x14ac:dyDescent="0.2">
      <c r="E17" s="49" t="s">
        <v>37</v>
      </c>
      <c r="F17" s="41">
        <v>0.50172497265486293</v>
      </c>
      <c r="G17" s="41">
        <v>-0.37968702494483653</v>
      </c>
      <c r="H17" s="41">
        <v>0.71243644752181623</v>
      </c>
      <c r="I17" s="41">
        <v>-1.0897903872330492</v>
      </c>
      <c r="J17" s="41">
        <v>0.49496050554834792</v>
      </c>
      <c r="K17" s="41">
        <v>2.3529345528365155</v>
      </c>
      <c r="L17" s="41">
        <v>0.50869337505284717</v>
      </c>
      <c r="M17" s="41">
        <v>-0.37117198371293825</v>
      </c>
    </row>
    <row r="18" spans="5:13" x14ac:dyDescent="0.2">
      <c r="E18" s="49" t="s">
        <v>38</v>
      </c>
      <c r="F18" s="41">
        <v>0.53247402363151308</v>
      </c>
      <c r="G18" s="41">
        <v>-0.38843894661376677</v>
      </c>
      <c r="H18" s="41">
        <v>0.72979186700707055</v>
      </c>
      <c r="I18" s="41">
        <v>-1.0959597981389675</v>
      </c>
      <c r="J18" s="41">
        <v>0.52448929171249226</v>
      </c>
      <c r="K18" s="41">
        <v>2.3609586770453515</v>
      </c>
      <c r="L18" s="41">
        <v>0.54084088662738472</v>
      </c>
      <c r="M18" s="41">
        <v>-0.3552233515185298</v>
      </c>
    </row>
    <row r="19" spans="5:13" x14ac:dyDescent="0.2">
      <c r="E19" s="49" t="s">
        <v>39</v>
      </c>
      <c r="F19" s="41">
        <v>0.56131698821027765</v>
      </c>
      <c r="G19" s="41">
        <v>-0.39619009539977001</v>
      </c>
      <c r="H19" s="41">
        <v>0.7472015957644258</v>
      </c>
      <c r="I19" s="41">
        <v>-1.0867249662670542</v>
      </c>
      <c r="J19" s="41">
        <v>0.55393359240923923</v>
      </c>
      <c r="K19" s="41">
        <v>2.3691138425782632</v>
      </c>
      <c r="L19" s="41">
        <v>0.56973605078219847</v>
      </c>
      <c r="M19" s="41">
        <v>-0.34976752335697764</v>
      </c>
    </row>
    <row r="20" spans="5:13" x14ac:dyDescent="0.2">
      <c r="E20" s="49" t="s">
        <v>40</v>
      </c>
      <c r="F20" s="41">
        <v>0.59420082207351865</v>
      </c>
      <c r="G20" s="41">
        <v>-0.40327680256265641</v>
      </c>
      <c r="H20" s="41">
        <v>0.76879378006930399</v>
      </c>
      <c r="I20" s="41">
        <v>-1.0760480158329397</v>
      </c>
      <c r="J20" s="41">
        <v>0.58645892755552886</v>
      </c>
      <c r="K20" s="41">
        <v>2.3822518968613742</v>
      </c>
      <c r="L20" s="41">
        <v>0.60051246905221256</v>
      </c>
      <c r="M20" s="41">
        <v>-0.3420346715783687</v>
      </c>
    </row>
    <row r="21" spans="5:13" x14ac:dyDescent="0.2">
      <c r="E21" s="49" t="s">
        <v>41</v>
      </c>
      <c r="F21" s="41">
        <v>0.69404976041646327</v>
      </c>
      <c r="G21" s="41">
        <v>-0.42257505012077901</v>
      </c>
      <c r="H21" s="41">
        <v>0.83273147282877291</v>
      </c>
      <c r="I21" s="41">
        <v>-1.0552401761534187</v>
      </c>
      <c r="J21" s="41">
        <v>0.68529323366448758</v>
      </c>
      <c r="K21" s="41">
        <v>2.410219182362733</v>
      </c>
      <c r="L21" s="41">
        <v>0.69331921685149178</v>
      </c>
      <c r="M21" s="41">
        <v>-0.3008460553043501</v>
      </c>
    </row>
    <row r="22" spans="5:13" x14ac:dyDescent="0.2">
      <c r="E22" s="49" t="s">
        <v>42</v>
      </c>
      <c r="F22" s="41">
        <v>0.79855958411430095</v>
      </c>
      <c r="G22" s="41">
        <v>-0.43701023742960105</v>
      </c>
      <c r="H22" s="41">
        <v>0.90447472577451205</v>
      </c>
      <c r="I22" s="41">
        <v>-1.0226550164371329</v>
      </c>
      <c r="J22" s="41">
        <v>0.78855972830466325</v>
      </c>
      <c r="K22" s="41">
        <v>2.4612386319445454</v>
      </c>
      <c r="L22" s="41">
        <v>0.79238404835907517</v>
      </c>
      <c r="M22" s="41">
        <v>-0.24598657271286259</v>
      </c>
    </row>
    <row r="23" spans="5:13" x14ac:dyDescent="0.2">
      <c r="E23" s="50" t="s">
        <v>43</v>
      </c>
      <c r="F23" s="42">
        <v>0.98858553987349296</v>
      </c>
      <c r="G23" s="42">
        <v>-0.43484886212531237</v>
      </c>
      <c r="H23" s="42">
        <v>1.0297447712137882</v>
      </c>
      <c r="I23" s="42">
        <v>-0.96799306897524529</v>
      </c>
      <c r="J23" s="42">
        <v>0.97617949300685802</v>
      </c>
      <c r="K23" s="42">
        <v>2.5143422916652174</v>
      </c>
      <c r="L23" s="42">
        <v>0.97275223426413737</v>
      </c>
      <c r="M23" s="42">
        <v>-0.14719971030296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1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 t="array" ref="F2:F4"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2.2999999999750997E-3</v>
      </c>
      <c r="I2" s="35"/>
      <c r="J2" s="9"/>
      <c r="K2" s="9"/>
      <c r="L2" s="9"/>
    </row>
    <row r="3" spans="2:12" x14ac:dyDescent="0.2">
      <c r="B3" s="2" t="s">
        <v>12</v>
      </c>
      <c r="C3" s="1" t="s">
        <v>3</v>
      </c>
      <c r="D3" s="10" t="s">
        <v>2</v>
      </c>
      <c r="E3" s="46" t="s">
        <v>13</v>
      </c>
      <c r="F3" s="23">
        <v>42145</v>
      </c>
      <c r="G3" s="26">
        <f>_xll.qlCalendarAdvance(JoinCalendar,F3,"2D","f",FALSE)</f>
        <v>42150</v>
      </c>
      <c r="H3" s="33">
        <f>_xll.qlYieldTSForwardRate(BasisCurve,F3,G3,DayCounter,Compounding,Frequency,,InterestRateTrigger)</f>
        <v>2.299999999991087E-3</v>
      </c>
      <c r="I3" s="35"/>
      <c r="J3" s="9"/>
      <c r="K3" s="9"/>
      <c r="L3" s="9"/>
    </row>
    <row r="4" spans="2:12" x14ac:dyDescent="0.2">
      <c r="B4" s="3" t="s">
        <v>14</v>
      </c>
      <c r="C4" s="11" t="s">
        <v>11</v>
      </c>
      <c r="D4" s="10" t="s">
        <v>2</v>
      </c>
      <c r="E4" s="47" t="s">
        <v>15</v>
      </c>
      <c r="F4" s="24">
        <v>42145</v>
      </c>
      <c r="G4" s="21">
        <f>_xll.qlCalendarAdvance(JoinCalendar,F4,"3D","f",FALSE)</f>
        <v>42151</v>
      </c>
      <c r="H4" s="32">
        <f>_xll.qlYieldTSForwardRate(BasisCurve,F4,G4,DayCounter,Compounding,Frequency,,InterestRateTrigger)</f>
        <v>2.4000000000024002E-3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3.3442162337988485E-3</v>
      </c>
      <c r="I5" s="35"/>
      <c r="J5" s="9"/>
      <c r="K5" s="9"/>
      <c r="L5" s="9"/>
    </row>
    <row r="6" spans="2:12" x14ac:dyDescent="0.2">
      <c r="B6" s="13" t="s">
        <v>17</v>
      </c>
      <c r="C6" s="14" t="s">
        <v>3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3.3884072332985532E-3</v>
      </c>
      <c r="I6" s="35"/>
      <c r="J6" s="9"/>
      <c r="K6" s="9"/>
      <c r="L6" s="9"/>
    </row>
    <row r="7" spans="2:12" x14ac:dyDescent="0.2">
      <c r="B7" s="15" t="s">
        <v>18</v>
      </c>
      <c r="C7" s="5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3.4316011935014196E-3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3.4513681937106242E-3</v>
      </c>
      <c r="I8" s="35"/>
      <c r="J8" s="9"/>
      <c r="K8" s="9"/>
      <c r="L8" s="9"/>
    </row>
    <row r="9" spans="2:12" x14ac:dyDescent="0.2">
      <c r="B9" s="13" t="s">
        <v>22</v>
      </c>
      <c r="C9" s="17" t="s">
        <v>23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3.5434744512374112E-3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3.6720679235846061E-3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3.8093113885088316E-3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JoinHolidays(TARGET,UnitedStates::Settlement)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3.9718125385344947E-3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4.200854433870113E-3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4.4698920993876037E-3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4.7111776397717629E-3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5.0172497265486291E-3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5.3247402363151303E-3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5.6131698821027766E-3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5.9420082207351866E-3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6.9404976041646327E-3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7.9855958411430093E-3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9.8858553987349294E-3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7 C3 C1">
      <formula1>"EUR,USD,GBP,JPY,CHF,AUD,CNY,CNH,HKD,RMB,SEK,PLN,HUF,CZK"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3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-1.4999999999698588E-3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13</v>
      </c>
      <c r="F3" s="23">
        <f>G2</f>
        <v>42146</v>
      </c>
      <c r="G3" s="26">
        <f>_xll.qlCalendarAdvance(JoinCalendar,F3,"1D","f",FALSE)</f>
        <v>42150</v>
      </c>
      <c r="H3" s="33">
        <f>_xll.qlYieldTSForwardRate(BasisCurve,F3,G3,DayCounter,Compounding,Frequency,,InterestRateTrigger)</f>
        <v>-1.5000000000098268E-3</v>
      </c>
      <c r="I3" s="35"/>
      <c r="J3" s="9"/>
      <c r="K3" s="9"/>
      <c r="L3" s="9"/>
    </row>
    <row r="4" spans="2:12" x14ac:dyDescent="0.2">
      <c r="B4" s="3" t="s">
        <v>14</v>
      </c>
      <c r="C4" s="11" t="s">
        <v>11</v>
      </c>
      <c r="D4" s="10" t="s">
        <v>2</v>
      </c>
      <c r="E4" s="47" t="s">
        <v>15</v>
      </c>
      <c r="F4" s="24">
        <f>G3</f>
        <v>42150</v>
      </c>
      <c r="G4" s="21">
        <f>_xll.qlCalendarAdvance(JoinCalendar,F4,"1D","f",FALSE)</f>
        <v>42151</v>
      </c>
      <c r="H4" s="32">
        <f>_xll.qlYieldTSForwardRate(BasisCurve,F4,G4,DayCounter,Compounding,Frequency,,InterestRateTrigger)</f>
        <v>-1.5000000205134256E-3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-2.9995263859516896E-3</v>
      </c>
      <c r="I5" s="35"/>
      <c r="J5" s="9"/>
      <c r="K5" s="9"/>
      <c r="L5" s="9"/>
    </row>
    <row r="6" spans="2:12" x14ac:dyDescent="0.2">
      <c r="B6" s="13" t="s">
        <v>17</v>
      </c>
      <c r="C6" s="14" t="s">
        <v>3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-3.1379380192492995E-3</v>
      </c>
      <c r="I6" s="35"/>
      <c r="J6" s="9"/>
      <c r="K6" s="9"/>
      <c r="L6" s="9"/>
    </row>
    <row r="7" spans="2:12" x14ac:dyDescent="0.2">
      <c r="B7" s="15" t="s">
        <v>18</v>
      </c>
      <c r="C7" s="5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-3.18469773712796E-3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0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-3.2314354655161464E-3</v>
      </c>
      <c r="I8" s="35"/>
      <c r="J8" s="9"/>
      <c r="K8" s="9"/>
      <c r="L8" s="9"/>
    </row>
    <row r="9" spans="2:12" x14ac:dyDescent="0.2">
      <c r="B9" s="13" t="s">
        <v>22</v>
      </c>
      <c r="C9" s="17" t="s">
        <v>23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-3.3665654220334821E-3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-3.4431611775425476E-3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-3.4897230987236938E-3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JoinHolidays(TARGET,UnitedStates::Settlement)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-3.5211030060497582E-3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-3.5863250395944705E-3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-3.6933596715501191E-3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-3.7157132447645457E-3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EURBASISUSDON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-3.7968702494483655E-3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-3.8843894661376678E-3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-3.9619009539977003E-3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-4.0327680256265642E-3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-4.22575050120779E-3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-4.3701023742960107E-3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-4.3484886212531238E-3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7 C3 C1">
      <formula1>"EUR,USD,GBP,JPY,CHF,AUD,CNY,CNH,HKD,RMB,SEK,PLN,HUF,CZK"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4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5.099999999997884E-3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13</v>
      </c>
      <c r="F3" s="23">
        <f>G2</f>
        <v>42146</v>
      </c>
      <c r="G3" s="26">
        <f>_xll.qlCalendarAdvance(JoinCalendar,F3,"1D","f",FALSE)</f>
        <v>42150</v>
      </c>
      <c r="H3" s="33">
        <f>_xll.qlYieldTSForwardRate(BasisCurve,F3,G3,DayCounter,Compounding,Frequency,,InterestRateTrigger)</f>
        <v>5.099999999997884E-3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15</v>
      </c>
      <c r="F4" s="24">
        <f>G3</f>
        <v>42150</v>
      </c>
      <c r="G4" s="21">
        <f>_xll.qlCalendarAdvance(JoinCalendar,F4,"1D","f",FALSE)</f>
        <v>42151</v>
      </c>
      <c r="H4" s="32">
        <f>_xll.qlYieldTSForwardRate(BasisCurve,F4,G4,DayCounter,Compounding,Frequency,,InterestRateTrigger)</f>
        <v>5.2000000000296254E-3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6.2410741685736681E-3</v>
      </c>
      <c r="I5" s="35"/>
      <c r="J5" s="9"/>
      <c r="K5" s="9"/>
      <c r="L5" s="9"/>
    </row>
    <row r="6" spans="2:12" x14ac:dyDescent="0.2">
      <c r="B6" s="13" t="s">
        <v>17</v>
      </c>
      <c r="C6" s="14" t="s">
        <v>4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6.2778395056663407E-3</v>
      </c>
      <c r="I6" s="35"/>
      <c r="J6" s="9"/>
      <c r="K6" s="9"/>
      <c r="L6" s="9"/>
    </row>
    <row r="7" spans="2:12" x14ac:dyDescent="0.2">
      <c r="B7" s="15" t="s">
        <v>18</v>
      </c>
      <c r="C7" s="5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6.3080044454951901E-3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0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6.2908339864723335E-3</v>
      </c>
      <c r="I8" s="35"/>
      <c r="J8" s="9"/>
      <c r="K8" s="9"/>
      <c r="L8" s="9"/>
    </row>
    <row r="9" spans="2:12" x14ac:dyDescent="0.2">
      <c r="B9" s="13" t="s">
        <v>22</v>
      </c>
      <c r="C9" s="17" t="s">
        <v>44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6.3402566350231624E-3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6.3793189878333491E-3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6.4619916513522753E-3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JoinHolidays(UnitedKingdom::Exchange,UnitedStates::Settlement)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6.5543664720043139E-3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6.6517819292660971E-3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42367</v>
      </c>
      <c r="H14" s="33">
        <f>_xll.qlYieldTSForwardRate(BasisCurve,F14,G14,DayCounter,Compounding,Frequency,,InterestRateTrigger)</f>
        <v>6.8340549804234568E-3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6.9884365564534482E-3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GBPBASISUSDBASISEURON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7.1243644752181619E-3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65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7.297918670070706E-3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7.4720159576442584E-3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7.6879378006930402E-3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8.3273147282877293E-3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9.0447472577451209E-3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1.0297447712137881E-2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7 C3 C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5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0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13</v>
      </c>
      <c r="F3" s="23">
        <f>G2</f>
        <v>42146</v>
      </c>
      <c r="G3" s="26">
        <f>_xll.qlCalendarAdvance(JoinCalendar,F3,"1D","f",FALSE)</f>
        <v>42150</v>
      </c>
      <c r="H3" s="33">
        <f>_xll.qlYieldTSForwardRate(BasisCurve,F3,G3,DayCounter,Compounding,Frequency,,InterestRateTrigger)</f>
        <v>-7.749999999998175E-3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15</v>
      </c>
      <c r="F4" s="24">
        <f>G3</f>
        <v>42150</v>
      </c>
      <c r="G4" s="21">
        <f>_xll.qlCalendarAdvance(JoinCalendar,F4,"1D","f",FALSE)</f>
        <v>42151</v>
      </c>
      <c r="H4" s="32">
        <f>_xll.qlYieldTSForwardRate(BasisCurve,F4,G4,DayCounter,Compounding,Frequency,,InterestRateTrigger)</f>
        <v>-7.7500000178992723E-3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-8.7655487157938562E-3</v>
      </c>
      <c r="I5" s="35"/>
      <c r="J5" s="9"/>
      <c r="K5" s="9"/>
      <c r="L5" s="9"/>
    </row>
    <row r="6" spans="2:12" x14ac:dyDescent="0.2">
      <c r="B6" s="13" t="s">
        <v>17</v>
      </c>
      <c r="C6" s="14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-8.5681983135804263E-3</v>
      </c>
      <c r="I6" s="35"/>
      <c r="J6" s="9"/>
      <c r="K6" s="9"/>
      <c r="L6" s="9"/>
    </row>
    <row r="7" spans="2:12" x14ac:dyDescent="0.2">
      <c r="B7" s="15" t="s">
        <v>18</v>
      </c>
      <c r="C7" s="5" t="s">
        <v>5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-8.2882030377520073E-3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-8.591360883935386E-3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-9.9789199390685635E-3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45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-1.0472980269357503E-2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-1.0676582039251885E-2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JoinHolidays(UnitedStates::Settlement,Switzerland)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-1.0891233729778826E-2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-1.1033876668357017E-2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-1.0959300239885096E-2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-1.1045736594466959E-2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CHFBASISUSDBASISEURON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-1.0897903872330491E-2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65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-1.0959597981389674E-2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-1.0867249662670542E-2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-1.0760480158329398E-2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-1.0552401761534188E-2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-1.0226550164371328E-2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-9.6799306897524529E-3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7 C3 C1">
      <formula1>"EUR,USD,GBP,JPY,CHF,AUD,CNY,CNH,HKD,RMB,SEK,PLN,HUF,CZK"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6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2.0000000000131024E-4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13</v>
      </c>
      <c r="F3" s="23">
        <f>G2</f>
        <v>42146</v>
      </c>
      <c r="G3" s="26">
        <f>_xll.qlCalendarAdvance(JoinCalendar,F3,"1D","f",FALSE)</f>
        <v>42150</v>
      </c>
      <c r="H3" s="33">
        <f>_xll.qlYieldTSForwardRate(BasisCurve,F3,G3,DayCounter,Compounding,Frequency,,InterestRateTrigger)</f>
        <v>1.2499995746484416E-4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15</v>
      </c>
      <c r="F4" s="24">
        <f>G3</f>
        <v>42150</v>
      </c>
      <c r="G4" s="21">
        <f>_xll.qlCalendarAdvance(JoinCalendar,F4,"1D","f",FALSE)</f>
        <v>42151</v>
      </c>
      <c r="H4" s="32">
        <f>_xll.qlYieldTSForwardRate(BasisCurve,F4,G4,DayCounter,Compounding,Frequency,,InterestRateTrigger)</f>
        <v>2.8747822448149662E-3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3.3121442963844417E-3</v>
      </c>
      <c r="I5" s="35"/>
      <c r="J5" s="9"/>
      <c r="K5" s="9"/>
      <c r="L5" s="9"/>
    </row>
    <row r="6" spans="2:12" x14ac:dyDescent="0.2">
      <c r="B6" s="13" t="s">
        <v>17</v>
      </c>
      <c r="C6" s="14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3.3582448568734791E-3</v>
      </c>
      <c r="I6" s="35"/>
      <c r="J6" s="9"/>
      <c r="K6" s="9"/>
      <c r="L6" s="9"/>
    </row>
    <row r="7" spans="2:12" x14ac:dyDescent="0.2">
      <c r="B7" s="15" t="s">
        <v>18</v>
      </c>
      <c r="C7" s="5" t="s">
        <v>6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3.4013659452839357E-3</v>
      </c>
      <c r="I7" s="35"/>
      <c r="J7" s="9"/>
      <c r="K7" s="9"/>
      <c r="L7" s="9"/>
    </row>
    <row r="8" spans="2:12" x14ac:dyDescent="0.2">
      <c r="B8" s="3" t="s">
        <v>20</v>
      </c>
      <c r="C8" s="16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3.4209061447035014E-3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3.4996865469014058E-3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3.6288004690662617E-3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3.7651402188307514E-3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JoinHolidays(UnitedStates::Settlement,Japan)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3.9214914964326364E-3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4.1482653006610906E-3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4.4150962113986836E-3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4.646527915775335E-3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JPYBASISUSDBASISEURON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4.9496050554834791E-3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42457</v>
      </c>
      <c r="H17" s="33">
        <f>_xll.qlYieldTSForwardRate(BasisCurve,F17,G17,DayCounter,Compounding,Frequency,,InterestRateTrigger)</f>
        <v>5.244892917124923E-3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5.5393359240923923E-3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5.8645892755552886E-3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6.852932336644876E-3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7.8855972830466324E-3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9.7617949300685802E-3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">
      <formula1>"EUR,USD,GBP,JPY,CHF"</formula1>
    </dataValidation>
    <dataValidation type="list" allowBlank="1" showInputMessage="1" showErrorMessage="1" sqref="C7 C3 C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C1" sqref="C1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7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1.9749999999989498E-2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13</v>
      </c>
      <c r="F3" s="23">
        <f>G2</f>
        <v>42146</v>
      </c>
      <c r="G3" s="26">
        <f>_xll.qlCalendarAdvance(JoinCalendar,F3,"1D","f",FALSE)</f>
        <v>42150</v>
      </c>
      <c r="H3" s="33">
        <f>_xll.qlYieldTSForwardRate(BasisCurve,F3,G3,DayCounter,Compounding,Frequency,,InterestRateTrigger)</f>
        <v>2.1500000003857878E-2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15</v>
      </c>
      <c r="F4" s="24">
        <f>G3</f>
        <v>42150</v>
      </c>
      <c r="G4" s="21">
        <f>_xll.qlCalendarAdvance(JoinCalendar,F4,"1D","f",FALSE)</f>
        <v>42151</v>
      </c>
      <c r="H4" s="32">
        <f>_xll.qlYieldTSForwardRate(BasisCurve,F4,G4,DayCounter,Compounding,Frequency,,InterestRateTrigger)</f>
        <v>2.0499999996737017E-2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2.2758583240470389E-2</v>
      </c>
      <c r="I5" s="35"/>
      <c r="J5" s="9"/>
      <c r="K5" s="9"/>
      <c r="L5" s="9"/>
    </row>
    <row r="6" spans="2:12" x14ac:dyDescent="0.2">
      <c r="B6" s="13" t="s">
        <v>17</v>
      </c>
      <c r="C6" s="1" t="s">
        <v>7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2.2762481500333869E-2</v>
      </c>
      <c r="I6" s="35"/>
      <c r="J6" s="9"/>
      <c r="K6" s="9"/>
      <c r="L6" s="9"/>
    </row>
    <row r="7" spans="2:12" x14ac:dyDescent="0.2">
      <c r="B7" s="15" t="s">
        <v>18</v>
      </c>
      <c r="C7" s="37" t="s">
        <v>1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2.2895902367286527E-2</v>
      </c>
      <c r="I7" s="35"/>
      <c r="J7" s="9"/>
      <c r="K7" s="9"/>
      <c r="L7" s="9"/>
    </row>
    <row r="8" spans="2:12" x14ac:dyDescent="0.2">
      <c r="B8" s="3" t="s">
        <v>20</v>
      </c>
      <c r="C8" s="38" t="b">
        <f>IF(BaseCurrency=CollateralCurrency,TRUE,FALSE)</f>
        <v>0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2.2847970219120634E-2</v>
      </c>
      <c r="I8" s="35"/>
      <c r="J8" s="9"/>
      <c r="K8" s="9"/>
      <c r="L8" s="9"/>
    </row>
    <row r="9" spans="2:12" x14ac:dyDescent="0.2">
      <c r="B9" s="13" t="s">
        <v>22</v>
      </c>
      <c r="C9" s="17" t="s">
        <v>47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2.3067473163038556E-2</v>
      </c>
      <c r="I9" s="35"/>
      <c r="J9" s="9"/>
      <c r="K9" s="9"/>
      <c r="L9" s="9"/>
    </row>
    <row r="10" spans="2:12" x14ac:dyDescent="0.2">
      <c r="B10" s="3" t="s">
        <v>25</v>
      </c>
      <c r="C10" s="18" t="s">
        <v>26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2.3235085794960607E-2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2.3191492004646437E-2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JoinHolidays(Australia,UnitedStates::Settlement)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2.3318887194267481E-2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2.3333850800358574E-2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42367</v>
      </c>
      <c r="H14" s="33">
        <f>_xll.qlYieldTSForwardRate(BasisCurve,F14,G14,DayCounter,Compounding,Frequency,,InterestRateTrigger)</f>
        <v>2.3427315057927656E-2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42396</v>
      </c>
      <c r="H15" s="33">
        <f>_xll.qlYieldTSForwardRate(BasisCurve,F15,G15,DayCounter,Compounding,Frequency,,InterestRateTrigger)</f>
        <v>2.3453286419637655E-2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AUDBASISUSDBASISEURON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2.3529345528365154E-2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2.3609586770453515E-2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2.3691138425782632E-2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2.3822518968613742E-2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2.4102191823627332E-2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2.4612386319445456E-2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2.5143422916652173E-2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7">
    <dataValidation type="list" allowBlank="1" showInputMessage="1" showErrorMessage="1" sqref="C6:C7 C3 C1">
      <formula1>"EUR,USD,GBP,JPY,CHF,AUD,CNY,CNH,HKD,RMB,SEK,PLN,HUF,CZK"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10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9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H3" sqref="H3:H22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8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1.8249999999309097E-3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13</v>
      </c>
      <c r="F3" s="23">
        <f>G2</f>
        <v>42146</v>
      </c>
      <c r="G3" s="26">
        <f>_xll.qlCalendarAdvance(JoinCalendar,F3,"1D","f",FALSE)</f>
        <v>42150</v>
      </c>
      <c r="H3" s="33">
        <f>_xll.qlYieldTSForwardRate(BasisCurve,F3,G3,DayCounter,Compounding,Frequency,,InterestRateTrigger)</f>
        <v>7.6041666667164831E-4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15</v>
      </c>
      <c r="F4" s="24">
        <f>G3</f>
        <v>42150</v>
      </c>
      <c r="G4" s="21">
        <f>_xll.qlCalendarAdvance(JoinCalendar,F4,"1D","f",FALSE)</f>
        <v>42151</v>
      </c>
      <c r="H4" s="32">
        <f>_xll.qlYieldTSForwardRate(BasisCurve,F4,G4,DayCounter,Compounding,Frequency,,InterestRateTrigger)</f>
        <v>2.6361111111283808E-3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4.0632711443206694E-3</v>
      </c>
      <c r="I5" s="35"/>
      <c r="J5" s="9"/>
      <c r="K5" s="9"/>
      <c r="L5" s="9"/>
    </row>
    <row r="6" spans="2:12" x14ac:dyDescent="0.2">
      <c r="B6" s="13" t="s">
        <v>17</v>
      </c>
      <c r="C6" s="1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4.1081207995440662E-3</v>
      </c>
      <c r="I6" s="35"/>
      <c r="J6" s="9"/>
      <c r="K6" s="9"/>
      <c r="L6" s="9"/>
    </row>
    <row r="7" spans="2:12" x14ac:dyDescent="0.2">
      <c r="B7" s="15" t="s">
        <v>18</v>
      </c>
      <c r="C7" s="37" t="s">
        <v>8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4.0559263026118146E-3</v>
      </c>
      <c r="I7" s="35"/>
      <c r="J7" s="9"/>
      <c r="K7" s="9"/>
      <c r="L7" s="9"/>
    </row>
    <row r="8" spans="2:12" x14ac:dyDescent="0.2">
      <c r="B8" s="3" t="s">
        <v>20</v>
      </c>
      <c r="C8" s="38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4.0310041408089534E-3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4.0105846262318964E-3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48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3.9919809502793275E-3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42276</v>
      </c>
      <c r="H11" s="33">
        <f>_xll.qlYieldTSForwardRate(BasisCurve,F11,G11,DayCounter,Compounding,Frequency,,InterestRateTrigger)</f>
        <v>4.0356853101036231E-3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JoinHolidays(UnitedStates::Settlement,HongKong::HKEx)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4.1348565110353886E-3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4.3229578707508218E-3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4.552448811928257E-3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4.7976840335114106E-3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HKDBASISUSDBASISEURON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5.0869337505284719E-3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65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5.4084088662738469E-3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5.6973605078219844E-3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6.0051246905221253E-3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6.9331921685149176E-3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7.9238404835907522E-3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9.7275223426413742E-3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6"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6:C7 C3 C1">
      <formula1>"EUR,USD,GBP,JPY,CHF,AUD,CNY,CNH,HKD,RMB,SEK,PLN,HUF,CZK"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workbookViewId="0">
      <selection activeCell="H3" sqref="H3:H22"/>
    </sheetView>
  </sheetViews>
  <sheetFormatPr defaultRowHeight="11.25" x14ac:dyDescent="0.2"/>
  <cols>
    <col min="1" max="1" width="2.7109375" style="10" bestFit="1" customWidth="1"/>
    <col min="2" max="2" width="30.7109375" style="10" customWidth="1"/>
    <col min="3" max="3" width="25.7109375" style="10" customWidth="1"/>
    <col min="4" max="4" width="2.7109375" style="10" customWidth="1"/>
    <col min="5" max="5" width="9.140625" style="10"/>
    <col min="6" max="7" width="17.28515625" style="10" bestFit="1" customWidth="1"/>
    <col min="8" max="16384" width="9.140625" style="10"/>
  </cols>
  <sheetData>
    <row r="1" spans="2:12" s="9" customFormat="1" x14ac:dyDescent="0.25">
      <c r="B1" s="6" t="s">
        <v>10</v>
      </c>
      <c r="C1" s="7" t="s">
        <v>9</v>
      </c>
      <c r="D1" s="9" t="s">
        <v>2</v>
      </c>
      <c r="E1" s="8" t="s">
        <v>61</v>
      </c>
      <c r="F1" s="8" t="s">
        <v>62</v>
      </c>
      <c r="G1" s="8" t="s">
        <v>63</v>
      </c>
      <c r="H1" s="8" t="s">
        <v>0</v>
      </c>
    </row>
    <row r="2" spans="2:12" x14ac:dyDescent="0.2">
      <c r="D2" s="10" t="s">
        <v>2</v>
      </c>
      <c r="E2" s="45" t="s">
        <v>11</v>
      </c>
      <c r="F2" s="22">
        <f>EvaluationDate</f>
        <v>42145</v>
      </c>
      <c r="G2" s="25">
        <f>_xll.qlCalendarAdvance(JoinCalendar,F2,"1D","f",FALSE)</f>
        <v>42146</v>
      </c>
      <c r="H2" s="31">
        <f>_xll.qlYieldTSForwardRate(BasisCurve,F2,G2,DayCounter,Compounding,Frequency,,InterestRateTrigger)</f>
        <v>-3.5999999999836163E-3</v>
      </c>
      <c r="I2" s="35"/>
      <c r="J2" s="9"/>
      <c r="K2" s="9"/>
      <c r="L2" s="9"/>
    </row>
    <row r="3" spans="2:12" x14ac:dyDescent="0.2">
      <c r="B3" s="2" t="s">
        <v>12</v>
      </c>
      <c r="C3" s="1" t="s">
        <v>1</v>
      </c>
      <c r="D3" s="10" t="s">
        <v>2</v>
      </c>
      <c r="E3" s="46" t="s">
        <v>13</v>
      </c>
      <c r="F3" s="23">
        <f>G2</f>
        <v>42146</v>
      </c>
      <c r="G3" s="26">
        <f>_xll.qlCalendarAdvance(JoinCalendar,F3,"1D","f",FALSE)</f>
        <v>42150</v>
      </c>
      <c r="H3" s="33">
        <f>_xll.qlYieldTSForwardRate(BasisCurve,F3,G3,DayCounter,Compounding,Frequency,,InterestRateTrigger)</f>
        <v>-3.4999999999829612E-3</v>
      </c>
      <c r="I3" s="35"/>
      <c r="J3" s="9"/>
      <c r="K3" s="9"/>
      <c r="L3" s="9"/>
    </row>
    <row r="4" spans="2:12" x14ac:dyDescent="0.2">
      <c r="B4" s="3" t="s">
        <v>14</v>
      </c>
      <c r="C4" s="11" t="s">
        <v>64</v>
      </c>
      <c r="D4" s="10" t="s">
        <v>2</v>
      </c>
      <c r="E4" s="47" t="s">
        <v>15</v>
      </c>
      <c r="F4" s="24">
        <f>G3</f>
        <v>42150</v>
      </c>
      <c r="G4" s="21">
        <f>_xll.qlCalendarAdvance(JoinCalendar,F4,"1D","f",FALSE)</f>
        <v>42151</v>
      </c>
      <c r="H4" s="32">
        <f>_xll.qlYieldTSForwardRate(BasisCurve,F4,G4,DayCounter,Compounding,Frequency,,InterestRateTrigger)</f>
        <v>-2.2000000000144126E-3</v>
      </c>
      <c r="I4" s="35"/>
      <c r="J4" s="9"/>
      <c r="K4" s="9"/>
      <c r="L4" s="9"/>
    </row>
    <row r="5" spans="2:12" x14ac:dyDescent="0.2">
      <c r="B5" s="4" t="s">
        <v>16</v>
      </c>
      <c r="C5" s="12" t="str">
        <f>CollateralCurrency&amp;C4</f>
        <v>USDBASISEURON</v>
      </c>
      <c r="D5" s="10" t="s">
        <v>2</v>
      </c>
      <c r="E5" s="48" t="s">
        <v>55</v>
      </c>
      <c r="F5" s="23">
        <f t="array" ref="F5:F22">SettlementDate</f>
        <v>42150</v>
      </c>
      <c r="G5" s="26">
        <f>_xll.qlCalendarAdvance(JoinCalendar,F5,IF(E5="SN","1D",E5),"f",FALSE)</f>
        <v>42157</v>
      </c>
      <c r="H5" s="33">
        <f>_xll.qlYieldTSForwardRate(BasisCurve,F5,G5,DayCounter,Compounding,Frequency,,InterestRateTrigger)</f>
        <v>-2.8587209120540485E-3</v>
      </c>
      <c r="I5" s="35"/>
      <c r="J5" s="9"/>
      <c r="K5" s="9"/>
      <c r="L5" s="9"/>
    </row>
    <row r="6" spans="2:12" x14ac:dyDescent="0.2">
      <c r="B6" s="13" t="s">
        <v>17</v>
      </c>
      <c r="C6" s="1" t="s">
        <v>1</v>
      </c>
      <c r="D6" s="10" t="s">
        <v>2</v>
      </c>
      <c r="E6" s="48" t="s">
        <v>19</v>
      </c>
      <c r="F6" s="23">
        <v>42150</v>
      </c>
      <c r="G6" s="26">
        <f>_xll.qlCalendarAdvance(JoinCalendar,F6,IF(E6="SN","1D",E6),"f",FALSE)</f>
        <v>42164</v>
      </c>
      <c r="H6" s="33">
        <f>_xll.qlYieldTSForwardRate(BasisCurve,F6,G6,DayCounter,Compounding,Frequency,,InterestRateTrigger)</f>
        <v>-2.9599973830464676E-3</v>
      </c>
      <c r="I6" s="35"/>
      <c r="J6" s="9"/>
      <c r="K6" s="9"/>
      <c r="L6" s="9"/>
    </row>
    <row r="7" spans="2:12" x14ac:dyDescent="0.2">
      <c r="B7" s="15" t="s">
        <v>18</v>
      </c>
      <c r="C7" s="37" t="s">
        <v>9</v>
      </c>
      <c r="D7" s="10" t="s">
        <v>2</v>
      </c>
      <c r="E7" s="48" t="s">
        <v>21</v>
      </c>
      <c r="F7" s="23">
        <v>42150</v>
      </c>
      <c r="G7" s="26">
        <f>_xll.qlCalendarAdvance(JoinCalendar,F7,IF(E7="SN","1D",E7),"f",FALSE)</f>
        <v>42171</v>
      </c>
      <c r="H7" s="33">
        <f>_xll.qlYieldTSForwardRate(BasisCurve,F7,G7,DayCounter,Compounding,Frequency,,InterestRateTrigger)</f>
        <v>-2.8853442578448607E-3</v>
      </c>
      <c r="I7" s="35"/>
      <c r="J7" s="9"/>
      <c r="K7" s="9"/>
      <c r="L7" s="9"/>
    </row>
    <row r="8" spans="2:12" x14ac:dyDescent="0.2">
      <c r="B8" s="3" t="s">
        <v>20</v>
      </c>
      <c r="C8" s="38" t="b">
        <f>IF(BaseCurrency=CollateralCurrency,TRUE,FALSE)</f>
        <v>1</v>
      </c>
      <c r="D8" s="10" t="s">
        <v>2</v>
      </c>
      <c r="E8" s="49" t="s">
        <v>24</v>
      </c>
      <c r="F8" s="23">
        <v>42150</v>
      </c>
      <c r="G8" s="26">
        <f>_xll.qlCalendarAdvance(JoinCalendar,F8,IF(E8="SN","1D",E8),"f",FALSE)</f>
        <v>42181</v>
      </c>
      <c r="H8" s="33">
        <f>_xll.qlYieldTSForwardRate(BasisCurve,F8,G8,DayCounter,Compounding,Frequency,,InterestRateTrigger)</f>
        <v>-3.089365726254218E-3</v>
      </c>
      <c r="I8" s="35"/>
      <c r="J8" s="9"/>
      <c r="K8" s="9"/>
      <c r="L8" s="9"/>
    </row>
    <row r="9" spans="2:12" x14ac:dyDescent="0.2">
      <c r="B9" s="13" t="s">
        <v>22</v>
      </c>
      <c r="C9" s="17" t="s">
        <v>26</v>
      </c>
      <c r="D9" s="10" t="s">
        <v>2</v>
      </c>
      <c r="E9" s="49" t="s">
        <v>27</v>
      </c>
      <c r="F9" s="23">
        <v>42150</v>
      </c>
      <c r="G9" s="26">
        <f>_xll.qlCalendarAdvance(JoinCalendar,F9,IF(E9="SN","1D",E9),"f",FALSE)</f>
        <v>42212</v>
      </c>
      <c r="H9" s="33">
        <f>_xll.qlYieldTSForwardRate(BasisCurve,F9,G9,DayCounter,Compounding,Frequency,,InterestRateTrigger)</f>
        <v>-3.5717301409209047E-3</v>
      </c>
      <c r="I9" s="35"/>
      <c r="J9" s="9"/>
      <c r="K9" s="9"/>
      <c r="L9" s="9"/>
    </row>
    <row r="10" spans="2:12" x14ac:dyDescent="0.2">
      <c r="B10" s="3" t="s">
        <v>25</v>
      </c>
      <c r="C10" s="18" t="s">
        <v>49</v>
      </c>
      <c r="D10" s="10" t="s">
        <v>2</v>
      </c>
      <c r="E10" s="49" t="s">
        <v>30</v>
      </c>
      <c r="F10" s="23">
        <v>42150</v>
      </c>
      <c r="G10" s="26">
        <f>_xll.qlCalendarAdvance(JoinCalendar,F10,IF(E10="SN","1D",E10),"f",FALSE)</f>
        <v>42242</v>
      </c>
      <c r="H10" s="33">
        <f>_xll.qlYieldTSForwardRate(BasisCurve,F10,G10,DayCounter,Compounding,Frequency,,InterestRateTrigger)</f>
        <v>-3.8269406188307102E-3</v>
      </c>
      <c r="I10" s="35"/>
      <c r="J10" s="9"/>
      <c r="K10" s="9"/>
      <c r="L10" s="9"/>
    </row>
    <row r="11" spans="2:12" x14ac:dyDescent="0.2">
      <c r="B11" s="15" t="s">
        <v>28</v>
      </c>
      <c r="C11" s="18" t="s">
        <v>29</v>
      </c>
      <c r="D11" s="10" t="s">
        <v>2</v>
      </c>
      <c r="E11" s="49" t="s">
        <v>32</v>
      </c>
      <c r="F11" s="23">
        <v>42150</v>
      </c>
      <c r="G11" s="26">
        <f>_xll.qlCalendarAdvance(JoinCalendar,F11,IF(E11="SN","1D",E11),"f",FALSE)</f>
        <v>42275</v>
      </c>
      <c r="H11" s="33">
        <f>_xll.qlYieldTSForwardRate(BasisCurve,F11,G11,DayCounter,Compounding,Frequency,,InterestRateTrigger)</f>
        <v>-3.882115702137803E-3</v>
      </c>
      <c r="I11" s="35"/>
      <c r="J11" s="9"/>
      <c r="K11" s="9"/>
      <c r="L11" s="9"/>
    </row>
    <row r="12" spans="2:12" x14ac:dyDescent="0.2">
      <c r="B12" s="4" t="s">
        <v>31</v>
      </c>
      <c r="C12" s="19" t="str">
        <f>C11&amp;"("&amp;C9&amp;","&amp;C10&amp;")"</f>
        <v>JoinHolidays(UnitedStates::Settlement,Sweden)</v>
      </c>
      <c r="D12" s="10" t="s">
        <v>2</v>
      </c>
      <c r="E12" s="49" t="s">
        <v>33</v>
      </c>
      <c r="F12" s="23">
        <v>42150</v>
      </c>
      <c r="G12" s="26">
        <f>_xll.qlCalendarAdvance(JoinCalendar,F12,IF(E12="SN","1D",E12),"f",FALSE)</f>
        <v>42303</v>
      </c>
      <c r="H12" s="33">
        <f>_xll.qlYieldTSForwardRate(BasisCurve,F12,G12,DayCounter,Compounding,Frequency,,InterestRateTrigger)</f>
        <v>-3.8232819029287665E-3</v>
      </c>
      <c r="I12" s="35"/>
      <c r="J12" s="9"/>
      <c r="K12" s="9"/>
      <c r="L12" s="9"/>
    </row>
    <row r="13" spans="2:12" x14ac:dyDescent="0.2">
      <c r="B13" s="15" t="s">
        <v>52</v>
      </c>
      <c r="C13" s="20">
        <v>2</v>
      </c>
      <c r="E13" s="49" t="s">
        <v>34</v>
      </c>
      <c r="F13" s="23">
        <v>42150</v>
      </c>
      <c r="G13" s="26">
        <f>_xll.qlCalendarAdvance(JoinCalendar,F13,IF(E13="SN","1D",E13),"f",FALSE)</f>
        <v>42335</v>
      </c>
      <c r="H13" s="33">
        <f>_xll.qlYieldTSForwardRate(BasisCurve,F13,G13,DayCounter,Compounding,Frequency,,InterestRateTrigger)</f>
        <v>-3.8371531359418739E-3</v>
      </c>
      <c r="I13" s="35"/>
      <c r="J13" s="9"/>
      <c r="K13" s="9"/>
      <c r="L13" s="9"/>
    </row>
    <row r="14" spans="2:12" x14ac:dyDescent="0.2">
      <c r="B14" s="4" t="s">
        <v>51</v>
      </c>
      <c r="C14" s="21">
        <f>_xll.qlCalendarAdvance(JoinCalendar,EvaluationDate,C13&amp;"D","f",FALSE)</f>
        <v>42150</v>
      </c>
      <c r="E14" s="49" t="s">
        <v>35</v>
      </c>
      <c r="F14" s="23">
        <v>42150</v>
      </c>
      <c r="G14" s="26">
        <f>_xll.qlCalendarAdvance(JoinCalendar,F14,IF(E14="SN","1D",E14),"f",FALSE)</f>
        <v>42366</v>
      </c>
      <c r="H14" s="33">
        <f>_xll.qlYieldTSForwardRate(BasisCurve,F14,G14,DayCounter,Compounding,Frequency,,InterestRateTrigger)</f>
        <v>-3.6661945667757862E-3</v>
      </c>
      <c r="I14" s="35"/>
      <c r="J14" s="9"/>
      <c r="K14" s="9"/>
      <c r="L14" s="9"/>
    </row>
    <row r="15" spans="2:12" x14ac:dyDescent="0.2">
      <c r="E15" s="49" t="s">
        <v>36</v>
      </c>
      <c r="F15" s="23">
        <v>42150</v>
      </c>
      <c r="G15" s="26">
        <f>_xll.qlCalendarAdvance(JoinCalendar,F15,IF(E15="SN","1D",E15),"f",FALSE)</f>
        <v>42395</v>
      </c>
      <c r="H15" s="33">
        <f>_xll.qlYieldTSForwardRate(BasisCurve,F15,G15,DayCounter,Compounding,Frequency,,InterestRateTrigger)</f>
        <v>-3.6579115860121301E-3</v>
      </c>
      <c r="I15" s="35"/>
      <c r="J15" s="9"/>
      <c r="K15" s="9"/>
      <c r="L15" s="9"/>
    </row>
    <row r="16" spans="2:12" x14ac:dyDescent="0.2">
      <c r="B16" s="2" t="s">
        <v>50</v>
      </c>
      <c r="C16" s="36" t="str">
        <f>ForeignCurrency&amp;"BASIS"&amp;CollateralCurve</f>
        <v>SEKBASISUSDBASISEURON</v>
      </c>
      <c r="E16" s="49" t="s">
        <v>37</v>
      </c>
      <c r="F16" s="23">
        <v>42150</v>
      </c>
      <c r="G16" s="26">
        <f>_xll.qlCalendarAdvance(JoinCalendar,F16,IF(E16="SN","1D",E16),"f",FALSE)</f>
        <v>42426</v>
      </c>
      <c r="H16" s="33">
        <f>_xll.qlYieldTSForwardRate(BasisCurve,F16,G16,DayCounter,Compounding,Frequency,,InterestRateTrigger)</f>
        <v>-3.7117198371293823E-3</v>
      </c>
      <c r="I16" s="35"/>
      <c r="J16" s="9"/>
      <c r="K16" s="9"/>
      <c r="L16" s="9"/>
    </row>
    <row r="17" spans="2:12" x14ac:dyDescent="0.2">
      <c r="B17" s="29" t="s">
        <v>56</v>
      </c>
      <c r="C17" s="27" t="s">
        <v>59</v>
      </c>
      <c r="E17" s="49" t="s">
        <v>38</v>
      </c>
      <c r="F17" s="23">
        <v>42150</v>
      </c>
      <c r="G17" s="26">
        <f>_xll.qlCalendarAdvance(JoinCalendar,F17,IF(E17="SN","1D",E17),"f",FALSE)</f>
        <v>42458</v>
      </c>
      <c r="H17" s="33">
        <f>_xll.qlYieldTSForwardRate(BasisCurve,F17,G17,DayCounter,Compounding,Frequency,,InterestRateTrigger)</f>
        <v>-3.5522335151852978E-3</v>
      </c>
      <c r="I17" s="35"/>
      <c r="J17" s="9"/>
      <c r="K17" s="9"/>
      <c r="L17" s="9"/>
    </row>
    <row r="18" spans="2:12" x14ac:dyDescent="0.2">
      <c r="B18" s="29" t="s">
        <v>57</v>
      </c>
      <c r="C18" s="27" t="s">
        <v>60</v>
      </c>
      <c r="E18" s="49" t="s">
        <v>39</v>
      </c>
      <c r="F18" s="23">
        <v>42150</v>
      </c>
      <c r="G18" s="26">
        <f>_xll.qlCalendarAdvance(JoinCalendar,F18,IF(E18="SN","1D",E18),"f",FALSE)</f>
        <v>42486</v>
      </c>
      <c r="H18" s="33">
        <f>_xll.qlYieldTSForwardRate(BasisCurve,F18,G18,DayCounter,Compounding,Frequency,,InterestRateTrigger)</f>
        <v>-3.4976752335697764E-3</v>
      </c>
      <c r="I18" s="35"/>
      <c r="J18" s="9"/>
      <c r="K18" s="9"/>
      <c r="L18" s="9"/>
    </row>
    <row r="19" spans="2:12" x14ac:dyDescent="0.2">
      <c r="B19" s="30" t="s">
        <v>58</v>
      </c>
      <c r="C19" s="28"/>
      <c r="E19" s="49" t="s">
        <v>40</v>
      </c>
      <c r="F19" s="23">
        <v>42150</v>
      </c>
      <c r="G19" s="26">
        <f>_xll.qlCalendarAdvance(JoinCalendar,F19,IF(E19="SN","1D",E19),"f",FALSE)</f>
        <v>42516</v>
      </c>
      <c r="H19" s="33">
        <f>_xll.qlYieldTSForwardRate(BasisCurve,F19,G19,DayCounter,Compounding,Frequency,,InterestRateTrigger)</f>
        <v>-3.420346715783687E-3</v>
      </c>
      <c r="I19" s="35"/>
      <c r="J19" s="9"/>
      <c r="K19" s="9"/>
      <c r="L19" s="9"/>
    </row>
    <row r="20" spans="2:12" x14ac:dyDescent="0.2">
      <c r="E20" s="49" t="s">
        <v>41</v>
      </c>
      <c r="F20" s="23">
        <v>42150</v>
      </c>
      <c r="G20" s="26">
        <f>_xll.qlCalendarAdvance(JoinCalendar,F20,IF(E20="SN","1D",E20),"f",FALSE)</f>
        <v>42608</v>
      </c>
      <c r="H20" s="33">
        <f>_xll.qlYieldTSForwardRate(BasisCurve,F20,G20,DayCounter,Compounding,Frequency,,InterestRateTrigger)</f>
        <v>-3.0084605530435009E-3</v>
      </c>
      <c r="I20" s="35"/>
      <c r="J20" s="9"/>
      <c r="K20" s="9"/>
      <c r="L20" s="9"/>
    </row>
    <row r="21" spans="2:12" x14ac:dyDescent="0.2">
      <c r="E21" s="49" t="s">
        <v>42</v>
      </c>
      <c r="F21" s="23">
        <v>42150</v>
      </c>
      <c r="G21" s="26">
        <f>_xll.qlCalendarAdvance(JoinCalendar,F21,IF(E21="SN","1D",E21),"f",FALSE)</f>
        <v>42702</v>
      </c>
      <c r="H21" s="33">
        <f>_xll.qlYieldTSForwardRate(BasisCurve,F21,G21,DayCounter,Compounding,Frequency,,InterestRateTrigger)</f>
        <v>-2.4598657271286259E-3</v>
      </c>
      <c r="I21" s="35"/>
      <c r="J21" s="9"/>
      <c r="K21" s="9"/>
      <c r="L21" s="9"/>
    </row>
    <row r="22" spans="2:12" x14ac:dyDescent="0.2">
      <c r="E22" s="50" t="s">
        <v>43</v>
      </c>
      <c r="F22" s="24">
        <v>42150</v>
      </c>
      <c r="G22" s="21">
        <f>_xll.qlCalendarAdvance(JoinCalendar,F22,IF(E22="SN","1D",E22),"f",FALSE)</f>
        <v>42881</v>
      </c>
      <c r="H22" s="32">
        <f>_xll.qlYieldTSForwardRate(BasisCurve,F22,G22,DayCounter,Compounding,Frequency,,InterestRateTrigger)</f>
        <v>-1.4719971030295999E-3</v>
      </c>
      <c r="I22" s="35"/>
      <c r="J22" s="9"/>
      <c r="K22" s="9"/>
      <c r="L22" s="9"/>
    </row>
    <row r="23" spans="2:12" x14ac:dyDescent="0.2">
      <c r="J23" s="9"/>
      <c r="K23" s="9"/>
      <c r="L23" s="9"/>
    </row>
    <row r="24" spans="2:12" x14ac:dyDescent="0.2">
      <c r="J24" s="9"/>
      <c r="K24" s="9"/>
      <c r="L24" s="9"/>
    </row>
    <row r="25" spans="2:12" x14ac:dyDescent="0.2">
      <c r="J25" s="9"/>
      <c r="K25" s="9"/>
      <c r="L25" s="9"/>
    </row>
    <row r="26" spans="2:12" x14ac:dyDescent="0.2">
      <c r="J26" s="9"/>
      <c r="K26" s="9"/>
      <c r="L26" s="9"/>
    </row>
    <row r="27" spans="2:12" x14ac:dyDescent="0.2">
      <c r="J27" s="9"/>
      <c r="K27" s="9"/>
      <c r="L27" s="9"/>
    </row>
  </sheetData>
  <dataValidations count="6">
    <dataValidation type="list" allowBlank="1" showInputMessage="1" showErrorMessage="1" sqref="C6:C7 C3 C1">
      <formula1>"EUR,USD,GBP,JPY,CHF,AUD,CNY,CNH,HKD,RMB,SEK,PLN,HUF,CZK"</formula1>
    </dataValidation>
    <dataValidation type="list" allowBlank="1" showInputMessage="1" showErrorMessage="1" sqref="C11">
      <formula1>"JoinBusinessDays,JoinHolidays"</formula1>
    </dataValidation>
    <dataValidation type="list" allowBlank="1" showInputMessage="1" showErrorMessage="1" sqref="C19">
      <formula1>"Annual,Semiannual,EveryFourthMonth,Quarterly,Bimonthly,Monthly,Biweekly,Weekly,Daily,Once,NoFrequency"</formula1>
    </dataValidation>
    <dataValidation type="list" allowBlank="1" showInputMessage="1" showErrorMessage="1" sqref="C18">
      <formula1>"Simple,Compounded,Continuous,SimpleThenCompounded"</formula1>
    </dataValidation>
    <dataValidation type="list" allowBlank="1" showInputMessage="1" showErrorMessage="1" sqref="C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C9:C10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99</vt:i4>
      </vt:variant>
    </vt:vector>
  </HeadingPairs>
  <TitlesOfParts>
    <vt:vector size="108" baseType="lpstr">
      <vt:lpstr>Contribution</vt:lpstr>
      <vt:lpstr>USD</vt:lpstr>
      <vt:lpstr>EUR</vt:lpstr>
      <vt:lpstr>GBP</vt:lpstr>
      <vt:lpstr>CHF</vt:lpstr>
      <vt:lpstr>JPY</vt:lpstr>
      <vt:lpstr>AUD</vt:lpstr>
      <vt:lpstr>HKD</vt:lpstr>
      <vt:lpstr>SEK</vt:lpstr>
      <vt:lpstr>AUD!BaseCurrency</vt:lpstr>
      <vt:lpstr>CHF!BaseCurrency</vt:lpstr>
      <vt:lpstr>EUR!BaseCurrency</vt:lpstr>
      <vt:lpstr>GBP!BaseCurrency</vt:lpstr>
      <vt:lpstr>HKD!BaseCurrency</vt:lpstr>
      <vt:lpstr>JPY!BaseCurrency</vt:lpstr>
      <vt:lpstr>SEK!BaseCurrency</vt:lpstr>
      <vt:lpstr>USD!BaseCurrency</vt:lpstr>
      <vt:lpstr>AUD!BasisCurve</vt:lpstr>
      <vt:lpstr>CHF!BasisCurve</vt:lpstr>
      <vt:lpstr>EUR!BasisCurve</vt:lpstr>
      <vt:lpstr>GBP!BasisCurve</vt:lpstr>
      <vt:lpstr>HKD!BasisCurve</vt:lpstr>
      <vt:lpstr>JPY!BasisCurve</vt:lpstr>
      <vt:lpstr>SEK!BasisCurve</vt:lpstr>
      <vt:lpstr>USD!BasisCurve</vt:lpstr>
      <vt:lpstr>AUD!CollateralCurrency</vt:lpstr>
      <vt:lpstr>CHF!CollateralCurrency</vt:lpstr>
      <vt:lpstr>EUR!CollateralCurrency</vt:lpstr>
      <vt:lpstr>GBP!CollateralCurrency</vt:lpstr>
      <vt:lpstr>HKD!CollateralCurrency</vt:lpstr>
      <vt:lpstr>JPY!CollateralCurrency</vt:lpstr>
      <vt:lpstr>SEK!CollateralCurrency</vt:lpstr>
      <vt:lpstr>USD!CollateralCurrency</vt:lpstr>
      <vt:lpstr>AUD!CollateralCurve</vt:lpstr>
      <vt:lpstr>CHF!CollateralCurve</vt:lpstr>
      <vt:lpstr>EUR!CollateralCurve</vt:lpstr>
      <vt:lpstr>GBP!CollateralCurve</vt:lpstr>
      <vt:lpstr>HKD!CollateralCurve</vt:lpstr>
      <vt:lpstr>JPY!CollateralCurve</vt:lpstr>
      <vt:lpstr>SEK!CollateralCurve</vt:lpstr>
      <vt:lpstr>USD!CollateralCurve</vt:lpstr>
      <vt:lpstr>AUD!Compounding</vt:lpstr>
      <vt:lpstr>CHF!Compounding</vt:lpstr>
      <vt:lpstr>EUR!Compounding</vt:lpstr>
      <vt:lpstr>GBP!Compounding</vt:lpstr>
      <vt:lpstr>HKD!Compounding</vt:lpstr>
      <vt:lpstr>JPY!Compounding</vt:lpstr>
      <vt:lpstr>SEK!Compounding</vt:lpstr>
      <vt:lpstr>USD!Compounding</vt:lpstr>
      <vt:lpstr>AUD!DayCounter</vt:lpstr>
      <vt:lpstr>CHF!DayCounter</vt:lpstr>
      <vt:lpstr>EUR!DayCounter</vt:lpstr>
      <vt:lpstr>GBP!DayCounter</vt:lpstr>
      <vt:lpstr>HKD!DayCounter</vt:lpstr>
      <vt:lpstr>JPY!DayCounter</vt:lpstr>
      <vt:lpstr>SEK!DayCounter</vt:lpstr>
      <vt:lpstr>USD!DayCounter</vt:lpstr>
      <vt:lpstr>EvaluationDate</vt:lpstr>
      <vt:lpstr>AUD!ForeignCurrency</vt:lpstr>
      <vt:lpstr>CHF!ForeignCurrency</vt:lpstr>
      <vt:lpstr>EUR!ForeignCurrency</vt:lpstr>
      <vt:lpstr>GBP!ForeignCurrency</vt:lpstr>
      <vt:lpstr>HKD!ForeignCurrency</vt:lpstr>
      <vt:lpstr>JPY!ForeignCurrency</vt:lpstr>
      <vt:lpstr>SEK!ForeignCurrency</vt:lpstr>
      <vt:lpstr>USD!ForeignCurrency</vt:lpstr>
      <vt:lpstr>AUD!Frequency</vt:lpstr>
      <vt:lpstr>CHF!Frequency</vt:lpstr>
      <vt:lpstr>EUR!Frequency</vt:lpstr>
      <vt:lpstr>GBP!Frequency</vt:lpstr>
      <vt:lpstr>HKD!Frequency</vt:lpstr>
      <vt:lpstr>JPY!Frequency</vt:lpstr>
      <vt:lpstr>SEK!Frequency</vt:lpstr>
      <vt:lpstr>USD!Frequency</vt:lpstr>
      <vt:lpstr>InterestRateTrigger</vt:lpstr>
      <vt:lpstr>AUD!IsCurrencyPairCollateralBased</vt:lpstr>
      <vt:lpstr>CHF!IsCurrencyPairCollateralBased</vt:lpstr>
      <vt:lpstr>EUR!IsCurrencyPairCollateralBased</vt:lpstr>
      <vt:lpstr>GBP!IsCurrencyPairCollateralBased</vt:lpstr>
      <vt:lpstr>HKD!IsCurrencyPairCollateralBased</vt:lpstr>
      <vt:lpstr>JPY!IsCurrencyPairCollateralBased</vt:lpstr>
      <vt:lpstr>SEK!IsCurrencyPairCollateralBased</vt:lpstr>
      <vt:lpstr>USD!IsCurrencyPairCollateralBased</vt:lpstr>
      <vt:lpstr>AUD!JoinCalendar</vt:lpstr>
      <vt:lpstr>CHF!JoinCalendar</vt:lpstr>
      <vt:lpstr>EUR!JoinCalendar</vt:lpstr>
      <vt:lpstr>GBP!JoinCalendar</vt:lpstr>
      <vt:lpstr>HKD!JoinCalendar</vt:lpstr>
      <vt:lpstr>JPY!JoinCalendar</vt:lpstr>
      <vt:lpstr>SEK!JoinCalendar</vt:lpstr>
      <vt:lpstr>USD!JoinCalendar</vt:lpstr>
      <vt:lpstr>AUD!QuoteCurrency</vt:lpstr>
      <vt:lpstr>CHF!QuoteCurrency</vt:lpstr>
      <vt:lpstr>EUR!QuoteCurrency</vt:lpstr>
      <vt:lpstr>GBP!QuoteCurrency</vt:lpstr>
      <vt:lpstr>HKD!QuoteCurrency</vt:lpstr>
      <vt:lpstr>JPY!QuoteCurrency</vt:lpstr>
      <vt:lpstr>SEK!QuoteCurrency</vt:lpstr>
      <vt:lpstr>USD!QuoteCurrency</vt:lpstr>
      <vt:lpstr>AUD!SettlementDate</vt:lpstr>
      <vt:lpstr>CHF!SettlementDate</vt:lpstr>
      <vt:lpstr>EUR!SettlementDate</vt:lpstr>
      <vt:lpstr>GBP!SettlementDate</vt:lpstr>
      <vt:lpstr>HKD!SettlementDate</vt:lpstr>
      <vt:lpstr>JPY!SettlementDate</vt:lpstr>
      <vt:lpstr>SEK!SettlementDate</vt:lpstr>
      <vt:lpstr>USD!SettlementDate</vt:lpstr>
      <vt:lpstr>Trigger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ZANZI MADDALENA</dc:creator>
  <cp:lastModifiedBy>ZANZI MADDALENA</cp:lastModifiedBy>
  <dcterms:created xsi:type="dcterms:W3CDTF">2015-05-20T13:23:50Z</dcterms:created>
  <dcterms:modified xsi:type="dcterms:W3CDTF">2015-05-21T07:07:36Z</dcterms:modified>
</cp:coreProperties>
</file>