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030" windowHeight="7785" activeTab="3"/>
  </bookViews>
  <sheets>
    <sheet name="General Settings" sheetId="3" r:id="rId1"/>
    <sheet name="HKD_YCRH_Swaps_1M" sheetId="6" r:id="rId2"/>
    <sheet name="RateHelpers" sheetId="7" r:id="rId3"/>
    <sheet name="Selected" sheetId="8" r:id="rId4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RateHelpers!$J$2:$J$50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RateHelpers!$E$2:$E$50</definedName>
    <definedName name="RateHelpersIncluded">RateHelpers!$H$2:$H$50</definedName>
    <definedName name="RateHelpersPriority">RateHelpers!$I$2:$I$50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3" l="1"/>
  <c r="L5" i="6"/>
  <c r="L4" i="6"/>
  <c r="E2" i="7" l="1"/>
  <c r="B3" i="7"/>
  <c r="C3" i="7"/>
  <c r="B4" i="7"/>
  <c r="C4" i="7"/>
  <c r="F2" i="7"/>
  <c r="H2" i="7" l="1"/>
  <c r="B5" i="7"/>
  <c r="C5" i="7"/>
  <c r="B6" i="7"/>
  <c r="C6" i="7"/>
  <c r="B7" i="7"/>
  <c r="C7" i="7"/>
  <c r="B8" i="7" l="1"/>
  <c r="C8" i="7"/>
  <c r="B9" i="7"/>
  <c r="C9" i="7"/>
  <c r="B10" i="7" l="1"/>
  <c r="C10" i="7"/>
  <c r="B11" i="7"/>
  <c r="C11" i="7"/>
  <c r="B12" i="7"/>
  <c r="C12" i="7"/>
  <c r="B13" i="7" l="1"/>
  <c r="C13" i="7"/>
  <c r="B14" i="7" l="1"/>
  <c r="C14" i="7"/>
  <c r="B15" i="7" l="1"/>
  <c r="C15" i="7"/>
  <c r="B16" i="7" l="1"/>
  <c r="C16" i="7"/>
  <c r="B17" i="7" l="1"/>
  <c r="C17" i="7"/>
  <c r="B18" i="7" l="1"/>
  <c r="C18" i="7"/>
  <c r="B19" i="7" l="1"/>
  <c r="C19" i="7"/>
  <c r="B20" i="7" l="1"/>
  <c r="C20" i="7"/>
  <c r="B21" i="7" l="1"/>
  <c r="C21" i="7"/>
  <c r="B22" i="7" l="1"/>
  <c r="C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J8" i="3" l="1"/>
  <c r="J20" i="3" l="1"/>
  <c r="J21" i="3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K10" i="6" l="1"/>
  <c r="K7" i="6"/>
  <c r="K14" i="6"/>
  <c r="K13" i="6"/>
  <c r="K11" i="6"/>
  <c r="K9" i="6"/>
  <c r="K16" i="6"/>
  <c r="K12" i="6"/>
  <c r="K15" i="6"/>
  <c r="K6" i="6"/>
  <c r="K8" i="6"/>
  <c r="D5" i="3"/>
  <c r="L12" i="6"/>
  <c r="L13" i="6"/>
  <c r="L15" i="6"/>
  <c r="B1" i="3"/>
  <c r="L10" i="6"/>
  <c r="M4" i="6"/>
  <c r="L9" i="6"/>
  <c r="L7" i="6"/>
  <c r="L8" i="6"/>
  <c r="L14" i="6"/>
  <c r="D16" i="3"/>
  <c r="L16" i="6"/>
  <c r="L6" i="6"/>
  <c r="L11" i="6"/>
  <c r="L3" i="6"/>
  <c r="E8" i="7" l="1"/>
  <c r="E3" i="7"/>
  <c r="E13" i="7"/>
  <c r="E11" i="7"/>
  <c r="E5" i="7"/>
  <c r="E4" i="7"/>
  <c r="E6" i="7"/>
  <c r="E7" i="7"/>
  <c r="E12" i="7"/>
  <c r="E10" i="7"/>
  <c r="E9" i="7"/>
  <c r="E16" i="3"/>
  <c r="D15" i="3"/>
  <c r="D8" i="3"/>
  <c r="D12" i="3"/>
  <c r="E15" i="3"/>
  <c r="L8" i="7"/>
  <c r="M8" i="6"/>
  <c r="M16" i="6"/>
  <c r="M13" i="6"/>
  <c r="L11" i="7"/>
  <c r="M12" i="6"/>
  <c r="M10" i="6"/>
  <c r="D17" i="3"/>
  <c r="M6" i="6"/>
  <c r="M9" i="6"/>
  <c r="M15" i="6"/>
  <c r="L5" i="7"/>
  <c r="M11" i="6"/>
  <c r="L6" i="7"/>
  <c r="E17" i="3"/>
  <c r="L7" i="7"/>
  <c r="M14" i="6"/>
  <c r="M7" i="6"/>
  <c r="L10" i="7"/>
  <c r="L9" i="7"/>
  <c r="M3" i="6"/>
  <c r="E14" i="7" l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L15" i="7"/>
  <c r="F29" i="7"/>
  <c r="G4" i="7"/>
  <c r="G5" i="7"/>
  <c r="F38" i="7"/>
  <c r="G28" i="7"/>
  <c r="K24" i="7"/>
  <c r="L44" i="7"/>
  <c r="L48" i="7"/>
  <c r="K4" i="7"/>
  <c r="K30" i="7"/>
  <c r="F35" i="7"/>
  <c r="K28" i="7"/>
  <c r="L36" i="7"/>
  <c r="K2" i="7"/>
  <c r="F14" i="7"/>
  <c r="G12" i="7"/>
  <c r="G46" i="7"/>
  <c r="F25" i="7"/>
  <c r="L40" i="7"/>
  <c r="K27" i="7"/>
  <c r="L39" i="7"/>
  <c r="G36" i="7"/>
  <c r="L27" i="7"/>
  <c r="G49" i="7"/>
  <c r="L2" i="7"/>
  <c r="L20" i="7"/>
  <c r="L19" i="7"/>
  <c r="L41" i="7"/>
  <c r="F46" i="7"/>
  <c r="K35" i="7"/>
  <c r="F20" i="7"/>
  <c r="F26" i="7"/>
  <c r="G18" i="7"/>
  <c r="F4" i="7"/>
  <c r="G39" i="7"/>
  <c r="L13" i="7"/>
  <c r="K3" i="7"/>
  <c r="L25" i="7"/>
  <c r="G25" i="7"/>
  <c r="F39" i="7"/>
  <c r="L22" i="7"/>
  <c r="F44" i="7"/>
  <c r="K32" i="7"/>
  <c r="L49" i="7"/>
  <c r="F49" i="7"/>
  <c r="G43" i="7"/>
  <c r="F23" i="7"/>
  <c r="K41" i="7"/>
  <c r="F6" i="7"/>
  <c r="K43" i="7"/>
  <c r="G44" i="7"/>
  <c r="F47" i="7"/>
  <c r="F31" i="7"/>
  <c r="K47" i="7"/>
  <c r="K34" i="7"/>
  <c r="L43" i="7"/>
  <c r="G24" i="7"/>
  <c r="G15" i="7"/>
  <c r="F17" i="7"/>
  <c r="G40" i="7"/>
  <c r="K29" i="7"/>
  <c r="F22" i="7"/>
  <c r="G22" i="7"/>
  <c r="K36" i="7"/>
  <c r="G23" i="7"/>
  <c r="G32" i="7"/>
  <c r="K49" i="7"/>
  <c r="G17" i="7"/>
  <c r="F24" i="7"/>
  <c r="G34" i="7"/>
  <c r="L42" i="7"/>
  <c r="L28" i="7"/>
  <c r="G11" i="7"/>
  <c r="L45" i="7"/>
  <c r="L30" i="7"/>
  <c r="K45" i="7"/>
  <c r="G16" i="7"/>
  <c r="G19" i="7"/>
  <c r="K37" i="7"/>
  <c r="L34" i="7"/>
  <c r="K21" i="7"/>
  <c r="F45" i="7"/>
  <c r="F10" i="7"/>
  <c r="L46" i="7"/>
  <c r="K8" i="7"/>
  <c r="L37" i="7"/>
  <c r="L16" i="7"/>
  <c r="K33" i="7"/>
  <c r="F30" i="7"/>
  <c r="G13" i="7"/>
  <c r="K16" i="7"/>
  <c r="L18" i="7"/>
  <c r="K22" i="7"/>
  <c r="G50" i="7"/>
  <c r="L12" i="7"/>
  <c r="F32" i="7"/>
  <c r="F43" i="7"/>
  <c r="G35" i="7"/>
  <c r="F13" i="7"/>
  <c r="G47" i="7"/>
  <c r="G38" i="7"/>
  <c r="L38" i="7"/>
  <c r="K40" i="7"/>
  <c r="L3" i="7"/>
  <c r="K39" i="7"/>
  <c r="K38" i="7"/>
  <c r="K17" i="7"/>
  <c r="K50" i="7"/>
  <c r="K46" i="7"/>
  <c r="L14" i="7"/>
  <c r="L4" i="7"/>
  <c r="K6" i="7"/>
  <c r="L47" i="7"/>
  <c r="L32" i="7"/>
  <c r="G45" i="7"/>
  <c r="F40" i="7"/>
  <c r="K11" i="7"/>
  <c r="K9" i="7"/>
  <c r="F12" i="7"/>
  <c r="G20" i="7"/>
  <c r="L24" i="7"/>
  <c r="G8" i="7"/>
  <c r="G3" i="7"/>
  <c r="F7" i="7"/>
  <c r="F18" i="7"/>
  <c r="F16" i="7"/>
  <c r="F9" i="7"/>
  <c r="F48" i="7"/>
  <c r="K10" i="7"/>
  <c r="K23" i="7"/>
  <c r="F15" i="7"/>
  <c r="K13" i="7"/>
  <c r="K44" i="7"/>
  <c r="L17" i="7"/>
  <c r="L31" i="7"/>
  <c r="F21" i="7"/>
  <c r="G33" i="7"/>
  <c r="K25" i="7"/>
  <c r="G48" i="7"/>
  <c r="L35" i="7"/>
  <c r="G37" i="7"/>
  <c r="G31" i="7"/>
  <c r="L26" i="7"/>
  <c r="G26" i="7"/>
  <c r="F11" i="7"/>
  <c r="G21" i="7"/>
  <c r="G29" i="7"/>
  <c r="G6" i="7"/>
  <c r="F36" i="7"/>
  <c r="L33" i="7"/>
  <c r="G41" i="7"/>
  <c r="G7" i="7"/>
  <c r="G10" i="7"/>
  <c r="K20" i="7"/>
  <c r="G30" i="7"/>
  <c r="F34" i="7"/>
  <c r="L29" i="7"/>
  <c r="G42" i="7"/>
  <c r="F3" i="7"/>
  <c r="F37" i="7"/>
  <c r="L50" i="7"/>
  <c r="F27" i="7"/>
  <c r="K7" i="7"/>
  <c r="G27" i="7"/>
  <c r="L21" i="7"/>
  <c r="F41" i="7"/>
  <c r="F5" i="7"/>
  <c r="K48" i="7"/>
  <c r="K19" i="7"/>
  <c r="K42" i="7"/>
  <c r="K18" i="7"/>
  <c r="F28" i="7"/>
  <c r="K14" i="7"/>
  <c r="F42" i="7"/>
  <c r="K31" i="7"/>
  <c r="G14" i="7"/>
  <c r="G9" i="7"/>
  <c r="L23" i="7"/>
  <c r="F19" i="7"/>
  <c r="K15" i="7"/>
  <c r="F33" i="7"/>
  <c r="F8" i="7"/>
  <c r="K5" i="7"/>
  <c r="K26" i="7"/>
  <c r="F50" i="7"/>
  <c r="K12" i="7"/>
  <c r="H50" i="7" l="1"/>
  <c r="H8" i="7"/>
  <c r="H33" i="7"/>
  <c r="H19" i="7"/>
  <c r="H42" i="7"/>
  <c r="H28" i="7"/>
  <c r="H5" i="7"/>
  <c r="H41" i="7"/>
  <c r="H27" i="7"/>
  <c r="H37" i="7"/>
  <c r="H3" i="7"/>
  <c r="H34" i="7"/>
  <c r="H36" i="7"/>
  <c r="H11" i="7"/>
  <c r="H21" i="7"/>
  <c r="H15" i="7"/>
  <c r="H48" i="7"/>
  <c r="H9" i="7"/>
  <c r="H16" i="7"/>
  <c r="H18" i="7"/>
  <c r="H7" i="7"/>
  <c r="H12" i="7"/>
  <c r="H40" i="7"/>
  <c r="H13" i="7"/>
  <c r="H43" i="7"/>
  <c r="H32" i="7"/>
  <c r="H30" i="7"/>
  <c r="H10" i="7"/>
  <c r="H45" i="7"/>
  <c r="H24" i="7"/>
  <c r="H22" i="7"/>
  <c r="H17" i="7"/>
  <c r="H31" i="7"/>
  <c r="H47" i="7"/>
  <c r="H6" i="7"/>
  <c r="H23" i="7"/>
  <c r="H49" i="7"/>
  <c r="H44" i="7"/>
  <c r="H39" i="7"/>
  <c r="H4" i="7"/>
  <c r="H26" i="7"/>
  <c r="H20" i="7"/>
  <c r="H46" i="7"/>
  <c r="H25" i="7"/>
  <c r="H14" i="7"/>
  <c r="H35" i="7"/>
  <c r="H38" i="7"/>
  <c r="H29" i="7"/>
  <c r="N3" i="7"/>
  <c r="N13" i="7"/>
  <c r="N11" i="7"/>
  <c r="N9" i="7"/>
  <c r="N8" i="7"/>
  <c r="N12" i="7"/>
  <c r="N7" i="7"/>
  <c r="N10" i="7"/>
  <c r="N6" i="7"/>
  <c r="D2" i="8" a="1"/>
  <c r="D40" i="8" l="1"/>
  <c r="D108" i="8"/>
  <c r="D31" i="8"/>
  <c r="D52" i="8"/>
  <c r="D56" i="8"/>
  <c r="D27" i="8"/>
  <c r="D21" i="8"/>
  <c r="D10" i="8"/>
  <c r="D119" i="8"/>
  <c r="D35" i="8"/>
  <c r="D42" i="8"/>
  <c r="D58" i="8"/>
  <c r="D118" i="8"/>
  <c r="D60" i="8"/>
  <c r="D79" i="8"/>
  <c r="D37" i="8"/>
  <c r="D3" i="8"/>
  <c r="D64" i="8"/>
  <c r="D86" i="8"/>
  <c r="D70" i="8"/>
  <c r="D81" i="8"/>
  <c r="D116" i="8"/>
  <c r="D47" i="8"/>
  <c r="D112" i="8"/>
  <c r="D62" i="8"/>
  <c r="D95" i="8"/>
  <c r="D55" i="8"/>
  <c r="D92" i="8"/>
  <c r="D102" i="8"/>
  <c r="D90" i="8"/>
  <c r="D5" i="8"/>
  <c r="D15" i="8"/>
  <c r="D66" i="8"/>
  <c r="D8" i="8"/>
  <c r="D121" i="8"/>
  <c r="D110" i="8"/>
  <c r="D97" i="8"/>
  <c r="D50" i="8"/>
  <c r="D45" i="8"/>
  <c r="D9" i="8"/>
  <c r="D39" i="8"/>
  <c r="D6" i="8"/>
  <c r="D113" i="8"/>
  <c r="D11" i="8"/>
  <c r="D120" i="8"/>
  <c r="D80" i="8"/>
  <c r="D122" i="8"/>
  <c r="D26" i="8"/>
  <c r="D88" i="8"/>
  <c r="D106" i="8"/>
  <c r="D94" i="8"/>
  <c r="D19" i="8"/>
  <c r="D114" i="8"/>
  <c r="D32" i="8"/>
  <c r="D105" i="8"/>
  <c r="D72" i="8"/>
  <c r="D29" i="8"/>
  <c r="D46" i="8"/>
  <c r="D61" i="8"/>
  <c r="D98" i="8"/>
  <c r="D48" i="8"/>
  <c r="D91" i="8"/>
  <c r="D125" i="8"/>
  <c r="D123" i="8"/>
  <c r="D36" i="8"/>
  <c r="D87" i="8"/>
  <c r="D85" i="8"/>
  <c r="D59" i="8"/>
  <c r="D82" i="8"/>
  <c r="D99" i="8"/>
  <c r="D111" i="8"/>
  <c r="D16" i="8"/>
  <c r="D78" i="8"/>
  <c r="D84" i="8"/>
  <c r="D51" i="8"/>
  <c r="D76" i="8"/>
  <c r="D63" i="8"/>
  <c r="D49" i="8"/>
  <c r="D33" i="8"/>
  <c r="D124" i="8"/>
  <c r="D17" i="8"/>
  <c r="D22" i="8"/>
  <c r="D25" i="8"/>
  <c r="D53" i="8"/>
  <c r="D93" i="8"/>
  <c r="D77" i="8"/>
  <c r="D18" i="8"/>
  <c r="D44" i="8"/>
  <c r="D100" i="8"/>
  <c r="D75" i="8"/>
  <c r="D14" i="8"/>
  <c r="D73" i="8"/>
  <c r="D67" i="8"/>
  <c r="D38" i="8"/>
  <c r="D117" i="8"/>
  <c r="D13" i="8"/>
  <c r="D30" i="8"/>
  <c r="D126" i="8"/>
  <c r="D109" i="8"/>
  <c r="D89" i="8"/>
  <c r="D24" i="8"/>
  <c r="D2" i="8"/>
  <c r="D43" i="8"/>
  <c r="D115" i="8"/>
  <c r="D74" i="8"/>
  <c r="D83" i="8"/>
  <c r="D69" i="8"/>
  <c r="D96" i="8"/>
  <c r="D101" i="8"/>
  <c r="D12" i="8"/>
  <c r="D34" i="8"/>
  <c r="D20" i="8"/>
  <c r="D54" i="8"/>
  <c r="D28" i="8"/>
  <c r="D104" i="8"/>
  <c r="D23" i="8"/>
  <c r="D57" i="8"/>
  <c r="D65" i="8"/>
  <c r="D68" i="8"/>
  <c r="D7" i="8"/>
  <c r="D71" i="8"/>
  <c r="D4" i="8"/>
  <c r="D103" i="8"/>
  <c r="D41" i="8"/>
  <c r="D107" i="8"/>
  <c r="H40" i="8"/>
  <c r="H56" i="8"/>
  <c r="G102" i="8"/>
  <c r="H109" i="8"/>
  <c r="E71" i="8"/>
  <c r="E61" i="8"/>
  <c r="E62" i="8"/>
  <c r="H105" i="8"/>
  <c r="G43" i="8"/>
  <c r="E39" i="8"/>
  <c r="G11" i="8"/>
  <c r="E122" i="8"/>
  <c r="E3" i="8"/>
  <c r="G24" i="8"/>
  <c r="F101" i="8"/>
  <c r="E49" i="8"/>
  <c r="H98" i="8"/>
  <c r="E123" i="8"/>
  <c r="G51" i="8"/>
  <c r="E119" i="8"/>
  <c r="F79" i="8"/>
  <c r="F20" i="8"/>
  <c r="H53" i="8"/>
  <c r="E44" i="8"/>
  <c r="F96" i="8"/>
  <c r="E75" i="8"/>
  <c r="H42" i="8"/>
  <c r="G118" i="8"/>
  <c r="G63" i="8"/>
  <c r="F67" i="8"/>
  <c r="E34" i="8"/>
  <c r="H46" i="8"/>
  <c r="H59" i="8"/>
  <c r="H121" i="8"/>
  <c r="H86" i="8"/>
  <c r="H19" i="8"/>
  <c r="F55" i="8"/>
  <c r="F111" i="8"/>
  <c r="H82" i="8"/>
  <c r="E106" i="8"/>
  <c r="F110" i="8"/>
  <c r="H12" i="8"/>
  <c r="E30" i="8"/>
  <c r="H26" i="8"/>
  <c r="G33" i="8"/>
  <c r="G77" i="8"/>
  <c r="F19" i="8"/>
  <c r="F52" i="8"/>
  <c r="E84" i="8"/>
  <c r="F113" i="8"/>
  <c r="E69" i="8"/>
  <c r="H15" i="8"/>
  <c r="F100" i="8"/>
  <c r="E50" i="8"/>
  <c r="H126" i="8"/>
  <c r="H113" i="8"/>
  <c r="F69" i="8"/>
  <c r="F85" i="8"/>
  <c r="F25" i="8"/>
  <c r="F94" i="8"/>
  <c r="G2" i="8"/>
  <c r="G10" i="8"/>
  <c r="H112" i="8"/>
  <c r="G113" i="8"/>
  <c r="G69" i="8"/>
  <c r="F66" i="8"/>
  <c r="H18" i="8"/>
  <c r="H60" i="8"/>
  <c r="F10" i="8"/>
  <c r="G112" i="8"/>
  <c r="E113" i="8"/>
  <c r="H125" i="8"/>
  <c r="H6" i="8"/>
  <c r="E100" i="8"/>
  <c r="G50" i="8"/>
  <c r="G56" i="8"/>
  <c r="H61" i="8"/>
  <c r="H39" i="8"/>
  <c r="E24" i="8"/>
  <c r="H123" i="8"/>
  <c r="E20" i="8"/>
  <c r="G75" i="8"/>
  <c r="G67" i="8"/>
  <c r="F40" i="8"/>
  <c r="H71" i="8"/>
  <c r="H43" i="8"/>
  <c r="F3" i="8"/>
  <c r="H119" i="8"/>
  <c r="H44" i="8"/>
  <c r="F118" i="8"/>
  <c r="G46" i="8"/>
  <c r="G40" i="8"/>
  <c r="F71" i="8"/>
  <c r="F43" i="8"/>
  <c r="H3" i="8"/>
  <c r="F98" i="8"/>
  <c r="E79" i="8"/>
  <c r="G96" i="8"/>
  <c r="E63" i="8"/>
  <c r="H108" i="8"/>
  <c r="F27" i="8"/>
  <c r="G64" i="8"/>
  <c r="E115" i="8"/>
  <c r="F70" i="8"/>
  <c r="G116" i="8"/>
  <c r="G95" i="8"/>
  <c r="E9" i="8"/>
  <c r="G68" i="8"/>
  <c r="G78" i="8"/>
  <c r="E120" i="8"/>
  <c r="H5" i="8"/>
  <c r="G45" i="8"/>
  <c r="F74" i="8"/>
  <c r="H28" i="8"/>
  <c r="E41" i="8"/>
  <c r="G48" i="8"/>
  <c r="G36" i="8"/>
  <c r="E59" i="8"/>
  <c r="H76" i="8"/>
  <c r="F99" i="8"/>
  <c r="G17" i="8"/>
  <c r="H93" i="8"/>
  <c r="E35" i="8"/>
  <c r="F103" i="8"/>
  <c r="H8" i="8"/>
  <c r="E121" i="8"/>
  <c r="H114" i="8"/>
  <c r="E97" i="8"/>
  <c r="E86" i="8"/>
  <c r="F34" i="8"/>
  <c r="F46" i="8"/>
  <c r="E17" i="8"/>
  <c r="F35" i="8"/>
  <c r="G103" i="8"/>
  <c r="E114" i="8"/>
  <c r="F86" i="8"/>
  <c r="E57" i="8"/>
  <c r="H103" i="8"/>
  <c r="F114" i="8"/>
  <c r="E80" i="8"/>
  <c r="H88" i="8"/>
  <c r="F77" i="8"/>
  <c r="E19" i="8"/>
  <c r="H7" i="8"/>
  <c r="E72" i="8"/>
  <c r="E47" i="8"/>
  <c r="G81" i="8"/>
  <c r="G83" i="8"/>
  <c r="H87" i="8"/>
  <c r="E107" i="8"/>
  <c r="E73" i="8"/>
  <c r="G126" i="8"/>
  <c r="F16" i="8"/>
  <c r="G117" i="8"/>
  <c r="E125" i="8"/>
  <c r="G32" i="8"/>
  <c r="G60" i="8"/>
  <c r="F92" i="8"/>
  <c r="F90" i="8"/>
  <c r="E65" i="8"/>
  <c r="G15" i="8"/>
  <c r="E18" i="8"/>
  <c r="E58" i="8"/>
  <c r="E38" i="8"/>
  <c r="E52" i="8"/>
  <c r="F84" i="8"/>
  <c r="H16" i="8"/>
  <c r="H117" i="8"/>
  <c r="F15" i="8"/>
  <c r="F32" i="8"/>
  <c r="H50" i="8"/>
  <c r="F126" i="8"/>
  <c r="H92" i="8"/>
  <c r="G37" i="8"/>
  <c r="E85" i="8"/>
  <c r="H25" i="8"/>
  <c r="G94" i="8"/>
  <c r="F38" i="8"/>
  <c r="E40" i="8"/>
  <c r="G71" i="8"/>
  <c r="E43" i="8"/>
  <c r="G3" i="8"/>
  <c r="G98" i="8"/>
  <c r="G79" i="8"/>
  <c r="E96" i="8"/>
  <c r="F63" i="8"/>
  <c r="E56" i="8"/>
  <c r="F61" i="8"/>
  <c r="F39" i="8"/>
  <c r="H24" i="8"/>
  <c r="H79" i="8"/>
  <c r="H96" i="8"/>
  <c r="H63" i="8"/>
  <c r="F109" i="8"/>
  <c r="G105" i="8"/>
  <c r="F122" i="8"/>
  <c r="H49" i="8"/>
  <c r="G119" i="8"/>
  <c r="G44" i="8"/>
  <c r="E118" i="8"/>
  <c r="E46" i="8"/>
  <c r="F108" i="8"/>
  <c r="G27" i="8"/>
  <c r="F64" i="8"/>
  <c r="H115" i="8"/>
  <c r="H70" i="8"/>
  <c r="F116" i="8"/>
  <c r="H95" i="8"/>
  <c r="G9" i="8"/>
  <c r="H68" i="8"/>
  <c r="E78" i="8"/>
  <c r="G120" i="8"/>
  <c r="E5" i="8"/>
  <c r="H45" i="8"/>
  <c r="H74" i="8"/>
  <c r="G28" i="8"/>
  <c r="H41" i="8"/>
  <c r="H48" i="8"/>
  <c r="H36" i="8"/>
  <c r="F59" i="8"/>
  <c r="G76" i="8"/>
  <c r="E99" i="8"/>
  <c r="F17" i="8"/>
  <c r="E93" i="8"/>
  <c r="H35" i="8"/>
  <c r="E103" i="8"/>
  <c r="E8" i="8"/>
  <c r="G121" i="8"/>
  <c r="G114" i="8"/>
  <c r="H97" i="8"/>
  <c r="G86" i="8"/>
  <c r="G57" i="8"/>
  <c r="G99" i="8"/>
  <c r="F8" i="8"/>
  <c r="G97" i="8"/>
  <c r="H73" i="8"/>
  <c r="E81" i="8"/>
  <c r="H91" i="8"/>
  <c r="F22" i="8"/>
  <c r="G14" i="8"/>
  <c r="E13" i="8"/>
  <c r="H31" i="8"/>
  <c r="E55" i="8"/>
  <c r="F80" i="8"/>
  <c r="E104" i="8"/>
  <c r="F82" i="8"/>
  <c r="F14" i="8"/>
  <c r="H13" i="8"/>
  <c r="E23" i="8"/>
  <c r="E112" i="8"/>
  <c r="G89" i="8"/>
  <c r="H37" i="8"/>
  <c r="G85" i="8"/>
  <c r="G18" i="8"/>
  <c r="F58" i="8"/>
  <c r="E7" i="8"/>
  <c r="E10" i="8"/>
  <c r="H89" i="8"/>
  <c r="F37" i="8"/>
  <c r="G125" i="8"/>
  <c r="G6" i="8"/>
  <c r="G100" i="8"/>
  <c r="F50" i="8"/>
  <c r="E126" i="8"/>
  <c r="E92" i="8"/>
  <c r="E90" i="8"/>
  <c r="H65" i="8"/>
  <c r="E6" i="8"/>
  <c r="E94" i="8"/>
  <c r="H38" i="8"/>
  <c r="F23" i="8"/>
  <c r="F89" i="8"/>
  <c r="G65" i="8"/>
  <c r="E66" i="8"/>
  <c r="H32" i="8"/>
  <c r="F60" i="8"/>
  <c r="E109" i="8"/>
  <c r="E105" i="8"/>
  <c r="G122" i="8"/>
  <c r="F49" i="8"/>
  <c r="E51" i="8"/>
  <c r="G53" i="8"/>
  <c r="F42" i="8"/>
  <c r="B6" i="8"/>
  <c r="G109" i="8"/>
  <c r="F105" i="8"/>
  <c r="H122" i="8"/>
  <c r="G49" i="8"/>
  <c r="E53" i="8"/>
  <c r="E42" i="8"/>
  <c r="H34" i="8"/>
  <c r="F56" i="8"/>
  <c r="G61" i="8"/>
  <c r="G39" i="8"/>
  <c r="F24" i="8"/>
  <c r="G123" i="8"/>
  <c r="G20" i="8"/>
  <c r="H75" i="8"/>
  <c r="H67" i="8"/>
  <c r="E108" i="8"/>
  <c r="H27" i="8"/>
  <c r="E64" i="8"/>
  <c r="G115" i="8"/>
  <c r="E70" i="8"/>
  <c r="H116" i="8"/>
  <c r="E95" i="8"/>
  <c r="H9" i="8"/>
  <c r="E68" i="8"/>
  <c r="F78" i="8"/>
  <c r="H120" i="8"/>
  <c r="F5" i="8"/>
  <c r="E45" i="8"/>
  <c r="E74" i="8"/>
  <c r="F28" i="8"/>
  <c r="F41" i="8"/>
  <c r="F48" i="8"/>
  <c r="F36" i="8"/>
  <c r="F76" i="8"/>
  <c r="G93" i="8"/>
  <c r="F97" i="8"/>
  <c r="F57" i="8"/>
  <c r="E29" i="8"/>
  <c r="E22" i="8"/>
  <c r="E25" i="8"/>
  <c r="H84" i="8"/>
  <c r="F125" i="8"/>
  <c r="E117" i="8"/>
  <c r="F123" i="8"/>
  <c r="G108" i="8"/>
  <c r="E27" i="8"/>
  <c r="H64" i="8"/>
  <c r="F115" i="8"/>
  <c r="G70" i="8"/>
  <c r="E116" i="8"/>
  <c r="F95" i="8"/>
  <c r="F9" i="8"/>
  <c r="F68" i="8"/>
  <c r="H78" i="8"/>
  <c r="F120" i="8"/>
  <c r="G5" i="8"/>
  <c r="F45" i="8"/>
  <c r="G74" i="8"/>
  <c r="E28" i="8"/>
  <c r="G41" i="8"/>
  <c r="E48" i="8"/>
  <c r="E36" i="8"/>
  <c r="G59" i="8"/>
  <c r="E76" i="8"/>
  <c r="H99" i="8"/>
  <c r="H17" i="8"/>
  <c r="F93" i="8"/>
  <c r="G35" i="8"/>
  <c r="G8" i="8"/>
  <c r="F121" i="8"/>
  <c r="H57" i="8"/>
  <c r="H30" i="8"/>
  <c r="G88" i="8"/>
  <c r="H124" i="8"/>
  <c r="F112" i="8"/>
  <c r="E124" i="8"/>
  <c r="F124" i="8"/>
  <c r="E98" i="8"/>
  <c r="E31" i="8"/>
  <c r="E21" i="8"/>
  <c r="G72" i="8"/>
  <c r="E12" i="8"/>
  <c r="G29" i="8"/>
  <c r="G47" i="8"/>
  <c r="H55" i="8"/>
  <c r="G30" i="8"/>
  <c r="F4" i="8"/>
  <c r="F81" i="8"/>
  <c r="H80" i="8"/>
  <c r="E26" i="8"/>
  <c r="E111" i="8"/>
  <c r="F83" i="8"/>
  <c r="G104" i="8"/>
  <c r="E33" i="8"/>
  <c r="F91" i="8"/>
  <c r="G87" i="8"/>
  <c r="E88" i="8"/>
  <c r="E82" i="8"/>
  <c r="E54" i="8"/>
  <c r="H22" i="8"/>
  <c r="E77" i="8"/>
  <c r="F106" i="8"/>
  <c r="F107" i="8"/>
  <c r="E14" i="8"/>
  <c r="H110" i="8"/>
  <c r="F13" i="8"/>
  <c r="G4" i="8"/>
  <c r="H54" i="8"/>
  <c r="H66" i="8"/>
  <c r="H23" i="8"/>
  <c r="H100" i="8"/>
  <c r="F2" i="8"/>
  <c r="G90" i="8"/>
  <c r="E2" i="8"/>
  <c r="F51" i="8"/>
  <c r="F31" i="8"/>
  <c r="G21" i="8"/>
  <c r="H72" i="8"/>
  <c r="F12" i="8"/>
  <c r="F29" i="8"/>
  <c r="F47" i="8"/>
  <c r="G55" i="8"/>
  <c r="F30" i="8"/>
  <c r="H4" i="8"/>
  <c r="H81" i="8"/>
  <c r="G80" i="8"/>
  <c r="G26" i="8"/>
  <c r="H111" i="8"/>
  <c r="H83" i="8"/>
  <c r="H104" i="8"/>
  <c r="H33" i="8"/>
  <c r="G91" i="8"/>
  <c r="E87" i="8"/>
  <c r="F88" i="8"/>
  <c r="G82" i="8"/>
  <c r="F54" i="8"/>
  <c r="G22" i="8"/>
  <c r="H77" i="8"/>
  <c r="H106" i="8"/>
  <c r="H107" i="8"/>
  <c r="H14" i="8"/>
  <c r="G19" i="8"/>
  <c r="G110" i="8"/>
  <c r="F73" i="8"/>
  <c r="G13" i="8"/>
  <c r="F7" i="8"/>
  <c r="G31" i="8"/>
  <c r="H21" i="8"/>
  <c r="F72" i="8"/>
  <c r="G12" i="8"/>
  <c r="H47" i="8"/>
  <c r="F26" i="8"/>
  <c r="E83" i="8"/>
  <c r="F104" i="8"/>
  <c r="F33" i="8"/>
  <c r="F87" i="8"/>
  <c r="G54" i="8"/>
  <c r="G107" i="8"/>
  <c r="G73" i="8"/>
  <c r="F21" i="8"/>
  <c r="H29" i="8"/>
  <c r="E4" i="8"/>
  <c r="G111" i="8"/>
  <c r="E91" i="8"/>
  <c r="G106" i="8"/>
  <c r="E110" i="8"/>
  <c r="G7" i="8"/>
  <c r="H10" i="8"/>
  <c r="G92" i="8"/>
  <c r="H90" i="8"/>
  <c r="F65" i="8"/>
  <c r="F6" i="8"/>
  <c r="H94" i="8"/>
  <c r="H2" i="8"/>
  <c r="H52" i="8"/>
  <c r="G16" i="8"/>
  <c r="F117" i="8"/>
  <c r="G124" i="8"/>
  <c r="G66" i="8"/>
  <c r="E32" i="8"/>
  <c r="E60" i="8"/>
  <c r="G23" i="8"/>
  <c r="E89" i="8"/>
  <c r="E37" i="8"/>
  <c r="H85" i="8"/>
  <c r="G25" i="8"/>
  <c r="G58" i="8"/>
  <c r="G52" i="8"/>
  <c r="G84" i="8"/>
  <c r="E16" i="8"/>
  <c r="H69" i="8"/>
  <c r="E15" i="8"/>
  <c r="F18" i="8"/>
  <c r="H58" i="8"/>
  <c r="F102" i="8"/>
  <c r="G62" i="8"/>
  <c r="H11" i="8"/>
  <c r="G101" i="8"/>
  <c r="F119" i="8"/>
  <c r="F44" i="8"/>
  <c r="H118" i="8"/>
  <c r="G38" i="8"/>
  <c r="H102" i="8"/>
  <c r="H62" i="8"/>
  <c r="F11" i="8"/>
  <c r="E101" i="8"/>
  <c r="H20" i="8"/>
  <c r="F75" i="8"/>
  <c r="E67" i="8"/>
  <c r="E102" i="8"/>
  <c r="F62" i="8"/>
  <c r="E11" i="8"/>
  <c r="H101" i="8"/>
  <c r="H51" i="8"/>
  <c r="F53" i="8"/>
  <c r="G42" i="8"/>
  <c r="G34" i="8"/>
  <c r="A7" i="8" l="1"/>
  <c r="D10" i="3"/>
  <c r="C22" i="3"/>
  <c r="B7" i="8"/>
  <c r="C23" i="3"/>
  <c r="D25" i="3"/>
  <c r="D11" i="3"/>
  <c r="I1" i="8" a="1"/>
  <c r="I107" i="8" l="1"/>
  <c r="I64" i="8"/>
  <c r="I18" i="8"/>
  <c r="I82" i="8"/>
  <c r="I106" i="8"/>
  <c r="I123" i="8"/>
  <c r="I67" i="8"/>
  <c r="I13" i="8"/>
  <c r="I69" i="8"/>
  <c r="I85" i="8"/>
  <c r="I10" i="8"/>
  <c r="I43" i="8"/>
  <c r="I114" i="8"/>
  <c r="I119" i="8"/>
  <c r="I102" i="8"/>
  <c r="I44" i="8"/>
  <c r="I45" i="8"/>
  <c r="I94" i="8"/>
  <c r="I110" i="8"/>
  <c r="I115" i="8"/>
  <c r="I105" i="8"/>
  <c r="I72" i="8"/>
  <c r="I53" i="8"/>
  <c r="I4" i="8"/>
  <c r="I19" i="8"/>
  <c r="I91" i="8"/>
  <c r="I95" i="8"/>
  <c r="I108" i="8"/>
  <c r="I11" i="8"/>
  <c r="I90" i="8"/>
  <c r="I101" i="8"/>
  <c r="I59" i="8"/>
  <c r="I35" i="8"/>
  <c r="I70" i="8"/>
  <c r="I60" i="8"/>
  <c r="I74" i="8"/>
  <c r="I24" i="8"/>
  <c r="I7" i="8"/>
  <c r="I89" i="8"/>
  <c r="I62" i="8"/>
  <c r="I83" i="8"/>
  <c r="I73" i="8"/>
  <c r="I20" i="8"/>
  <c r="I22" i="8"/>
  <c r="I76" i="8"/>
  <c r="I116" i="8"/>
  <c r="I39" i="8"/>
  <c r="I113" i="8"/>
  <c r="I117" i="8"/>
  <c r="I111" i="8"/>
  <c r="I14" i="8"/>
  <c r="I121" i="8"/>
  <c r="I54" i="8"/>
  <c r="I47" i="8"/>
  <c r="I61" i="8"/>
  <c r="I81" i="8"/>
  <c r="I88" i="8"/>
  <c r="I65" i="8"/>
  <c r="I6" i="8"/>
  <c r="I63" i="8"/>
  <c r="I48" i="8"/>
  <c r="I55" i="8"/>
  <c r="I80" i="8"/>
  <c r="I2" i="8"/>
  <c r="I100" i="8"/>
  <c r="I9" i="8"/>
  <c r="I125" i="8"/>
  <c r="I120" i="8"/>
  <c r="I103" i="8"/>
  <c r="I68" i="8"/>
  <c r="I30" i="8"/>
  <c r="I71" i="8"/>
  <c r="I23" i="8"/>
  <c r="I15" i="8"/>
  <c r="I31" i="8"/>
  <c r="I33" i="8"/>
  <c r="I1" i="8"/>
  <c r="I49" i="8"/>
  <c r="I32" i="8"/>
  <c r="I46" i="8"/>
  <c r="I29" i="8"/>
  <c r="I21" i="8"/>
  <c r="I109" i="8"/>
  <c r="I112" i="8"/>
  <c r="I99" i="8"/>
  <c r="I96" i="8"/>
  <c r="I17" i="8"/>
  <c r="I78" i="8"/>
  <c r="I8" i="8"/>
  <c r="I104" i="8"/>
  <c r="I5" i="8"/>
  <c r="I34" i="8"/>
  <c r="I86" i="8"/>
  <c r="I28" i="8"/>
  <c r="I126" i="8"/>
  <c r="I97" i="8"/>
  <c r="I40" i="8"/>
  <c r="I27" i="8"/>
  <c r="I98" i="8"/>
  <c r="I124" i="8"/>
  <c r="I36" i="8"/>
  <c r="I25" i="8"/>
  <c r="I37" i="8"/>
  <c r="I42" i="8"/>
  <c r="I12" i="8"/>
  <c r="I50" i="8"/>
  <c r="I3" i="8"/>
  <c r="I16" i="8"/>
  <c r="I38" i="8"/>
  <c r="I57" i="8"/>
  <c r="I93" i="8"/>
  <c r="I56" i="8"/>
  <c r="I52" i="8"/>
  <c r="I41" i="8"/>
  <c r="I118" i="8"/>
  <c r="I79" i="8"/>
  <c r="I75" i="8"/>
  <c r="I122" i="8"/>
  <c r="I77" i="8"/>
  <c r="I66" i="8"/>
  <c r="I84" i="8"/>
  <c r="I87" i="8"/>
  <c r="I51" i="8"/>
  <c r="I26" i="8"/>
  <c r="I58" i="8"/>
  <c r="I92" i="8"/>
  <c r="D24" i="3"/>
  <c r="D23" i="3" l="1"/>
  <c r="D22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<sst xmlns="http://schemas.openxmlformats.org/spreadsheetml/2006/main" count="188" uniqueCount="131">
  <si>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</si>
  <si>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</si>
  <si>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</si>
  <si>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</si>
  <si>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</si>
  <si>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</si>
  <si>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</si>
  <si>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</si>
  <si>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</si>
  <si>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</si>
  <si>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</si>
  <si>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</si>
  <si>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</si>
  <si>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</si>
  <si>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</si>
  <si>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</si>
  <si>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</si>
  <si>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</si>
  <si>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</si>
  <si>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</si>
  <si>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</si>
  <si>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</si>
  <si>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</si>
  <si>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</si>
  <si>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</si>
  <si>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</si>
  <si>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</si>
  <si>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</si>
  <si>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</si>
  <si>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</si>
  <si>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</si>
  <si>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</si>
  <si>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</si>
  <si>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</si>
  <si>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</si>
  <si>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</si>
  <si>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</si>
  <si>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</si>
  <si>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</si>
  <si>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</si>
  <si>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</si>
  <si>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</si>
  <si>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</si>
  <si>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</si>
  <si>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</si>
  <si>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</si>
  <si>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</si>
  <si>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</si>
  <si>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</si>
  <si>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</si>
  <si>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</si>
  <si>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</si>
  <si>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</si>
  <si>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</si>
  <si>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</si>
  <si>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</si>
  <si>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</si>
  <si>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</si>
  <si>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</si>
  <si>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</si>
  <si>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</si>
  <si>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</si>
  <si>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</si>
  <si>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</si>
  <si>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</si>
  <si>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</si>
  <si>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</si>
  <si>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</si>
  <si>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</si>
  <si>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</si>
  <si>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</si>
  <si>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</si>
  <si>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</si>
  <si>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</si>
  <si>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</si>
  <si>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</si>
  <si>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</si>
  <si>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</si>
  <si>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</si>
  <si>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</si>
  <si>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</si>
  <si>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</si>
  <si>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</si>
  <si>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</si>
  <si>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</si>
  <si>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</si>
  <si>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</si>
  <si>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</si>
  <si>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</si>
  <si>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</si>
  <si>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</si>
  <si>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</si>
  <si>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</si>
  <si>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</si>
  <si>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</si>
  <si>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</si>
  <si>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</si>
  <si>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</si>
  <si>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</si>
  <si>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</si>
  <si>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</si>
  <si>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</si>
  <si>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</si>
  <si>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</si>
  <si>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</si>
  <si>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</si>
  <si>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</si>
  <si>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</si>
  <si>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</si>
  <si>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</si>
  <si>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</si>
  <si>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</si>
  <si>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</si>
  <si>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</si>
  <si>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</si>
  <si>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</si>
  <si>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</si>
  <si>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</si>
  <si>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</si>
  <si>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</si>
  <si>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</si>
  <si>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</si>
  <si>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</si>
  <si>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</si>
  <si>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</si>
  <si>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</si>
  <si>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1MD</t>
  </si>
  <si>
    <t>Instrument code</t>
  </si>
  <si>
    <t>HkdHibor1M</t>
  </si>
  <si>
    <t>HkdHibor1MLastFixing_Quote</t>
  </si>
  <si>
    <t>HkdHibor1MLastFixing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</si>
</sst>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49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164" fontId="10" fillId="0" borderId="0" xfId="0" applyNumberFormat="1" applyFont="1"/>
    <xf numFmtId="0" fontId="9" fillId="2" borderId="27" xfId="0" applyFont="1" applyFill="1" applyBorder="1" applyAlignment="1">
      <alignment horizontal="center" vertical="center" textRotation="90"/>
    </xf>
    <xf numFmtId="0" fontId="10" fillId="2" borderId="28" xfId="0" applyNumberFormat="1" applyFont="1" applyFill="1" applyBorder="1" applyAlignment="1">
      <alignment horizontal="center"/>
    </xf>
    <xf numFmtId="0" fontId="10" fillId="2" borderId="28" xfId="0" applyFont="1" applyFill="1" applyBorder="1" applyAlignment="1">
      <alignment horizontal="left"/>
    </xf>
    <xf numFmtId="164" fontId="10" fillId="2" borderId="28" xfId="2" applyNumberFormat="1" applyFont="1" applyFill="1" applyBorder="1" applyAlignment="1">
      <alignment horizontal="right"/>
    </xf>
    <xf numFmtId="0" fontId="10" fillId="2" borderId="28" xfId="0" applyFont="1" applyFill="1" applyBorder="1" applyAlignment="1">
      <alignment horizontal="center"/>
    </xf>
    <xf numFmtId="170" fontId="10" fillId="2" borderId="28" xfId="0" applyNumberFormat="1" applyFont="1" applyFill="1" applyBorder="1" applyAlignment="1">
      <alignment horizontal="right"/>
    </xf>
    <xf numFmtId="170" fontId="10" fillId="2" borderId="29" xfId="0" applyNumberFormat="1" applyFont="1" applyFill="1" applyBorder="1" applyAlignment="1">
      <alignment horizontal="right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>
      <selection activeCell="J4" sqref="J4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38" t="s">
        <v>7</v>
      </c>
      <c r="C2" s="139"/>
      <c r="D2" s="139"/>
      <c r="E2" s="139"/>
      <c r="F2" s="140"/>
      <c r="H2" s="141" t="s">
        <v>69</v>
      </c>
      <c r="I2" s="142"/>
      <c r="J2" s="142"/>
      <c r="K2" s="143"/>
    </row>
    <row r="3" spans="1:30" x14ac:dyDescent="0.2">
      <c r="A3" s="1"/>
      <c r="B3" s="2"/>
      <c r="C3" s="3"/>
      <c r="D3" s="4"/>
      <c r="E3" s="4"/>
      <c r="F3" s="5"/>
      <c r="G3" s="1"/>
      <c r="H3" s="83"/>
      <c r="I3" s="86"/>
      <c r="J3" s="86"/>
      <c r="K3" s="8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34</v>
      </c>
      <c r="D4" s="122">
        <v>1</v>
      </c>
      <c r="E4" s="4"/>
      <c r="F4" s="5"/>
      <c r="G4" s="1"/>
      <c r="H4" s="83"/>
      <c r="I4" s="82" t="s">
        <v>6</v>
      </c>
      <c r="J4" s="73">
        <v>41600.746620370373</v>
      </c>
      <c r="K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30</v>
      </c>
      <c r="D5" s="10" t="str">
        <f>_xll.qlPeriodEquivalent(D4&amp;"M")</f>
        <v>1M</v>
      </c>
      <c r="E5" s="4"/>
      <c r="F5" s="5"/>
      <c r="G5" s="1"/>
      <c r="H5" s="83"/>
      <c r="I5" s="82" t="s">
        <v>13</v>
      </c>
      <c r="J5" s="73" t="b">
        <v>1</v>
      </c>
      <c r="K5" s="8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35</v>
      </c>
      <c r="D6" s="58" t="s">
        <v>43</v>
      </c>
      <c r="E6" s="4"/>
      <c r="F6" s="5"/>
      <c r="G6" s="1"/>
      <c r="H6" s="83"/>
      <c r="I6" s="82" t="s">
        <v>27</v>
      </c>
      <c r="J6" s="73" t="b">
        <v>0</v>
      </c>
      <c r="K6" s="8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36</v>
      </c>
      <c r="D7" s="58" t="s">
        <v>37</v>
      </c>
      <c r="E7" s="4"/>
      <c r="F7" s="5"/>
      <c r="G7" s="1"/>
      <c r="H7" s="83"/>
      <c r="I7" s="82" t="s">
        <v>68</v>
      </c>
      <c r="J7" s="73" t="b">
        <v>1</v>
      </c>
      <c r="K7" s="8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3" t="s">
        <v>23</v>
      </c>
      <c r="D8" s="11" t="str">
        <f>Currency&amp;"_YC"&amp;IndexTenor&amp;"RH"</f>
        <v>HKD_YC1MRH</v>
      </c>
      <c r="E8" s="4"/>
      <c r="F8" s="5"/>
      <c r="G8" s="1"/>
      <c r="H8" s="83"/>
      <c r="I8" s="82" t="s">
        <v>67</v>
      </c>
      <c r="J8" s="84" t="str">
        <f ca="1">SUBSTITUTE(LEFT(CELL("filename",A1),FIND("[",CELL("filename",A1),1)-1),"\XLS\","\XML\")</f>
        <v>C:\Projects\quantlib\QuantLibXL\Data2\XML\</v>
      </c>
      <c r="K8" s="8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3"/>
      <c r="I9" s="82" t="s">
        <v>66</v>
      </c>
      <c r="J9" s="76" t="b">
        <v>1</v>
      </c>
      <c r="K9" s="8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_xll.qlPiecewiseYieldCurve(D12,NDays,Calendar,RateHelpersSelected,DayCounter,IF(ISERROR(D17),NA(),D15:E15),IF(ISERROR(D17),NA(),D16:E16),Accuracy,TraitsID,InterpolatorID,Permanent,,ObjectOverwrite)</f>
        <v>_HKDYC1M#0000</v>
      </c>
      <c r="E10" s="4"/>
      <c r="F10" s="5"/>
      <c r="G10" s="1"/>
      <c r="H10" s="80"/>
      <c r="I10" s="79"/>
      <c r="J10" s="79"/>
      <c r="K10" s="7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41" t="s">
        <v>65</v>
      </c>
      <c r="I12" s="142"/>
      <c r="J12" s="142"/>
      <c r="K12" s="14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5"/>
      <c r="I13" s="77"/>
      <c r="J13" s="77"/>
      <c r="K13" s="7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19"/>
      <c r="E14" s="4"/>
      <c r="F14" s="5"/>
      <c r="G14" s="1"/>
      <c r="H14" s="75"/>
      <c r="I14" s="74" t="s">
        <v>5</v>
      </c>
      <c r="J14" s="73" t="s">
        <v>42</v>
      </c>
      <c r="K14" s="7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32</v>
      </c>
      <c r="D15" s="20" t="str">
        <f>Currency&amp;"TOY_SYNTH"&amp;IndexTenor&amp;"_Quote"</f>
        <v>HKDTOY_SYNTH1M_Quote</v>
      </c>
      <c r="E15" s="8" t="str">
        <f>Currency&amp;"TOY2_SYNTH"&amp;IndexTenor&amp;"_Quote"</f>
        <v>HKDTOY2_SYNTH1M_Quote</v>
      </c>
      <c r="F15" s="5"/>
      <c r="G15" s="1"/>
      <c r="H15" s="75"/>
      <c r="I15" s="74" t="s">
        <v>64</v>
      </c>
      <c r="J15" s="73" t="s">
        <v>63</v>
      </c>
      <c r="K15" s="7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33</v>
      </c>
      <c r="D16" s="21">
        <f>DATE(YEAR(_xll.qlCalendarAdvance(Calendar,_xll.qlSettingsEvaluationDate(Trigger),NDays&amp;"D")),12,31)</f>
        <v>41639</v>
      </c>
      <c r="E16" s="22">
        <f>DATE(YEAR(D16+1),12,31)</f>
        <v>42004</v>
      </c>
      <c r="F16" s="5"/>
      <c r="G16" s="1"/>
      <c r="H16" s="75"/>
      <c r="I16" s="74" t="s">
        <v>62</v>
      </c>
      <c r="J16" s="73" t="s">
        <v>60</v>
      </c>
      <c r="K16" s="7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3" t="e">
        <f>_xll.qlQuoteValue(D15,Trigger)</f>
        <v>#NUM!</v>
      </c>
      <c r="E17" s="24" t="e">
        <f>_xll.qlQuoteValue(E15,Trigger)</f>
        <v>#NUM!</v>
      </c>
      <c r="F17" s="5"/>
      <c r="G17" s="1"/>
      <c r="H17" s="75"/>
      <c r="I17" s="74" t="s">
        <v>61</v>
      </c>
      <c r="J17" s="73" t="s">
        <v>60</v>
      </c>
      <c r="K17" s="7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22</v>
      </c>
      <c r="D18" s="25"/>
      <c r="E18" s="4"/>
      <c r="F18" s="5"/>
      <c r="G18" s="1"/>
      <c r="H18" s="75"/>
      <c r="I18" s="74" t="s">
        <v>4</v>
      </c>
      <c r="J18" s="76" t="s">
        <v>44</v>
      </c>
      <c r="K18" s="7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11</v>
      </c>
      <c r="D19" s="26" t="s">
        <v>31</v>
      </c>
      <c r="E19" s="4"/>
      <c r="F19" s="5"/>
      <c r="G19" s="1"/>
      <c r="H19" s="75"/>
      <c r="I19" s="74" t="s">
        <v>59</v>
      </c>
      <c r="J19" s="76" t="s">
        <v>58</v>
      </c>
      <c r="K19" s="7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5" t="s">
        <v>12</v>
      </c>
      <c r="D20" s="27" t="s">
        <v>55</v>
      </c>
      <c r="E20" s="4"/>
      <c r="F20" s="5"/>
      <c r="G20" s="1"/>
      <c r="H20" s="75"/>
      <c r="I20" s="74" t="s">
        <v>57</v>
      </c>
      <c r="J20" s="73" t="str">
        <f>PROPER(Currency)&amp;"YC"</f>
        <v>HkdYC</v>
      </c>
      <c r="K20" s="7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2"/>
      <c r="D21" s="12"/>
      <c r="E21" s="4"/>
      <c r="F21" s="5"/>
      <c r="G21" s="1"/>
      <c r="H21" s="75"/>
      <c r="I21" s="74" t="s">
        <v>56</v>
      </c>
      <c r="J21" s="73" t="str">
        <f>PROPER(Currency)&amp;"YCSTD"</f>
        <v>HkdYCSTD</v>
      </c>
      <c r="K21" s="7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56">
        <f>_xll.qlTermStructureReferenceDate(YieldCurve)</f>
        <v>41600</v>
      </c>
      <c r="D22" s="28">
        <f>MAX(_xll.ohPack(Selected!I1:I13))</f>
        <v>1</v>
      </c>
      <c r="E22" s="4"/>
      <c r="F22" s="5"/>
      <c r="G22" s="1"/>
      <c r="H22" s="71"/>
      <c r="I22" s="70"/>
      <c r="J22" s="70"/>
      <c r="K22" s="6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7">
        <f>MAX(_xll.ohPack(Selected!H2:H13))</f>
        <v>41969</v>
      </c>
      <c r="D23" s="10">
        <f>MIN(_xll.ohPack(Selected!I1:I13))</f>
        <v>0.99708623998349866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29" t="s">
        <v>15</v>
      </c>
      <c r="D24" s="30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1"/>
      <c r="C25" s="119" t="str">
        <f>UPPER(Currency)&amp;IndexTenor</f>
        <v>HKD1M</v>
      </c>
      <c r="D25" s="119" t="b">
        <f>_xll.qlRelinkableHandleLinkTo(C25,YieldCurve)</f>
        <v>1</v>
      </c>
      <c r="E25" s="32"/>
      <c r="F25" s="3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>
      <selection activeCell="L5" sqref="L5"/>
    </sheetView>
  </sheetViews>
  <sheetFormatPr defaultRowHeight="11.25" x14ac:dyDescent="0.2"/>
  <cols>
    <col min="1" max="1" width="2.7109375" style="87" customWidth="1"/>
    <col min="2" max="2" width="5.28515625" style="87" customWidth="1"/>
    <col min="3" max="3" width="6.5703125" style="87" bestFit="1" customWidth="1"/>
    <col min="4" max="4" width="2.7109375" style="87" bestFit="1" customWidth="1"/>
    <col min="5" max="5" width="5.140625" style="87" bestFit="1" customWidth="1"/>
    <col min="6" max="6" width="5.85546875" style="87" bestFit="1" customWidth="1"/>
    <col min="7" max="8" width="13.85546875" style="87" bestFit="1" customWidth="1"/>
    <col min="9" max="9" width="9.140625" style="87" bestFit="1" customWidth="1"/>
    <col min="10" max="10" width="21.5703125" style="87" bestFit="1" customWidth="1"/>
    <col min="11" max="11" width="20.42578125" style="87" bestFit="1" customWidth="1"/>
    <col min="12" max="12" width="28.140625" style="88" bestFit="1" customWidth="1"/>
    <col min="13" max="13" width="21" style="87" customWidth="1"/>
    <col min="14" max="15" width="2.7109375" style="87" customWidth="1"/>
    <col min="16" max="16" width="6.5703125" style="87" bestFit="1" customWidth="1"/>
    <col min="17" max="17" width="19.28515625" style="87" bestFit="1" customWidth="1"/>
    <col min="18" max="18" width="7.28515625" style="87" bestFit="1" customWidth="1"/>
    <col min="19" max="19" width="5.28515625" style="87" bestFit="1" customWidth="1"/>
    <col min="20" max="20" width="8.5703125" style="87" bestFit="1" customWidth="1"/>
    <col min="21" max="16384" width="9.140625" style="87"/>
  </cols>
  <sheetData>
    <row r="1" spans="1:20" x14ac:dyDescent="0.2">
      <c r="A1" s="118"/>
      <c r="B1" s="116"/>
      <c r="C1" s="116"/>
      <c r="D1" s="116"/>
      <c r="E1" s="116"/>
      <c r="F1" s="116"/>
      <c r="G1" s="116"/>
      <c r="H1" s="116"/>
      <c r="I1" s="116"/>
      <c r="J1" s="116"/>
      <c r="K1" s="117"/>
      <c r="L1" s="116"/>
      <c r="M1" s="116"/>
      <c r="N1" s="115"/>
    </row>
    <row r="2" spans="1:20" x14ac:dyDescent="0.2">
      <c r="A2" s="98"/>
      <c r="B2" s="106"/>
      <c r="C2" s="106"/>
      <c r="D2" s="106"/>
      <c r="E2" s="106"/>
      <c r="F2" s="106"/>
      <c r="G2" s="106"/>
      <c r="H2" s="106"/>
      <c r="I2" s="106"/>
      <c r="J2" s="96" t="s">
        <v>89</v>
      </c>
      <c r="K2" s="96" t="str">
        <f>Currency&amp;"_YC"&amp;$J$2&amp;"RH"</f>
        <v>HKD_YC1MRH</v>
      </c>
      <c r="L2" s="96" t="e">
        <f>NA()</f>
        <v>#N/A</v>
      </c>
      <c r="M2" s="106"/>
      <c r="N2" s="93"/>
    </row>
    <row r="3" spans="1:20" ht="36" customHeight="1" x14ac:dyDescent="0.2">
      <c r="A3" s="98"/>
      <c r="B3" s="114" t="s">
        <v>88</v>
      </c>
      <c r="C3" s="114" t="s">
        <v>87</v>
      </c>
      <c r="D3" s="114"/>
      <c r="E3" s="114"/>
      <c r="F3" s="114" t="s">
        <v>86</v>
      </c>
      <c r="G3" s="114" t="s">
        <v>85</v>
      </c>
      <c r="H3" s="114" t="s">
        <v>84</v>
      </c>
      <c r="I3" s="114" t="s">
        <v>83</v>
      </c>
      <c r="J3" s="114" t="s">
        <v>82</v>
      </c>
      <c r="K3" s="113" t="str">
        <f>K2&amp;"_Swaps.xml"</f>
        <v>HKD_YC1MRH_Swaps.xml</v>
      </c>
      <c r="L3" s="112">
        <f ca="1">IF(Serialize,_xll.ohObjectSave(L4:L16,SerializationPath&amp;K3,FileOverwrite,,Serialize),"---")</f>
        <v>13</v>
      </c>
      <c r="M3" s="99" t="str">
        <f ca="1">_xll.ohRangeRetrieveError(L3)</f>
        <v/>
      </c>
      <c r="N3" s="93"/>
      <c r="P3" s="111" t="s">
        <v>81</v>
      </c>
      <c r="Q3" s="111" t="s">
        <v>80</v>
      </c>
      <c r="R3" s="111" t="s">
        <v>79</v>
      </c>
      <c r="S3" s="111" t="s">
        <v>78</v>
      </c>
      <c r="T3" s="120" t="s">
        <v>77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10" t="str">
        <f>_xll.qlIborIndex(,FamilyName,J2,P4,Currency,Q4,R4,S4,T4,,Permanent,Trigger,ObjectOverwrite)</f>
        <v>obj_0010f#0000</v>
      </c>
      <c r="M4" s="109" t="str">
        <f>_xll.ohRangeRetrieveError(L4)</f>
        <v/>
      </c>
      <c r="N4" s="93"/>
      <c r="P4" s="108">
        <v>2</v>
      </c>
      <c r="Q4" s="108" t="s">
        <v>76</v>
      </c>
      <c r="R4" s="108" t="s">
        <v>75</v>
      </c>
      <c r="S4" s="108" t="b">
        <v>1</v>
      </c>
      <c r="T4" s="121" t="s">
        <v>74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 t="s">
        <v>128</v>
      </c>
      <c r="J5" s="106" t="s">
        <v>129</v>
      </c>
      <c r="K5" s="106" t="s">
        <v>130</v>
      </c>
      <c r="L5" s="106" t="str">
        <f>_xll.qlDepositRateHelper(K5,J5,I5,Permanent,Trigger,+ObjectOverwrite)</f>
        <v>HkdHibor1MLastFixing#0000</v>
      </c>
      <c r="M5" s="106"/>
      <c r="N5" s="93"/>
    </row>
    <row r="6" spans="1:20" x14ac:dyDescent="0.2">
      <c r="A6" s="98"/>
      <c r="B6" s="105" t="s">
        <v>73</v>
      </c>
      <c r="C6" s="105" t="s">
        <v>54</v>
      </c>
      <c r="D6" s="105">
        <v>2</v>
      </c>
      <c r="E6" s="105" t="s">
        <v>72</v>
      </c>
      <c r="F6" s="104" t="s">
        <v>71</v>
      </c>
      <c r="G6" s="104" t="s">
        <v>70</v>
      </c>
      <c r="H6" s="104" t="str">
        <f t="shared" ref="H6:H16" si="0">MoneyMarketDayCounter</f>
        <v>Actual/365 (Fixed)</v>
      </c>
      <c r="I6" s="102">
        <v>0</v>
      </c>
      <c r="J6" s="101" t="str">
        <f t="shared" ref="J6:J16" si="1">Currency&amp;$E6&amp;$C6&amp;QuoteSuffix</f>
        <v>HKDAM1H2M_Quote</v>
      </c>
      <c r="K6" s="101" t="str">
        <f t="shared" ref="K6:K16" si="2">$K$2&amp;"_"&amp;$E6&amp;$C6</f>
        <v>HKD_YC1MRH_AM1H2M</v>
      </c>
      <c r="L6" s="100" t="str">
        <f>_xll.qlSwapRateHelper2(K6,$J6,$C6,Calendar,$F6,$G6,$H6,$L$4,$I6,B6,DiscountingCurve,Permanent,,ObjectOverwrite)</f>
        <v>HKD_YC1MRH_AM1H2M#0000</v>
      </c>
      <c r="M6" s="99" t="str">
        <f>_xll.ohRangeRetrieveError(L6)</f>
        <v/>
      </c>
      <c r="N6" s="93"/>
    </row>
    <row r="7" spans="1:20" x14ac:dyDescent="0.2">
      <c r="A7" s="98"/>
      <c r="B7" s="105" t="s">
        <v>73</v>
      </c>
      <c r="C7" s="105" t="s">
        <v>53</v>
      </c>
      <c r="D7" s="105">
        <v>3</v>
      </c>
      <c r="E7" s="105" t="s">
        <v>72</v>
      </c>
      <c r="F7" s="104" t="s">
        <v>71</v>
      </c>
      <c r="G7" s="104" t="s">
        <v>70</v>
      </c>
      <c r="H7" s="103" t="str">
        <f t="shared" si="0"/>
        <v>Actual/365 (Fixed)</v>
      </c>
      <c r="I7" s="102">
        <v>0</v>
      </c>
      <c r="J7" s="101" t="str">
        <f t="shared" si="1"/>
        <v>HKDAM1H3M_Quote</v>
      </c>
      <c r="K7" s="101" t="str">
        <f t="shared" si="2"/>
        <v>HKD_YC1MRH_AM1H3M</v>
      </c>
      <c r="L7" s="100" t="str">
        <f>_xll.qlSwapRateHelper2(K7,$J7,$C7,Calendar,$F7,$G7,$H7,$L$4,$I7,B7,DiscountingCurve,Permanent,,ObjectOverwrite)</f>
        <v>HKD_YC1MRH_AM1H3M#0000</v>
      </c>
      <c r="M7" s="99" t="str">
        <f>_xll.ohRangeRetrieveError(L7)</f>
        <v/>
      </c>
      <c r="N7" s="93"/>
    </row>
    <row r="8" spans="1:20" x14ac:dyDescent="0.2">
      <c r="A8" s="98"/>
      <c r="B8" s="105" t="s">
        <v>73</v>
      </c>
      <c r="C8" s="105" t="s">
        <v>52</v>
      </c>
      <c r="D8" s="105">
        <v>4</v>
      </c>
      <c r="E8" s="105" t="s">
        <v>72</v>
      </c>
      <c r="F8" s="104" t="s">
        <v>71</v>
      </c>
      <c r="G8" s="104" t="s">
        <v>70</v>
      </c>
      <c r="H8" s="103" t="str">
        <f t="shared" si="0"/>
        <v>Actual/365 (Fixed)</v>
      </c>
      <c r="I8" s="102">
        <v>0</v>
      </c>
      <c r="J8" s="101" t="str">
        <f t="shared" si="1"/>
        <v>HKDAM1H4M_Quote</v>
      </c>
      <c r="K8" s="101" t="str">
        <f t="shared" si="2"/>
        <v>HKD_YC1MRH_AM1H4M</v>
      </c>
      <c r="L8" s="100" t="str">
        <f>_xll.qlSwapRateHelper2(K8,$J8,$C8,Calendar,$F8,$G8,$H8,$L$4,$I8,B8,DiscountingCurve,Permanent,,ObjectOverwrite)</f>
        <v>HKD_YC1MRH_AM1H4M#0000</v>
      </c>
      <c r="M8" s="99" t="str">
        <f>_xll.ohRangeRetrieveError(L8)</f>
        <v/>
      </c>
      <c r="N8" s="93"/>
    </row>
    <row r="9" spans="1:20" x14ac:dyDescent="0.2">
      <c r="A9" s="98"/>
      <c r="B9" s="105" t="s">
        <v>73</v>
      </c>
      <c r="C9" s="105" t="s">
        <v>51</v>
      </c>
      <c r="D9" s="105">
        <v>5</v>
      </c>
      <c r="E9" s="105" t="s">
        <v>72</v>
      </c>
      <c r="F9" s="104" t="s">
        <v>71</v>
      </c>
      <c r="G9" s="104" t="s">
        <v>70</v>
      </c>
      <c r="H9" s="103" t="str">
        <f t="shared" si="0"/>
        <v>Actual/365 (Fixed)</v>
      </c>
      <c r="I9" s="102">
        <v>0</v>
      </c>
      <c r="J9" s="101" t="str">
        <f t="shared" si="1"/>
        <v>HKDAM1H5M_Quote</v>
      </c>
      <c r="K9" s="101" t="str">
        <f t="shared" si="2"/>
        <v>HKD_YC1MRH_AM1H5M</v>
      </c>
      <c r="L9" s="100" t="str">
        <f>_xll.qlSwapRateHelper2(K9,$J9,$C9,Calendar,$F9,$G9,$H9,$L$4,$I9,B9,DiscountingCurve,Permanent,,ObjectOverwrite)</f>
        <v>HKD_YC1MRH_AM1H5M#0000</v>
      </c>
      <c r="M9" s="99" t="str">
        <f>_xll.ohRangeRetrieveError(L9)</f>
        <v/>
      </c>
      <c r="N9" s="93"/>
    </row>
    <row r="10" spans="1:20" x14ac:dyDescent="0.2">
      <c r="A10" s="98"/>
      <c r="B10" s="105" t="s">
        <v>73</v>
      </c>
      <c r="C10" s="105" t="s">
        <v>50</v>
      </c>
      <c r="D10" s="105">
        <v>6</v>
      </c>
      <c r="E10" s="105" t="s">
        <v>72</v>
      </c>
      <c r="F10" s="104" t="s">
        <v>71</v>
      </c>
      <c r="G10" s="104" t="s">
        <v>70</v>
      </c>
      <c r="H10" s="103" t="str">
        <f t="shared" si="0"/>
        <v>Actual/365 (Fixed)</v>
      </c>
      <c r="I10" s="102">
        <v>0</v>
      </c>
      <c r="J10" s="101" t="str">
        <f t="shared" si="1"/>
        <v>HKDAM1H6M_Quote</v>
      </c>
      <c r="K10" s="101" t="str">
        <f t="shared" si="2"/>
        <v>HKD_YC1MRH_AM1H6M</v>
      </c>
      <c r="L10" s="100" t="str">
        <f>_xll.qlSwapRateHelper2(K10,$J10,$C10,Calendar,$F10,$G10,$H10,$L$4,$I10,B10,DiscountingCurve,Permanent,,ObjectOverwrite)</f>
        <v>HKD_YC1MRH_AM1H6M#0000</v>
      </c>
      <c r="M10" s="99" t="str">
        <f>_xll.ohRangeRetrieveError(L10)</f>
        <v/>
      </c>
      <c r="N10" s="93"/>
    </row>
    <row r="11" spans="1:20" x14ac:dyDescent="0.2">
      <c r="A11" s="98"/>
      <c r="B11" s="105" t="s">
        <v>73</v>
      </c>
      <c r="C11" s="105" t="s">
        <v>49</v>
      </c>
      <c r="D11" s="105">
        <v>7</v>
      </c>
      <c r="E11" s="105" t="s">
        <v>72</v>
      </c>
      <c r="F11" s="104" t="s">
        <v>71</v>
      </c>
      <c r="G11" s="104" t="s">
        <v>70</v>
      </c>
      <c r="H11" s="103" t="str">
        <f t="shared" si="0"/>
        <v>Actual/365 (Fixed)</v>
      </c>
      <c r="I11" s="102">
        <v>0</v>
      </c>
      <c r="J11" s="101" t="str">
        <f t="shared" si="1"/>
        <v>HKDAM1H7M_Quote</v>
      </c>
      <c r="K11" s="101" t="str">
        <f t="shared" si="2"/>
        <v>HKD_YC1MRH_AM1H7M</v>
      </c>
      <c r="L11" s="100" t="str">
        <f>_xll.qlSwapRateHelper2(K11,$J11,$C11,Calendar,$F11,$G11,$H11,$L$4,$I11,B11,DiscountingCurve,Permanent,,ObjectOverwrite)</f>
        <v>HKD_YC1MRH_AM1H7M#0000</v>
      </c>
      <c r="M11" s="99" t="str">
        <f>_xll.ohRangeRetrieveError(L11)</f>
        <v/>
      </c>
      <c r="N11" s="93"/>
    </row>
    <row r="12" spans="1:20" x14ac:dyDescent="0.2">
      <c r="A12" s="98"/>
      <c r="B12" s="105" t="s">
        <v>73</v>
      </c>
      <c r="C12" s="105" t="s">
        <v>48</v>
      </c>
      <c r="D12" s="105">
        <v>8</v>
      </c>
      <c r="E12" s="105" t="s">
        <v>72</v>
      </c>
      <c r="F12" s="104" t="s">
        <v>71</v>
      </c>
      <c r="G12" s="104" t="s">
        <v>70</v>
      </c>
      <c r="H12" s="103" t="str">
        <f t="shared" si="0"/>
        <v>Actual/365 (Fixed)</v>
      </c>
      <c r="I12" s="102">
        <v>0</v>
      </c>
      <c r="J12" s="101" t="str">
        <f t="shared" si="1"/>
        <v>HKDAM1H8M_Quote</v>
      </c>
      <c r="K12" s="101" t="str">
        <f t="shared" si="2"/>
        <v>HKD_YC1MRH_AM1H8M</v>
      </c>
      <c r="L12" s="100" t="str">
        <f>_xll.qlSwapRateHelper2(K12,$J12,$C12,Calendar,$F12,$G12,$H12,$L$4,$I12,B12,DiscountingCurve,Permanent,,ObjectOverwrite)</f>
        <v>HKD_YC1MRH_AM1H8M#0000</v>
      </c>
      <c r="M12" s="99" t="str">
        <f>_xll.ohRangeRetrieveError(L12)</f>
        <v/>
      </c>
      <c r="N12" s="93"/>
    </row>
    <row r="13" spans="1:20" x14ac:dyDescent="0.2">
      <c r="A13" s="98"/>
      <c r="B13" s="105" t="s">
        <v>73</v>
      </c>
      <c r="C13" s="105" t="s">
        <v>47</v>
      </c>
      <c r="D13" s="105">
        <v>9</v>
      </c>
      <c r="E13" s="105" t="s">
        <v>72</v>
      </c>
      <c r="F13" s="104" t="s">
        <v>71</v>
      </c>
      <c r="G13" s="104" t="s">
        <v>70</v>
      </c>
      <c r="H13" s="103" t="str">
        <f t="shared" si="0"/>
        <v>Actual/365 (Fixed)</v>
      </c>
      <c r="I13" s="102">
        <v>0</v>
      </c>
      <c r="J13" s="101" t="str">
        <f t="shared" si="1"/>
        <v>HKDAM1H9M_Quote</v>
      </c>
      <c r="K13" s="101" t="str">
        <f t="shared" si="2"/>
        <v>HKD_YC1MRH_AM1H9M</v>
      </c>
      <c r="L13" s="100" t="str">
        <f>_xll.qlSwapRateHelper2(K13,$J13,$C13,Calendar,$F13,$G13,$H13,$L$4,$I13,B13,DiscountingCurve,Permanent,,ObjectOverwrite)</f>
        <v>HKD_YC1MRH_AM1H9M#0000</v>
      </c>
      <c r="M13" s="99" t="str">
        <f>_xll.ohRangeRetrieveError(L13)</f>
        <v/>
      </c>
      <c r="N13" s="93"/>
    </row>
    <row r="14" spans="1:20" x14ac:dyDescent="0.2">
      <c r="A14" s="98"/>
      <c r="B14" s="105" t="s">
        <v>73</v>
      </c>
      <c r="C14" s="105" t="s">
        <v>46</v>
      </c>
      <c r="D14" s="105">
        <v>10</v>
      </c>
      <c r="E14" s="105" t="s">
        <v>72</v>
      </c>
      <c r="F14" s="104" t="s">
        <v>71</v>
      </c>
      <c r="G14" s="104" t="s">
        <v>70</v>
      </c>
      <c r="H14" s="103" t="str">
        <f t="shared" si="0"/>
        <v>Actual/365 (Fixed)</v>
      </c>
      <c r="I14" s="102">
        <v>0</v>
      </c>
      <c r="J14" s="101" t="str">
        <f t="shared" si="1"/>
        <v>HKDAM1H10M_Quote</v>
      </c>
      <c r="K14" s="101" t="str">
        <f t="shared" si="2"/>
        <v>HKD_YC1MRH_AM1H10M</v>
      </c>
      <c r="L14" s="100" t="str">
        <f>_xll.qlSwapRateHelper2(K14,$J14,$C14,Calendar,$F14,$G14,$H14,$L$4,$I14,B14,DiscountingCurve,Permanent,,ObjectOverwrite)</f>
        <v>HKD_YC1MRH_AM1H10M#0000</v>
      </c>
      <c r="M14" s="99" t="str">
        <f>_xll.ohRangeRetrieveError(L14)</f>
        <v/>
      </c>
      <c r="N14" s="93"/>
    </row>
    <row r="15" spans="1:20" x14ac:dyDescent="0.2">
      <c r="A15" s="98"/>
      <c r="B15" s="105" t="s">
        <v>73</v>
      </c>
      <c r="C15" s="105" t="s">
        <v>45</v>
      </c>
      <c r="D15" s="105">
        <v>11</v>
      </c>
      <c r="E15" s="105" t="s">
        <v>72</v>
      </c>
      <c r="F15" s="104" t="s">
        <v>71</v>
      </c>
      <c r="G15" s="104" t="s">
        <v>70</v>
      </c>
      <c r="H15" s="103" t="str">
        <f t="shared" si="0"/>
        <v>Actual/365 (Fixed)</v>
      </c>
      <c r="I15" s="102">
        <v>0</v>
      </c>
      <c r="J15" s="101" t="str">
        <f t="shared" si="1"/>
        <v>HKDAM1H11M_Quote</v>
      </c>
      <c r="K15" s="101" t="str">
        <f t="shared" si="2"/>
        <v>HKD_YC1MRH_AM1H11M</v>
      </c>
      <c r="L15" s="100" t="str">
        <f>_xll.qlSwapRateHelper2(K15,$J15,$C15,Calendar,$F15,$G15,$H15,$L$4,$I15,B15,DiscountingCurve,Permanent,,ObjectOverwrite)</f>
        <v>HKD_YC1MRH_AM1H11M#0000</v>
      </c>
      <c r="M15" s="99" t="str">
        <f>_xll.ohRangeRetrieveError(L15)</f>
        <v/>
      </c>
      <c r="N15" s="93"/>
    </row>
    <row r="16" spans="1:20" x14ac:dyDescent="0.2">
      <c r="A16" s="98"/>
      <c r="B16" s="105" t="s">
        <v>73</v>
      </c>
      <c r="C16" s="105" t="s">
        <v>24</v>
      </c>
      <c r="D16" s="105">
        <v>12</v>
      </c>
      <c r="E16" s="105" t="s">
        <v>72</v>
      </c>
      <c r="F16" s="104" t="s">
        <v>71</v>
      </c>
      <c r="G16" s="104" t="s">
        <v>70</v>
      </c>
      <c r="H16" s="103" t="str">
        <f t="shared" si="0"/>
        <v>Actual/365 (Fixed)</v>
      </c>
      <c r="I16" s="102">
        <v>0</v>
      </c>
      <c r="J16" s="101" t="str">
        <f t="shared" si="1"/>
        <v>HKDAM1H1Y_Quote</v>
      </c>
      <c r="K16" s="101" t="str">
        <f t="shared" si="2"/>
        <v>HKD_YC1MRH_AM1H1Y</v>
      </c>
      <c r="L16" s="100" t="str">
        <f>_xll.qlSwapRateHelper2(K16,$J16,$C16,Calendar,$F16,$G16,$H16,$L$4,$I16,B16,DiscountingCurve,Permanent,,ObjectOverwrite)</f>
        <v>HKD_YC1MRH_AM1H1Y#0000</v>
      </c>
      <c r="M16" s="99" t="str">
        <f>_xll.ohRangeRetrieveError(L16)</f>
        <v/>
      </c>
      <c r="N16" s="93"/>
    </row>
    <row r="17" spans="1:14" x14ac:dyDescent="0.2">
      <c r="A17" s="98"/>
      <c r="B17" s="97"/>
      <c r="C17" s="97"/>
      <c r="D17" s="97"/>
      <c r="E17" s="97"/>
      <c r="F17" s="96"/>
      <c r="G17" s="96"/>
      <c r="H17" s="96"/>
      <c r="I17" s="95"/>
      <c r="J17" s="94"/>
      <c r="K17" s="94"/>
      <c r="L17" s="94"/>
      <c r="M17" s="94"/>
      <c r="N17" s="93"/>
    </row>
    <row r="18" spans="1:14" ht="12" thickBot="1" x14ac:dyDescent="0.25">
      <c r="A18" s="92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0"/>
      <c r="M18" s="90"/>
      <c r="N18" s="89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50"/>
  <sheetViews>
    <sheetView workbookViewId="0">
      <selection activeCell="J8" sqref="J8"/>
    </sheetView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6.5703125" style="55" bestFit="1" customWidth="1"/>
    <col min="6" max="7" width="8" style="55" bestFit="1" customWidth="1"/>
    <col min="8" max="8" width="8.5703125" style="55" customWidth="1"/>
    <col min="9" max="9" width="8.7109375" style="55" customWidth="1"/>
    <col min="10" max="10" width="9.42578125" style="55" customWidth="1"/>
    <col min="11" max="12" width="17.28515625" style="55" bestFit="1" customWidth="1"/>
    <col min="13" max="13" width="3" style="34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">
      <c r="B1" s="144" t="s">
        <v>127</v>
      </c>
      <c r="C1" s="145"/>
      <c r="D1" s="146"/>
      <c r="E1" s="60" t="s">
        <v>19</v>
      </c>
      <c r="F1" s="60" t="s">
        <v>16</v>
      </c>
      <c r="G1" s="60" t="s">
        <v>26</v>
      </c>
      <c r="H1" s="60" t="s">
        <v>2</v>
      </c>
      <c r="I1" s="60" t="s">
        <v>3</v>
      </c>
      <c r="J1" s="60" t="s">
        <v>39</v>
      </c>
      <c r="K1" s="60" t="s">
        <v>0</v>
      </c>
      <c r="L1" s="60" t="s">
        <v>1</v>
      </c>
    </row>
    <row r="2" spans="2:14" x14ac:dyDescent="0.2">
      <c r="B2" s="131"/>
      <c r="C2" s="132"/>
      <c r="D2" s="133" t="s">
        <v>126</v>
      </c>
      <c r="E2" s="133" t="str">
        <f>HKD_YCRH_Swaps_1M!L5</f>
        <v>HkdHibor1MLastFixing#0000</v>
      </c>
      <c r="F2" s="134">
        <f>_xll.qlRateHelperQuoteValue($E2,Trigger)</f>
        <v>2.1643000000000001E-3</v>
      </c>
      <c r="G2" s="134"/>
      <c r="H2" s="135" t="b">
        <f>IF(ISERROR(F2),FALSE,TRUE)</f>
        <v>1</v>
      </c>
      <c r="I2" s="135">
        <v>10</v>
      </c>
      <c r="J2" s="135">
        <v>1</v>
      </c>
      <c r="K2" s="136">
        <f>_xll.qlRateHelperEarliestDate($E2,Trigger)</f>
        <v>41600</v>
      </c>
      <c r="L2" s="137">
        <f>_xll.qlRateHelperLatestDate($E2,Trigger)</f>
        <v>41631</v>
      </c>
      <c r="M2" s="34">
        <v>70</v>
      </c>
      <c r="N2" s="34" t="s">
        <v>40</v>
      </c>
    </row>
    <row r="3" spans="2:14" x14ac:dyDescent="0.2">
      <c r="B3" s="129" t="str">
        <f t="shared" ref="B3:B13" si="0">SwapFixedFreq</f>
        <v>AM</v>
      </c>
      <c r="C3" s="128" t="str">
        <f t="shared" ref="C3:C13" si="1">IborType</f>
        <v>1H</v>
      </c>
      <c r="D3" s="127" t="s">
        <v>54</v>
      </c>
      <c r="E3" s="127" t="str">
        <f>HKD_YCRH_Swaps_1M!L6</f>
        <v>HKD_YC1MRH_AM1H2M#0000</v>
      </c>
      <c r="F3" s="61" t="e">
        <f>_xll.qlRateHelperQuoteValue($E3,Trigger)</f>
        <v>#NUM!</v>
      </c>
      <c r="G3" s="61">
        <f>_xll.qlSwapRateHelperSpread($E3,Trigger)</f>
        <v>0</v>
      </c>
      <c r="H3" s="62" t="b">
        <f t="shared" ref="H3:H50" si="2">IF(ISERROR(F3),FALSE,TRUE)</f>
        <v>0</v>
      </c>
      <c r="I3" s="62">
        <v>50</v>
      </c>
      <c r="J3" s="62">
        <v>1</v>
      </c>
      <c r="K3" s="63">
        <f>_xll.qlRateHelperEarliestDate($E3,Trigger)</f>
        <v>41604</v>
      </c>
      <c r="L3" s="64">
        <f>_xll.qlRateHelperLatestDate($E3,Trigger)</f>
        <v>41666</v>
      </c>
      <c r="N3" s="130" t="e">
        <f>IF(G3=G14,F3-F14,"--")</f>
        <v>#NUM!</v>
      </c>
    </row>
    <row r="4" spans="2:14" x14ac:dyDescent="0.2">
      <c r="B4" s="129" t="str">
        <f t="shared" si="0"/>
        <v>AM</v>
      </c>
      <c r="C4" s="128" t="str">
        <f t="shared" si="1"/>
        <v>1H</v>
      </c>
      <c r="D4" s="127" t="s">
        <v>53</v>
      </c>
      <c r="E4" s="127" t="str">
        <f>HKD_YCRH_Swaps_1M!L7</f>
        <v>HKD_YC1MRH_AM1H3M#0000</v>
      </c>
      <c r="F4" s="61">
        <f>_xll.qlRateHelperQuoteValue($E4,Trigger)</f>
        <v>2.1000000000000003E-3</v>
      </c>
      <c r="G4" s="61">
        <f>_xll.qlSwapRateHelperSpread($E4,Trigger)</f>
        <v>0</v>
      </c>
      <c r="H4" s="62" t="b">
        <f t="shared" si="2"/>
        <v>1</v>
      </c>
      <c r="I4" s="62">
        <v>50</v>
      </c>
      <c r="J4" s="62">
        <v>1</v>
      </c>
      <c r="K4" s="63">
        <f>_xll.qlRateHelperEarliestDate($E4,Trigger)</f>
        <v>41604</v>
      </c>
      <c r="L4" s="64">
        <f>_xll.qlRateHelperLatestDate($E4,Trigger)</f>
        <v>41696</v>
      </c>
      <c r="N4" s="130"/>
    </row>
    <row r="5" spans="2:14" x14ac:dyDescent="0.2">
      <c r="B5" s="129" t="str">
        <f t="shared" si="0"/>
        <v>AM</v>
      </c>
      <c r="C5" s="128" t="str">
        <f t="shared" si="1"/>
        <v>1H</v>
      </c>
      <c r="D5" s="127" t="s">
        <v>52</v>
      </c>
      <c r="E5" s="127" t="str">
        <f>HKD_YCRH_Swaps_1M!L8</f>
        <v>HKD_YC1MRH_AM1H4M#0000</v>
      </c>
      <c r="F5" s="61" t="e">
        <f>_xll.qlRateHelperQuoteValue($E5,Trigger)</f>
        <v>#NUM!</v>
      </c>
      <c r="G5" s="61">
        <f>_xll.qlSwapRateHelperSpread($E5,Trigger)</f>
        <v>0</v>
      </c>
      <c r="H5" s="62" t="b">
        <f t="shared" si="2"/>
        <v>0</v>
      </c>
      <c r="I5" s="62">
        <v>50</v>
      </c>
      <c r="J5" s="62">
        <v>1</v>
      </c>
      <c r="K5" s="63">
        <f>_xll.qlRateHelperEarliestDate($E5,Trigger)</f>
        <v>41604</v>
      </c>
      <c r="L5" s="64">
        <f>_xll.qlRateHelperLatestDate($E5,Trigger)</f>
        <v>41724</v>
      </c>
      <c r="N5" s="130"/>
    </row>
    <row r="6" spans="2:14" x14ac:dyDescent="0.2">
      <c r="B6" s="129" t="str">
        <f t="shared" si="0"/>
        <v>AM</v>
      </c>
      <c r="C6" s="128" t="str">
        <f t="shared" si="1"/>
        <v>1H</v>
      </c>
      <c r="D6" s="127" t="s">
        <v>51</v>
      </c>
      <c r="E6" s="127" t="str">
        <f>HKD_YCRH_Swaps_1M!L9</f>
        <v>HKD_YC1MRH_AM1H5M#0000</v>
      </c>
      <c r="F6" s="61" t="e">
        <f>_xll.qlRateHelperQuoteValue($E6,Trigger)</f>
        <v>#NUM!</v>
      </c>
      <c r="G6" s="61">
        <f>_xll.qlSwapRateHelperSpread($E6,Trigger)</f>
        <v>0</v>
      </c>
      <c r="H6" s="62" t="b">
        <f t="shared" si="2"/>
        <v>0</v>
      </c>
      <c r="I6" s="62">
        <v>50</v>
      </c>
      <c r="J6" s="62">
        <v>1</v>
      </c>
      <c r="K6" s="63">
        <f>_xll.qlRateHelperEarliestDate($E6,Trigger)</f>
        <v>41604</v>
      </c>
      <c r="L6" s="64">
        <f>_xll.qlRateHelperLatestDate($E6,Trigger)</f>
        <v>41757</v>
      </c>
      <c r="N6" s="130" t="e">
        <f>IF(G6=#REF!,F6-#REF!,"--")</f>
        <v>#REF!</v>
      </c>
    </row>
    <row r="7" spans="2:14" x14ac:dyDescent="0.2">
      <c r="B7" s="129" t="str">
        <f t="shared" si="0"/>
        <v>AM</v>
      </c>
      <c r="C7" s="128" t="str">
        <f t="shared" si="1"/>
        <v>1H</v>
      </c>
      <c r="D7" s="127" t="s">
        <v>50</v>
      </c>
      <c r="E7" s="127" t="str">
        <f>HKD_YCRH_Swaps_1M!L10</f>
        <v>HKD_YC1MRH_AM1H6M#0000</v>
      </c>
      <c r="F7" s="61">
        <f>_xll.qlRateHelperQuoteValue($E7,Trigger)</f>
        <v>2.3E-3</v>
      </c>
      <c r="G7" s="61">
        <f>_xll.qlSwapRateHelperSpread($E7,Trigger)</f>
        <v>0</v>
      </c>
      <c r="H7" s="62" t="b">
        <f t="shared" si="2"/>
        <v>1</v>
      </c>
      <c r="I7" s="62">
        <v>50</v>
      </c>
      <c r="J7" s="62">
        <v>1</v>
      </c>
      <c r="K7" s="63">
        <f>_xll.qlRateHelperEarliestDate($E7,Trigger)</f>
        <v>41604</v>
      </c>
      <c r="L7" s="64">
        <f>_xll.qlRateHelperLatestDate($E7,Trigger)</f>
        <v>41785</v>
      </c>
      <c r="N7" s="130" t="e">
        <f>IF(G7=#REF!,F7-#REF!,"--")</f>
        <v>#REF!</v>
      </c>
    </row>
    <row r="8" spans="2:14" x14ac:dyDescent="0.2">
      <c r="B8" s="129" t="str">
        <f t="shared" si="0"/>
        <v>AM</v>
      </c>
      <c r="C8" s="128" t="str">
        <f t="shared" si="1"/>
        <v>1H</v>
      </c>
      <c r="D8" s="127" t="s">
        <v>49</v>
      </c>
      <c r="E8" s="127" t="str">
        <f>HKD_YCRH_Swaps_1M!L11</f>
        <v>HKD_YC1MRH_AM1H7M#0000</v>
      </c>
      <c r="F8" s="61" t="e">
        <f>_xll.qlRateHelperQuoteValue($E8,Trigger)</f>
        <v>#NUM!</v>
      </c>
      <c r="G8" s="61">
        <f>_xll.qlSwapRateHelperSpread($E8,Trigger)</f>
        <v>0</v>
      </c>
      <c r="H8" s="62" t="b">
        <f t="shared" si="2"/>
        <v>0</v>
      </c>
      <c r="I8" s="62">
        <v>50</v>
      </c>
      <c r="J8" s="62">
        <v>1</v>
      </c>
      <c r="K8" s="63">
        <f>_xll.qlRateHelperEarliestDate($E8,Trigger)</f>
        <v>41604</v>
      </c>
      <c r="L8" s="64">
        <f>_xll.qlRateHelperLatestDate($E8,Trigger)</f>
        <v>41816</v>
      </c>
      <c r="N8" s="130" t="e">
        <f>IF(G8=#REF!,F8-#REF!,"--")</f>
        <v>#REF!</v>
      </c>
    </row>
    <row r="9" spans="2:14" x14ac:dyDescent="0.2">
      <c r="B9" s="129" t="str">
        <f t="shared" si="0"/>
        <v>AM</v>
      </c>
      <c r="C9" s="128" t="str">
        <f t="shared" si="1"/>
        <v>1H</v>
      </c>
      <c r="D9" s="127" t="s">
        <v>48</v>
      </c>
      <c r="E9" s="127" t="str">
        <f>HKD_YCRH_Swaps_1M!L12</f>
        <v>HKD_YC1MRH_AM1H8M#0000</v>
      </c>
      <c r="F9" s="61" t="e">
        <f>_xll.qlRateHelperQuoteValue($E9,Trigger)</f>
        <v>#NUM!</v>
      </c>
      <c r="G9" s="61">
        <f>_xll.qlSwapRateHelperSpread($E9,Trigger)</f>
        <v>0</v>
      </c>
      <c r="H9" s="62" t="b">
        <f t="shared" si="2"/>
        <v>0</v>
      </c>
      <c r="I9" s="62">
        <v>50</v>
      </c>
      <c r="J9" s="62">
        <v>1</v>
      </c>
      <c r="K9" s="63">
        <f>_xll.qlRateHelperEarliestDate($E9,Trigger)</f>
        <v>41604</v>
      </c>
      <c r="L9" s="64">
        <f>_xll.qlRateHelperLatestDate($E9,Trigger)</f>
        <v>41848</v>
      </c>
      <c r="N9" s="130" t="e">
        <f>IF(G9=#REF!,F9-#REF!,"--")</f>
        <v>#REF!</v>
      </c>
    </row>
    <row r="10" spans="2:14" x14ac:dyDescent="0.2">
      <c r="B10" s="129" t="str">
        <f t="shared" si="0"/>
        <v>AM</v>
      </c>
      <c r="C10" s="128" t="str">
        <f t="shared" si="1"/>
        <v>1H</v>
      </c>
      <c r="D10" s="127" t="s">
        <v>47</v>
      </c>
      <c r="E10" s="127" t="str">
        <f>HKD_YCRH_Swaps_1M!L13</f>
        <v>HKD_YC1MRH_AM1H9M#0000</v>
      </c>
      <c r="F10" s="61">
        <f>_xll.qlRateHelperQuoteValue($E10,Trigger)</f>
        <v>2.8000000000000004E-3</v>
      </c>
      <c r="G10" s="61">
        <f>_xll.qlSwapRateHelperSpread($E10,Trigger)</f>
        <v>0</v>
      </c>
      <c r="H10" s="62" t="b">
        <f t="shared" si="2"/>
        <v>1</v>
      </c>
      <c r="I10" s="62">
        <v>50</v>
      </c>
      <c r="J10" s="62">
        <v>1</v>
      </c>
      <c r="K10" s="63">
        <f>_xll.qlRateHelperEarliestDate($E10,Trigger)</f>
        <v>41604</v>
      </c>
      <c r="L10" s="64">
        <f>_xll.qlRateHelperLatestDate($E10,Trigger)</f>
        <v>41877</v>
      </c>
      <c r="N10" s="130" t="e">
        <f>IF(G10=#REF!,F10-#REF!,"--")</f>
        <v>#REF!</v>
      </c>
    </row>
    <row r="11" spans="2:14" x14ac:dyDescent="0.2">
      <c r="B11" s="129" t="str">
        <f t="shared" si="0"/>
        <v>AM</v>
      </c>
      <c r="C11" s="128" t="str">
        <f t="shared" si="1"/>
        <v>1H</v>
      </c>
      <c r="D11" s="127" t="s">
        <v>46</v>
      </c>
      <c r="E11" s="127" t="str">
        <f>HKD_YCRH_Swaps_1M!L14</f>
        <v>HKD_YC1MRH_AM1H10M#0000</v>
      </c>
      <c r="F11" s="61" t="e">
        <f>_xll.qlRateHelperQuoteValue($E11,Trigger)</f>
        <v>#NUM!</v>
      </c>
      <c r="G11" s="61">
        <f>_xll.qlSwapRateHelperSpread($E11,Trigger)</f>
        <v>0</v>
      </c>
      <c r="H11" s="62" t="b">
        <f t="shared" si="2"/>
        <v>0</v>
      </c>
      <c r="I11" s="62">
        <v>50</v>
      </c>
      <c r="J11" s="62">
        <v>1</v>
      </c>
      <c r="K11" s="63">
        <f>_xll.qlRateHelperEarliestDate($E11,Trigger)</f>
        <v>41604</v>
      </c>
      <c r="L11" s="64">
        <f>_xll.qlRateHelperLatestDate($E11,Trigger)</f>
        <v>41908</v>
      </c>
      <c r="N11" s="130" t="e">
        <f>IF(G11=#REF!,F11-#REF!,"--")</f>
        <v>#REF!</v>
      </c>
    </row>
    <row r="12" spans="2:14" x14ac:dyDescent="0.2">
      <c r="B12" s="129" t="str">
        <f t="shared" si="0"/>
        <v>AM</v>
      </c>
      <c r="C12" s="128" t="str">
        <f t="shared" si="1"/>
        <v>1H</v>
      </c>
      <c r="D12" s="127" t="s">
        <v>45</v>
      </c>
      <c r="E12" s="127" t="str">
        <f>HKD_YCRH_Swaps_1M!L15</f>
        <v>HKD_YC1MRH_AM1H11M#0000</v>
      </c>
      <c r="F12" s="61" t="e">
        <f>_xll.qlRateHelperQuoteValue($E12,Trigger)</f>
        <v>#NUM!</v>
      </c>
      <c r="G12" s="61">
        <f>_xll.qlSwapRateHelperSpread($E12,Trigger)</f>
        <v>0</v>
      </c>
      <c r="H12" s="62" t="b">
        <f t="shared" si="2"/>
        <v>0</v>
      </c>
      <c r="I12" s="62">
        <v>50</v>
      </c>
      <c r="J12" s="62">
        <v>1</v>
      </c>
      <c r="K12" s="63">
        <f>_xll.qlRateHelperEarliestDate($E12,Trigger)</f>
        <v>41604</v>
      </c>
      <c r="L12" s="64">
        <f>_xll.qlRateHelperLatestDate($E12,Trigger)</f>
        <v>41939</v>
      </c>
      <c r="N12" s="130" t="e">
        <f>IF(G12=#REF!,F12-#REF!,"--")</f>
        <v>#REF!</v>
      </c>
    </row>
    <row r="13" spans="2:14" x14ac:dyDescent="0.2">
      <c r="B13" s="126" t="str">
        <f t="shared" si="0"/>
        <v>AM</v>
      </c>
      <c r="C13" s="125" t="str">
        <f t="shared" si="1"/>
        <v>1H</v>
      </c>
      <c r="D13" s="124" t="s">
        <v>24</v>
      </c>
      <c r="E13" s="124" t="str">
        <f>HKD_YCRH_Swaps_1M!L16</f>
        <v>HKD_YC1MRH_AM1H1Y#0000</v>
      </c>
      <c r="F13" s="65">
        <f>_xll.qlRateHelperQuoteValue($E13,Trigger)</f>
        <v>2.9000000000000002E-3</v>
      </c>
      <c r="G13" s="65">
        <f>_xll.qlSwapRateHelperSpread($E13,Trigger)</f>
        <v>0</v>
      </c>
      <c r="H13" s="66" t="b">
        <f t="shared" si="2"/>
        <v>1</v>
      </c>
      <c r="I13" s="66">
        <v>50</v>
      </c>
      <c r="J13" s="66">
        <v>1</v>
      </c>
      <c r="K13" s="67">
        <f>_xll.qlRateHelperEarliestDate($E13,Trigger)</f>
        <v>41604</v>
      </c>
      <c r="L13" s="68">
        <f>_xll.qlRateHelperLatestDate($E13,Trigger)</f>
        <v>41969</v>
      </c>
      <c r="N13" s="130" t="e">
        <f>IF(G13=G14,F13-F14,"--")</f>
        <v>#NUM!</v>
      </c>
    </row>
    <row r="14" spans="2:14" x14ac:dyDescent="0.2">
      <c r="B14" s="129" t="str">
        <f t="shared" ref="B14:B30" si="3">SwapFixedFreq</f>
        <v>AM</v>
      </c>
      <c r="C14" s="128" t="str">
        <f t="shared" ref="C14:C50" si="4">IborType&amp;"BASIS"</f>
        <v>1HBASIS</v>
      </c>
      <c r="D14" s="127" t="s">
        <v>24</v>
      </c>
      <c r="E14" s="127" t="str">
        <f t="shared" ref="E14:E32" si="5">RateHelperPrefix&amp;"_"&amp;$B14&amp;$C14&amp;$D14</f>
        <v>HKD_YC1MRH_AM1HBASIS1Y</v>
      </c>
      <c r="F14" s="61" t="e">
        <f>_xll.qlRateHelperQuoteValue($E14,Trigger)</f>
        <v>#NUM!</v>
      </c>
      <c r="G14" s="61" t="e">
        <f>_xll.qlSwapRateHelperSpread($E14,Trigger)</f>
        <v>#NUM!</v>
      </c>
      <c r="H14" s="62" t="b">
        <f t="shared" si="2"/>
        <v>0</v>
      </c>
      <c r="I14" s="62">
        <v>40</v>
      </c>
      <c r="J14" s="62">
        <v>1</v>
      </c>
      <c r="K14" s="63" t="e">
        <f>_xll.qlRateHelperEarliestDate($E14,Trigger)</f>
        <v>#NUM!</v>
      </c>
      <c r="L14" s="64" t="e">
        <f>_xll.qlRateHelperLatestDate($E14,Trigger)</f>
        <v>#NUM!</v>
      </c>
    </row>
    <row r="15" spans="2:14" x14ac:dyDescent="0.2">
      <c r="B15" s="129" t="str">
        <f t="shared" si="3"/>
        <v>AM</v>
      </c>
      <c r="C15" s="128" t="str">
        <f t="shared" si="4"/>
        <v>1HBASIS</v>
      </c>
      <c r="D15" s="127" t="s">
        <v>125</v>
      </c>
      <c r="E15" s="127" t="str">
        <f t="shared" si="5"/>
        <v>HKD_YC1MRH_AM1HBASIS15M</v>
      </c>
      <c r="F15" s="61" t="e">
        <f>_xll.qlRateHelperQuoteValue($E15,Trigger)</f>
        <v>#NUM!</v>
      </c>
      <c r="G15" s="61" t="e">
        <f>_xll.qlSwapRateHelperSpread($E15,Trigger)</f>
        <v>#NUM!</v>
      </c>
      <c r="H15" s="62" t="b">
        <f t="shared" si="2"/>
        <v>0</v>
      </c>
      <c r="I15" s="62">
        <v>40</v>
      </c>
      <c r="J15" s="62">
        <v>1</v>
      </c>
      <c r="K15" s="63" t="e">
        <f>_xll.qlRateHelperEarliestDate($E15,Trigger)</f>
        <v>#NUM!</v>
      </c>
      <c r="L15" s="64" t="e">
        <f>_xll.qlRateHelperLatestDate($E15,Trigger)</f>
        <v>#NUM!</v>
      </c>
    </row>
    <row r="16" spans="2:14" x14ac:dyDescent="0.2">
      <c r="B16" s="129" t="str">
        <f t="shared" si="3"/>
        <v>AM</v>
      </c>
      <c r="C16" s="128" t="str">
        <f t="shared" si="4"/>
        <v>1HBASIS</v>
      </c>
      <c r="D16" s="127" t="s">
        <v>124</v>
      </c>
      <c r="E16" s="127" t="str">
        <f t="shared" si="5"/>
        <v>HKD_YC1MRH_AM1HBASIS18M</v>
      </c>
      <c r="F16" s="61" t="e">
        <f>_xll.qlRateHelperQuoteValue($E16,Trigger)</f>
        <v>#NUM!</v>
      </c>
      <c r="G16" s="61" t="e">
        <f>_xll.qlSwapRateHelperSpread($E16,Trigger)</f>
        <v>#NUM!</v>
      </c>
      <c r="H16" s="62" t="b">
        <f t="shared" si="2"/>
        <v>0</v>
      </c>
      <c r="I16" s="62">
        <v>40</v>
      </c>
      <c r="J16" s="62">
        <v>1</v>
      </c>
      <c r="K16" s="63" t="e">
        <f>_xll.qlRateHelperEarliestDate($E16,Trigger)</f>
        <v>#NUM!</v>
      </c>
      <c r="L16" s="64" t="e">
        <f>_xll.qlRateHelperLatestDate($E16,Trigger)</f>
        <v>#NUM!</v>
      </c>
    </row>
    <row r="17" spans="2:12" x14ac:dyDescent="0.2">
      <c r="B17" s="129" t="str">
        <f t="shared" si="3"/>
        <v>AM</v>
      </c>
      <c r="C17" s="128" t="str">
        <f t="shared" si="4"/>
        <v>1HBASIS</v>
      </c>
      <c r="D17" s="127" t="s">
        <v>123</v>
      </c>
      <c r="E17" s="127" t="str">
        <f t="shared" si="5"/>
        <v>HKD_YC1MRH_AM1HBASIS21M</v>
      </c>
      <c r="F17" s="61" t="e">
        <f>_xll.qlRateHelperQuoteValue($E17,Trigger)</f>
        <v>#NUM!</v>
      </c>
      <c r="G17" s="61" t="e">
        <f>_xll.qlSwapRateHelperSpread($E17,Trigger)</f>
        <v>#NUM!</v>
      </c>
      <c r="H17" s="62" t="b">
        <f t="shared" si="2"/>
        <v>0</v>
      </c>
      <c r="I17" s="62">
        <v>40</v>
      </c>
      <c r="J17" s="62">
        <v>1</v>
      </c>
      <c r="K17" s="63" t="e">
        <f>_xll.qlRateHelperEarliestDate($E17,Trigger)</f>
        <v>#NUM!</v>
      </c>
      <c r="L17" s="64" t="e">
        <f>_xll.qlRateHelperLatestDate($E17,Trigger)</f>
        <v>#NUM!</v>
      </c>
    </row>
    <row r="18" spans="2:12" x14ac:dyDescent="0.2">
      <c r="B18" s="129" t="str">
        <f t="shared" si="3"/>
        <v>AM</v>
      </c>
      <c r="C18" s="128" t="str">
        <f t="shared" si="4"/>
        <v>1HBASIS</v>
      </c>
      <c r="D18" s="127" t="s">
        <v>122</v>
      </c>
      <c r="E18" s="127" t="str">
        <f t="shared" si="5"/>
        <v>HKD_YC1MRH_AM1HBASIS2Y</v>
      </c>
      <c r="F18" s="61" t="e">
        <f>_xll.qlRateHelperQuoteValue($E18,Trigger)</f>
        <v>#NUM!</v>
      </c>
      <c r="G18" s="61" t="e">
        <f>_xll.qlSwapRateHelperSpread($E18,Trigger)</f>
        <v>#NUM!</v>
      </c>
      <c r="H18" s="62" t="b">
        <f t="shared" si="2"/>
        <v>0</v>
      </c>
      <c r="I18" s="62">
        <v>40</v>
      </c>
      <c r="J18" s="62">
        <v>1</v>
      </c>
      <c r="K18" s="63" t="e">
        <f>_xll.qlRateHelperEarliestDate($E18,Trigger)</f>
        <v>#NUM!</v>
      </c>
      <c r="L18" s="64" t="e">
        <f>_xll.qlRateHelperLatestDate($E18,Trigger)</f>
        <v>#NUM!</v>
      </c>
    </row>
    <row r="19" spans="2:12" x14ac:dyDescent="0.2">
      <c r="B19" s="129" t="str">
        <f t="shared" si="3"/>
        <v>AM</v>
      </c>
      <c r="C19" s="128" t="str">
        <f t="shared" si="4"/>
        <v>1HBASIS</v>
      </c>
      <c r="D19" s="127" t="s">
        <v>121</v>
      </c>
      <c r="E19" s="127" t="str">
        <f t="shared" si="5"/>
        <v>HKD_YC1MRH_AM1HBASIS3Y</v>
      </c>
      <c r="F19" s="61" t="e">
        <f>_xll.qlRateHelperQuoteValue($E19,Trigger)</f>
        <v>#NUM!</v>
      </c>
      <c r="G19" s="61" t="e">
        <f>_xll.qlSwapRateHelperSpread($E19,Trigger)</f>
        <v>#NUM!</v>
      </c>
      <c r="H19" s="62" t="b">
        <f t="shared" si="2"/>
        <v>0</v>
      </c>
      <c r="I19" s="62">
        <v>40</v>
      </c>
      <c r="J19" s="62">
        <v>1</v>
      </c>
      <c r="K19" s="63" t="e">
        <f>_xll.qlRateHelperEarliestDate($E19,Trigger)</f>
        <v>#NUM!</v>
      </c>
      <c r="L19" s="64" t="e">
        <f>_xll.qlRateHelperLatestDate($E19,Trigger)</f>
        <v>#NUM!</v>
      </c>
    </row>
    <row r="20" spans="2:12" x14ac:dyDescent="0.2">
      <c r="B20" s="129" t="str">
        <f t="shared" si="3"/>
        <v>AM</v>
      </c>
      <c r="C20" s="128" t="str">
        <f t="shared" si="4"/>
        <v>1HBASIS</v>
      </c>
      <c r="D20" s="127" t="s">
        <v>120</v>
      </c>
      <c r="E20" s="127" t="str">
        <f t="shared" si="5"/>
        <v>HKD_YC1MRH_AM1HBASIS4Y</v>
      </c>
      <c r="F20" s="61" t="e">
        <f>_xll.qlRateHelperQuoteValue($E20,Trigger)</f>
        <v>#NUM!</v>
      </c>
      <c r="G20" s="61" t="e">
        <f>_xll.qlSwapRateHelperSpread($E20,Trigger)</f>
        <v>#NUM!</v>
      </c>
      <c r="H20" s="62" t="b">
        <f t="shared" si="2"/>
        <v>0</v>
      </c>
      <c r="I20" s="62">
        <v>40</v>
      </c>
      <c r="J20" s="62">
        <v>1</v>
      </c>
      <c r="K20" s="63" t="e">
        <f>_xll.qlRateHelperEarliestDate($E20,Trigger)</f>
        <v>#NUM!</v>
      </c>
      <c r="L20" s="64" t="e">
        <f>_xll.qlRateHelperLatestDate($E20,Trigger)</f>
        <v>#NUM!</v>
      </c>
    </row>
    <row r="21" spans="2:12" x14ac:dyDescent="0.2">
      <c r="B21" s="129" t="str">
        <f t="shared" si="3"/>
        <v>AM</v>
      </c>
      <c r="C21" s="128" t="str">
        <f t="shared" si="4"/>
        <v>1HBASIS</v>
      </c>
      <c r="D21" s="127" t="s">
        <v>119</v>
      </c>
      <c r="E21" s="127" t="str">
        <f t="shared" si="5"/>
        <v>HKD_YC1MRH_AM1HBASIS5Y</v>
      </c>
      <c r="F21" s="61" t="e">
        <f>_xll.qlRateHelperQuoteValue($E21,Trigger)</f>
        <v>#NUM!</v>
      </c>
      <c r="G21" s="61" t="e">
        <f>_xll.qlSwapRateHelperSpread($E21,Trigger)</f>
        <v>#NUM!</v>
      </c>
      <c r="H21" s="62" t="b">
        <f t="shared" si="2"/>
        <v>0</v>
      </c>
      <c r="I21" s="62">
        <v>40</v>
      </c>
      <c r="J21" s="62">
        <v>1</v>
      </c>
      <c r="K21" s="63" t="e">
        <f>_xll.qlRateHelperEarliestDate($E21,Trigger)</f>
        <v>#NUM!</v>
      </c>
      <c r="L21" s="64" t="e">
        <f>_xll.qlRateHelperLatestDate($E21,Trigger)</f>
        <v>#NUM!</v>
      </c>
    </row>
    <row r="22" spans="2:12" x14ac:dyDescent="0.2">
      <c r="B22" s="129" t="str">
        <f t="shared" si="3"/>
        <v>AM</v>
      </c>
      <c r="C22" s="128" t="str">
        <f t="shared" si="4"/>
        <v>1HBASIS</v>
      </c>
      <c r="D22" s="127" t="s">
        <v>118</v>
      </c>
      <c r="E22" s="127" t="str">
        <f t="shared" si="5"/>
        <v>HKD_YC1MRH_AM1HBASIS6Y</v>
      </c>
      <c r="F22" s="61" t="e">
        <f>_xll.qlRateHelperQuoteValue($E22,Trigger)</f>
        <v>#NUM!</v>
      </c>
      <c r="G22" s="61" t="e">
        <f>_xll.qlSwapRateHelperSpread($E22,Trigger)</f>
        <v>#NUM!</v>
      </c>
      <c r="H22" s="62" t="b">
        <f t="shared" si="2"/>
        <v>0</v>
      </c>
      <c r="I22" s="62">
        <v>40</v>
      </c>
      <c r="J22" s="62">
        <v>1</v>
      </c>
      <c r="K22" s="63" t="e">
        <f>_xll.qlRateHelperEarliestDate($E22,Trigger)</f>
        <v>#NUM!</v>
      </c>
      <c r="L22" s="64" t="e">
        <f>_xll.qlRateHelperLatestDate($E22,Trigger)</f>
        <v>#NUM!</v>
      </c>
    </row>
    <row r="23" spans="2:12" x14ac:dyDescent="0.2">
      <c r="B23" s="129" t="str">
        <f t="shared" si="3"/>
        <v>AM</v>
      </c>
      <c r="C23" s="128" t="str">
        <f t="shared" si="4"/>
        <v>1HBASIS</v>
      </c>
      <c r="D23" s="127" t="s">
        <v>117</v>
      </c>
      <c r="E23" s="127" t="str">
        <f t="shared" si="5"/>
        <v>HKD_YC1MRH_AM1HBASIS7Y</v>
      </c>
      <c r="F23" s="61" t="e">
        <f>_xll.qlRateHelperQuoteValue($E23,Trigger)</f>
        <v>#NUM!</v>
      </c>
      <c r="G23" s="61" t="e">
        <f>_xll.qlSwapRateHelperSpread($E23,Trigger)</f>
        <v>#NUM!</v>
      </c>
      <c r="H23" s="62" t="b">
        <f t="shared" si="2"/>
        <v>0</v>
      </c>
      <c r="I23" s="62">
        <v>40</v>
      </c>
      <c r="J23" s="62">
        <v>1</v>
      </c>
      <c r="K23" s="63" t="e">
        <f>_xll.qlRateHelperEarliestDate($E23,Trigger)</f>
        <v>#NUM!</v>
      </c>
      <c r="L23" s="64" t="e">
        <f>_xll.qlRateHelperLatestDate($E23,Trigger)</f>
        <v>#NUM!</v>
      </c>
    </row>
    <row r="24" spans="2:12" x14ac:dyDescent="0.2">
      <c r="B24" s="129" t="str">
        <f t="shared" si="3"/>
        <v>AM</v>
      </c>
      <c r="C24" s="128" t="str">
        <f t="shared" si="4"/>
        <v>1HBASIS</v>
      </c>
      <c r="D24" s="127" t="s">
        <v>116</v>
      </c>
      <c r="E24" s="127" t="str">
        <f t="shared" si="5"/>
        <v>HKD_YC1MRH_AM1HBASIS8Y</v>
      </c>
      <c r="F24" s="61" t="e">
        <f>_xll.qlRateHelperQuoteValue($E24,Trigger)</f>
        <v>#NUM!</v>
      </c>
      <c r="G24" s="61" t="e">
        <f>_xll.qlSwapRateHelperSpread($E24,Trigger)</f>
        <v>#NUM!</v>
      </c>
      <c r="H24" s="62" t="b">
        <f t="shared" si="2"/>
        <v>0</v>
      </c>
      <c r="I24" s="62">
        <v>40</v>
      </c>
      <c r="J24" s="62">
        <v>1</v>
      </c>
      <c r="K24" s="63" t="e">
        <f>_xll.qlRateHelperEarliestDate($E24,Trigger)</f>
        <v>#NUM!</v>
      </c>
      <c r="L24" s="64" t="e">
        <f>_xll.qlRateHelperLatestDate($E24,Trigger)</f>
        <v>#NUM!</v>
      </c>
    </row>
    <row r="25" spans="2:12" x14ac:dyDescent="0.2">
      <c r="B25" s="129" t="str">
        <f t="shared" si="3"/>
        <v>AM</v>
      </c>
      <c r="C25" s="128" t="str">
        <f t="shared" si="4"/>
        <v>1HBASIS</v>
      </c>
      <c r="D25" s="127" t="s">
        <v>115</v>
      </c>
      <c r="E25" s="127" t="str">
        <f t="shared" si="5"/>
        <v>HKD_YC1MRH_AM1HBASIS9Y</v>
      </c>
      <c r="F25" s="61" t="e">
        <f>_xll.qlRateHelperQuoteValue($E25,Trigger)</f>
        <v>#NUM!</v>
      </c>
      <c r="G25" s="61" t="e">
        <f>_xll.qlSwapRateHelperSpread($E25,Trigger)</f>
        <v>#NUM!</v>
      </c>
      <c r="H25" s="62" t="b">
        <f t="shared" si="2"/>
        <v>0</v>
      </c>
      <c r="I25" s="62">
        <v>40</v>
      </c>
      <c r="J25" s="62">
        <v>1</v>
      </c>
      <c r="K25" s="63" t="e">
        <f>_xll.qlRateHelperEarliestDate($E25,Trigger)</f>
        <v>#NUM!</v>
      </c>
      <c r="L25" s="64" t="e">
        <f>_xll.qlRateHelperLatestDate($E25,Trigger)</f>
        <v>#NUM!</v>
      </c>
    </row>
    <row r="26" spans="2:12" x14ac:dyDescent="0.2">
      <c r="B26" s="129" t="str">
        <f t="shared" si="3"/>
        <v>AM</v>
      </c>
      <c r="C26" s="128" t="str">
        <f t="shared" si="4"/>
        <v>1HBASIS</v>
      </c>
      <c r="D26" s="127" t="s">
        <v>114</v>
      </c>
      <c r="E26" s="127" t="str">
        <f t="shared" si="5"/>
        <v>HKD_YC1MRH_AM1HBASIS10Y</v>
      </c>
      <c r="F26" s="61" t="e">
        <f>_xll.qlRateHelperQuoteValue($E26,Trigger)</f>
        <v>#NUM!</v>
      </c>
      <c r="G26" s="61" t="e">
        <f>_xll.qlSwapRateHelperSpread($E26,Trigger)</f>
        <v>#NUM!</v>
      </c>
      <c r="H26" s="62" t="b">
        <f t="shared" si="2"/>
        <v>0</v>
      </c>
      <c r="I26" s="62">
        <v>40</v>
      </c>
      <c r="J26" s="62">
        <v>1</v>
      </c>
      <c r="K26" s="63" t="e">
        <f>_xll.qlRateHelperEarliestDate($E26,Trigger)</f>
        <v>#NUM!</v>
      </c>
      <c r="L26" s="64" t="e">
        <f>_xll.qlRateHelperLatestDate($E26,Trigger)</f>
        <v>#NUM!</v>
      </c>
    </row>
    <row r="27" spans="2:12" x14ac:dyDescent="0.2">
      <c r="B27" s="129" t="str">
        <f t="shared" si="3"/>
        <v>AM</v>
      </c>
      <c r="C27" s="128" t="str">
        <f t="shared" si="4"/>
        <v>1HBASIS</v>
      </c>
      <c r="D27" s="127" t="s">
        <v>113</v>
      </c>
      <c r="E27" s="127" t="str">
        <f t="shared" si="5"/>
        <v>HKD_YC1MRH_AM1HBASIS11Y</v>
      </c>
      <c r="F27" s="61" t="e">
        <f>_xll.qlRateHelperQuoteValue($E27,Trigger)</f>
        <v>#NUM!</v>
      </c>
      <c r="G27" s="61" t="e">
        <f>_xll.qlSwapRateHelperSpread($E27,Trigger)</f>
        <v>#NUM!</v>
      </c>
      <c r="H27" s="62" t="b">
        <f t="shared" si="2"/>
        <v>0</v>
      </c>
      <c r="I27" s="62">
        <v>40</v>
      </c>
      <c r="J27" s="62">
        <v>1</v>
      </c>
      <c r="K27" s="63" t="e">
        <f>_xll.qlRateHelperEarliestDate($E27,Trigger)</f>
        <v>#NUM!</v>
      </c>
      <c r="L27" s="64" t="e">
        <f>_xll.qlRateHelperLatestDate($E27,Trigger)</f>
        <v>#NUM!</v>
      </c>
    </row>
    <row r="28" spans="2:12" x14ac:dyDescent="0.2">
      <c r="B28" s="129" t="str">
        <f t="shared" si="3"/>
        <v>AM</v>
      </c>
      <c r="C28" s="128" t="str">
        <f t="shared" si="4"/>
        <v>1HBASIS</v>
      </c>
      <c r="D28" s="127" t="s">
        <v>112</v>
      </c>
      <c r="E28" s="127" t="str">
        <f t="shared" si="5"/>
        <v>HKD_YC1MRH_AM1HBASIS12Y</v>
      </c>
      <c r="F28" s="61" t="e">
        <f>_xll.qlRateHelperQuoteValue($E28,Trigger)</f>
        <v>#NUM!</v>
      </c>
      <c r="G28" s="61" t="e">
        <f>_xll.qlSwapRateHelperSpread($E28,Trigger)</f>
        <v>#NUM!</v>
      </c>
      <c r="H28" s="62" t="b">
        <f t="shared" si="2"/>
        <v>0</v>
      </c>
      <c r="I28" s="62">
        <v>40</v>
      </c>
      <c r="J28" s="62">
        <v>1</v>
      </c>
      <c r="K28" s="63" t="e">
        <f>_xll.qlRateHelperEarliestDate($E28,Trigger)</f>
        <v>#NUM!</v>
      </c>
      <c r="L28" s="64" t="e">
        <f>_xll.qlRateHelperLatestDate($E28,Trigger)</f>
        <v>#NUM!</v>
      </c>
    </row>
    <row r="29" spans="2:12" x14ac:dyDescent="0.2">
      <c r="B29" s="129" t="str">
        <f t="shared" si="3"/>
        <v>AM</v>
      </c>
      <c r="C29" s="128" t="str">
        <f t="shared" si="4"/>
        <v>1HBASIS</v>
      </c>
      <c r="D29" s="127" t="s">
        <v>111</v>
      </c>
      <c r="E29" s="127" t="str">
        <f t="shared" si="5"/>
        <v>HKD_YC1MRH_AM1HBASIS13Y</v>
      </c>
      <c r="F29" s="61" t="e">
        <f>_xll.qlRateHelperQuoteValue($E29,Trigger)</f>
        <v>#NUM!</v>
      </c>
      <c r="G29" s="61" t="e">
        <f>_xll.qlSwapRateHelperSpread($E29,Trigger)</f>
        <v>#NUM!</v>
      </c>
      <c r="H29" s="62" t="b">
        <f t="shared" si="2"/>
        <v>0</v>
      </c>
      <c r="I29" s="62">
        <v>40</v>
      </c>
      <c r="J29" s="62">
        <v>1</v>
      </c>
      <c r="K29" s="63" t="e">
        <f>_xll.qlRateHelperEarliestDate($E29,Trigger)</f>
        <v>#NUM!</v>
      </c>
      <c r="L29" s="64" t="e">
        <f>_xll.qlRateHelperLatestDate($E29,Trigger)</f>
        <v>#NUM!</v>
      </c>
    </row>
    <row r="30" spans="2:12" x14ac:dyDescent="0.2">
      <c r="B30" s="129" t="str">
        <f t="shared" si="3"/>
        <v>AM</v>
      </c>
      <c r="C30" s="128" t="str">
        <f t="shared" si="4"/>
        <v>1HBASIS</v>
      </c>
      <c r="D30" s="127" t="s">
        <v>110</v>
      </c>
      <c r="E30" s="127" t="str">
        <f t="shared" si="5"/>
        <v>HKD_YC1MRH_AM1HBASIS14Y</v>
      </c>
      <c r="F30" s="61" t="e">
        <f>_xll.qlRateHelperQuoteValue($E30,Trigger)</f>
        <v>#NUM!</v>
      </c>
      <c r="G30" s="61" t="e">
        <f>_xll.qlSwapRateHelperSpread($E30,Trigger)</f>
        <v>#NUM!</v>
      </c>
      <c r="H30" s="62" t="b">
        <f t="shared" si="2"/>
        <v>0</v>
      </c>
      <c r="I30" s="62">
        <v>40</v>
      </c>
      <c r="J30" s="62">
        <v>1</v>
      </c>
      <c r="K30" s="63" t="e">
        <f>_xll.qlRateHelperEarliestDate($E30,Trigger)</f>
        <v>#NUM!</v>
      </c>
      <c r="L30" s="64" t="e">
        <f>_xll.qlRateHelperLatestDate($E30,Trigger)</f>
        <v>#NUM!</v>
      </c>
    </row>
    <row r="31" spans="2:12" x14ac:dyDescent="0.2">
      <c r="B31" s="129" t="str">
        <f t="shared" ref="B31:B50" si="6">SwapFixedFreq</f>
        <v>AM</v>
      </c>
      <c r="C31" s="128" t="str">
        <f t="shared" si="4"/>
        <v>1HBASIS</v>
      </c>
      <c r="D31" s="127" t="s">
        <v>109</v>
      </c>
      <c r="E31" s="127" t="str">
        <f t="shared" si="5"/>
        <v>HKD_YC1MRH_AM1HBASIS15Y</v>
      </c>
      <c r="F31" s="61" t="e">
        <f>_xll.qlRateHelperQuoteValue($E31,Trigger)</f>
        <v>#NUM!</v>
      </c>
      <c r="G31" s="61" t="e">
        <f>_xll.qlSwapRateHelperSpread($E31,Trigger)</f>
        <v>#NUM!</v>
      </c>
      <c r="H31" s="62" t="b">
        <f t="shared" si="2"/>
        <v>0</v>
      </c>
      <c r="I31" s="62">
        <v>40</v>
      </c>
      <c r="J31" s="62">
        <v>1</v>
      </c>
      <c r="K31" s="63" t="e">
        <f>_xll.qlRateHelperEarliestDate($E31,Trigger)</f>
        <v>#NUM!</v>
      </c>
      <c r="L31" s="64" t="e">
        <f>_xll.qlRateHelperLatestDate($E31,Trigger)</f>
        <v>#NUM!</v>
      </c>
    </row>
    <row r="32" spans="2:12" x14ac:dyDescent="0.2">
      <c r="B32" s="129" t="str">
        <f t="shared" si="6"/>
        <v>AM</v>
      </c>
      <c r="C32" s="128" t="str">
        <f t="shared" si="4"/>
        <v>1HBASIS</v>
      </c>
      <c r="D32" s="127" t="s">
        <v>108</v>
      </c>
      <c r="E32" s="127" t="str">
        <f t="shared" si="5"/>
        <v>HKD_YC1MRH_AM1HBASIS16Y</v>
      </c>
      <c r="F32" s="61" t="e">
        <f>_xll.qlRateHelperQuoteValue($E32,Trigger)</f>
        <v>#NUM!</v>
      </c>
      <c r="G32" s="61" t="e">
        <f>_xll.qlSwapRateHelperSpread($E32,Trigger)</f>
        <v>#NUM!</v>
      </c>
      <c r="H32" s="62" t="b">
        <f t="shared" si="2"/>
        <v>0</v>
      </c>
      <c r="I32" s="62">
        <v>40</v>
      </c>
      <c r="J32" s="62">
        <v>1</v>
      </c>
      <c r="K32" s="63" t="e">
        <f>_xll.qlRateHelperEarliestDate($E32,Trigger)</f>
        <v>#NUM!</v>
      </c>
      <c r="L32" s="64" t="e">
        <f>_xll.qlRateHelperLatestDate($E32,Trigger)</f>
        <v>#NUM!</v>
      </c>
    </row>
    <row r="33" spans="2:12" x14ac:dyDescent="0.2">
      <c r="B33" s="129" t="str">
        <f t="shared" si="6"/>
        <v>AM</v>
      </c>
      <c r="C33" s="128" t="str">
        <f t="shared" si="4"/>
        <v>1HBASIS</v>
      </c>
      <c r="D33" s="127" t="s">
        <v>107</v>
      </c>
      <c r="E33" s="127" t="str">
        <f t="shared" ref="E33:E50" si="7">RateHelperPrefix&amp;"_"&amp;$B33&amp;$C33&amp;$D33</f>
        <v>HKD_YC1MRH_AM1HBASIS17Y</v>
      </c>
      <c r="F33" s="61" t="e">
        <f>_xll.qlRateHelperQuoteValue($E33,Trigger)</f>
        <v>#NUM!</v>
      </c>
      <c r="G33" s="61" t="e">
        <f>_xll.qlSwapRateHelperSpread($E33,Trigger)</f>
        <v>#NUM!</v>
      </c>
      <c r="H33" s="62" t="b">
        <f t="shared" si="2"/>
        <v>0</v>
      </c>
      <c r="I33" s="62">
        <v>40</v>
      </c>
      <c r="J33" s="62">
        <v>1</v>
      </c>
      <c r="K33" s="63" t="e">
        <f>_xll.qlRateHelperEarliestDate($E33,Trigger)</f>
        <v>#NUM!</v>
      </c>
      <c r="L33" s="64" t="e">
        <f>_xll.qlRateHelperLatestDate($E33,Trigger)</f>
        <v>#NUM!</v>
      </c>
    </row>
    <row r="34" spans="2:12" x14ac:dyDescent="0.2">
      <c r="B34" s="129" t="str">
        <f t="shared" si="6"/>
        <v>AM</v>
      </c>
      <c r="C34" s="128" t="str">
        <f t="shared" si="4"/>
        <v>1HBASIS</v>
      </c>
      <c r="D34" s="127" t="s">
        <v>106</v>
      </c>
      <c r="E34" s="127" t="str">
        <f t="shared" si="7"/>
        <v>HKD_YC1MRH_AM1HBASIS18Y</v>
      </c>
      <c r="F34" s="61" t="e">
        <f>_xll.qlRateHelperQuoteValue($E34,Trigger)</f>
        <v>#NUM!</v>
      </c>
      <c r="G34" s="61" t="e">
        <f>_xll.qlSwapRateHelperSpread($E34,Trigger)</f>
        <v>#NUM!</v>
      </c>
      <c r="H34" s="62" t="b">
        <f t="shared" si="2"/>
        <v>0</v>
      </c>
      <c r="I34" s="62">
        <v>40</v>
      </c>
      <c r="J34" s="62">
        <v>1</v>
      </c>
      <c r="K34" s="63" t="e">
        <f>_xll.qlRateHelperEarliestDate($E34,Trigger)</f>
        <v>#NUM!</v>
      </c>
      <c r="L34" s="64" t="e">
        <f>_xll.qlRateHelperLatestDate($E34,Trigger)</f>
        <v>#NUM!</v>
      </c>
    </row>
    <row r="35" spans="2:12" x14ac:dyDescent="0.2">
      <c r="B35" s="129" t="str">
        <f t="shared" si="6"/>
        <v>AM</v>
      </c>
      <c r="C35" s="128" t="str">
        <f t="shared" si="4"/>
        <v>1HBASIS</v>
      </c>
      <c r="D35" s="127" t="s">
        <v>105</v>
      </c>
      <c r="E35" s="127" t="str">
        <f t="shared" si="7"/>
        <v>HKD_YC1MRH_AM1HBASIS19Y</v>
      </c>
      <c r="F35" s="61" t="e">
        <f>_xll.qlRateHelperQuoteValue($E35,Trigger)</f>
        <v>#NUM!</v>
      </c>
      <c r="G35" s="61" t="e">
        <f>_xll.qlSwapRateHelperSpread($E35,Trigger)</f>
        <v>#NUM!</v>
      </c>
      <c r="H35" s="62" t="b">
        <f t="shared" si="2"/>
        <v>0</v>
      </c>
      <c r="I35" s="62">
        <v>40</v>
      </c>
      <c r="J35" s="62">
        <v>1</v>
      </c>
      <c r="K35" s="63" t="e">
        <f>_xll.qlRateHelperEarliestDate($E35,Trigger)</f>
        <v>#NUM!</v>
      </c>
      <c r="L35" s="64" t="e">
        <f>_xll.qlRateHelperLatestDate($E35,Trigger)</f>
        <v>#NUM!</v>
      </c>
    </row>
    <row r="36" spans="2:12" x14ac:dyDescent="0.2">
      <c r="B36" s="129" t="str">
        <f t="shared" si="6"/>
        <v>AM</v>
      </c>
      <c r="C36" s="128" t="str">
        <f t="shared" si="4"/>
        <v>1HBASIS</v>
      </c>
      <c r="D36" s="127" t="s">
        <v>104</v>
      </c>
      <c r="E36" s="127" t="str">
        <f t="shared" si="7"/>
        <v>HKD_YC1MRH_AM1HBASIS20Y</v>
      </c>
      <c r="F36" s="61" t="e">
        <f>_xll.qlRateHelperQuoteValue($E36,Trigger)</f>
        <v>#NUM!</v>
      </c>
      <c r="G36" s="61" t="e">
        <f>_xll.qlSwapRateHelperSpread($E36,Trigger)</f>
        <v>#NUM!</v>
      </c>
      <c r="H36" s="62" t="b">
        <f t="shared" si="2"/>
        <v>0</v>
      </c>
      <c r="I36" s="62">
        <v>40</v>
      </c>
      <c r="J36" s="62">
        <v>1</v>
      </c>
      <c r="K36" s="63" t="e">
        <f>_xll.qlRateHelperEarliestDate($E36,Trigger)</f>
        <v>#NUM!</v>
      </c>
      <c r="L36" s="64" t="e">
        <f>_xll.qlRateHelperLatestDate($E36,Trigger)</f>
        <v>#NUM!</v>
      </c>
    </row>
    <row r="37" spans="2:12" x14ac:dyDescent="0.2">
      <c r="B37" s="129" t="str">
        <f t="shared" si="6"/>
        <v>AM</v>
      </c>
      <c r="C37" s="128" t="str">
        <f t="shared" si="4"/>
        <v>1HBASIS</v>
      </c>
      <c r="D37" s="127" t="s">
        <v>103</v>
      </c>
      <c r="E37" s="127" t="str">
        <f t="shared" si="7"/>
        <v>HKD_YC1MRH_AM1HBASIS21Y</v>
      </c>
      <c r="F37" s="61" t="e">
        <f>_xll.qlRateHelperQuoteValue($E37,Trigger)</f>
        <v>#NUM!</v>
      </c>
      <c r="G37" s="61" t="e">
        <f>_xll.qlSwapRateHelperSpread($E37,Trigger)</f>
        <v>#NUM!</v>
      </c>
      <c r="H37" s="62" t="b">
        <f t="shared" si="2"/>
        <v>0</v>
      </c>
      <c r="I37" s="62">
        <v>40</v>
      </c>
      <c r="J37" s="62">
        <v>1</v>
      </c>
      <c r="K37" s="63" t="e">
        <f>_xll.qlRateHelperEarliestDate($E37,Trigger)</f>
        <v>#NUM!</v>
      </c>
      <c r="L37" s="64" t="e">
        <f>_xll.qlRateHelperLatestDate($E37,Trigger)</f>
        <v>#NUM!</v>
      </c>
    </row>
    <row r="38" spans="2:12" x14ac:dyDescent="0.2">
      <c r="B38" s="129" t="str">
        <f t="shared" si="6"/>
        <v>AM</v>
      </c>
      <c r="C38" s="128" t="str">
        <f t="shared" si="4"/>
        <v>1HBASIS</v>
      </c>
      <c r="D38" s="127" t="s">
        <v>102</v>
      </c>
      <c r="E38" s="127" t="str">
        <f t="shared" si="7"/>
        <v>HKD_YC1MRH_AM1HBASIS22Y</v>
      </c>
      <c r="F38" s="61" t="e">
        <f>_xll.qlRateHelperQuoteValue($E38,Trigger)</f>
        <v>#NUM!</v>
      </c>
      <c r="G38" s="61" t="e">
        <f>_xll.qlSwapRateHelperSpread($E38,Trigger)</f>
        <v>#NUM!</v>
      </c>
      <c r="H38" s="62" t="b">
        <f t="shared" si="2"/>
        <v>0</v>
      </c>
      <c r="I38" s="62">
        <v>40</v>
      </c>
      <c r="J38" s="62">
        <v>1</v>
      </c>
      <c r="K38" s="63" t="e">
        <f>_xll.qlRateHelperEarliestDate($E38,Trigger)</f>
        <v>#NUM!</v>
      </c>
      <c r="L38" s="64" t="e">
        <f>_xll.qlRateHelperLatestDate($E38,Trigger)</f>
        <v>#NUM!</v>
      </c>
    </row>
    <row r="39" spans="2:12" x14ac:dyDescent="0.2">
      <c r="B39" s="129" t="str">
        <f t="shared" si="6"/>
        <v>AM</v>
      </c>
      <c r="C39" s="128" t="str">
        <f t="shared" si="4"/>
        <v>1HBASIS</v>
      </c>
      <c r="D39" s="127" t="s">
        <v>101</v>
      </c>
      <c r="E39" s="127" t="str">
        <f t="shared" si="7"/>
        <v>HKD_YC1MRH_AM1HBASIS23Y</v>
      </c>
      <c r="F39" s="61" t="e">
        <f>_xll.qlRateHelperQuoteValue($E39,Trigger)</f>
        <v>#NUM!</v>
      </c>
      <c r="G39" s="61" t="e">
        <f>_xll.qlSwapRateHelperSpread($E39,Trigger)</f>
        <v>#NUM!</v>
      </c>
      <c r="H39" s="62" t="b">
        <f t="shared" si="2"/>
        <v>0</v>
      </c>
      <c r="I39" s="62">
        <v>40</v>
      </c>
      <c r="J39" s="62">
        <v>1</v>
      </c>
      <c r="K39" s="63" t="e">
        <f>_xll.qlRateHelperEarliestDate($E39,Trigger)</f>
        <v>#NUM!</v>
      </c>
      <c r="L39" s="64" t="e">
        <f>_xll.qlRateHelperLatestDate($E39,Trigger)</f>
        <v>#NUM!</v>
      </c>
    </row>
    <row r="40" spans="2:12" x14ac:dyDescent="0.2">
      <c r="B40" s="129" t="str">
        <f t="shared" si="6"/>
        <v>AM</v>
      </c>
      <c r="C40" s="128" t="str">
        <f t="shared" si="4"/>
        <v>1HBASIS</v>
      </c>
      <c r="D40" s="127" t="s">
        <v>100</v>
      </c>
      <c r="E40" s="127" t="str">
        <f t="shared" si="7"/>
        <v>HKD_YC1MRH_AM1HBASIS24Y</v>
      </c>
      <c r="F40" s="61" t="e">
        <f>_xll.qlRateHelperQuoteValue($E40,Trigger)</f>
        <v>#NUM!</v>
      </c>
      <c r="G40" s="61" t="e">
        <f>_xll.qlSwapRateHelperSpread($E40,Trigger)</f>
        <v>#NUM!</v>
      </c>
      <c r="H40" s="62" t="b">
        <f t="shared" si="2"/>
        <v>0</v>
      </c>
      <c r="I40" s="62">
        <v>40</v>
      </c>
      <c r="J40" s="62">
        <v>1</v>
      </c>
      <c r="K40" s="63" t="e">
        <f>_xll.qlRateHelperEarliestDate($E40,Trigger)</f>
        <v>#NUM!</v>
      </c>
      <c r="L40" s="64" t="e">
        <f>_xll.qlRateHelperLatestDate($E40,Trigger)</f>
        <v>#NUM!</v>
      </c>
    </row>
    <row r="41" spans="2:12" x14ac:dyDescent="0.2">
      <c r="B41" s="129" t="str">
        <f t="shared" si="6"/>
        <v>AM</v>
      </c>
      <c r="C41" s="128" t="str">
        <f t="shared" si="4"/>
        <v>1HBASIS</v>
      </c>
      <c r="D41" s="127" t="s">
        <v>99</v>
      </c>
      <c r="E41" s="127" t="str">
        <f t="shared" si="7"/>
        <v>HKD_YC1MRH_AM1HBASIS25Y</v>
      </c>
      <c r="F41" s="61" t="e">
        <f>_xll.qlRateHelperQuoteValue($E41,Trigger)</f>
        <v>#NUM!</v>
      </c>
      <c r="G41" s="61" t="e">
        <f>_xll.qlSwapRateHelperSpread($E41,Trigger)</f>
        <v>#NUM!</v>
      </c>
      <c r="H41" s="62" t="b">
        <f t="shared" si="2"/>
        <v>0</v>
      </c>
      <c r="I41" s="62">
        <v>40</v>
      </c>
      <c r="J41" s="62">
        <v>1</v>
      </c>
      <c r="K41" s="63" t="e">
        <f>_xll.qlRateHelperEarliestDate($E41,Trigger)</f>
        <v>#NUM!</v>
      </c>
      <c r="L41" s="64" t="e">
        <f>_xll.qlRateHelperLatestDate($E41,Trigger)</f>
        <v>#NUM!</v>
      </c>
    </row>
    <row r="42" spans="2:12" x14ac:dyDescent="0.2">
      <c r="B42" s="129" t="str">
        <f t="shared" si="6"/>
        <v>AM</v>
      </c>
      <c r="C42" s="128" t="str">
        <f t="shared" si="4"/>
        <v>1HBASIS</v>
      </c>
      <c r="D42" s="127" t="s">
        <v>98</v>
      </c>
      <c r="E42" s="127" t="str">
        <f t="shared" si="7"/>
        <v>HKD_YC1MRH_AM1HBASIS26Y</v>
      </c>
      <c r="F42" s="61" t="e">
        <f>_xll.qlRateHelperQuoteValue($E42,Trigger)</f>
        <v>#NUM!</v>
      </c>
      <c r="G42" s="61" t="e">
        <f>_xll.qlSwapRateHelperSpread($E42,Trigger)</f>
        <v>#NUM!</v>
      </c>
      <c r="H42" s="62" t="b">
        <f t="shared" si="2"/>
        <v>0</v>
      </c>
      <c r="I42" s="62">
        <v>40</v>
      </c>
      <c r="J42" s="62">
        <v>1</v>
      </c>
      <c r="K42" s="63" t="e">
        <f>_xll.qlRateHelperEarliestDate($E42,Trigger)</f>
        <v>#NUM!</v>
      </c>
      <c r="L42" s="64" t="e">
        <f>_xll.qlRateHelperLatestDate($E42,Trigger)</f>
        <v>#NUM!</v>
      </c>
    </row>
    <row r="43" spans="2:12" x14ac:dyDescent="0.2">
      <c r="B43" s="129" t="str">
        <f t="shared" si="6"/>
        <v>AM</v>
      </c>
      <c r="C43" s="128" t="str">
        <f t="shared" si="4"/>
        <v>1HBASIS</v>
      </c>
      <c r="D43" s="127" t="s">
        <v>97</v>
      </c>
      <c r="E43" s="127" t="str">
        <f t="shared" si="7"/>
        <v>HKD_YC1MRH_AM1HBASIS27Y</v>
      </c>
      <c r="F43" s="61" t="e">
        <f>_xll.qlRateHelperQuoteValue($E43,Trigger)</f>
        <v>#NUM!</v>
      </c>
      <c r="G43" s="61" t="e">
        <f>_xll.qlSwapRateHelperSpread($E43,Trigger)</f>
        <v>#NUM!</v>
      </c>
      <c r="H43" s="62" t="b">
        <f t="shared" si="2"/>
        <v>0</v>
      </c>
      <c r="I43" s="62">
        <v>40</v>
      </c>
      <c r="J43" s="62">
        <v>1</v>
      </c>
      <c r="K43" s="63" t="e">
        <f>_xll.qlRateHelperEarliestDate($E43,Trigger)</f>
        <v>#NUM!</v>
      </c>
      <c r="L43" s="64" t="e">
        <f>_xll.qlRateHelperLatestDate($E43,Trigger)</f>
        <v>#NUM!</v>
      </c>
    </row>
    <row r="44" spans="2:12" x14ac:dyDescent="0.2">
      <c r="B44" s="129" t="str">
        <f t="shared" si="6"/>
        <v>AM</v>
      </c>
      <c r="C44" s="128" t="str">
        <f t="shared" si="4"/>
        <v>1HBASIS</v>
      </c>
      <c r="D44" s="127" t="s">
        <v>96</v>
      </c>
      <c r="E44" s="127" t="str">
        <f t="shared" si="7"/>
        <v>HKD_YC1MRH_AM1HBASIS28Y</v>
      </c>
      <c r="F44" s="61" t="e">
        <f>_xll.qlRateHelperQuoteValue($E44,Trigger)</f>
        <v>#NUM!</v>
      </c>
      <c r="G44" s="61" t="e">
        <f>_xll.qlSwapRateHelperSpread($E44,Trigger)</f>
        <v>#NUM!</v>
      </c>
      <c r="H44" s="62" t="b">
        <f t="shared" si="2"/>
        <v>0</v>
      </c>
      <c r="I44" s="62">
        <v>40</v>
      </c>
      <c r="J44" s="62">
        <v>1</v>
      </c>
      <c r="K44" s="63" t="e">
        <f>_xll.qlRateHelperEarliestDate($E44,Trigger)</f>
        <v>#NUM!</v>
      </c>
      <c r="L44" s="64" t="e">
        <f>_xll.qlRateHelperLatestDate($E44,Trigger)</f>
        <v>#NUM!</v>
      </c>
    </row>
    <row r="45" spans="2:12" x14ac:dyDescent="0.2">
      <c r="B45" s="129" t="str">
        <f t="shared" si="6"/>
        <v>AM</v>
      </c>
      <c r="C45" s="128" t="str">
        <f t="shared" si="4"/>
        <v>1HBASIS</v>
      </c>
      <c r="D45" s="127" t="s">
        <v>95</v>
      </c>
      <c r="E45" s="127" t="str">
        <f t="shared" si="7"/>
        <v>HKD_YC1MRH_AM1HBASIS29Y</v>
      </c>
      <c r="F45" s="61" t="e">
        <f>_xll.qlRateHelperQuoteValue($E45,Trigger)</f>
        <v>#NUM!</v>
      </c>
      <c r="G45" s="61" t="e">
        <f>_xll.qlSwapRateHelperSpread($E45,Trigger)</f>
        <v>#NUM!</v>
      </c>
      <c r="H45" s="62" t="b">
        <f t="shared" si="2"/>
        <v>0</v>
      </c>
      <c r="I45" s="62">
        <v>40</v>
      </c>
      <c r="J45" s="62">
        <v>1</v>
      </c>
      <c r="K45" s="63" t="e">
        <f>_xll.qlRateHelperEarliestDate($E45,Trigger)</f>
        <v>#NUM!</v>
      </c>
      <c r="L45" s="64" t="e">
        <f>_xll.qlRateHelperLatestDate($E45,Trigger)</f>
        <v>#NUM!</v>
      </c>
    </row>
    <row r="46" spans="2:12" x14ac:dyDescent="0.2">
      <c r="B46" s="129" t="str">
        <f t="shared" si="6"/>
        <v>AM</v>
      </c>
      <c r="C46" s="128" t="str">
        <f t="shared" si="4"/>
        <v>1HBASIS</v>
      </c>
      <c r="D46" s="127" t="s">
        <v>94</v>
      </c>
      <c r="E46" s="127" t="str">
        <f t="shared" si="7"/>
        <v>HKD_YC1MRH_AM1HBASIS30Y</v>
      </c>
      <c r="F46" s="61" t="e">
        <f>_xll.qlRateHelperQuoteValue($E46,Trigger)</f>
        <v>#NUM!</v>
      </c>
      <c r="G46" s="61" t="e">
        <f>_xll.qlSwapRateHelperSpread($E46,Trigger)</f>
        <v>#NUM!</v>
      </c>
      <c r="H46" s="62" t="b">
        <f t="shared" si="2"/>
        <v>0</v>
      </c>
      <c r="I46" s="62">
        <v>40</v>
      </c>
      <c r="J46" s="62">
        <v>1</v>
      </c>
      <c r="K46" s="63" t="e">
        <f>_xll.qlRateHelperEarliestDate($E46,Trigger)</f>
        <v>#NUM!</v>
      </c>
      <c r="L46" s="64" t="e">
        <f>_xll.qlRateHelperLatestDate($E46,Trigger)</f>
        <v>#NUM!</v>
      </c>
    </row>
    <row r="47" spans="2:12" x14ac:dyDescent="0.2">
      <c r="B47" s="129" t="str">
        <f t="shared" si="6"/>
        <v>AM</v>
      </c>
      <c r="C47" s="128" t="str">
        <f t="shared" si="4"/>
        <v>1HBASIS</v>
      </c>
      <c r="D47" s="127" t="s">
        <v>93</v>
      </c>
      <c r="E47" s="127" t="str">
        <f t="shared" si="7"/>
        <v>HKD_YC1MRH_AM1HBASIS35Y</v>
      </c>
      <c r="F47" s="61" t="e">
        <f>_xll.qlRateHelperQuoteValue($E47,Trigger)</f>
        <v>#NUM!</v>
      </c>
      <c r="G47" s="61" t="e">
        <f>_xll.qlSwapRateHelperSpread($E47,Trigger)</f>
        <v>#NUM!</v>
      </c>
      <c r="H47" s="62" t="b">
        <f t="shared" si="2"/>
        <v>0</v>
      </c>
      <c r="I47" s="62">
        <v>40</v>
      </c>
      <c r="J47" s="62">
        <v>1</v>
      </c>
      <c r="K47" s="63" t="e">
        <f>_xll.qlRateHelperEarliestDate($E47,Trigger)</f>
        <v>#NUM!</v>
      </c>
      <c r="L47" s="64" t="e">
        <f>_xll.qlRateHelperLatestDate($E47,Trigger)</f>
        <v>#NUM!</v>
      </c>
    </row>
    <row r="48" spans="2:12" x14ac:dyDescent="0.2">
      <c r="B48" s="129" t="str">
        <f t="shared" si="6"/>
        <v>AM</v>
      </c>
      <c r="C48" s="128" t="str">
        <f t="shared" si="4"/>
        <v>1HBASIS</v>
      </c>
      <c r="D48" s="127" t="s">
        <v>92</v>
      </c>
      <c r="E48" s="127" t="str">
        <f t="shared" si="7"/>
        <v>HKD_YC1MRH_AM1HBASIS40Y</v>
      </c>
      <c r="F48" s="61" t="e">
        <f>_xll.qlRateHelperQuoteValue($E48,Trigger)</f>
        <v>#NUM!</v>
      </c>
      <c r="G48" s="61" t="e">
        <f>_xll.qlSwapRateHelperSpread($E48,Trigger)</f>
        <v>#NUM!</v>
      </c>
      <c r="H48" s="62" t="b">
        <f t="shared" si="2"/>
        <v>0</v>
      </c>
      <c r="I48" s="62">
        <v>40</v>
      </c>
      <c r="J48" s="62">
        <v>1</v>
      </c>
      <c r="K48" s="63" t="e">
        <f>_xll.qlRateHelperEarliestDate($E48,Trigger)</f>
        <v>#NUM!</v>
      </c>
      <c r="L48" s="64" t="e">
        <f>_xll.qlRateHelperLatestDate($E48,Trigger)</f>
        <v>#NUM!</v>
      </c>
    </row>
    <row r="49" spans="2:12" x14ac:dyDescent="0.2">
      <c r="B49" s="129" t="str">
        <f t="shared" si="6"/>
        <v>AM</v>
      </c>
      <c r="C49" s="128" t="str">
        <f t="shared" si="4"/>
        <v>1HBASIS</v>
      </c>
      <c r="D49" s="127" t="s">
        <v>91</v>
      </c>
      <c r="E49" s="127" t="str">
        <f t="shared" si="7"/>
        <v>HKD_YC1MRH_AM1HBASIS50Y</v>
      </c>
      <c r="F49" s="61" t="e">
        <f>_xll.qlRateHelperQuoteValue($E49,Trigger)</f>
        <v>#NUM!</v>
      </c>
      <c r="G49" s="61" t="e">
        <f>_xll.qlSwapRateHelperSpread($E49,Trigger)</f>
        <v>#NUM!</v>
      </c>
      <c r="H49" s="62" t="b">
        <f t="shared" si="2"/>
        <v>0</v>
      </c>
      <c r="I49" s="62">
        <v>40</v>
      </c>
      <c r="J49" s="62">
        <v>1</v>
      </c>
      <c r="K49" s="63" t="e">
        <f>_xll.qlRateHelperEarliestDate($E49,Trigger)</f>
        <v>#NUM!</v>
      </c>
      <c r="L49" s="64" t="e">
        <f>_xll.qlRateHelperLatestDate($E49,Trigger)</f>
        <v>#NUM!</v>
      </c>
    </row>
    <row r="50" spans="2:12" x14ac:dyDescent="0.2">
      <c r="B50" s="126" t="str">
        <f t="shared" si="6"/>
        <v>AM</v>
      </c>
      <c r="C50" s="125" t="str">
        <f t="shared" si="4"/>
        <v>1HBASIS</v>
      </c>
      <c r="D50" s="124" t="s">
        <v>90</v>
      </c>
      <c r="E50" s="124" t="str">
        <f t="shared" si="7"/>
        <v>HKD_YC1MRH_AM1HBASIS60Y</v>
      </c>
      <c r="F50" s="65" t="e">
        <f>_xll.qlRateHelperQuoteValue($E50,Trigger)</f>
        <v>#NUM!</v>
      </c>
      <c r="G50" s="65" t="e">
        <f>_xll.qlSwapRateHelperSpread($E50,Trigger)</f>
        <v>#NUM!</v>
      </c>
      <c r="H50" s="66" t="b">
        <f t="shared" si="2"/>
        <v>0</v>
      </c>
      <c r="I50" s="66">
        <v>40</v>
      </c>
      <c r="J50" s="66">
        <v>1</v>
      </c>
      <c r="K50" s="67" t="e">
        <f>_xll.qlRateHelperEarliestDate($E50,Trigger)</f>
        <v>#NUM!</v>
      </c>
      <c r="L50" s="68" t="e">
        <f>_xll.qlRateHelperLatestDate($E50,Trigger)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47" t="s">
        <v>21</v>
      </c>
      <c r="B1" s="148"/>
      <c r="D1" s="35" t="s">
        <v>20</v>
      </c>
      <c r="E1" s="36" t="s">
        <v>41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HkdHibor1MLastFixing</v>
      </c>
      <c r="E2" s="42">
        <f>_xll.qlRateHelperRate($D2)</f>
        <v>2.1643000000000001E-3</v>
      </c>
      <c r="F2" s="42" t="str">
        <f>IF(ISERROR(_xll.qlSwapRateHelperSpread($D2)),IF(ISERROR(_xll.qlFuturesRateHelperConvexityAdjustment($D2)),"--",_xll.qlFuturesRateHelperConvexityAdjustment($D2)),_xll.qlSwapRateHelperSpread($D2))</f>
        <v>--</v>
      </c>
      <c r="G2" s="43">
        <f>_xll.qlRateHelperEarliestDate($D2)</f>
        <v>41600</v>
      </c>
      <c r="H2" s="44">
        <f>_xll.qlRateHelperLatestDate($D2)</f>
        <v>41631</v>
      </c>
      <c r="I2" s="38">
        <v>0.99981621652230135</v>
      </c>
    </row>
    <row r="3" spans="1:9" x14ac:dyDescent="0.2">
      <c r="A3" s="45" t="s">
        <v>29</v>
      </c>
      <c r="B3" s="46">
        <v>0</v>
      </c>
      <c r="D3" s="41" t="str">
        <v>HKD_YC1MRH_AM1H3M</v>
      </c>
      <c r="E3" s="42">
        <f>_xll.qlRateHelperRate($D3)</f>
        <v>2.1000000000000003E-3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41604</v>
      </c>
      <c r="H3" s="44">
        <f>_xll.qlRateHelperLatestDate($D3)</f>
        <v>41696</v>
      </c>
      <c r="I3" s="38">
        <v>0.99944706760030189</v>
      </c>
    </row>
    <row r="4" spans="1:9" x14ac:dyDescent="0.2">
      <c r="A4" s="45" t="s">
        <v>17</v>
      </c>
      <c r="B4" s="46">
        <v>1</v>
      </c>
      <c r="D4" s="41" t="str">
        <v>HKD_YC1MRH_AM1H6M</v>
      </c>
      <c r="E4" s="42">
        <f>_xll.qlRateHelperRate($D4)</f>
        <v>2.3E-3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41604</v>
      </c>
      <c r="H4" s="44">
        <f>_xll.qlRateHelperLatestDate($D4)</f>
        <v>41785</v>
      </c>
      <c r="I4" s="38">
        <v>0.99883772358428147</v>
      </c>
    </row>
    <row r="5" spans="1:9" x14ac:dyDescent="0.2">
      <c r="A5" s="45" t="s">
        <v>18</v>
      </c>
      <c r="B5" s="47" t="s">
        <v>25</v>
      </c>
      <c r="D5" s="41" t="str">
        <v>HKD_YC1MRH_AM1H9M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41604</v>
      </c>
      <c r="H5" s="44">
        <f>_xll.qlRateHelperLatestDate($D5)</f>
        <v>41877</v>
      </c>
      <c r="I5" s="38">
        <v>0.99788796662286561</v>
      </c>
    </row>
    <row r="6" spans="1:9" x14ac:dyDescent="0.2">
      <c r="A6" s="45" t="s">
        <v>15</v>
      </c>
      <c r="B6" s="48" t="str">
        <f>_xll.ohRangeRetrieveError(Selected!D2)</f>
        <v/>
      </c>
      <c r="D6" s="41" t="str">
        <v>HKD_YC1MRH_AM1H1Y</v>
      </c>
      <c r="E6" s="42">
        <f>_xll.qlRateHelperRate($D6)</f>
        <v>2.9000000000000002E-3</v>
      </c>
      <c r="F6" s="42">
        <f>IF(ISERROR(_xll.qlSwapRateHelperSpread($D6)),IF(ISERROR(_xll.qlFuturesRateHelperConvexityAdjustment($D6)),"--",_xll.qlFuturesRateHelperConvexityAdjustment($D6)),_xll.qlSwapRateHelperSpread($D6))</f>
        <v>0</v>
      </c>
      <c r="G6" s="43">
        <f>_xll.qlRateHelperEarliestDate($D6)</f>
        <v>41604</v>
      </c>
      <c r="H6" s="44">
        <f>_xll.qlRateHelperLatestDate($D6)</f>
        <v>41969</v>
      </c>
      <c r="I6" s="38">
        <v>0.99708623998349866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HKD_YC1MRH_RateHelpersSelected#0000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HKD_YCRH_Swaps_1M!DiscountingCurve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2013-11-22T16:57:24Z</dcterms:modified>
</cp:coreProperties>
</file>