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00" yWindow="-15" windowWidth="18645" windowHeight="12120" tabRatio="821"/>
  </bookViews>
  <sheets>
    <sheet name="General Settings" sheetId="6" r:id="rId1"/>
    <sheet name="USD Selected" sheetId="45" r:id="rId2"/>
    <sheet name="EUR Selected" sheetId="5" r:id="rId3"/>
    <sheet name="GBP Selected" sheetId="33" r:id="rId4"/>
    <sheet name="CHF Selected" sheetId="34" r:id="rId5"/>
    <sheet name="JPY Selected" sheetId="36" r:id="rId6"/>
    <sheet name="AUD Selected" sheetId="39" r:id="rId7"/>
    <sheet name="HKD Selected" sheetId="43" r:id="rId8"/>
    <sheet name="SEK Selected" sheetId="41" r:id="rId9"/>
    <sheet name="USD RateHelpers" sheetId="46" r:id="rId10"/>
    <sheet name="EUR RateHelpers" sheetId="4" r:id="rId11"/>
    <sheet name="GBP RateHelpers" sheetId="32" r:id="rId12"/>
    <sheet name="CHF RateHelpers" sheetId="35" r:id="rId13"/>
    <sheet name="JPY RateHelpers" sheetId="37" r:id="rId14"/>
    <sheet name="AUD RateHelpers" sheetId="40" r:id="rId15"/>
    <sheet name="HKD RateHelpers" sheetId="44" r:id="rId16"/>
    <sheet name="SEK RateHelpers" sheetId="42" r:id="rId17"/>
  </sheets>
  <definedNames>
    <definedName name="_xlnm._FilterDatabase" localSheetId="14" hidden="1">'AUD RateHelpers'!$I$2:$S$55</definedName>
    <definedName name="_xlnm._FilterDatabase" localSheetId="12" hidden="1">'CHF RateHelpers'!$I$2:$S$55</definedName>
    <definedName name="_xlnm._FilterDatabase" localSheetId="10" hidden="1">'EUR RateHelpers'!$I$2:$S$55</definedName>
    <definedName name="_xlnm._FilterDatabase" localSheetId="11" hidden="1">'GBP RateHelpers'!$I$2:$S$55</definedName>
    <definedName name="_xlnm._FilterDatabase" localSheetId="15" hidden="1">'HKD RateHelpers'!$I$2:$S$55</definedName>
    <definedName name="_xlnm._FilterDatabase" localSheetId="13" hidden="1">'JPY RateHelpers'!$I$2:$S$55</definedName>
    <definedName name="_xlnm._FilterDatabase" localSheetId="16" hidden="1">'SEK RateHelpers'!$I$2:$S$55</definedName>
    <definedName name="_xlnm._FilterDatabase" localSheetId="9" hidden="1">'USD RateHelpers'!$I$2:$S$55</definedName>
    <definedName name="Accuracy" localSheetId="6">'AUD Selected'!$M$9</definedName>
    <definedName name="Accuracy" localSheetId="4">'CHF Selected'!$M$9</definedName>
    <definedName name="Accuracy" localSheetId="2">'EUR Selected'!$M$9</definedName>
    <definedName name="Accuracy" localSheetId="3">'GBP Selected'!$M$9</definedName>
    <definedName name="Accuracy" localSheetId="7">'HKD Selected'!$M$9</definedName>
    <definedName name="Accuracy" localSheetId="5">'JPY Selected'!$M$9</definedName>
    <definedName name="Accuracy" localSheetId="8">'SEK Selected'!$M$9</definedName>
    <definedName name="Accuracy" localSheetId="1">'USD Selected'!$M$9</definedName>
    <definedName name="AUDMinDistance">'AUD RateHelpers'!$O$2:$O$57</definedName>
    <definedName name="AUDRateHelpers">'AUD RateHelpers'!$G$2:$G$57</definedName>
    <definedName name="AUDRateHelpersIncluded">'AUD RateHelpers'!$M$2:$M$57</definedName>
    <definedName name="AUDRateHelpersPriority">'AUD RateHelpers'!$N$2:$N$57</definedName>
    <definedName name="AUDTrigger" localSheetId="6">'AUD Selected'!$G$1</definedName>
    <definedName name="BaseCurrency" localSheetId="14">'AUD RateHelpers'!$T$5</definedName>
    <definedName name="BaseCurrency" localSheetId="12">'CHF RateHelpers'!$T$5</definedName>
    <definedName name="BaseCurrency" localSheetId="10">'EUR RateHelpers'!$T$5</definedName>
    <definedName name="BaseCurrency" localSheetId="11">'GBP RateHelpers'!$T$5</definedName>
    <definedName name="BaseCurrency" localSheetId="15">'HKD RateHelpers'!$T$5</definedName>
    <definedName name="BaseCurrency" localSheetId="13">'JPY RateHelpers'!$T$5</definedName>
    <definedName name="BaseCurrency" localSheetId="16">'SEK RateHelpers'!$T$5</definedName>
    <definedName name="BaseCurrency" localSheetId="9">'USD RateHelpers'!$T$5</definedName>
    <definedName name="Calendar" localSheetId="6">'AUD Selected'!$M$7</definedName>
    <definedName name="Calendar" localSheetId="4">'CHF Selected'!$M$7</definedName>
    <definedName name="Calendar" localSheetId="2">'EUR Selected'!$M$7</definedName>
    <definedName name="Calendar" localSheetId="3">'GBP Selected'!$M$7</definedName>
    <definedName name="Calendar" localSheetId="7">'HKD Selected'!$M$7</definedName>
    <definedName name="Calendar" localSheetId="5">'JPY Selected'!$M$7</definedName>
    <definedName name="Calendar" localSheetId="8">'SEK Selected'!$M$7</definedName>
    <definedName name="Calendar" localSheetId="1">'USD Selected'!$M$7</definedName>
    <definedName name="CHFMinDistance">'CHF RateHelpers'!$O$2:$O$57</definedName>
    <definedName name="CHFRateHelpers">'CHF RateHelpers'!$G$2:$G$57</definedName>
    <definedName name="CHFRateHelpersIncluded">'CHF RateHelpers'!$M$2:$M$57</definedName>
    <definedName name="CHFRateHelpersPriority">'CHF RateHelpers'!$N$2:$N$57</definedName>
    <definedName name="CHFTrigger" localSheetId="4">'CHF Selected'!$G$1</definedName>
    <definedName name="CollateralCurrency" localSheetId="14">'AUD RateHelpers'!$T$2</definedName>
    <definedName name="CollateralCurrency" localSheetId="12">'CHF RateHelpers'!$T$2</definedName>
    <definedName name="CollateralCurrency" localSheetId="10">'EUR RateHelpers'!$T$2</definedName>
    <definedName name="CollateralCurrency" localSheetId="11">'GBP RateHelpers'!$T$2</definedName>
    <definedName name="CollateralCurrency" localSheetId="15">'HKD RateHelpers'!$T$2</definedName>
    <definedName name="CollateralCurrency" localSheetId="13">'JPY RateHelpers'!$T$2</definedName>
    <definedName name="CollateralCurrency" localSheetId="16">'SEK RateHelpers'!$T$2</definedName>
    <definedName name="CollateralCurrency" localSheetId="9">'USD RateHelpers'!$T$2</definedName>
    <definedName name="CollateralCurrency">'CHF Selected'!$T$4</definedName>
    <definedName name="CollateralCurve" localSheetId="14">'AUD RateHelpers'!$T$4</definedName>
    <definedName name="CollateralCurve" localSheetId="12">'CHF RateHelpers'!$T$4</definedName>
    <definedName name="CollateralCurve" localSheetId="10">'EUR RateHelpers'!$T$4</definedName>
    <definedName name="CollateralCurve" localSheetId="11">'GBP RateHelpers'!$T$4</definedName>
    <definedName name="CollateralCurve" localSheetId="15">'HKD RateHelpers'!$T$4</definedName>
    <definedName name="CollateralCurve" localSheetId="13">'JPY RateHelpers'!$T$4</definedName>
    <definedName name="CollateralCurve" localSheetId="16">'SEK RateHelpers'!$T$4</definedName>
    <definedName name="CollateralCurve" localSheetId="9">'USD RateHelpers'!$T$4</definedName>
    <definedName name="Currency" localSheetId="6">'AUD Selected'!$M$1</definedName>
    <definedName name="Currency" localSheetId="4">'CHF Selected'!$M$1</definedName>
    <definedName name="Currency" localSheetId="2">'EUR Selected'!$M$1</definedName>
    <definedName name="Currency" localSheetId="3">'GBP Selected'!$M$1</definedName>
    <definedName name="Currency" localSheetId="7">'HKD Selected'!$M$1</definedName>
    <definedName name="Currency" localSheetId="5">'JPY Selected'!$M$1</definedName>
    <definedName name="Currency" localSheetId="8">'SEK Selected'!$M$1</definedName>
    <definedName name="Currency" localSheetId="1">'USD Selected'!$M$1</definedName>
    <definedName name="CurrencyTable">'General Settings'!$E$10:$K$17</definedName>
    <definedName name="DayCounter" localSheetId="6">'AUD Selected'!$M$8</definedName>
    <definedName name="DayCounter" localSheetId="4">'CHF Selected'!$M$8</definedName>
    <definedName name="DayCounter" localSheetId="2">'EUR Selected'!$M$8</definedName>
    <definedName name="DayCounter" localSheetId="3">'GBP Selected'!$M$8</definedName>
    <definedName name="DayCounter" localSheetId="7">'HKD Selected'!$M$8</definedName>
    <definedName name="DayCounter" localSheetId="5">'JPY Selected'!$M$8</definedName>
    <definedName name="DayCounter" localSheetId="8">'SEK Selected'!$M$8</definedName>
    <definedName name="DayCounter" localSheetId="1">'USD Selected'!$M$8</definedName>
    <definedName name="DepoInclusionCriteria" localSheetId="6">'AUD Selected'!$B$5</definedName>
    <definedName name="DepoInclusionCriteria" localSheetId="4">'CHF Selected'!$B$5</definedName>
    <definedName name="DepoInclusionCriteria" localSheetId="2">'EUR Selected'!$B$5</definedName>
    <definedName name="DepoInclusionCriteria" localSheetId="3">'GBP Selected'!$B$5</definedName>
    <definedName name="DepoInclusionCriteria" localSheetId="7">'HKD Selected'!$B$5</definedName>
    <definedName name="DepoInclusionCriteria" localSheetId="5">'JPY Selected'!$B$5</definedName>
    <definedName name="DepoInclusionCriteria" localSheetId="8">'SEK Selected'!$B$5</definedName>
    <definedName name="DepoInclusionCriteria" localSheetId="1">'USD Selected'!$B$5</definedName>
    <definedName name="EURMinDistance">'EUR RateHelpers'!$O$2:$O$57</definedName>
    <definedName name="EURRateHelpers">'EUR RateHelpers'!$G$2:$G$57</definedName>
    <definedName name="EURRateHelpersIncluded">'EUR RateHelpers'!$M$2:$M$57</definedName>
    <definedName name="EURRateHelpersPriority">'EUR RateHelpers'!$N$2:$N$57</definedName>
    <definedName name="EURTrigger" localSheetId="2">'EUR Selected'!$G$1</definedName>
    <definedName name="ForeignCurrency" localSheetId="14">'AUD RateHelpers'!$T$1</definedName>
    <definedName name="ForeignCurrency" localSheetId="12">'CHF RateHelpers'!$T$1</definedName>
    <definedName name="ForeignCurrency" localSheetId="10">'EUR RateHelpers'!$T$1</definedName>
    <definedName name="ForeignCurrency" localSheetId="11">'GBP RateHelpers'!$T$1</definedName>
    <definedName name="ForeignCurrency" localSheetId="15">'HKD RateHelpers'!$T$1</definedName>
    <definedName name="ForeignCurrency" localSheetId="13">'JPY RateHelpers'!$T$1</definedName>
    <definedName name="ForeignCurrency" localSheetId="16">'SEK RateHelpers'!$T$1</definedName>
    <definedName name="ForeignCurrency" localSheetId="9">'USD RateHelpers'!$T$1</definedName>
    <definedName name="FrontFuturesRollingDays" localSheetId="6">'AUD Selected'!$B$4</definedName>
    <definedName name="FrontFuturesRollingDays" localSheetId="4">'CHF Selected'!$B$4</definedName>
    <definedName name="FrontFuturesRollingDays" localSheetId="2">'EUR Selected'!$B$4</definedName>
    <definedName name="FrontFuturesRollingDays" localSheetId="3">'GBP Selected'!$B$4</definedName>
    <definedName name="FrontFuturesRollingDays" localSheetId="7">'HKD Selected'!$B$4</definedName>
    <definedName name="FrontFuturesRollingDays" localSheetId="5">'JPY Selected'!$B$4</definedName>
    <definedName name="FrontFuturesRollingDays" localSheetId="8">'SEK Selected'!$B$4</definedName>
    <definedName name="FrontFuturesRollingDays" localSheetId="1">'USD Selected'!$B$4</definedName>
    <definedName name="GBPMinDistance">'GBP RateHelpers'!$O$2:$O$57</definedName>
    <definedName name="GBPRateHelpers">'GBP RateHelpers'!$G$2:$G$57</definedName>
    <definedName name="GBPRateHelpersIncluded">'GBP RateHelpers'!$M$2:$M$57</definedName>
    <definedName name="GBPRateHelpersPriority">'GBP RateHelpers'!$N$2:$N$57</definedName>
    <definedName name="GBPTrigger" localSheetId="3">'GBP Selected'!$G$1</definedName>
    <definedName name="HKDMinDistance">'HKD RateHelpers'!$O$2:$O$57</definedName>
    <definedName name="HKDRateHelpers">'HKD RateHelpers'!$G$2:$G$57</definedName>
    <definedName name="HKDRateHelpersIncluded">'HKD RateHelpers'!$M$2:$M$57</definedName>
    <definedName name="HKDRateHelpersPriority">'HKD RateHelpers'!$N$2:$N$57</definedName>
    <definedName name="HKDTrigger" localSheetId="7">'HKD Selected'!$G$1</definedName>
    <definedName name="InterpolatorID" localSheetId="6">'AUD Selected'!$M$11</definedName>
    <definedName name="InterpolatorID" localSheetId="4">'CHF Selected'!$M$11</definedName>
    <definedName name="InterpolatorID" localSheetId="2">'EUR Selected'!$M$11</definedName>
    <definedName name="InterpolatorID" localSheetId="3">'GBP Selected'!$M$11</definedName>
    <definedName name="InterpolatorID" localSheetId="7">'HKD Selected'!$M$11</definedName>
    <definedName name="InterpolatorID" localSheetId="5">'JPY Selected'!$M$11</definedName>
    <definedName name="InterpolatorID" localSheetId="8">'SEK Selected'!$M$11</definedName>
    <definedName name="InterpolatorID" localSheetId="1">'USD Selected'!$M$11</definedName>
    <definedName name="IsCurrencyPairCollateralBased" localSheetId="14">'AUD RateHelpers'!$T$7</definedName>
    <definedName name="IsCurrencyPairCollateralBased" localSheetId="12">'CHF RateHelpers'!$T$7</definedName>
    <definedName name="IsCurrencyPairCollateralBased" localSheetId="10">'EUR RateHelpers'!$T$7</definedName>
    <definedName name="IsCurrencyPairCollateralBased" localSheetId="11">'GBP RateHelpers'!$T$7</definedName>
    <definedName name="IsCurrencyPairCollateralBased" localSheetId="15">'HKD RateHelpers'!$T$7</definedName>
    <definedName name="IsCurrencyPairCollateralBased" localSheetId="13">'JPY RateHelpers'!$T$7</definedName>
    <definedName name="IsCurrencyPairCollateralBased" localSheetId="16">'SEK RateHelpers'!$T$7</definedName>
    <definedName name="IsCurrencyPairCollateralBased" localSheetId="9">'USD RateHelpers'!$T$7</definedName>
    <definedName name="JoinCalendar" localSheetId="14">'AUD RateHelpers'!$T$11</definedName>
    <definedName name="JoinCalendar" localSheetId="12">'CHF RateHelpers'!$T$11</definedName>
    <definedName name="JoinCalendar" localSheetId="10">'EUR RateHelpers'!$T$11</definedName>
    <definedName name="JoinCalendar" localSheetId="11">'GBP RateHelpers'!$T$11</definedName>
    <definedName name="JoinCalendar" localSheetId="15">'HKD RateHelpers'!$T$11</definedName>
    <definedName name="JoinCalendar" localSheetId="13">'JPY RateHelpers'!$T$11</definedName>
    <definedName name="JoinCalendar" localSheetId="16">'SEK RateHelpers'!$T$11</definedName>
    <definedName name="JoinCalendar" localSheetId="9">'USD RateHelpers'!$T$11</definedName>
    <definedName name="JPYMinDistance">'JPY RateHelpers'!$O$2:$O$57</definedName>
    <definedName name="JPYRateHelpers">'JPY RateHelpers'!$G$2:$G$57</definedName>
    <definedName name="JPYRateHelpersIncluded">'JPY RateHelpers'!$M$2:$M$57</definedName>
    <definedName name="JPYRateHelpersPriority">'JPY RateHelpers'!$N$2:$N$57</definedName>
    <definedName name="JPYTrigger" localSheetId="5">'JPY Selected'!$G$1</definedName>
    <definedName name="ManualTrigger">'General Settings'!$C$3</definedName>
    <definedName name="NDays" localSheetId="6">'AUD Selected'!$M$6</definedName>
    <definedName name="NDays" localSheetId="4">'CHF Selected'!$M$6</definedName>
    <definedName name="NDays" localSheetId="2">'EUR Selected'!$M$6</definedName>
    <definedName name="NDays" localSheetId="3">'GBP Selected'!$M$6</definedName>
    <definedName name="NDays" localSheetId="7">'HKD Selected'!$M$6</definedName>
    <definedName name="NDays" localSheetId="5">'JPY Selected'!$M$6</definedName>
    <definedName name="NDays" localSheetId="8">'SEK Selected'!$M$6</definedName>
    <definedName name="NDays" localSheetId="1">'USD Selected'!$M$6</definedName>
    <definedName name="nIMMFutures" localSheetId="6">'AUD Selected'!$B$2</definedName>
    <definedName name="nIMMFutures" localSheetId="4">'CHF Selected'!$B$2</definedName>
    <definedName name="nIMMFutures" localSheetId="2">'EUR Selected'!$B$2</definedName>
    <definedName name="nIMMFutures" localSheetId="3">'GBP Selected'!$B$2</definedName>
    <definedName name="nIMMFutures" localSheetId="7">'HKD Selected'!$B$2</definedName>
    <definedName name="nIMMFutures" localSheetId="5">'JPY Selected'!$B$2</definedName>
    <definedName name="nIMMFutures" localSheetId="8">'SEK Selected'!$B$2</definedName>
    <definedName name="nIMMFutures" localSheetId="1">'USD Selected'!$B$2</definedName>
    <definedName name="nSerialFutures" localSheetId="6">'AUD Selected'!$B$3</definedName>
    <definedName name="nSerialFutures" localSheetId="4">'CHF Selected'!$B$3</definedName>
    <definedName name="nSerialFutures" localSheetId="2">'EUR Selected'!$B$3</definedName>
    <definedName name="nSerialFutures" localSheetId="3">'GBP Selected'!$B$3</definedName>
    <definedName name="nSerialFutures" localSheetId="7">'HKD Selected'!$B$3</definedName>
    <definedName name="nSerialFutures" localSheetId="5">'JPY Selected'!$B$3</definedName>
    <definedName name="nSerialFutures" localSheetId="8">'SEK Selected'!$B$3</definedName>
    <definedName name="nSerialFutures" localSheetId="1">'USD Selected'!$B$3</definedName>
    <definedName name="ObjectOverwrite">'General Settings'!$C$7</definedName>
    <definedName name="Permanent">'General Settings'!$C$6</definedName>
    <definedName name="QuoteCurrency" localSheetId="14">'AUD RateHelpers'!$T$6</definedName>
    <definedName name="QuoteCurrency" localSheetId="12">'CHF RateHelpers'!$T$6</definedName>
    <definedName name="QuoteCurrency" localSheetId="10">'EUR RateHelpers'!$T$6</definedName>
    <definedName name="QuoteCurrency" localSheetId="11">'GBP RateHelpers'!$T$6</definedName>
    <definedName name="QuoteCurrency" localSheetId="15">'HKD RateHelpers'!$T$6</definedName>
    <definedName name="QuoteCurrency" localSheetId="13">'JPY RateHelpers'!$T$6</definedName>
    <definedName name="QuoteCurrency" localSheetId="16">'SEK RateHelpers'!$T$6</definedName>
    <definedName name="QuoteCurrency" localSheetId="9">'USD RateHelpers'!$T$6</definedName>
    <definedName name="QuoteSuffix">'General Settings'!$C$5</definedName>
    <definedName name="SEKMinDistance">'SEK RateHelpers'!$O$2:$O$57</definedName>
    <definedName name="SEKRateHelpers">'SEK RateHelpers'!$G$2:$G$57</definedName>
    <definedName name="SEKRateHelpersIncluded">'SEK RateHelpers'!$M$2:$M$57</definedName>
    <definedName name="SEKRateHelpersPriority">'SEK RateHelpers'!$N$2:$N$57</definedName>
    <definedName name="SEKTrigger" localSheetId="8">'SEK Selected'!$G$1</definedName>
    <definedName name="TraitsID" localSheetId="6">'AUD Selected'!$M$10</definedName>
    <definedName name="TraitsID" localSheetId="4">'CHF Selected'!$M$10</definedName>
    <definedName name="TraitsID" localSheetId="2">'EUR Selected'!$M$10</definedName>
    <definedName name="TraitsID" localSheetId="3">'GBP Selected'!$M$10</definedName>
    <definedName name="TraitsID" localSheetId="7">'HKD Selected'!$M$10</definedName>
    <definedName name="TraitsID" localSheetId="5">'JPY Selected'!$M$10</definedName>
    <definedName name="TraitsID" localSheetId="8">'SEK Selected'!$M$10</definedName>
    <definedName name="TraitsID" localSheetId="1">'USD Selected'!$M$10</definedName>
    <definedName name="Trigger">'General Settings'!$C$4</definedName>
    <definedName name="USDMinDistance">'USD RateHelpers'!$O$2:$O$57</definedName>
    <definedName name="USDRateHelpers">'USD RateHelpers'!$G$2:$G$57</definedName>
    <definedName name="USDRateHelpersIncluded">'USD RateHelpers'!$M$2:$M$57</definedName>
    <definedName name="USDRateHelpersPriority">'USD RateHelpers'!$N$2:$N$57</definedName>
    <definedName name="USDTrigger" localSheetId="1">'USD Selected'!$G$1</definedName>
    <definedName name="YieldCurve" localSheetId="6">'AUD Selected'!$M$2</definedName>
    <definedName name="YieldCurve" localSheetId="4">'CHF Selected'!$M$2</definedName>
    <definedName name="YieldCurve" localSheetId="2">'EUR Selected'!$M$2</definedName>
    <definedName name="YieldCurve" localSheetId="3">'GBP Selected'!$M$2</definedName>
    <definedName name="YieldCurve" localSheetId="7">'HKD Selected'!$M$2</definedName>
    <definedName name="YieldCurve" localSheetId="5">'JPY Selected'!$M$2</definedName>
    <definedName name="YieldCurve" localSheetId="8">'SEK Selected'!$M$2</definedName>
    <definedName name="YieldCurve" localSheetId="1">'USD Selected'!$M$2</definedName>
  </definedNames>
  <calcPr calcId="145621"/>
</workbook>
</file>

<file path=xl/calcChain.xml><?xml version="1.0" encoding="utf-8"?>
<calcChain xmlns="http://schemas.openxmlformats.org/spreadsheetml/2006/main">
  <c r="B12" i="6" l="1"/>
  <c r="M3" i="41" l="1"/>
  <c r="M3" i="43"/>
  <c r="M3" i="39"/>
  <c r="M3" i="36"/>
  <c r="M3" i="34"/>
  <c r="M3" i="33"/>
  <c r="M3" i="5"/>
  <c r="M3" i="45"/>
  <c r="B10" i="6" l="1"/>
  <c r="T11" i="46"/>
  <c r="T3" i="46"/>
  <c r="T2" i="46"/>
  <c r="M7" i="45"/>
  <c r="T3" i="44"/>
  <c r="T2" i="44"/>
  <c r="T3" i="42"/>
  <c r="T2" i="42"/>
  <c r="T3" i="35"/>
  <c r="T2" i="35"/>
  <c r="T3" i="32"/>
  <c r="T2" i="32"/>
  <c r="T3" i="4"/>
  <c r="T2" i="4"/>
  <c r="C14" i="4" s="1"/>
  <c r="B13" i="6"/>
  <c r="B14" i="6"/>
  <c r="B15" i="6"/>
  <c r="B16" i="6"/>
  <c r="B17" i="6"/>
  <c r="B11" i="6"/>
  <c r="C16" i="6"/>
  <c r="C11" i="6"/>
  <c r="C15" i="6"/>
  <c r="C17" i="6"/>
  <c r="C10" i="6"/>
  <c r="C13" i="6"/>
  <c r="C14" i="6"/>
  <c r="C12" i="6"/>
  <c r="D16" i="6"/>
  <c r="D12" i="6"/>
  <c r="D11" i="6"/>
  <c r="D10" i="6"/>
  <c r="D15" i="6"/>
  <c r="D17" i="6"/>
  <c r="D13" i="6"/>
  <c r="D14" i="6"/>
  <c r="C43" i="4" l="1"/>
  <c r="B44" i="4"/>
  <c r="T4" i="32"/>
  <c r="C11" i="4"/>
  <c r="B12" i="4"/>
  <c r="B17" i="4"/>
  <c r="C57" i="4"/>
  <c r="B54" i="46"/>
  <c r="B50" i="46"/>
  <c r="B46" i="46"/>
  <c r="B42" i="46"/>
  <c r="B38" i="46"/>
  <c r="B34" i="46"/>
  <c r="B30" i="46"/>
  <c r="B26" i="46"/>
  <c r="B22" i="46"/>
  <c r="B18" i="46"/>
  <c r="B14" i="46"/>
  <c r="B10" i="46"/>
  <c r="B6" i="46"/>
  <c r="B2" i="46"/>
  <c r="C57" i="46"/>
  <c r="C53" i="46"/>
  <c r="C49" i="46"/>
  <c r="C45" i="46"/>
  <c r="C41" i="46"/>
  <c r="C37" i="46"/>
  <c r="C33" i="46"/>
  <c r="C29" i="46"/>
  <c r="C25" i="46"/>
  <c r="C21" i="46"/>
  <c r="C17" i="46"/>
  <c r="C13" i="46"/>
  <c r="C9" i="46"/>
  <c r="C5" i="46"/>
  <c r="B57" i="46"/>
  <c r="B53" i="46"/>
  <c r="B49" i="46"/>
  <c r="B45" i="46"/>
  <c r="B41" i="46"/>
  <c r="B37" i="46"/>
  <c r="B33" i="46"/>
  <c r="B29" i="46"/>
  <c r="B25" i="46"/>
  <c r="B21" i="46"/>
  <c r="B17" i="46"/>
  <c r="B13" i="46"/>
  <c r="B9" i="46"/>
  <c r="B5" i="46"/>
  <c r="C56" i="46"/>
  <c r="C52" i="46"/>
  <c r="C48" i="46"/>
  <c r="C44" i="46"/>
  <c r="C40" i="46"/>
  <c r="C36" i="46"/>
  <c r="C32" i="46"/>
  <c r="C28" i="46"/>
  <c r="C24" i="46"/>
  <c r="C20" i="46"/>
  <c r="C16" i="46"/>
  <c r="C12" i="46"/>
  <c r="C8" i="46"/>
  <c r="C4" i="46"/>
  <c r="B56" i="46"/>
  <c r="B52" i="46"/>
  <c r="B48" i="46"/>
  <c r="B44" i="46"/>
  <c r="B40" i="46"/>
  <c r="B36" i="46"/>
  <c r="B32" i="46"/>
  <c r="B28" i="46"/>
  <c r="B24" i="46"/>
  <c r="B20" i="46"/>
  <c r="B16" i="46"/>
  <c r="B12" i="46"/>
  <c r="B8" i="46"/>
  <c r="B4" i="46"/>
  <c r="C55" i="46"/>
  <c r="C51" i="46"/>
  <c r="C47" i="46"/>
  <c r="C43" i="46"/>
  <c r="C39" i="46"/>
  <c r="C35" i="46"/>
  <c r="C31" i="46"/>
  <c r="C27" i="46"/>
  <c r="C23" i="46"/>
  <c r="C19" i="46"/>
  <c r="C15" i="46"/>
  <c r="C11" i="46"/>
  <c r="C7" i="46"/>
  <c r="C3" i="46"/>
  <c r="B55" i="46"/>
  <c r="B39" i="46"/>
  <c r="B23" i="46"/>
  <c r="B7" i="46"/>
  <c r="C54" i="46"/>
  <c r="C38" i="46"/>
  <c r="C22" i="46"/>
  <c r="C6" i="46"/>
  <c r="B51" i="46"/>
  <c r="B35" i="46"/>
  <c r="B19" i="46"/>
  <c r="B3" i="46"/>
  <c r="C50" i="46"/>
  <c r="C34" i="46"/>
  <c r="C18" i="46"/>
  <c r="C2" i="46"/>
  <c r="B47" i="46"/>
  <c r="B31" i="46"/>
  <c r="B15" i="46"/>
  <c r="C46" i="46"/>
  <c r="C30" i="46"/>
  <c r="C14" i="46"/>
  <c r="B43" i="46"/>
  <c r="B27" i="46"/>
  <c r="B11" i="46"/>
  <c r="C42" i="46"/>
  <c r="C26" i="46"/>
  <c r="C10" i="46"/>
  <c r="C17" i="4"/>
  <c r="C29" i="4"/>
  <c r="B30" i="4"/>
  <c r="C4" i="4"/>
  <c r="C36" i="4"/>
  <c r="B5" i="4"/>
  <c r="B37" i="4"/>
  <c r="C23" i="4"/>
  <c r="B52" i="4"/>
  <c r="C22" i="4"/>
  <c r="C51" i="4"/>
  <c r="C6" i="4"/>
  <c r="C12" i="4"/>
  <c r="B18" i="4"/>
  <c r="B25" i="4"/>
  <c r="C31" i="4"/>
  <c r="C37" i="4"/>
  <c r="C45" i="4"/>
  <c r="C52" i="4"/>
  <c r="C7" i="4"/>
  <c r="B13" i="4"/>
  <c r="C18" i="4"/>
  <c r="C25" i="4"/>
  <c r="B32" i="4"/>
  <c r="B38" i="4"/>
  <c r="B46" i="4"/>
  <c r="B53" i="4"/>
  <c r="B2" i="4"/>
  <c r="B8" i="4"/>
  <c r="C13" i="4"/>
  <c r="C20" i="4"/>
  <c r="B26" i="4"/>
  <c r="C32" i="4"/>
  <c r="C40" i="4"/>
  <c r="C47" i="4"/>
  <c r="C53" i="4"/>
  <c r="C2" i="4"/>
  <c r="C8" i="4"/>
  <c r="B14" i="4"/>
  <c r="B21" i="4"/>
  <c r="C26" i="4"/>
  <c r="B33" i="4"/>
  <c r="B41" i="4"/>
  <c r="B48" i="4"/>
  <c r="B54" i="4"/>
  <c r="T4" i="46"/>
  <c r="C3" i="4"/>
  <c r="B9" i="4"/>
  <c r="B16" i="4"/>
  <c r="C21" i="4"/>
  <c r="C27" i="4"/>
  <c r="C35" i="4"/>
  <c r="C41" i="4"/>
  <c r="C48" i="4"/>
  <c r="C56" i="4"/>
  <c r="B4" i="4"/>
  <c r="C9" i="4"/>
  <c r="C16" i="4"/>
  <c r="B22" i="4"/>
  <c r="B28" i="4"/>
  <c r="B36" i="4"/>
  <c r="B42" i="4"/>
  <c r="B49" i="4"/>
  <c r="B57" i="4"/>
  <c r="B55" i="4"/>
  <c r="B51" i="4"/>
  <c r="B47" i="4"/>
  <c r="B43" i="4"/>
  <c r="B39" i="4"/>
  <c r="B35" i="4"/>
  <c r="B31" i="4"/>
  <c r="B27" i="4"/>
  <c r="B23" i="4"/>
  <c r="B19" i="4"/>
  <c r="B15" i="4"/>
  <c r="B11" i="4"/>
  <c r="B7" i="4"/>
  <c r="B3" i="4"/>
  <c r="C54" i="4"/>
  <c r="C46" i="4"/>
  <c r="C42" i="4"/>
  <c r="C38" i="4"/>
  <c r="C30" i="4"/>
  <c r="C50" i="4"/>
  <c r="C34" i="4"/>
  <c r="C5" i="4"/>
  <c r="B10" i="4"/>
  <c r="C19" i="4"/>
  <c r="B24" i="4"/>
  <c r="C28" i="4"/>
  <c r="C33" i="4"/>
  <c r="C39" i="4"/>
  <c r="C44" i="4"/>
  <c r="C49" i="4"/>
  <c r="C55" i="4"/>
  <c r="B6" i="4"/>
  <c r="C10" i="4"/>
  <c r="C15" i="4"/>
  <c r="B20" i="4"/>
  <c r="C24" i="4"/>
  <c r="B29" i="4"/>
  <c r="B34" i="4"/>
  <c r="B40" i="4"/>
  <c r="B45" i="4"/>
  <c r="B50" i="4"/>
  <c r="B56" i="4"/>
  <c r="T4" i="44"/>
  <c r="T4" i="42"/>
  <c r="T7" i="46"/>
  <c r="T4" i="35"/>
  <c r="T4" i="4"/>
  <c r="T11" i="44"/>
  <c r="T7" i="44"/>
  <c r="B37" i="44" s="1"/>
  <c r="M7" i="43"/>
  <c r="T11" i="42"/>
  <c r="M7" i="41" s="1"/>
  <c r="T7" i="42"/>
  <c r="C56" i="42" s="1"/>
  <c r="T11" i="40"/>
  <c r="M7" i="39" s="1"/>
  <c r="T11" i="37"/>
  <c r="M7" i="36" s="1"/>
  <c r="G5" i="46"/>
  <c r="G29" i="46"/>
  <c r="G47" i="46"/>
  <c r="G16" i="46"/>
  <c r="G34" i="46"/>
  <c r="G52" i="4"/>
  <c r="G11" i="46"/>
  <c r="G7" i="46"/>
  <c r="G56" i="46"/>
  <c r="J11" i="46"/>
  <c r="P34" i="46"/>
  <c r="J7" i="46"/>
  <c r="G52" i="46"/>
  <c r="G22" i="46"/>
  <c r="G43" i="46"/>
  <c r="G28" i="4"/>
  <c r="G53" i="46"/>
  <c r="K53" i="46" s="1"/>
  <c r="G49" i="4"/>
  <c r="G17" i="46"/>
  <c r="K17" i="46" s="1"/>
  <c r="G21" i="4"/>
  <c r="K29" i="46"/>
  <c r="J52" i="46"/>
  <c r="I52" i="46"/>
  <c r="Q16" i="46"/>
  <c r="P43" i="46"/>
  <c r="P47" i="46"/>
  <c r="H34" i="46"/>
  <c r="G20" i="46"/>
  <c r="Q20" i="46" s="1"/>
  <c r="G49" i="46"/>
  <c r="G13" i="46"/>
  <c r="P13" i="46" s="1"/>
  <c r="G54" i="4"/>
  <c r="G15" i="46"/>
  <c r="G55" i="4"/>
  <c r="I29" i="46"/>
  <c r="K56" i="46"/>
  <c r="H11" i="46"/>
  <c r="H22" i="46"/>
  <c r="G48" i="4"/>
  <c r="G44" i="4"/>
  <c r="G6" i="46"/>
  <c r="G45" i="4"/>
  <c r="P16" i="46"/>
  <c r="J34" i="46"/>
  <c r="I6" i="46"/>
  <c r="P52" i="46"/>
  <c r="K16" i="46"/>
  <c r="Q47" i="46"/>
  <c r="K22" i="46"/>
  <c r="G43" i="4"/>
  <c r="G57" i="46"/>
  <c r="G18" i="4"/>
  <c r="G10" i="46"/>
  <c r="I43" i="46"/>
  <c r="Q29" i="46"/>
  <c r="H56" i="46"/>
  <c r="H15" i="46"/>
  <c r="I11" i="46"/>
  <c r="Q22" i="46"/>
  <c r="G50" i="46"/>
  <c r="G51" i="4"/>
  <c r="G38" i="46"/>
  <c r="G14" i="46"/>
  <c r="G22" i="4"/>
  <c r="G27" i="4"/>
  <c r="G21" i="46"/>
  <c r="K20" i="46"/>
  <c r="K52" i="46"/>
  <c r="H50" i="46"/>
  <c r="K38" i="46"/>
  <c r="P56" i="46"/>
  <c r="P57" i="46"/>
  <c r="K34" i="46"/>
  <c r="J22" i="46"/>
  <c r="G18" i="46"/>
  <c r="G35" i="46"/>
  <c r="G3" i="46"/>
  <c r="G51" i="46"/>
  <c r="G27" i="46"/>
  <c r="H27" i="46" s="1"/>
  <c r="G30" i="46"/>
  <c r="J16" i="46"/>
  <c r="J20" i="46"/>
  <c r="H43" i="46"/>
  <c r="J49" i="46"/>
  <c r="J29" i="46"/>
  <c r="H3" i="46"/>
  <c r="K14" i="46"/>
  <c r="Q27" i="46"/>
  <c r="G37" i="46"/>
  <c r="G9" i="46"/>
  <c r="J5" i="46"/>
  <c r="P5" i="46"/>
  <c r="J43" i="46"/>
  <c r="K13" i="46"/>
  <c r="K43" i="46"/>
  <c r="K47" i="46"/>
  <c r="Q37" i="46"/>
  <c r="Q50" i="46"/>
  <c r="H38" i="46"/>
  <c r="I34" i="46"/>
  <c r="G12" i="46"/>
  <c r="G38" i="4"/>
  <c r="I12" i="46"/>
  <c r="P53" i="46"/>
  <c r="I7" i="46"/>
  <c r="G41" i="46"/>
  <c r="G39" i="46"/>
  <c r="K37" i="46"/>
  <c r="K10" i="46"/>
  <c r="I18" i="46"/>
  <c r="I21" i="46"/>
  <c r="P20" i="46"/>
  <c r="P41" i="46"/>
  <c r="J56" i="46"/>
  <c r="J53" i="46"/>
  <c r="H20" i="46"/>
  <c r="H30" i="46"/>
  <c r="J47" i="46"/>
  <c r="K11" i="46"/>
  <c r="J21" i="46"/>
  <c r="K30" i="46"/>
  <c r="G46" i="4"/>
  <c r="G19" i="46"/>
  <c r="G53" i="4"/>
  <c r="G31" i="46"/>
  <c r="G42" i="46"/>
  <c r="G25" i="4"/>
  <c r="J42" i="46"/>
  <c r="I20" i="46"/>
  <c r="J51" i="46"/>
  <c r="I19" i="46"/>
  <c r="K27" i="46"/>
  <c r="H17" i="46"/>
  <c r="H10" i="46"/>
  <c r="Q11" i="46"/>
  <c r="J19" i="46"/>
  <c r="J3" i="46"/>
  <c r="G46" i="46"/>
  <c r="G2" i="46"/>
  <c r="G50" i="4"/>
  <c r="Q53" i="46"/>
  <c r="I41" i="46"/>
  <c r="Q43" i="46"/>
  <c r="H42" i="46"/>
  <c r="J27" i="46"/>
  <c r="J31" i="46"/>
  <c r="P30" i="46"/>
  <c r="G44" i="46"/>
  <c r="G24" i="4"/>
  <c r="Q13" i="46"/>
  <c r="Q46" i="46"/>
  <c r="Q39" i="46"/>
  <c r="H16" i="46"/>
  <c r="P27" i="46"/>
  <c r="P49" i="46"/>
  <c r="G25" i="46"/>
  <c r="G54" i="46"/>
  <c r="G26" i="46"/>
  <c r="K25" i="46"/>
  <c r="K12" i="46"/>
  <c r="J39" i="46"/>
  <c r="I51" i="46"/>
  <c r="K7" i="46"/>
  <c r="Q7" i="46"/>
  <c r="H57" i="46"/>
  <c r="Q42" i="46"/>
  <c r="Q34" i="46"/>
  <c r="K31" i="46"/>
  <c r="I49" i="46"/>
  <c r="I9" i="46"/>
  <c r="G56" i="4"/>
  <c r="G48" i="46"/>
  <c r="G23" i="46"/>
  <c r="G45" i="46"/>
  <c r="P29" i="46"/>
  <c r="I27" i="46"/>
  <c r="J38" i="46"/>
  <c r="I45" i="46"/>
  <c r="I17" i="46"/>
  <c r="P17" i="46"/>
  <c r="H6" i="46"/>
  <c r="J14" i="46"/>
  <c r="K21" i="46"/>
  <c r="H49" i="46"/>
  <c r="P3" i="46"/>
  <c r="I22" i="46"/>
  <c r="J30" i="46"/>
  <c r="G41" i="4"/>
  <c r="G24" i="46"/>
  <c r="Q10" i="46"/>
  <c r="I57" i="46"/>
  <c r="Q48" i="46"/>
  <c r="I16" i="46"/>
  <c r="H47" i="46"/>
  <c r="P46" i="46"/>
  <c r="Q2" i="46"/>
  <c r="P19" i="46"/>
  <c r="P23" i="46"/>
  <c r="H24" i="46"/>
  <c r="G4" i="46"/>
  <c r="G8" i="46"/>
  <c r="G40" i="4"/>
  <c r="Q5" i="46"/>
  <c r="Q51" i="46"/>
  <c r="P22" i="46"/>
  <c r="P7" i="46"/>
  <c r="J13" i="46"/>
  <c r="H13" i="46"/>
  <c r="J10" i="46"/>
  <c r="H53" i="46"/>
  <c r="H19" i="46"/>
  <c r="P26" i="46"/>
  <c r="P9" i="46"/>
  <c r="G19" i="4"/>
  <c r="G33" i="46"/>
  <c r="G32" i="46"/>
  <c r="G36" i="46"/>
  <c r="K5" i="46"/>
  <c r="I10" i="46"/>
  <c r="P15" i="46"/>
  <c r="K51" i="46"/>
  <c r="H21" i="46"/>
  <c r="H35" i="46"/>
  <c r="P10" i="46"/>
  <c r="I53" i="46"/>
  <c r="I15" i="46"/>
  <c r="J26" i="46"/>
  <c r="G40" i="46"/>
  <c r="G55" i="46"/>
  <c r="G28" i="46"/>
  <c r="J57" i="46"/>
  <c r="I35" i="46"/>
  <c r="P11" i="46"/>
  <c r="I56" i="46"/>
  <c r="J17" i="46"/>
  <c r="P45" i="46"/>
  <c r="H8" i="46"/>
  <c r="K6" i="46"/>
  <c r="K4" i="46"/>
  <c r="I26" i="46"/>
  <c r="Q9" i="46"/>
  <c r="K42" i="46"/>
  <c r="I5" i="46"/>
  <c r="K15" i="46"/>
  <c r="Q52" i="46"/>
  <c r="H52" i="46"/>
  <c r="Q49" i="46"/>
  <c r="K49" i="46"/>
  <c r="J15" i="46"/>
  <c r="Q15" i="46"/>
  <c r="P6" i="46"/>
  <c r="Q6" i="46"/>
  <c r="K57" i="46"/>
  <c r="Q57" i="46"/>
  <c r="K50" i="46"/>
  <c r="J50" i="46"/>
  <c r="P50" i="46"/>
  <c r="I50" i="46"/>
  <c r="I38" i="46"/>
  <c r="Q38" i="46"/>
  <c r="P38" i="46"/>
  <c r="Q14" i="46"/>
  <c r="P14" i="46"/>
  <c r="I14" i="46"/>
  <c r="H14" i="46"/>
  <c r="Q21" i="46"/>
  <c r="P21" i="46"/>
  <c r="Q18" i="46"/>
  <c r="J18" i="46"/>
  <c r="P18" i="46"/>
  <c r="H18" i="46"/>
  <c r="K18" i="46"/>
  <c r="J35" i="46"/>
  <c r="K35" i="46"/>
  <c r="P35" i="46"/>
  <c r="Q35" i="46"/>
  <c r="K3" i="46"/>
  <c r="Q3" i="46"/>
  <c r="I3" i="46"/>
  <c r="H51" i="46"/>
  <c r="P51" i="46"/>
  <c r="Q30" i="46"/>
  <c r="I30" i="46"/>
  <c r="H37" i="46"/>
  <c r="P37" i="46"/>
  <c r="I37" i="46"/>
  <c r="J37" i="46"/>
  <c r="J9" i="46"/>
  <c r="H9" i="46"/>
  <c r="K9" i="46"/>
  <c r="H12" i="46"/>
  <c r="Q12" i="46"/>
  <c r="P12" i="46"/>
  <c r="J12" i="46"/>
  <c r="H41" i="46"/>
  <c r="K41" i="46"/>
  <c r="Q41" i="46"/>
  <c r="J41" i="46"/>
  <c r="P39" i="46"/>
  <c r="K39" i="46"/>
  <c r="H39" i="46"/>
  <c r="I39" i="46"/>
  <c r="K19" i="46"/>
  <c r="Q19" i="46"/>
  <c r="Q31" i="46"/>
  <c r="H31" i="46"/>
  <c r="P31" i="46"/>
  <c r="P42" i="46"/>
  <c r="I42" i="46"/>
  <c r="J46" i="46"/>
  <c r="I46" i="46"/>
  <c r="H46" i="46"/>
  <c r="K46" i="46"/>
  <c r="P2" i="46"/>
  <c r="J2" i="46"/>
  <c r="H2" i="46"/>
  <c r="I2" i="46"/>
  <c r="K2" i="46"/>
  <c r="J44" i="46"/>
  <c r="P44" i="46"/>
  <c r="I44" i="46"/>
  <c r="K44" i="46"/>
  <c r="Q44" i="46"/>
  <c r="Q25" i="46"/>
  <c r="H25" i="46"/>
  <c r="P25" i="46"/>
  <c r="I25" i="46"/>
  <c r="J54" i="46"/>
  <c r="H54" i="46"/>
  <c r="Q54" i="46"/>
  <c r="I54" i="46"/>
  <c r="P54" i="46"/>
  <c r="K54" i="46"/>
  <c r="K26" i="46"/>
  <c r="Q26" i="46"/>
  <c r="H26" i="46"/>
  <c r="J48" i="46"/>
  <c r="P48" i="46"/>
  <c r="H48" i="46"/>
  <c r="I48" i="46"/>
  <c r="K48" i="46"/>
  <c r="Q23" i="46"/>
  <c r="H23" i="46"/>
  <c r="J23" i="46"/>
  <c r="I23" i="46"/>
  <c r="K23" i="46"/>
  <c r="K45" i="46"/>
  <c r="H45" i="46"/>
  <c r="Q45" i="46"/>
  <c r="J45" i="46"/>
  <c r="Q24" i="46"/>
  <c r="I24" i="46"/>
  <c r="J24" i="46"/>
  <c r="K24" i="46"/>
  <c r="P24" i="46"/>
  <c r="Q4" i="46"/>
  <c r="P4" i="46"/>
  <c r="I4" i="46"/>
  <c r="J4" i="46"/>
  <c r="H4" i="46"/>
  <c r="I8" i="46"/>
  <c r="Q8" i="46"/>
  <c r="P8" i="46"/>
  <c r="J8" i="46"/>
  <c r="K8" i="46"/>
  <c r="P33" i="46"/>
  <c r="Q33" i="46"/>
  <c r="K33" i="46"/>
  <c r="H33" i="46"/>
  <c r="J33" i="46"/>
  <c r="I33" i="46"/>
  <c r="Q32" i="46"/>
  <c r="K32" i="46"/>
  <c r="P32" i="46"/>
  <c r="I32" i="46"/>
  <c r="P36" i="46"/>
  <c r="J36" i="46"/>
  <c r="Q36" i="46"/>
  <c r="K36" i="46"/>
  <c r="I36" i="46"/>
  <c r="H36" i="46"/>
  <c r="Q40" i="46"/>
  <c r="K40" i="46"/>
  <c r="P40" i="46"/>
  <c r="J40" i="46"/>
  <c r="I40" i="46"/>
  <c r="H40" i="46"/>
  <c r="K55" i="46"/>
  <c r="I55" i="46"/>
  <c r="Q55" i="46"/>
  <c r="J55" i="46"/>
  <c r="H55" i="46"/>
  <c r="P55" i="46"/>
  <c r="I28" i="46"/>
  <c r="J28" i="46"/>
  <c r="Q28" i="46"/>
  <c r="P28" i="46"/>
  <c r="H28" i="46"/>
  <c r="K28" i="46"/>
  <c r="M3" i="46" l="1"/>
  <c r="M49" i="46"/>
  <c r="M18" i="46"/>
  <c r="M45" i="46"/>
  <c r="M42" i="46"/>
  <c r="M48" i="46"/>
  <c r="M37" i="46"/>
  <c r="M43" i="46"/>
  <c r="M35" i="46"/>
  <c r="M10" i="46"/>
  <c r="M57" i="46"/>
  <c r="M20" i="46"/>
  <c r="M54" i="46"/>
  <c r="M17" i="46"/>
  <c r="M30" i="46"/>
  <c r="M55" i="46"/>
  <c r="M51" i="46"/>
  <c r="M34" i="46"/>
  <c r="M4" i="46"/>
  <c r="M22" i="46"/>
  <c r="M15" i="46"/>
  <c r="M14" i="46"/>
  <c r="M5" i="46"/>
  <c r="M23" i="46"/>
  <c r="M36" i="46"/>
  <c r="M13" i="46"/>
  <c r="M44" i="46"/>
  <c r="M29" i="46"/>
  <c r="M38" i="46"/>
  <c r="M28" i="46"/>
  <c r="M9" i="46"/>
  <c r="M8" i="46"/>
  <c r="M50" i="46"/>
  <c r="M56" i="46"/>
  <c r="M27" i="46"/>
  <c r="M40" i="46"/>
  <c r="M52" i="46"/>
  <c r="M19" i="46"/>
  <c r="M53" i="46"/>
  <c r="M24" i="46"/>
  <c r="M41" i="46"/>
  <c r="M21" i="46"/>
  <c r="M11" i="46"/>
  <c r="M31" i="46"/>
  <c r="M39" i="46"/>
  <c r="M2" i="46"/>
  <c r="M46" i="46"/>
  <c r="M7" i="46"/>
  <c r="M33" i="46"/>
  <c r="M12" i="46"/>
  <c r="M16" i="46"/>
  <c r="M26" i="46"/>
  <c r="M47" i="46"/>
  <c r="C23" i="44"/>
  <c r="B28" i="44"/>
  <c r="C35" i="44"/>
  <c r="C57" i="44"/>
  <c r="C53" i="44"/>
  <c r="C49" i="44"/>
  <c r="C45" i="44"/>
  <c r="C41" i="44"/>
  <c r="C37" i="44"/>
  <c r="C33" i="44"/>
  <c r="C29" i="44"/>
  <c r="C25" i="44"/>
  <c r="C21" i="44"/>
  <c r="C17" i="44"/>
  <c r="C13" i="44"/>
  <c r="B10" i="44"/>
  <c r="C3" i="44"/>
  <c r="B57" i="44"/>
  <c r="B53" i="44"/>
  <c r="B42" i="44"/>
  <c r="B41" i="44"/>
  <c r="C40" i="44"/>
  <c r="B31" i="44"/>
  <c r="C30" i="44"/>
  <c r="B20" i="44"/>
  <c r="C19" i="44"/>
  <c r="B11" i="44"/>
  <c r="C10" i="44"/>
  <c r="C9" i="44"/>
  <c r="B4" i="44"/>
  <c r="B3" i="44"/>
  <c r="C2" i="44"/>
  <c r="B40" i="44"/>
  <c r="C39" i="44"/>
  <c r="B30" i="44"/>
  <c r="B29" i="44"/>
  <c r="C28" i="44"/>
  <c r="B19" i="44"/>
  <c r="C18" i="44"/>
  <c r="B9" i="44"/>
  <c r="B2" i="44"/>
  <c r="C56" i="44"/>
  <c r="B49" i="44"/>
  <c r="C43" i="44"/>
  <c r="C38" i="44"/>
  <c r="C32" i="44"/>
  <c r="C27" i="44"/>
  <c r="B26" i="44"/>
  <c r="C16" i="44"/>
  <c r="B15" i="44"/>
  <c r="C50" i="44"/>
  <c r="B44" i="44"/>
  <c r="B39" i="44"/>
  <c r="B56" i="44"/>
  <c r="C44" i="44"/>
  <c r="B43" i="44"/>
  <c r="B38" i="44"/>
  <c r="B32" i="44"/>
  <c r="B27" i="44"/>
  <c r="B21" i="44"/>
  <c r="B16" i="44"/>
  <c r="B33" i="44"/>
  <c r="C55" i="44"/>
  <c r="B23" i="44"/>
  <c r="B18" i="44"/>
  <c r="C7" i="44"/>
  <c r="C4" i="44"/>
  <c r="B50" i="44"/>
  <c r="C48" i="44"/>
  <c r="C46" i="44"/>
  <c r="C31" i="44"/>
  <c r="C26" i="44"/>
  <c r="C52" i="44"/>
  <c r="B48" i="44"/>
  <c r="B46" i="44"/>
  <c r="C36" i="44"/>
  <c r="C34" i="44"/>
  <c r="C24" i="44"/>
  <c r="C54" i="44"/>
  <c r="B52" i="44"/>
  <c r="B36" i="44"/>
  <c r="B54" i="44"/>
  <c r="C22" i="44"/>
  <c r="C14" i="44"/>
  <c r="B45" i="44"/>
  <c r="B14" i="44"/>
  <c r="B55" i="44"/>
  <c r="B13" i="44"/>
  <c r="B7" i="44"/>
  <c r="C42" i="44"/>
  <c r="B34" i="44"/>
  <c r="B24" i="44"/>
  <c r="C11" i="44"/>
  <c r="C8" i="44"/>
  <c r="C5" i="44"/>
  <c r="B17" i="44"/>
  <c r="B8" i="44"/>
  <c r="B5" i="44"/>
  <c r="C47" i="44"/>
  <c r="B22" i="44"/>
  <c r="C6" i="44"/>
  <c r="C51" i="44"/>
  <c r="B47" i="44"/>
  <c r="B51" i="44"/>
  <c r="B12" i="44"/>
  <c r="B6" i="44"/>
  <c r="C12" i="44"/>
  <c r="B25" i="44"/>
  <c r="C20" i="44"/>
  <c r="C15" i="44"/>
  <c r="B35" i="44"/>
  <c r="C18" i="42"/>
  <c r="C42" i="42"/>
  <c r="C5" i="42"/>
  <c r="C19" i="42"/>
  <c r="B44" i="42"/>
  <c r="C8" i="42"/>
  <c r="B35" i="42"/>
  <c r="C35" i="42"/>
  <c r="C12" i="42"/>
  <c r="B36" i="42"/>
  <c r="C36" i="42"/>
  <c r="B22" i="42"/>
  <c r="B52" i="42"/>
  <c r="C7" i="42"/>
  <c r="C22" i="42"/>
  <c r="C52" i="42"/>
  <c r="B24" i="42"/>
  <c r="B38" i="42"/>
  <c r="B55" i="42"/>
  <c r="B6" i="42"/>
  <c r="C14" i="42"/>
  <c r="B27" i="42"/>
  <c r="C38" i="42"/>
  <c r="C55" i="42"/>
  <c r="C6" i="42"/>
  <c r="B17" i="42"/>
  <c r="C28" i="42"/>
  <c r="B39" i="42"/>
  <c r="B56" i="42"/>
  <c r="B7" i="42"/>
  <c r="B18" i="42"/>
  <c r="B34" i="42"/>
  <c r="C39" i="42"/>
  <c r="C57" i="42"/>
  <c r="C53" i="42"/>
  <c r="C49" i="42"/>
  <c r="C45" i="42"/>
  <c r="C41" i="42"/>
  <c r="C37" i="42"/>
  <c r="C33" i="42"/>
  <c r="C29" i="42"/>
  <c r="C25" i="42"/>
  <c r="C21" i="42"/>
  <c r="C17" i="42"/>
  <c r="C13" i="42"/>
  <c r="B10" i="42"/>
  <c r="C3" i="42"/>
  <c r="B57" i="42"/>
  <c r="B53" i="42"/>
  <c r="B49" i="42"/>
  <c r="B45" i="42"/>
  <c r="B41" i="42"/>
  <c r="B37" i="42"/>
  <c r="B33" i="42"/>
  <c r="B29" i="42"/>
  <c r="B25" i="42"/>
  <c r="B21" i="42"/>
  <c r="C48" i="42"/>
  <c r="C47" i="42"/>
  <c r="C46" i="42"/>
  <c r="C32" i="42"/>
  <c r="C31" i="42"/>
  <c r="C30" i="42"/>
  <c r="B12" i="42"/>
  <c r="C11" i="42"/>
  <c r="B5" i="42"/>
  <c r="C4" i="42"/>
  <c r="B48" i="42"/>
  <c r="B47" i="42"/>
  <c r="B46" i="42"/>
  <c r="B32" i="42"/>
  <c r="B31" i="42"/>
  <c r="B30" i="42"/>
  <c r="B11" i="42"/>
  <c r="C10" i="42"/>
  <c r="C9" i="42"/>
  <c r="B4" i="42"/>
  <c r="B3" i="42"/>
  <c r="C2" i="42"/>
  <c r="C50" i="42"/>
  <c r="C43" i="42"/>
  <c r="C40" i="42"/>
  <c r="C26" i="42"/>
  <c r="C23" i="42"/>
  <c r="C20" i="42"/>
  <c r="C15" i="42"/>
  <c r="B14" i="42"/>
  <c r="B9" i="42"/>
  <c r="B8" i="42"/>
  <c r="B2" i="42"/>
  <c r="C44" i="42"/>
  <c r="B16" i="42"/>
  <c r="B50" i="42"/>
  <c r="B43" i="42"/>
  <c r="B40" i="42"/>
  <c r="B26" i="42"/>
  <c r="B23" i="42"/>
  <c r="B20" i="42"/>
  <c r="C16" i="42"/>
  <c r="B15" i="42"/>
  <c r="C24" i="42"/>
  <c r="B54" i="42"/>
  <c r="C54" i="42"/>
  <c r="C51" i="42"/>
  <c r="C34" i="42"/>
  <c r="C27" i="42"/>
  <c r="B51" i="42"/>
  <c r="B13" i="42"/>
  <c r="B19" i="42"/>
  <c r="B28" i="42"/>
  <c r="B42" i="42"/>
  <c r="T11" i="35"/>
  <c r="M7" i="34" s="1"/>
  <c r="T7" i="35"/>
  <c r="T11" i="32"/>
  <c r="M7" i="33" s="1"/>
  <c r="T7" i="32"/>
  <c r="T11" i="4"/>
  <c r="M7" i="5" s="1"/>
  <c r="T7" i="4"/>
  <c r="G42" i="44"/>
  <c r="G29" i="44"/>
  <c r="G44" i="44"/>
  <c r="G21" i="44"/>
  <c r="G50" i="44"/>
  <c r="G24" i="44"/>
  <c r="G22" i="44"/>
  <c r="G25" i="44"/>
  <c r="G44" i="42"/>
  <c r="G52" i="42"/>
  <c r="G56" i="42"/>
  <c r="G37" i="42"/>
  <c r="G47" i="42"/>
  <c r="G4" i="42"/>
  <c r="G50" i="42"/>
  <c r="G19" i="42"/>
  <c r="G15" i="4"/>
  <c r="G47" i="4"/>
  <c r="G42" i="4"/>
  <c r="G10" i="4"/>
  <c r="G9" i="4"/>
  <c r="G6" i="4"/>
  <c r="G57" i="4"/>
  <c r="G23" i="4"/>
  <c r="G35" i="4"/>
  <c r="G39" i="4"/>
  <c r="G26" i="4"/>
  <c r="G5" i="4"/>
  <c r="G31" i="4"/>
  <c r="G37" i="4"/>
  <c r="G12" i="4"/>
  <c r="G33" i="4"/>
  <c r="G36" i="4"/>
  <c r="G32" i="4"/>
  <c r="G29" i="4"/>
  <c r="G11" i="4"/>
  <c r="G30" i="4"/>
  <c r="G7" i="4"/>
  <c r="G2" i="4"/>
  <c r="G13" i="4"/>
  <c r="G16" i="4"/>
  <c r="G34" i="4"/>
  <c r="G8" i="4"/>
  <c r="G17" i="4"/>
  <c r="G14" i="4"/>
  <c r="G20" i="4"/>
  <c r="G4" i="4"/>
  <c r="G3" i="4"/>
  <c r="G41" i="44"/>
  <c r="G39" i="44"/>
  <c r="G27" i="42"/>
  <c r="G7" i="42"/>
  <c r="G10" i="42"/>
  <c r="G46" i="42"/>
  <c r="G54" i="42"/>
  <c r="G19" i="44"/>
  <c r="G56" i="44"/>
  <c r="G14" i="44"/>
  <c r="G35" i="42"/>
  <c r="G29" i="42"/>
  <c r="G32" i="42"/>
  <c r="G14" i="42"/>
  <c r="G3" i="44"/>
  <c r="G55" i="44"/>
  <c r="G47" i="44"/>
  <c r="G34" i="42"/>
  <c r="G57" i="42"/>
  <c r="G31" i="42"/>
  <c r="G26" i="42"/>
  <c r="G9" i="44"/>
  <c r="G23" i="44"/>
  <c r="G13" i="44"/>
  <c r="G53" i="42"/>
  <c r="G30" i="42"/>
  <c r="G23" i="42"/>
  <c r="G20" i="44"/>
  <c r="G7" i="44"/>
  <c r="G17" i="42"/>
  <c r="G49" i="42"/>
  <c r="G11" i="42"/>
  <c r="G20" i="42"/>
  <c r="G57" i="44"/>
  <c r="G45" i="42"/>
  <c r="G51" i="42"/>
  <c r="G11" i="44"/>
  <c r="G46" i="44"/>
  <c r="G39" i="42"/>
  <c r="G41" i="42"/>
  <c r="G13" i="42"/>
  <c r="G16" i="44"/>
  <c r="G45" i="44"/>
  <c r="G33" i="42"/>
  <c r="G3" i="42"/>
  <c r="G43" i="42"/>
  <c r="G28" i="42"/>
  <c r="G4" i="44"/>
  <c r="G33" i="44"/>
  <c r="G18" i="42"/>
  <c r="G40" i="42"/>
  <c r="G42" i="42"/>
  <c r="G31" i="44"/>
  <c r="G35" i="44"/>
  <c r="G12" i="42"/>
  <c r="G43" i="44"/>
  <c r="G52" i="44"/>
  <c r="G51" i="44"/>
  <c r="G24" i="42"/>
  <c r="G8" i="42"/>
  <c r="G2" i="44"/>
  <c r="G18" i="44"/>
  <c r="G12" i="44"/>
  <c r="G38" i="42"/>
  <c r="G5" i="42"/>
  <c r="G2" i="42"/>
  <c r="G28" i="44"/>
  <c r="G15" i="44"/>
  <c r="G48" i="44"/>
  <c r="G5" i="44"/>
  <c r="G53" i="44"/>
  <c r="G49" i="44"/>
  <c r="G27" i="44"/>
  <c r="G6" i="42"/>
  <c r="G48" i="42"/>
  <c r="G16" i="42"/>
  <c r="G25" i="42"/>
  <c r="G9" i="42"/>
  <c r="G10" i="44"/>
  <c r="G26" i="44"/>
  <c r="G17" i="44"/>
  <c r="G21" i="42"/>
  <c r="G37" i="44"/>
  <c r="G40" i="44"/>
  <c r="G38" i="44"/>
  <c r="G36" i="44"/>
  <c r="G8" i="44"/>
  <c r="G36" i="42"/>
  <c r="G32" i="44"/>
  <c r="G54" i="44"/>
  <c r="G6" i="44"/>
  <c r="G55" i="42"/>
  <c r="G30" i="44"/>
  <c r="G34" i="44"/>
  <c r="G22" i="42"/>
  <c r="G15" i="42"/>
  <c r="Q17" i="46"/>
  <c r="J32" i="46"/>
  <c r="Q56" i="46"/>
  <c r="H44" i="46"/>
  <c r="H29" i="46"/>
  <c r="I47" i="46"/>
  <c r="H7" i="46"/>
  <c r="H32" i="46"/>
  <c r="H5" i="46"/>
  <c r="I13" i="46"/>
  <c r="J6" i="46"/>
  <c r="I31" i="46"/>
  <c r="J25" i="46"/>
  <c r="M32" i="46" l="1"/>
  <c r="M6" i="46"/>
  <c r="M25" i="46"/>
  <c r="C51" i="35"/>
  <c r="C43" i="35"/>
  <c r="C35" i="35"/>
  <c r="C46" i="35"/>
  <c r="C50" i="35"/>
  <c r="C42" i="35"/>
  <c r="C34" i="35"/>
  <c r="C26" i="35"/>
  <c r="C18" i="35"/>
  <c r="C10" i="35"/>
  <c r="C2" i="35"/>
  <c r="C57" i="35"/>
  <c r="C49" i="35"/>
  <c r="C41" i="35"/>
  <c r="C33" i="35"/>
  <c r="C25" i="35"/>
  <c r="C17" i="35"/>
  <c r="C9" i="35"/>
  <c r="C56" i="35"/>
  <c r="C48" i="35"/>
  <c r="C40" i="35"/>
  <c r="C32" i="35"/>
  <c r="C24" i="35"/>
  <c r="C16" i="35"/>
  <c r="C8" i="35"/>
  <c r="C30" i="35"/>
  <c r="C55" i="35"/>
  <c r="C47" i="35"/>
  <c r="C39" i="35"/>
  <c r="C31" i="35"/>
  <c r="C23" i="35"/>
  <c r="C15" i="35"/>
  <c r="C7" i="35"/>
  <c r="C52" i="35"/>
  <c r="C44" i="35"/>
  <c r="C36" i="35"/>
  <c r="C28" i="35"/>
  <c r="C20" i="35"/>
  <c r="C12" i="35"/>
  <c r="C4" i="35"/>
  <c r="C27" i="35"/>
  <c r="C19" i="35"/>
  <c r="C11" i="35"/>
  <c r="C3" i="35"/>
  <c r="C54" i="35"/>
  <c r="C45" i="35"/>
  <c r="C6" i="35"/>
  <c r="C21" i="35"/>
  <c r="C53" i="35"/>
  <c r="C38" i="35"/>
  <c r="C5" i="35"/>
  <c r="C37" i="35"/>
  <c r="C29" i="35"/>
  <c r="C14" i="35"/>
  <c r="C13" i="35"/>
  <c r="C22" i="35"/>
  <c r="C51" i="32"/>
  <c r="C43" i="32"/>
  <c r="C35" i="32"/>
  <c r="C27" i="32"/>
  <c r="C19" i="32"/>
  <c r="C11" i="32"/>
  <c r="C2" i="32"/>
  <c r="C38" i="32"/>
  <c r="C50" i="32"/>
  <c r="C42" i="32"/>
  <c r="C34" i="32"/>
  <c r="C26" i="32"/>
  <c r="C18" i="32"/>
  <c r="C10" i="32"/>
  <c r="C3" i="32"/>
  <c r="C46" i="32"/>
  <c r="C57" i="32"/>
  <c r="C49" i="32"/>
  <c r="C41" i="32"/>
  <c r="C33" i="32"/>
  <c r="C25" i="32"/>
  <c r="C17" i="32"/>
  <c r="C9" i="32"/>
  <c r="C6" i="32"/>
  <c r="C56" i="32"/>
  <c r="C48" i="32"/>
  <c r="C40" i="32"/>
  <c r="C32" i="32"/>
  <c r="C24" i="32"/>
  <c r="C16" i="32"/>
  <c r="C8" i="32"/>
  <c r="C22" i="32"/>
  <c r="C55" i="32"/>
  <c r="C47" i="32"/>
  <c r="C39" i="32"/>
  <c r="C31" i="32"/>
  <c r="C23" i="32"/>
  <c r="C15" i="32"/>
  <c r="C7" i="32"/>
  <c r="C52" i="32"/>
  <c r="C44" i="32"/>
  <c r="C36" i="32"/>
  <c r="C28" i="32"/>
  <c r="C20" i="32"/>
  <c r="C12" i="32"/>
  <c r="C4" i="32"/>
  <c r="C54" i="32"/>
  <c r="C30" i="32"/>
  <c r="C45" i="32"/>
  <c r="C21" i="32"/>
  <c r="C14" i="32"/>
  <c r="C37" i="32"/>
  <c r="C13" i="32"/>
  <c r="C29" i="32"/>
  <c r="C5" i="32"/>
  <c r="C53" i="32"/>
  <c r="B51" i="35"/>
  <c r="B43" i="35"/>
  <c r="B35" i="35"/>
  <c r="B27" i="35"/>
  <c r="B19" i="35"/>
  <c r="B11" i="35"/>
  <c r="B2" i="35"/>
  <c r="B34" i="35"/>
  <c r="B10" i="35"/>
  <c r="B56" i="35"/>
  <c r="B24" i="35"/>
  <c r="B42" i="35"/>
  <c r="B26" i="35"/>
  <c r="B3" i="35"/>
  <c r="B40" i="35"/>
  <c r="B16" i="35"/>
  <c r="B45" i="35"/>
  <c r="B21" i="35"/>
  <c r="B57" i="35"/>
  <c r="B41" i="35"/>
  <c r="B25" i="35"/>
  <c r="B9" i="35"/>
  <c r="B32" i="35"/>
  <c r="B8" i="35"/>
  <c r="B55" i="35"/>
  <c r="B31" i="35"/>
  <c r="B53" i="35"/>
  <c r="B5" i="35"/>
  <c r="B39" i="35"/>
  <c r="B15" i="35"/>
  <c r="B29" i="35"/>
  <c r="B23" i="35"/>
  <c r="B37" i="35"/>
  <c r="B54" i="35"/>
  <c r="B46" i="35"/>
  <c r="B38" i="35"/>
  <c r="B30" i="35"/>
  <c r="B22" i="35"/>
  <c r="B14" i="35"/>
  <c r="B6" i="35"/>
  <c r="B52" i="35"/>
  <c r="B44" i="35"/>
  <c r="B36" i="35"/>
  <c r="B28" i="35"/>
  <c r="B20" i="35"/>
  <c r="B12" i="35"/>
  <c r="B4" i="35"/>
  <c r="B50" i="35"/>
  <c r="B18" i="35"/>
  <c r="B49" i="35"/>
  <c r="B33" i="35"/>
  <c r="B17" i="35"/>
  <c r="B48" i="35"/>
  <c r="B47" i="35"/>
  <c r="B7" i="35"/>
  <c r="B13" i="35"/>
  <c r="B50" i="32"/>
  <c r="B42" i="32"/>
  <c r="B34" i="32"/>
  <c r="B26" i="32"/>
  <c r="B18" i="32"/>
  <c r="B10" i="32"/>
  <c r="B2" i="32"/>
  <c r="B49" i="32"/>
  <c r="B25" i="32"/>
  <c r="B16" i="32"/>
  <c r="B39" i="32"/>
  <c r="B28" i="32"/>
  <c r="B57" i="32"/>
  <c r="B33" i="32"/>
  <c r="B9" i="32"/>
  <c r="B24" i="32"/>
  <c r="B55" i="32"/>
  <c r="B31" i="32"/>
  <c r="B7" i="32"/>
  <c r="B6" i="32"/>
  <c r="B44" i="32"/>
  <c r="B4" i="32"/>
  <c r="B56" i="32"/>
  <c r="B48" i="32"/>
  <c r="B32" i="32"/>
  <c r="B8" i="32"/>
  <c r="B47" i="32"/>
  <c r="B15" i="32"/>
  <c r="B46" i="32"/>
  <c r="B30" i="32"/>
  <c r="B36" i="32"/>
  <c r="B23" i="32"/>
  <c r="B38" i="32"/>
  <c r="B14" i="32"/>
  <c r="B12" i="32"/>
  <c r="B22" i="32"/>
  <c r="B53" i="32"/>
  <c r="B45" i="32"/>
  <c r="B37" i="32"/>
  <c r="B29" i="32"/>
  <c r="B21" i="32"/>
  <c r="B13" i="32"/>
  <c r="B5" i="32"/>
  <c r="B52" i="32"/>
  <c r="B51" i="32"/>
  <c r="B43" i="32"/>
  <c r="B35" i="32"/>
  <c r="B27" i="32"/>
  <c r="B19" i="32"/>
  <c r="B11" i="32"/>
  <c r="B3" i="32"/>
  <c r="B41" i="32"/>
  <c r="B17" i="32"/>
  <c r="B40" i="32"/>
  <c r="B54" i="32"/>
  <c r="B20" i="32"/>
  <c r="G11" i="35"/>
  <c r="G3" i="35"/>
  <c r="G9" i="35"/>
  <c r="G15" i="35"/>
  <c r="G22" i="35"/>
  <c r="G12" i="35"/>
  <c r="G47" i="35"/>
  <c r="G10" i="32"/>
  <c r="G33" i="32"/>
  <c r="G4" i="32"/>
  <c r="G30" i="32"/>
  <c r="G45" i="32"/>
  <c r="G43" i="32"/>
  <c r="G40" i="32"/>
  <c r="G40" i="35"/>
  <c r="G32" i="35"/>
  <c r="G14" i="35"/>
  <c r="G7" i="35"/>
  <c r="G9" i="32"/>
  <c r="G36" i="32"/>
  <c r="G35" i="32"/>
  <c r="G8" i="35"/>
  <c r="G6" i="35"/>
  <c r="G49" i="32"/>
  <c r="G23" i="32"/>
  <c r="G20" i="32"/>
  <c r="G10" i="35"/>
  <c r="G55" i="35"/>
  <c r="G18" i="35"/>
  <c r="G55" i="32"/>
  <c r="G21" i="32"/>
  <c r="G43" i="35"/>
  <c r="G31" i="35"/>
  <c r="G49" i="35"/>
  <c r="G8" i="32"/>
  <c r="G13" i="32"/>
  <c r="G35" i="35"/>
  <c r="G46" i="35"/>
  <c r="G34" i="32"/>
  <c r="G12" i="32"/>
  <c r="G41" i="35"/>
  <c r="G17" i="35"/>
  <c r="G6" i="32"/>
  <c r="G41" i="32"/>
  <c r="G19" i="35"/>
  <c r="G30" i="35"/>
  <c r="G18" i="32"/>
  <c r="G53" i="32"/>
  <c r="G2" i="35"/>
  <c r="G29" i="35"/>
  <c r="G4" i="35"/>
  <c r="G2" i="32"/>
  <c r="G56" i="32"/>
  <c r="G37" i="32"/>
  <c r="G54" i="32"/>
  <c r="G34" i="35"/>
  <c r="G23" i="35"/>
  <c r="G13" i="35"/>
  <c r="G48" i="32"/>
  <c r="G27" i="32"/>
  <c r="G45" i="35"/>
  <c r="G52" i="35"/>
  <c r="G25" i="32"/>
  <c r="G38" i="32"/>
  <c r="G21" i="35"/>
  <c r="G44" i="35"/>
  <c r="G31" i="32"/>
  <c r="G11" i="32"/>
  <c r="G57" i="35"/>
  <c r="G33" i="35"/>
  <c r="G47" i="32"/>
  <c r="G5" i="35"/>
  <c r="G26" i="32"/>
  <c r="G22" i="32"/>
  <c r="G26" i="35"/>
  <c r="G20" i="35"/>
  <c r="G44" i="32"/>
  <c r="G16" i="35"/>
  <c r="G50" i="35"/>
  <c r="G24" i="32"/>
  <c r="G29" i="32"/>
  <c r="G51" i="35"/>
  <c r="G37" i="35"/>
  <c r="G50" i="32"/>
  <c r="G32" i="32"/>
  <c r="G19" i="32"/>
  <c r="G56" i="35"/>
  <c r="G54" i="35"/>
  <c r="G16" i="32"/>
  <c r="G14" i="32"/>
  <c r="G24" i="35"/>
  <c r="G36" i="35"/>
  <c r="G7" i="32"/>
  <c r="G3" i="32"/>
  <c r="G42" i="35"/>
  <c r="G28" i="35"/>
  <c r="G15" i="32"/>
  <c r="G39" i="35"/>
  <c r="G57" i="32"/>
  <c r="G51" i="32"/>
  <c r="G42" i="32"/>
  <c r="G53" i="35"/>
  <c r="G39" i="32"/>
  <c r="G5" i="32"/>
  <c r="G27" i="35"/>
  <c r="G38" i="35"/>
  <c r="G28" i="32"/>
  <c r="G52" i="32"/>
  <c r="G25" i="35"/>
  <c r="G48" i="35"/>
  <c r="G46" i="32"/>
  <c r="G17" i="32"/>
  <c r="T3" i="37" l="1"/>
  <c r="T2" i="37"/>
  <c r="T7" i="37" s="1"/>
  <c r="B10" i="37" l="1"/>
  <c r="T4" i="37"/>
  <c r="C5" i="37"/>
  <c r="C9" i="37"/>
  <c r="C50" i="37"/>
  <c r="C38" i="37"/>
  <c r="C13" i="37"/>
  <c r="C36" i="37"/>
  <c r="C47" i="37"/>
  <c r="C20" i="37"/>
  <c r="C21" i="37"/>
  <c r="C56" i="37"/>
  <c r="C43" i="37"/>
  <c r="C41" i="37"/>
  <c r="C22" i="37"/>
  <c r="C6" i="37"/>
  <c r="C7" i="37"/>
  <c r="C19" i="37"/>
  <c r="C24" i="37"/>
  <c r="C18" i="37"/>
  <c r="C11" i="37"/>
  <c r="C23" i="37"/>
  <c r="C17" i="37"/>
  <c r="C34" i="37"/>
  <c r="C49" i="37"/>
  <c r="C30" i="37"/>
  <c r="C39" i="37"/>
  <c r="C52" i="37"/>
  <c r="C4" i="37"/>
  <c r="C31" i="37"/>
  <c r="C26" i="37"/>
  <c r="C55" i="37"/>
  <c r="C32" i="37"/>
  <c r="C27" i="37"/>
  <c r="C46" i="37"/>
  <c r="C10" i="37"/>
  <c r="C35" i="37"/>
  <c r="C57" i="37"/>
  <c r="C40" i="37"/>
  <c r="C14" i="37"/>
  <c r="C8" i="37"/>
  <c r="C48" i="37"/>
  <c r="C54" i="37"/>
  <c r="C2" i="37"/>
  <c r="C12" i="37"/>
  <c r="C15" i="37"/>
  <c r="C45" i="37"/>
  <c r="C25" i="37"/>
  <c r="C3" i="37"/>
  <c r="C16" i="37"/>
  <c r="C37" i="37"/>
  <c r="C28" i="37"/>
  <c r="C53" i="37"/>
  <c r="C51" i="37"/>
  <c r="C33" i="37"/>
  <c r="C42" i="37"/>
  <c r="C29" i="37"/>
  <c r="C44" i="37"/>
  <c r="B52" i="37"/>
  <c r="B51" i="37"/>
  <c r="B48" i="37"/>
  <c r="B2" i="37"/>
  <c r="B27" i="37"/>
  <c r="B32" i="37"/>
  <c r="B25" i="37"/>
  <c r="B26" i="37"/>
  <c r="B54" i="37"/>
  <c r="B24" i="37"/>
  <c r="B5" i="37"/>
  <c r="B6" i="37"/>
  <c r="B31" i="37"/>
  <c r="B57" i="37"/>
  <c r="B15" i="37"/>
  <c r="B4" i="37"/>
  <c r="B44" i="37"/>
  <c r="B3" i="37"/>
  <c r="B34" i="37"/>
  <c r="B41" i="37"/>
  <c r="B30" i="37"/>
  <c r="B40" i="37"/>
  <c r="B46" i="37"/>
  <c r="B55" i="37"/>
  <c r="B12" i="37"/>
  <c r="B18" i="37"/>
  <c r="B33" i="37"/>
  <c r="B13" i="37"/>
  <c r="B39" i="37"/>
  <c r="B11" i="37"/>
  <c r="B20" i="37"/>
  <c r="B42" i="37"/>
  <c r="B47" i="37"/>
  <c r="B37" i="37"/>
  <c r="B17" i="37"/>
  <c r="B28" i="37"/>
  <c r="B36" i="37"/>
  <c r="B19" i="37"/>
  <c r="B14" i="37"/>
  <c r="B38" i="37"/>
  <c r="B45" i="37"/>
  <c r="B21" i="37"/>
  <c r="B16" i="37"/>
  <c r="B50" i="37"/>
  <c r="B7" i="37"/>
  <c r="B56" i="37"/>
  <c r="B23" i="37"/>
  <c r="B49" i="37"/>
  <c r="B29" i="37"/>
  <c r="B8" i="37"/>
  <c r="B35" i="37"/>
  <c r="B22" i="37"/>
  <c r="B43" i="37"/>
  <c r="B9" i="37"/>
  <c r="B53" i="37"/>
  <c r="G10" i="37"/>
  <c r="G25" i="37"/>
  <c r="G15" i="37"/>
  <c r="G46" i="37"/>
  <c r="G20" i="37"/>
  <c r="G14" i="37"/>
  <c r="G23" i="37"/>
  <c r="G53" i="37"/>
  <c r="G26" i="37"/>
  <c r="G4" i="37"/>
  <c r="G42" i="37"/>
  <c r="G38" i="37"/>
  <c r="G49" i="37"/>
  <c r="G54" i="37"/>
  <c r="G12" i="37"/>
  <c r="G45" i="37"/>
  <c r="G51" i="37"/>
  <c r="G3" i="37"/>
  <c r="G37" i="37"/>
  <c r="G8" i="37"/>
  <c r="G48" i="37"/>
  <c r="G34" i="37"/>
  <c r="G17" i="37"/>
  <c r="G35" i="37"/>
  <c r="G41" i="37"/>
  <c r="G28" i="37"/>
  <c r="G22" i="37"/>
  <c r="G30" i="37"/>
  <c r="G36" i="37"/>
  <c r="G57" i="37"/>
  <c r="G19" i="37"/>
  <c r="G55" i="37"/>
  <c r="G52" i="37"/>
  <c r="G44" i="37"/>
  <c r="G47" i="37"/>
  <c r="G29" i="37"/>
  <c r="G24" i="37"/>
  <c r="G18" i="37"/>
  <c r="G21" i="37"/>
  <c r="G5" i="37"/>
  <c r="G33" i="37"/>
  <c r="G16" i="37"/>
  <c r="G2" i="37"/>
  <c r="G13" i="37"/>
  <c r="G50" i="37"/>
  <c r="G27" i="37"/>
  <c r="G39" i="37"/>
  <c r="G43" i="37"/>
  <c r="G40" i="37"/>
  <c r="G56" i="37"/>
  <c r="G6" i="37"/>
  <c r="G31" i="37"/>
  <c r="G7" i="37"/>
  <c r="G32" i="37"/>
  <c r="G11" i="37"/>
  <c r="G9" i="37"/>
  <c r="J47" i="4"/>
  <c r="J26" i="42"/>
  <c r="I55" i="4"/>
  <c r="Q25" i="4"/>
  <c r="I6" i="42"/>
  <c r="I17" i="4"/>
  <c r="Q7" i="4"/>
  <c r="K41" i="4"/>
  <c r="I10" i="4"/>
  <c r="P53" i="4"/>
  <c r="Q40" i="35"/>
  <c r="I53" i="4"/>
  <c r="I40" i="35"/>
  <c r="P45" i="4"/>
  <c r="K36" i="4"/>
  <c r="K21" i="32"/>
  <c r="P6" i="42"/>
  <c r="Q35" i="4"/>
  <c r="Q34" i="32"/>
  <c r="H21" i="42"/>
  <c r="Q18" i="32"/>
  <c r="I28" i="35"/>
  <c r="H9" i="42"/>
  <c r="H21" i="35"/>
  <c r="Q31" i="4"/>
  <c r="I39" i="35"/>
  <c r="I12" i="4"/>
  <c r="I13" i="35"/>
  <c r="K2" i="42"/>
  <c r="P23" i="35"/>
  <c r="K38" i="35"/>
  <c r="J37" i="42"/>
  <c r="K56" i="42"/>
  <c r="Q56" i="42"/>
  <c r="I45" i="44"/>
  <c r="P40" i="44"/>
  <c r="J3" i="4"/>
  <c r="K32" i="32"/>
  <c r="H28" i="42"/>
  <c r="J34" i="4"/>
  <c r="H31" i="32"/>
  <c r="P10" i="4"/>
  <c r="I39" i="44"/>
  <c r="P5" i="4"/>
  <c r="J40" i="35"/>
  <c r="H14" i="44"/>
  <c r="I48" i="32"/>
  <c r="Q20" i="35"/>
  <c r="H45" i="32"/>
  <c r="Q48" i="32"/>
  <c r="Q54" i="42"/>
  <c r="H26" i="4"/>
  <c r="P50" i="44"/>
  <c r="H48" i="32"/>
  <c r="P13" i="42"/>
  <c r="I5" i="32"/>
  <c r="H54" i="44"/>
  <c r="P56" i="32"/>
  <c r="P21" i="44"/>
  <c r="Q53" i="44"/>
  <c r="I5" i="44"/>
  <c r="Q38" i="32"/>
  <c r="H38" i="35"/>
  <c r="K15" i="4"/>
  <c r="J51" i="42"/>
  <c r="H17" i="32"/>
  <c r="H19" i="32"/>
  <c r="K11" i="44"/>
  <c r="Q42" i="4"/>
  <c r="I46" i="32"/>
  <c r="K42" i="4"/>
  <c r="H22" i="42"/>
  <c r="J33" i="4"/>
  <c r="H52" i="35"/>
  <c r="I21" i="4"/>
  <c r="J2" i="35"/>
  <c r="H46" i="32"/>
  <c r="H3" i="35"/>
  <c r="H10" i="4"/>
  <c r="J55" i="4"/>
  <c r="I35" i="4"/>
  <c r="K33" i="4"/>
  <c r="P42" i="32"/>
  <c r="Q28" i="35"/>
  <c r="P16" i="42"/>
  <c r="P34" i="44"/>
  <c r="P54" i="32"/>
  <c r="P49" i="42"/>
  <c r="J34" i="44"/>
  <c r="J23" i="32"/>
  <c r="I22" i="42"/>
  <c r="K5" i="32"/>
  <c r="K49" i="4"/>
  <c r="H5" i="32"/>
  <c r="H38" i="32"/>
  <c r="K49" i="44"/>
  <c r="H52" i="32"/>
  <c r="Q2" i="35"/>
  <c r="Q28" i="44"/>
  <c r="J28" i="35"/>
  <c r="P57" i="4"/>
  <c r="I11" i="32"/>
  <c r="Q16" i="42"/>
  <c r="J35" i="44"/>
  <c r="H34" i="32"/>
  <c r="J15" i="35"/>
  <c r="Q34" i="44"/>
  <c r="K16" i="4"/>
  <c r="H46" i="42"/>
  <c r="K49" i="42"/>
  <c r="K3" i="4"/>
  <c r="I36" i="44"/>
  <c r="Q56" i="32"/>
  <c r="K19" i="35"/>
  <c r="K43" i="4"/>
  <c r="J14" i="35"/>
  <c r="P17" i="42"/>
  <c r="Q47" i="4"/>
  <c r="K33" i="42"/>
  <c r="H19" i="35"/>
  <c r="J18" i="42"/>
  <c r="K44" i="4"/>
  <c r="P30" i="35"/>
  <c r="J53" i="35"/>
  <c r="P13" i="44"/>
  <c r="H23" i="32"/>
  <c r="I37" i="42"/>
  <c r="Q26" i="42"/>
  <c r="P55" i="4"/>
  <c r="K21" i="35"/>
  <c r="K6" i="4"/>
  <c r="K54" i="4"/>
  <c r="I41" i="42"/>
  <c r="K8" i="42"/>
  <c r="J41" i="4"/>
  <c r="K17" i="4"/>
  <c r="H9" i="4"/>
  <c r="P54" i="35"/>
  <c r="I54" i="4"/>
  <c r="K32" i="4"/>
  <c r="K18" i="32"/>
  <c r="I26" i="42"/>
  <c r="H53" i="4"/>
  <c r="Q22" i="4"/>
  <c r="Q32" i="4"/>
  <c r="P3" i="44"/>
  <c r="K35" i="4"/>
  <c r="K37" i="44"/>
  <c r="J39" i="35"/>
  <c r="P27" i="4"/>
  <c r="H18" i="44"/>
  <c r="J38" i="32"/>
  <c r="H9" i="35"/>
  <c r="J29" i="35"/>
  <c r="I18" i="44"/>
  <c r="P36" i="4"/>
  <c r="J26" i="35"/>
  <c r="P23" i="4"/>
  <c r="Q53" i="42"/>
  <c r="P2" i="42"/>
  <c r="P9" i="35"/>
  <c r="Q23" i="44"/>
  <c r="Q35" i="35"/>
  <c r="I9" i="42"/>
  <c r="Q37" i="42"/>
  <c r="P49" i="4"/>
  <c r="K11" i="4"/>
  <c r="I31" i="42"/>
  <c r="P33" i="42"/>
  <c r="Q42" i="35"/>
  <c r="P18" i="32"/>
  <c r="Q48" i="35"/>
  <c r="Q17" i="4"/>
  <c r="I32" i="42"/>
  <c r="Q36" i="35"/>
  <c r="J25" i="42"/>
  <c r="P36" i="35"/>
  <c r="K47" i="42"/>
  <c r="K14" i="4"/>
  <c r="K34" i="42"/>
  <c r="Q23" i="32"/>
  <c r="I55" i="44"/>
  <c r="J32" i="42"/>
  <c r="P21" i="42"/>
  <c r="P55" i="44"/>
  <c r="K39" i="4"/>
  <c r="P4" i="4"/>
  <c r="J34" i="32"/>
  <c r="J52" i="42"/>
  <c r="P18" i="35"/>
  <c r="J52" i="35"/>
  <c r="Q52" i="4"/>
  <c r="Q3" i="42"/>
  <c r="J7" i="35"/>
  <c r="K50" i="35"/>
  <c r="Q15" i="4"/>
  <c r="Q51" i="4"/>
  <c r="Q14" i="44"/>
  <c r="H41" i="35"/>
  <c r="Q52" i="32"/>
  <c r="Q16" i="4"/>
  <c r="P11" i="32"/>
  <c r="P3" i="42"/>
  <c r="I6" i="32"/>
  <c r="I52" i="4"/>
  <c r="J43" i="32"/>
  <c r="I56" i="44"/>
  <c r="Q19" i="35"/>
  <c r="Q33" i="4"/>
  <c r="H52" i="42"/>
  <c r="K9" i="42"/>
  <c r="P21" i="35"/>
  <c r="Q27" i="32"/>
  <c r="J42" i="4"/>
  <c r="J6" i="35"/>
  <c r="J42" i="42"/>
  <c r="J3" i="42"/>
  <c r="I19" i="44"/>
  <c r="K14" i="42"/>
  <c r="J37" i="4"/>
  <c r="P38" i="35"/>
  <c r="I39" i="4"/>
  <c r="J54" i="35"/>
  <c r="Q57" i="4"/>
  <c r="K27" i="44"/>
  <c r="K14" i="35"/>
  <c r="K9" i="35"/>
  <c r="K40" i="32"/>
  <c r="P19" i="32"/>
  <c r="P37" i="4"/>
  <c r="Q10" i="44"/>
  <c r="I44" i="44"/>
  <c r="Q35" i="42"/>
  <c r="I57" i="4"/>
  <c r="H3" i="42"/>
  <c r="K54" i="32"/>
  <c r="P9" i="4"/>
  <c r="P16" i="4"/>
  <c r="H56" i="32"/>
  <c r="K6" i="42"/>
  <c r="K41" i="44"/>
  <c r="Q23" i="35"/>
  <c r="H55" i="35"/>
  <c r="P43" i="4"/>
  <c r="Q31" i="44"/>
  <c r="K34" i="44"/>
  <c r="Q44" i="32"/>
  <c r="I34" i="44"/>
  <c r="Q13" i="44"/>
  <c r="J55" i="32"/>
  <c r="J32" i="32"/>
  <c r="J45" i="44"/>
  <c r="Q15" i="35"/>
  <c r="Q51" i="42"/>
  <c r="I21" i="32"/>
  <c r="H36" i="4"/>
  <c r="I23" i="4"/>
  <c r="Q14" i="35"/>
  <c r="H23" i="42"/>
  <c r="I23" i="42"/>
  <c r="Q10" i="4"/>
  <c r="J22" i="4"/>
  <c r="P26" i="42"/>
  <c r="I12" i="44"/>
  <c r="Q43" i="42"/>
  <c r="H44" i="32"/>
  <c r="H13" i="4"/>
  <c r="H48" i="35"/>
  <c r="H29" i="35"/>
  <c r="P37" i="44"/>
  <c r="I50" i="4"/>
  <c r="K19" i="42"/>
  <c r="J4" i="4"/>
  <c r="K24" i="32"/>
  <c r="J14" i="42"/>
  <c r="J42" i="32"/>
  <c r="H4" i="42"/>
  <c r="P49" i="44"/>
  <c r="H20" i="42"/>
  <c r="H23" i="44"/>
  <c r="H5" i="4"/>
  <c r="I18" i="4"/>
  <c r="I33" i="42"/>
  <c r="I44" i="32"/>
  <c r="K17" i="35"/>
  <c r="K30" i="4"/>
  <c r="K13" i="4"/>
  <c r="H49" i="32"/>
  <c r="Q51" i="35"/>
  <c r="P23" i="42"/>
  <c r="J24" i="44"/>
  <c r="K56" i="32"/>
  <c r="P24" i="42"/>
  <c r="Q12" i="32"/>
  <c r="Q11" i="42"/>
  <c r="K10" i="32"/>
  <c r="P45" i="35"/>
  <c r="J14" i="4"/>
  <c r="I31" i="4"/>
  <c r="J32" i="4"/>
  <c r="J24" i="42"/>
  <c r="J4" i="32"/>
  <c r="H32" i="44"/>
  <c r="J7" i="4"/>
  <c r="P45" i="32"/>
  <c r="J25" i="32"/>
  <c r="H55" i="4"/>
  <c r="P41" i="44"/>
  <c r="I50" i="32"/>
  <c r="Q26" i="35"/>
  <c r="H17" i="4"/>
  <c r="P13" i="35"/>
  <c r="Q24" i="4"/>
  <c r="P49" i="32"/>
  <c r="P35" i="4"/>
  <c r="P48" i="4"/>
  <c r="H41" i="4"/>
  <c r="K12" i="35"/>
  <c r="H12" i="44"/>
  <c r="P7" i="42"/>
  <c r="I11" i="44"/>
  <c r="Q21" i="44"/>
  <c r="H10" i="44"/>
  <c r="K17" i="32"/>
  <c r="J18" i="4"/>
  <c r="J2" i="4"/>
  <c r="P24" i="32"/>
  <c r="J43" i="4"/>
  <c r="H43" i="4"/>
  <c r="P14" i="35"/>
  <c r="J17" i="35"/>
  <c r="K6" i="44"/>
  <c r="Q3" i="44"/>
  <c r="Q5" i="4"/>
  <c r="P24" i="44"/>
  <c r="K55" i="35"/>
  <c r="P14" i="4"/>
  <c r="P4" i="42"/>
  <c r="I27" i="4"/>
  <c r="J53" i="4"/>
  <c r="I9" i="35"/>
  <c r="I8" i="4"/>
  <c r="J9" i="42"/>
  <c r="J44" i="4"/>
  <c r="Q17" i="35"/>
  <c r="P3" i="35"/>
  <c r="Q3" i="35"/>
  <c r="H18" i="4"/>
  <c r="H36" i="35"/>
  <c r="I3" i="35"/>
  <c r="J6" i="4"/>
  <c r="K43" i="42"/>
  <c r="K25" i="32"/>
  <c r="K28" i="4"/>
  <c r="I20" i="35"/>
  <c r="I40" i="4"/>
  <c r="J5" i="32"/>
  <c r="K4" i="35"/>
  <c r="H13" i="35"/>
  <c r="P10" i="42"/>
  <c r="K33" i="32"/>
  <c r="Q23" i="4"/>
  <c r="I55" i="42"/>
  <c r="J50" i="35"/>
  <c r="P11" i="4"/>
  <c r="P28" i="42"/>
  <c r="H37" i="4"/>
  <c r="P51" i="42"/>
  <c r="K21" i="4"/>
  <c r="H47" i="44"/>
  <c r="K35" i="32"/>
  <c r="H31" i="44"/>
  <c r="Q55" i="4"/>
  <c r="P15" i="42"/>
  <c r="K19" i="4"/>
  <c r="K45" i="35"/>
  <c r="Q2" i="44"/>
  <c r="J15" i="4"/>
  <c r="K46" i="42"/>
  <c r="H44" i="44"/>
  <c r="I20" i="42"/>
  <c r="Q25" i="35"/>
  <c r="Q45" i="44"/>
  <c r="H26" i="32"/>
  <c r="I38" i="44"/>
  <c r="I51" i="4"/>
  <c r="I53" i="35"/>
  <c r="Q21" i="4"/>
  <c r="P44" i="42"/>
  <c r="H47" i="32"/>
  <c r="I21" i="35"/>
  <c r="J21" i="44"/>
  <c r="P6" i="35"/>
  <c r="J41" i="35"/>
  <c r="P28" i="35"/>
  <c r="K16" i="42"/>
  <c r="J20" i="32"/>
  <c r="H4" i="4"/>
  <c r="P41" i="35"/>
  <c r="H15" i="32"/>
  <c r="I19" i="4"/>
  <c r="H26" i="35"/>
  <c r="P19" i="44"/>
  <c r="K37" i="4"/>
  <c r="K3" i="32"/>
  <c r="Q30" i="4"/>
  <c r="I20" i="4"/>
  <c r="K4" i="32"/>
  <c r="P42" i="44"/>
  <c r="J11" i="4"/>
  <c r="K12" i="32"/>
  <c r="I16" i="32"/>
  <c r="J42" i="35"/>
  <c r="H21" i="4"/>
  <c r="Q27" i="42"/>
  <c r="J50" i="44"/>
  <c r="J36" i="4"/>
  <c r="J14" i="32"/>
  <c r="P20" i="35"/>
  <c r="K26" i="32"/>
  <c r="H15" i="4"/>
  <c r="I54" i="35"/>
  <c r="K40" i="42"/>
  <c r="Q14" i="32"/>
  <c r="K23" i="32"/>
  <c r="H7" i="42"/>
  <c r="I49" i="44"/>
  <c r="J37" i="35"/>
  <c r="Q47" i="32"/>
  <c r="J18" i="35"/>
  <c r="Q30" i="44"/>
  <c r="I53" i="42"/>
  <c r="K21" i="42"/>
  <c r="H29" i="42"/>
  <c r="P38" i="42"/>
  <c r="K40" i="44"/>
  <c r="I28" i="44"/>
  <c r="J53" i="32"/>
  <c r="J16" i="32"/>
  <c r="I33" i="32"/>
  <c r="P31" i="32"/>
  <c r="Q18" i="35"/>
  <c r="I54" i="42"/>
  <c r="J36" i="44"/>
  <c r="Q50" i="44"/>
  <c r="I48" i="42"/>
  <c r="Q46" i="42"/>
  <c r="J10" i="42"/>
  <c r="H5" i="44"/>
  <c r="P5" i="35"/>
  <c r="H26" i="44"/>
  <c r="I57" i="42"/>
  <c r="I35" i="32"/>
  <c r="Q57" i="35"/>
  <c r="Q49" i="35"/>
  <c r="I43" i="44"/>
  <c r="P32" i="35"/>
  <c r="I27" i="42"/>
  <c r="H55" i="32"/>
  <c r="H13" i="32"/>
  <c r="K20" i="32"/>
  <c r="J30" i="44"/>
  <c r="P43" i="35"/>
  <c r="Q46" i="44"/>
  <c r="J50" i="42"/>
  <c r="H47" i="35"/>
  <c r="I29" i="44"/>
  <c r="K42" i="44"/>
  <c r="H37" i="32"/>
  <c r="I8" i="35"/>
  <c r="J15" i="44"/>
  <c r="H20" i="44"/>
  <c r="I48" i="44"/>
  <c r="K52" i="44"/>
  <c r="H28" i="32"/>
  <c r="P31" i="35"/>
  <c r="I45" i="42"/>
  <c r="I5" i="42"/>
  <c r="P39" i="32"/>
  <c r="I50" i="44"/>
  <c r="H5" i="35"/>
  <c r="Q24" i="35"/>
  <c r="K57" i="35"/>
  <c r="P11" i="44"/>
  <c r="K32" i="35"/>
  <c r="K27" i="42"/>
  <c r="P13" i="32"/>
  <c r="Q20" i="32"/>
  <c r="I43" i="35"/>
  <c r="J46" i="44"/>
  <c r="I47" i="35"/>
  <c r="Q29" i="44"/>
  <c r="J37" i="32"/>
  <c r="J8" i="35"/>
  <c r="K20" i="44"/>
  <c r="K48" i="44"/>
  <c r="K28" i="32"/>
  <c r="H45" i="42"/>
  <c r="K5" i="42"/>
  <c r="K28" i="35"/>
  <c r="K35" i="42"/>
  <c r="H34" i="4"/>
  <c r="J51" i="44"/>
  <c r="P26" i="32"/>
  <c r="I4" i="35"/>
  <c r="H38" i="4"/>
  <c r="I26" i="32"/>
  <c r="J27" i="4"/>
  <c r="P51" i="32"/>
  <c r="K20" i="35"/>
  <c r="P55" i="32"/>
  <c r="K31" i="44"/>
  <c r="K38" i="42"/>
  <c r="I16" i="4"/>
  <c r="K9" i="32"/>
  <c r="I29" i="42"/>
  <c r="Q39" i="44"/>
  <c r="H46" i="35"/>
  <c r="J54" i="42"/>
  <c r="H19" i="44"/>
  <c r="I34" i="35"/>
  <c r="K24" i="35"/>
  <c r="I57" i="35"/>
  <c r="H32" i="35"/>
  <c r="Q13" i="32"/>
  <c r="K43" i="35"/>
  <c r="Q47" i="35"/>
  <c r="Q37" i="32"/>
  <c r="Q7" i="32"/>
  <c r="J27" i="35"/>
  <c r="Q5" i="42"/>
  <c r="K38" i="44"/>
  <c r="K41" i="42"/>
  <c r="H33" i="42"/>
  <c r="H20" i="35"/>
  <c r="J10" i="32"/>
  <c r="P30" i="4"/>
  <c r="Q17" i="32"/>
  <c r="J14" i="44"/>
  <c r="Q55" i="42"/>
  <c r="Q4" i="42"/>
  <c r="K7" i="35"/>
  <c r="I16" i="42"/>
  <c r="P34" i="32"/>
  <c r="P17" i="4"/>
  <c r="P41" i="4"/>
  <c r="Q40" i="42"/>
  <c r="P14" i="42"/>
  <c r="I56" i="32"/>
  <c r="Q46" i="32"/>
  <c r="Q41" i="4"/>
  <c r="P57" i="35"/>
  <c r="I35" i="35"/>
  <c r="Q54" i="32"/>
  <c r="H36" i="42"/>
  <c r="H4" i="35"/>
  <c r="K3" i="35"/>
  <c r="H27" i="35"/>
  <c r="I9" i="32"/>
  <c r="P25" i="42"/>
  <c r="H39" i="44"/>
  <c r="P46" i="35"/>
  <c r="P4" i="44"/>
  <c r="J55" i="44"/>
  <c r="K30" i="35"/>
  <c r="H2" i="35"/>
  <c r="P8" i="44"/>
  <c r="I17" i="42"/>
  <c r="Q22" i="35"/>
  <c r="P37" i="35"/>
  <c r="H50" i="4"/>
  <c r="I37" i="4"/>
  <c r="Q24" i="32"/>
  <c r="K4" i="4"/>
  <c r="H19" i="4"/>
  <c r="K44" i="32"/>
  <c r="Q21" i="32"/>
  <c r="Q34" i="42"/>
  <c r="P9" i="42"/>
  <c r="J54" i="4"/>
  <c r="Q6" i="42"/>
  <c r="K23" i="42"/>
  <c r="K48" i="32"/>
  <c r="P56" i="35"/>
  <c r="I34" i="4"/>
  <c r="J40" i="44"/>
  <c r="J38" i="44"/>
  <c r="H31" i="4"/>
  <c r="J48" i="4"/>
  <c r="H51" i="44"/>
  <c r="P47" i="42"/>
  <c r="K15" i="32"/>
  <c r="J44" i="32"/>
  <c r="H21" i="32"/>
  <c r="K4" i="42"/>
  <c r="I49" i="32"/>
  <c r="Q25" i="42"/>
  <c r="Q38" i="44"/>
  <c r="J27" i="44"/>
  <c r="K46" i="4"/>
  <c r="Q53" i="35"/>
  <c r="I8" i="42"/>
  <c r="I53" i="44"/>
  <c r="I40" i="42"/>
  <c r="I18" i="32"/>
  <c r="H9" i="32"/>
  <c r="H49" i="35"/>
  <c r="H18" i="32"/>
  <c r="K10" i="4"/>
  <c r="H54" i="32"/>
  <c r="J23" i="35"/>
  <c r="P40" i="32"/>
  <c r="H2" i="4"/>
  <c r="K30" i="32"/>
  <c r="P52" i="32"/>
  <c r="P42" i="4"/>
  <c r="I24" i="42"/>
  <c r="P44" i="4"/>
  <c r="J28" i="4"/>
  <c r="I23" i="44"/>
  <c r="I25" i="4"/>
  <c r="Q9" i="4"/>
  <c r="J38" i="35"/>
  <c r="J47" i="32"/>
  <c r="Q49" i="4"/>
  <c r="J30" i="32"/>
  <c r="I21" i="44"/>
  <c r="J11" i="32"/>
  <c r="Q38" i="35"/>
  <c r="J52" i="4"/>
  <c r="I24" i="35"/>
  <c r="Q31" i="42"/>
  <c r="I4" i="42"/>
  <c r="Q9" i="42"/>
  <c r="P2" i="35"/>
  <c r="H42" i="32"/>
  <c r="H8" i="42"/>
  <c r="J12" i="35"/>
  <c r="I15" i="4"/>
  <c r="P12" i="35"/>
  <c r="Q40" i="32"/>
  <c r="P27" i="32"/>
  <c r="J10" i="44"/>
  <c r="H48" i="42"/>
  <c r="P35" i="35"/>
  <c r="K53" i="44"/>
  <c r="I50" i="35"/>
  <c r="Q56" i="44"/>
  <c r="Q20" i="4"/>
  <c r="P10" i="44"/>
  <c r="P23" i="32"/>
  <c r="K15" i="42"/>
  <c r="Q35" i="32"/>
  <c r="K5" i="44"/>
  <c r="I6" i="4"/>
  <c r="J21" i="32"/>
  <c r="J49" i="32"/>
  <c r="J48" i="42"/>
  <c r="H25" i="32"/>
  <c r="Q41" i="35"/>
  <c r="P43" i="32"/>
  <c r="P53" i="44"/>
  <c r="H56" i="35"/>
  <c r="Q19" i="32"/>
  <c r="H8" i="44"/>
  <c r="H52" i="4"/>
  <c r="H50" i="42"/>
  <c r="J24" i="32"/>
  <c r="K25" i="44"/>
  <c r="P20" i="4"/>
  <c r="Q4" i="32"/>
  <c r="J18" i="32"/>
  <c r="K2" i="44"/>
  <c r="K24" i="4"/>
  <c r="H32" i="32"/>
  <c r="K37" i="35"/>
  <c r="K37" i="32"/>
  <c r="J47" i="42"/>
  <c r="I21" i="42"/>
  <c r="K29" i="42"/>
  <c r="I38" i="42"/>
  <c r="J48" i="32"/>
  <c r="P39" i="44"/>
  <c r="I53" i="32"/>
  <c r="J31" i="42"/>
  <c r="K46" i="35"/>
  <c r="K31" i="32"/>
  <c r="K18" i="35"/>
  <c r="P54" i="42"/>
  <c r="Q36" i="44"/>
  <c r="J19" i="44"/>
  <c r="I46" i="42"/>
  <c r="H10" i="42"/>
  <c r="P5" i="44"/>
  <c r="K26" i="44"/>
  <c r="P35" i="32"/>
  <c r="P25" i="35"/>
  <c r="I55" i="32"/>
  <c r="H22" i="35"/>
  <c r="Q50" i="42"/>
  <c r="Q42" i="44"/>
  <c r="K15" i="44"/>
  <c r="P52" i="44"/>
  <c r="I31" i="35"/>
  <c r="Q39" i="32"/>
  <c r="K35" i="44"/>
  <c r="J16" i="4"/>
  <c r="J54" i="32"/>
  <c r="Q21" i="35"/>
  <c r="J44" i="44"/>
  <c r="Q22" i="32"/>
  <c r="J23" i="4"/>
  <c r="J25" i="44"/>
  <c r="J45" i="4"/>
  <c r="P25" i="32"/>
  <c r="Q14" i="42"/>
  <c r="I42" i="44"/>
  <c r="P15" i="35"/>
  <c r="P48" i="42"/>
  <c r="Q40" i="4"/>
  <c r="I51" i="32"/>
  <c r="K7" i="44"/>
  <c r="Q21" i="42"/>
  <c r="P48" i="32"/>
  <c r="K31" i="42"/>
  <c r="J6" i="32"/>
  <c r="Q30" i="42"/>
  <c r="P17" i="44"/>
  <c r="J30" i="35"/>
  <c r="K2" i="35"/>
  <c r="K25" i="35"/>
  <c r="Q55" i="32"/>
  <c r="I22" i="35"/>
  <c r="I50" i="42"/>
  <c r="H11" i="35"/>
  <c r="Q57" i="44"/>
  <c r="J29" i="32"/>
  <c r="J31" i="35"/>
  <c r="P26" i="35"/>
  <c r="K24" i="44"/>
  <c r="P9" i="32"/>
  <c r="H35" i="4"/>
  <c r="I44" i="4"/>
  <c r="K22" i="32"/>
  <c r="H7" i="35"/>
  <c r="I14" i="42"/>
  <c r="K50" i="4"/>
  <c r="Q52" i="35"/>
  <c r="K57" i="4"/>
  <c r="K24" i="42"/>
  <c r="J32" i="44"/>
  <c r="Q12" i="42"/>
  <c r="P46" i="42"/>
  <c r="P27" i="42"/>
  <c r="H51" i="42"/>
  <c r="J12" i="32"/>
  <c r="H4" i="32"/>
  <c r="J53" i="44"/>
  <c r="P52" i="4"/>
  <c r="J35" i="32"/>
  <c r="J5" i="4"/>
  <c r="H40" i="35"/>
  <c r="Q20" i="42"/>
  <c r="P57" i="32"/>
  <c r="I12" i="35"/>
  <c r="P18" i="44"/>
  <c r="J2" i="32"/>
  <c r="P31" i="42"/>
  <c r="H6" i="32"/>
  <c r="H30" i="42"/>
  <c r="Q17" i="44"/>
  <c r="H33" i="35"/>
  <c r="K52" i="42"/>
  <c r="Q32" i="35"/>
  <c r="I13" i="32"/>
  <c r="Q36" i="42"/>
  <c r="J47" i="35"/>
  <c r="K18" i="4"/>
  <c r="P47" i="4"/>
  <c r="J12" i="4"/>
  <c r="P15" i="32"/>
  <c r="P22" i="44"/>
  <c r="Q32" i="32"/>
  <c r="Q41" i="42"/>
  <c r="H6" i="44"/>
  <c r="P10" i="32"/>
  <c r="Q46" i="4"/>
  <c r="J25" i="4"/>
  <c r="I33" i="4"/>
  <c r="J3" i="44"/>
  <c r="H39" i="4"/>
  <c r="I32" i="44"/>
  <c r="P50" i="32"/>
  <c r="H24" i="44"/>
  <c r="J31" i="4"/>
  <c r="I24" i="4"/>
  <c r="I4" i="4"/>
  <c r="I41" i="32"/>
  <c r="I24" i="32"/>
  <c r="P4" i="32"/>
  <c r="Q9" i="32"/>
  <c r="I13" i="4"/>
  <c r="J4" i="35"/>
  <c r="H24" i="32"/>
  <c r="H54" i="35"/>
  <c r="I51" i="35"/>
  <c r="K47" i="32"/>
  <c r="J55" i="42"/>
  <c r="I25" i="32"/>
  <c r="J40" i="42"/>
  <c r="P7" i="4"/>
  <c r="J4" i="42"/>
  <c r="K27" i="32"/>
  <c r="Q19" i="42"/>
  <c r="J35" i="35"/>
  <c r="P3" i="4"/>
  <c r="I38" i="32"/>
  <c r="K12" i="44"/>
  <c r="J51" i="4"/>
  <c r="H35" i="32"/>
  <c r="P29" i="4"/>
  <c r="K35" i="35"/>
  <c r="J38" i="4"/>
  <c r="P55" i="42"/>
  <c r="Q43" i="4"/>
  <c r="H14" i="4"/>
  <c r="K32" i="44"/>
  <c r="K36" i="35"/>
  <c r="J9" i="35"/>
  <c r="I42" i="42"/>
  <c r="K41" i="35"/>
  <c r="K10" i="44"/>
  <c r="P25" i="44"/>
  <c r="K21" i="44"/>
  <c r="J46" i="32"/>
  <c r="J46" i="35"/>
  <c r="H35" i="42"/>
  <c r="I17" i="35"/>
  <c r="J56" i="32"/>
  <c r="J46" i="42"/>
  <c r="P12" i="44"/>
  <c r="Q44" i="44"/>
  <c r="P15" i="4"/>
  <c r="H23" i="4"/>
  <c r="Q5" i="44"/>
  <c r="H11" i="44"/>
  <c r="P50" i="35"/>
  <c r="Q29" i="35"/>
  <c r="Q27" i="4"/>
  <c r="P30" i="32"/>
  <c r="I29" i="35"/>
  <c r="H47" i="42"/>
  <c r="J36" i="32"/>
  <c r="Q27" i="44"/>
  <c r="I15" i="35"/>
  <c r="H50" i="44"/>
  <c r="I10" i="42"/>
  <c r="I33" i="35"/>
  <c r="J11" i="44"/>
  <c r="J27" i="42"/>
  <c r="H20" i="32"/>
  <c r="I46" i="44"/>
  <c r="J42" i="44"/>
  <c r="Q15" i="44"/>
  <c r="J52" i="44"/>
  <c r="J44" i="35"/>
  <c r="H53" i="42"/>
  <c r="P8" i="32"/>
  <c r="H2" i="32"/>
  <c r="P53" i="35"/>
  <c r="J57" i="35"/>
  <c r="I43" i="32"/>
  <c r="I41" i="4"/>
  <c r="K15" i="35"/>
  <c r="H40" i="44"/>
  <c r="Q23" i="42"/>
  <c r="I35" i="42"/>
  <c r="J22" i="42"/>
  <c r="Q18" i="4"/>
  <c r="J15" i="32"/>
  <c r="I27" i="32"/>
  <c r="H30" i="32"/>
  <c r="K49" i="32"/>
  <c r="Q36" i="4"/>
  <c r="Q24" i="42"/>
  <c r="J23" i="44"/>
  <c r="J8" i="4"/>
  <c r="H25" i="35"/>
  <c r="K19" i="44"/>
  <c r="I37" i="32"/>
  <c r="H51" i="32"/>
  <c r="H24" i="4"/>
  <c r="P41" i="42"/>
  <c r="K14" i="32"/>
  <c r="Q36" i="32"/>
  <c r="I27" i="44"/>
  <c r="H15" i="35"/>
  <c r="K50" i="44"/>
  <c r="H34" i="35"/>
  <c r="H24" i="35"/>
  <c r="J7" i="42"/>
  <c r="P7" i="44"/>
  <c r="P20" i="32"/>
  <c r="K46" i="44"/>
  <c r="J50" i="4"/>
  <c r="K9" i="4"/>
  <c r="I2" i="44"/>
  <c r="P6" i="4"/>
  <c r="K26" i="4"/>
  <c r="P40" i="35"/>
  <c r="P6" i="44"/>
  <c r="H34" i="42"/>
  <c r="H37" i="44"/>
  <c r="H25" i="44"/>
  <c r="K25" i="4"/>
  <c r="Q29" i="42"/>
  <c r="P32" i="42"/>
  <c r="P18" i="4"/>
  <c r="P31" i="4"/>
  <c r="K45" i="4"/>
  <c r="I12" i="42"/>
  <c r="H43" i="42"/>
  <c r="J41" i="32"/>
  <c r="H7" i="4"/>
  <c r="K16" i="44"/>
  <c r="Q50" i="32"/>
  <c r="I47" i="42"/>
  <c r="I19" i="42"/>
  <c r="I6" i="35"/>
  <c r="K47" i="4"/>
  <c r="P33" i="4"/>
  <c r="Q55" i="35"/>
  <c r="Q41" i="32"/>
  <c r="P24" i="4"/>
  <c r="I45" i="4"/>
  <c r="I14" i="32"/>
  <c r="P43" i="42"/>
  <c r="P45" i="44"/>
  <c r="J43" i="42"/>
  <c r="H8" i="4"/>
  <c r="H41" i="32"/>
  <c r="J6" i="42"/>
  <c r="K52" i="4"/>
  <c r="Q22" i="44"/>
  <c r="P26" i="4"/>
  <c r="Q13" i="35"/>
  <c r="K29" i="35"/>
  <c r="Q12" i="44"/>
  <c r="I25" i="44"/>
  <c r="J46" i="4"/>
  <c r="Q42" i="42"/>
  <c r="P46" i="4"/>
  <c r="P25" i="4"/>
  <c r="I40" i="44"/>
  <c r="K20" i="4"/>
  <c r="K22" i="4"/>
  <c r="K40" i="35"/>
  <c r="J37" i="44"/>
  <c r="K37" i="42"/>
  <c r="H3" i="44"/>
  <c r="I3" i="44"/>
  <c r="K8" i="32"/>
  <c r="H38" i="44"/>
  <c r="K7" i="4"/>
  <c r="P56" i="44"/>
  <c r="H11" i="42"/>
  <c r="Q29" i="4"/>
  <c r="J56" i="4"/>
  <c r="P2" i="4"/>
  <c r="K56" i="4"/>
  <c r="P52" i="35"/>
  <c r="Q16" i="32"/>
  <c r="P48" i="35"/>
  <c r="P18" i="42"/>
  <c r="Q47" i="44"/>
  <c r="P36" i="44"/>
  <c r="K57" i="32"/>
  <c r="J17" i="4"/>
  <c r="P4" i="35"/>
  <c r="P14" i="44"/>
  <c r="Q11" i="4"/>
  <c r="J25" i="35"/>
  <c r="H45" i="35"/>
  <c r="P7" i="35"/>
  <c r="H29" i="4"/>
  <c r="H56" i="44"/>
  <c r="Q25" i="32"/>
  <c r="Q5" i="32"/>
  <c r="J8" i="32"/>
  <c r="P29" i="35"/>
  <c r="I14" i="44"/>
  <c r="Q22" i="42"/>
  <c r="K39" i="35"/>
  <c r="K29" i="4"/>
  <c r="I23" i="32"/>
  <c r="Q19" i="44"/>
  <c r="K14" i="44"/>
  <c r="H42" i="44"/>
  <c r="J19" i="4"/>
  <c r="Q6" i="44"/>
  <c r="J49" i="44"/>
  <c r="P54" i="44"/>
  <c r="Q3" i="32"/>
  <c r="Q11" i="32"/>
  <c r="P16" i="44"/>
  <c r="Q4" i="44"/>
  <c r="I39" i="42"/>
  <c r="K17" i="44"/>
  <c r="J34" i="35"/>
  <c r="K33" i="35"/>
  <c r="J44" i="42"/>
  <c r="I7" i="42"/>
  <c r="H18" i="42"/>
  <c r="Q17" i="42"/>
  <c r="I30" i="44"/>
  <c r="P36" i="42"/>
  <c r="Q37" i="35"/>
  <c r="Q11" i="35"/>
  <c r="P10" i="35"/>
  <c r="J57" i="44"/>
  <c r="P20" i="44"/>
  <c r="P29" i="32"/>
  <c r="K27" i="35"/>
  <c r="Q45" i="42"/>
  <c r="J5" i="42"/>
  <c r="I7" i="4"/>
  <c r="J20" i="4"/>
  <c r="P38" i="4"/>
  <c r="H3" i="4"/>
  <c r="J2" i="42"/>
  <c r="H23" i="35"/>
  <c r="H11" i="32"/>
  <c r="I3" i="32"/>
  <c r="Q51" i="44"/>
  <c r="Q50" i="35"/>
  <c r="K34" i="4"/>
  <c r="K54" i="35"/>
  <c r="P44" i="44"/>
  <c r="I22" i="4"/>
  <c r="K56" i="44"/>
  <c r="J39" i="4"/>
  <c r="Q48" i="44"/>
  <c r="K41" i="32"/>
  <c r="K54" i="44"/>
  <c r="Q33" i="32"/>
  <c r="I4" i="44"/>
  <c r="K39" i="42"/>
  <c r="Q34" i="35"/>
  <c r="K44" i="42"/>
  <c r="I18" i="42"/>
  <c r="J17" i="42"/>
  <c r="K36" i="42"/>
  <c r="P11" i="35"/>
  <c r="K57" i="44"/>
  <c r="K29" i="32"/>
  <c r="P45" i="42"/>
  <c r="I32" i="4"/>
  <c r="P12" i="4"/>
  <c r="H25" i="4"/>
  <c r="H53" i="32"/>
  <c r="Q4" i="35"/>
  <c r="I35" i="44"/>
  <c r="K45" i="32"/>
  <c r="I46" i="35"/>
  <c r="P8" i="42"/>
  <c r="Q15" i="42"/>
  <c r="I19" i="35"/>
  <c r="I30" i="4"/>
  <c r="Q10" i="32"/>
  <c r="P44" i="32"/>
  <c r="K3" i="42"/>
  <c r="J3" i="35"/>
  <c r="J52" i="32"/>
  <c r="K19" i="32"/>
  <c r="H57" i="32"/>
  <c r="I25" i="35"/>
  <c r="J5" i="44"/>
  <c r="K38" i="32"/>
  <c r="I17" i="32"/>
  <c r="K52" i="35"/>
  <c r="I16" i="35"/>
  <c r="H49" i="4"/>
  <c r="P41" i="32"/>
  <c r="P19" i="42"/>
  <c r="J16" i="44"/>
  <c r="K4" i="44"/>
  <c r="J41" i="44"/>
  <c r="P57" i="42"/>
  <c r="K43" i="44"/>
  <c r="H17" i="42"/>
  <c r="J13" i="44"/>
  <c r="K11" i="35"/>
  <c r="H57" i="44"/>
  <c r="Q52" i="44"/>
  <c r="K44" i="35"/>
  <c r="K55" i="4"/>
  <c r="H10" i="32"/>
  <c r="P13" i="4"/>
  <c r="K52" i="32"/>
  <c r="J13" i="4"/>
  <c r="H14" i="32"/>
  <c r="H20" i="4"/>
  <c r="P38" i="44"/>
  <c r="H57" i="4"/>
  <c r="H50" i="32"/>
  <c r="K26" i="42"/>
  <c r="Q32" i="44"/>
  <c r="J19" i="35"/>
  <c r="K48" i="42"/>
  <c r="K33" i="44"/>
  <c r="K51" i="4"/>
  <c r="P6" i="32"/>
  <c r="K11" i="42"/>
  <c r="P51" i="44"/>
  <c r="K39" i="44"/>
  <c r="Q16" i="44"/>
  <c r="I36" i="42"/>
  <c r="K2" i="32"/>
  <c r="J9" i="44"/>
  <c r="K16" i="35"/>
  <c r="K57" i="42"/>
  <c r="K18" i="42"/>
  <c r="K13" i="44"/>
  <c r="K8" i="35"/>
  <c r="H52" i="44"/>
  <c r="K39" i="32"/>
  <c r="H54" i="4"/>
  <c r="Q33" i="42"/>
  <c r="K47" i="44"/>
  <c r="Q9" i="35"/>
  <c r="P12" i="32"/>
  <c r="P28" i="4"/>
  <c r="K12" i="42"/>
  <c r="H42" i="35"/>
  <c r="H16" i="42"/>
  <c r="K5" i="35"/>
  <c r="I2" i="4"/>
  <c r="H6" i="35"/>
  <c r="J36" i="35"/>
  <c r="Q9" i="44"/>
  <c r="P17" i="32"/>
  <c r="P39" i="42"/>
  <c r="H41" i="42"/>
  <c r="K48" i="35"/>
  <c r="K51" i="44"/>
  <c r="K30" i="42"/>
  <c r="Q30" i="35"/>
  <c r="Q8" i="44"/>
  <c r="P22" i="35"/>
  <c r="I11" i="35"/>
  <c r="J48" i="44"/>
  <c r="I44" i="35"/>
  <c r="I26" i="35"/>
  <c r="J9" i="32"/>
  <c r="I30" i="32"/>
  <c r="H49" i="44"/>
  <c r="P38" i="32"/>
  <c r="P36" i="32"/>
  <c r="I54" i="32"/>
  <c r="I40" i="32"/>
  <c r="J40" i="4"/>
  <c r="J15" i="42"/>
  <c r="J22" i="44"/>
  <c r="K34" i="32"/>
  <c r="J33" i="35"/>
  <c r="Q2" i="42"/>
  <c r="I3" i="4"/>
  <c r="Q52" i="42"/>
  <c r="H28" i="4"/>
  <c r="I48" i="35"/>
  <c r="H16" i="32"/>
  <c r="P31" i="44"/>
  <c r="J26" i="44"/>
  <c r="I7" i="44"/>
  <c r="P46" i="44"/>
  <c r="P15" i="44"/>
  <c r="K23" i="44"/>
  <c r="J39" i="42"/>
  <c r="H22" i="32"/>
  <c r="Q57" i="42"/>
  <c r="Q28" i="42"/>
  <c r="Q43" i="44"/>
  <c r="J30" i="4"/>
  <c r="I3" i="42"/>
  <c r="K5" i="4"/>
  <c r="J38" i="42"/>
  <c r="K54" i="42"/>
  <c r="I49" i="35"/>
  <c r="K50" i="42"/>
  <c r="Q20" i="44"/>
  <c r="Q44" i="35"/>
  <c r="Q8" i="32"/>
  <c r="Q3" i="4"/>
  <c r="P22" i="32"/>
  <c r="I51" i="42"/>
  <c r="I9" i="4"/>
  <c r="Q49" i="32"/>
  <c r="Q18" i="44"/>
  <c r="J4" i="44"/>
  <c r="J49" i="35"/>
  <c r="K10" i="35"/>
  <c r="P5" i="42"/>
  <c r="I47" i="4"/>
  <c r="I5" i="4"/>
  <c r="I46" i="4"/>
  <c r="K45" i="44"/>
  <c r="Q15" i="32"/>
  <c r="Q54" i="35"/>
  <c r="H14" i="35"/>
  <c r="I8" i="32"/>
  <c r="K51" i="32"/>
  <c r="P46" i="32"/>
  <c r="K22" i="42"/>
  <c r="H8" i="32"/>
  <c r="K53" i="4"/>
  <c r="H26" i="42"/>
  <c r="P39" i="4"/>
  <c r="I36" i="35"/>
  <c r="J19" i="32"/>
  <c r="P51" i="4"/>
  <c r="K51" i="42"/>
  <c r="K6" i="35"/>
  <c r="K44" i="44"/>
  <c r="K7" i="42"/>
  <c r="K23" i="35"/>
  <c r="I23" i="35"/>
  <c r="K43" i="32"/>
  <c r="H56" i="4"/>
  <c r="H42" i="42"/>
  <c r="J57" i="4"/>
  <c r="H27" i="4"/>
  <c r="H2" i="42"/>
  <c r="I52" i="35"/>
  <c r="P19" i="4"/>
  <c r="H49" i="42"/>
  <c r="J18" i="44"/>
  <c r="Q49" i="44"/>
  <c r="J3" i="32"/>
  <c r="H16" i="44"/>
  <c r="Q41" i="44"/>
  <c r="J57" i="42"/>
  <c r="H43" i="44"/>
  <c r="P30" i="44"/>
  <c r="I37" i="35"/>
  <c r="Q10" i="35"/>
  <c r="H7" i="32"/>
  <c r="P27" i="35"/>
  <c r="H39" i="32"/>
  <c r="H33" i="4"/>
  <c r="Q26" i="4"/>
  <c r="Q34" i="4"/>
  <c r="H40" i="42"/>
  <c r="H46" i="4"/>
  <c r="I12" i="32"/>
  <c r="I28" i="4"/>
  <c r="J33" i="42"/>
  <c r="P42" i="42"/>
  <c r="P56" i="4"/>
  <c r="I7" i="35"/>
  <c r="Q33" i="35"/>
  <c r="H35" i="44"/>
  <c r="J9" i="4"/>
  <c r="J5" i="35"/>
  <c r="H37" i="42"/>
  <c r="K2" i="4"/>
  <c r="J20" i="35"/>
  <c r="Q53" i="4"/>
  <c r="P32" i="4"/>
  <c r="Q26" i="32"/>
  <c r="Q37" i="44"/>
  <c r="H53" i="35"/>
  <c r="J29" i="4"/>
  <c r="J30" i="42"/>
  <c r="K32" i="42"/>
  <c r="P33" i="32"/>
  <c r="Q48" i="42"/>
  <c r="K34" i="35"/>
  <c r="Q44" i="42"/>
  <c r="Q18" i="42"/>
  <c r="K30" i="44"/>
  <c r="K47" i="35"/>
  <c r="P37" i="32"/>
  <c r="P7" i="32"/>
  <c r="Q27" i="35"/>
  <c r="I39" i="32"/>
  <c r="P22" i="4"/>
  <c r="P23" i="44"/>
  <c r="H45" i="4"/>
  <c r="K36" i="32"/>
  <c r="J40" i="32"/>
  <c r="K28" i="44"/>
  <c r="P53" i="32"/>
  <c r="K55" i="42"/>
  <c r="I56" i="42"/>
  <c r="K42" i="42"/>
  <c r="I41" i="44"/>
  <c r="H32" i="4"/>
  <c r="K38" i="4"/>
  <c r="H27" i="32"/>
  <c r="J50" i="32"/>
  <c r="H48" i="4"/>
  <c r="K42" i="32"/>
  <c r="P12" i="42"/>
  <c r="H18" i="35"/>
  <c r="J45" i="35"/>
  <c r="P29" i="42"/>
  <c r="I37" i="44"/>
  <c r="H10" i="35"/>
  <c r="H25" i="42"/>
  <c r="Q46" i="35"/>
  <c r="Q55" i="44"/>
  <c r="H57" i="35"/>
  <c r="H30" i="44"/>
  <c r="J11" i="35"/>
  <c r="K7" i="32"/>
  <c r="P44" i="35"/>
  <c r="Q12" i="4"/>
  <c r="I42" i="32"/>
  <c r="P34" i="42"/>
  <c r="K13" i="35"/>
  <c r="J35" i="42"/>
  <c r="J13" i="35"/>
  <c r="Q11" i="44"/>
  <c r="J13" i="42"/>
  <c r="K26" i="35"/>
  <c r="I56" i="4"/>
  <c r="K48" i="4"/>
  <c r="K8" i="4"/>
  <c r="P50" i="4"/>
  <c r="J7" i="44"/>
  <c r="K36" i="44"/>
  <c r="H31" i="42"/>
  <c r="H14" i="42"/>
  <c r="H51" i="4"/>
  <c r="J45" i="32"/>
  <c r="P51" i="35"/>
  <c r="K55" i="44"/>
  <c r="J24" i="35"/>
  <c r="H7" i="44"/>
  <c r="H46" i="44"/>
  <c r="P8" i="35"/>
  <c r="Q28" i="32"/>
  <c r="H6" i="42"/>
  <c r="P28" i="44"/>
  <c r="K3" i="44"/>
  <c r="P47" i="32"/>
  <c r="H12" i="4"/>
  <c r="Q54" i="44"/>
  <c r="Q37" i="4"/>
  <c r="P34" i="35"/>
  <c r="I32" i="35"/>
  <c r="H53" i="44"/>
  <c r="Q25" i="44"/>
  <c r="J27" i="32"/>
  <c r="Q4" i="4"/>
  <c r="H17" i="44"/>
  <c r="I56" i="35"/>
  <c r="P32" i="44"/>
  <c r="H19" i="42"/>
  <c r="I45" i="32"/>
  <c r="H51" i="35"/>
  <c r="Q57" i="32"/>
  <c r="K49" i="35"/>
  <c r="I33" i="44"/>
  <c r="H29" i="44"/>
  <c r="P28" i="32"/>
  <c r="Q8" i="4"/>
  <c r="I30" i="42"/>
  <c r="J12" i="44"/>
  <c r="K22" i="44"/>
  <c r="P24" i="35"/>
  <c r="H42" i="4"/>
  <c r="Q2" i="32"/>
  <c r="Q10" i="42"/>
  <c r="Q24" i="44"/>
  <c r="K16" i="32"/>
  <c r="J57" i="32"/>
  <c r="K13" i="42"/>
  <c r="Q7" i="44"/>
  <c r="P29" i="44"/>
  <c r="I28" i="32"/>
  <c r="K42" i="35"/>
  <c r="Q56" i="4"/>
  <c r="Q38" i="4"/>
  <c r="I10" i="32"/>
  <c r="K31" i="4"/>
  <c r="K11" i="32"/>
  <c r="H13" i="42"/>
  <c r="K29" i="44"/>
  <c r="K45" i="42"/>
  <c r="K53" i="32"/>
  <c r="K46" i="32"/>
  <c r="J23" i="42"/>
  <c r="P49" i="35"/>
  <c r="P22" i="42"/>
  <c r="J31" i="44"/>
  <c r="Q14" i="4"/>
  <c r="P14" i="32"/>
  <c r="I51" i="44"/>
  <c r="P30" i="42"/>
  <c r="I5" i="35"/>
  <c r="J43" i="44"/>
  <c r="K13" i="32"/>
  <c r="P47" i="35"/>
  <c r="I57" i="44"/>
  <c r="I27" i="35"/>
  <c r="J10" i="4"/>
  <c r="P11" i="42"/>
  <c r="I6" i="44"/>
  <c r="Q43" i="32"/>
  <c r="J56" i="35"/>
  <c r="Q12" i="35"/>
  <c r="J29" i="42"/>
  <c r="Q48" i="4"/>
  <c r="Q7" i="42"/>
  <c r="P40" i="4"/>
  <c r="J17" i="32"/>
  <c r="I54" i="44"/>
  <c r="P9" i="44"/>
  <c r="H37" i="35"/>
  <c r="J8" i="42"/>
  <c r="Q31" i="35"/>
  <c r="P2" i="32"/>
  <c r="K9" i="44"/>
  <c r="H16" i="35"/>
  <c r="P52" i="42"/>
  <c r="Q33" i="44"/>
  <c r="J29" i="44"/>
  <c r="I15" i="44"/>
  <c r="H31" i="35"/>
  <c r="I43" i="4"/>
  <c r="P42" i="35"/>
  <c r="H35" i="35"/>
  <c r="H47" i="4"/>
  <c r="P32" i="32"/>
  <c r="P19" i="35"/>
  <c r="H2" i="44"/>
  <c r="I31" i="32"/>
  <c r="H15" i="42"/>
  <c r="Q6" i="4"/>
  <c r="Q31" i="32"/>
  <c r="Q51" i="32"/>
  <c r="Q35" i="44"/>
  <c r="P43" i="44"/>
  <c r="H6" i="4"/>
  <c r="Q6" i="35"/>
  <c r="I22" i="32"/>
  <c r="I2" i="32"/>
  <c r="I9" i="44"/>
  <c r="P16" i="35"/>
  <c r="J8" i="44"/>
  <c r="K22" i="35"/>
  <c r="Q8" i="35"/>
  <c r="H44" i="35"/>
  <c r="Q32" i="42"/>
  <c r="Q54" i="4"/>
  <c r="Q44" i="4"/>
  <c r="J49" i="42"/>
  <c r="P17" i="35"/>
  <c r="J20" i="42"/>
  <c r="H30" i="4"/>
  <c r="K6" i="32"/>
  <c r="K18" i="44"/>
  <c r="J28" i="44"/>
  <c r="J31" i="32"/>
  <c r="Q26" i="44"/>
  <c r="J43" i="35"/>
  <c r="Q29" i="32"/>
  <c r="H12" i="32"/>
  <c r="H12" i="42"/>
  <c r="K20" i="42"/>
  <c r="Q7" i="35"/>
  <c r="Q39" i="4"/>
  <c r="J6" i="44"/>
  <c r="Q39" i="42"/>
  <c r="K8" i="44"/>
  <c r="P57" i="44"/>
  <c r="Q13" i="42"/>
  <c r="J10" i="35"/>
  <c r="P48" i="44"/>
  <c r="K31" i="35"/>
  <c r="J35" i="4"/>
  <c r="J2" i="44"/>
  <c r="Q47" i="42"/>
  <c r="Q53" i="32"/>
  <c r="I18" i="35"/>
  <c r="J51" i="35"/>
  <c r="P47" i="44"/>
  <c r="P16" i="32"/>
  <c r="Q8" i="42"/>
  <c r="K28" i="42"/>
  <c r="Q28" i="4"/>
  <c r="Q43" i="35"/>
  <c r="J24" i="4"/>
  <c r="J21" i="42"/>
  <c r="I31" i="44"/>
  <c r="I8" i="44"/>
  <c r="H8" i="35"/>
  <c r="K25" i="42"/>
  <c r="J21" i="4"/>
  <c r="J55" i="35"/>
  <c r="H50" i="35"/>
  <c r="I29" i="4"/>
  <c r="H13" i="44"/>
  <c r="J47" i="44"/>
  <c r="I36" i="32"/>
  <c r="J16" i="35"/>
  <c r="H43" i="35"/>
  <c r="J20" i="44"/>
  <c r="K53" i="35"/>
  <c r="J11" i="42"/>
  <c r="I48" i="4"/>
  <c r="K40" i="4"/>
  <c r="Q56" i="35"/>
  <c r="P53" i="42"/>
  <c r="I20" i="32"/>
  <c r="H43" i="32"/>
  <c r="J54" i="44"/>
  <c r="I47" i="32"/>
  <c r="P35" i="44"/>
  <c r="Q16" i="35"/>
  <c r="J33" i="44"/>
  <c r="I10" i="35"/>
  <c r="J45" i="42"/>
  <c r="Q13" i="4"/>
  <c r="J12" i="42"/>
  <c r="J56" i="42"/>
  <c r="P37" i="42"/>
  <c r="P8" i="4"/>
  <c r="J36" i="42"/>
  <c r="H36" i="44"/>
  <c r="P3" i="32"/>
  <c r="J17" i="44"/>
  <c r="K55" i="32"/>
  <c r="I29" i="32"/>
  <c r="I11" i="42"/>
  <c r="J26" i="4"/>
  <c r="P26" i="44"/>
  <c r="P50" i="42"/>
  <c r="J28" i="32"/>
  <c r="Q39" i="35"/>
  <c r="Q50" i="4"/>
  <c r="J41" i="42"/>
  <c r="P39" i="35"/>
  <c r="I25" i="42"/>
  <c r="J34" i="42"/>
  <c r="Q49" i="42"/>
  <c r="I34" i="32"/>
  <c r="P56" i="42"/>
  <c r="J53" i="42"/>
  <c r="K12" i="4"/>
  <c r="J49" i="4"/>
  <c r="Q30" i="32"/>
  <c r="H11" i="4"/>
  <c r="J16" i="42"/>
  <c r="I22" i="44"/>
  <c r="P27" i="44"/>
  <c r="P35" i="42"/>
  <c r="I16" i="44"/>
  <c r="P33" i="44"/>
  <c r="M31" i="42" l="1"/>
  <c r="M8" i="44"/>
  <c r="M47" i="42"/>
  <c r="M3" i="42"/>
  <c r="M27" i="44"/>
  <c r="M43" i="44"/>
  <c r="M16" i="42"/>
  <c r="M22" i="42"/>
  <c r="M37" i="44"/>
  <c r="M11" i="44"/>
  <c r="M20" i="44"/>
  <c r="M51" i="44"/>
  <c r="M23" i="42"/>
  <c r="M2" i="44"/>
  <c r="M50" i="44"/>
  <c r="M52" i="44"/>
  <c r="M33" i="44"/>
  <c r="M15" i="42"/>
  <c r="M5" i="44"/>
  <c r="M34" i="44"/>
  <c r="M10" i="44"/>
  <c r="M24" i="44"/>
  <c r="M20" i="42"/>
  <c r="M13" i="44"/>
  <c r="M30" i="42"/>
  <c r="M56" i="42"/>
  <c r="M12" i="42"/>
  <c r="M30" i="44"/>
  <c r="M26" i="44"/>
  <c r="M23" i="44"/>
  <c r="M5" i="42"/>
  <c r="M42" i="44"/>
  <c r="M49" i="42"/>
  <c r="M36" i="44"/>
  <c r="M32" i="44"/>
  <c r="M57" i="42"/>
  <c r="M50" i="42"/>
  <c r="M9" i="44"/>
  <c r="M9" i="42"/>
  <c r="M24" i="42"/>
  <c r="M32" i="42"/>
  <c r="M46" i="44"/>
  <c r="M47" i="44"/>
  <c r="M38" i="42"/>
  <c r="M35" i="44"/>
  <c r="M45" i="44"/>
  <c r="M44" i="44"/>
  <c r="M39" i="42"/>
  <c r="M49" i="44"/>
  <c r="M41" i="44"/>
  <c r="M25" i="44"/>
  <c r="M36" i="42"/>
  <c r="M7" i="42"/>
  <c r="M3" i="44"/>
  <c r="M21" i="44"/>
  <c r="M45" i="42"/>
  <c r="M6" i="44"/>
  <c r="M22" i="44"/>
  <c r="M54" i="44"/>
  <c r="M21" i="42"/>
  <c r="M17" i="44"/>
  <c r="M51" i="42"/>
  <c r="M6" i="42"/>
  <c r="M53" i="44"/>
  <c r="M44" i="42"/>
  <c r="M26" i="42"/>
  <c r="M57" i="44"/>
  <c r="M17" i="42"/>
  <c r="M37" i="42"/>
  <c r="M4" i="42"/>
  <c r="M10" i="42"/>
  <c r="M55" i="44"/>
  <c r="M52" i="42"/>
  <c r="M40" i="44"/>
  <c r="M46" i="42"/>
  <c r="M11" i="42"/>
  <c r="M4" i="44"/>
  <c r="M53" i="42"/>
  <c r="M13" i="42"/>
  <c r="M25" i="42"/>
  <c r="M48" i="44"/>
  <c r="M18" i="44"/>
  <c r="M41" i="42"/>
  <c r="M31" i="44"/>
  <c r="M18" i="42"/>
  <c r="M54" i="42"/>
  <c r="M14" i="42"/>
  <c r="M12" i="44"/>
  <c r="M27" i="42"/>
  <c r="M16" i="44"/>
  <c r="M43" i="42"/>
  <c r="M28" i="44"/>
  <c r="M42" i="42"/>
  <c r="M40" i="42"/>
  <c r="M34" i="42"/>
  <c r="M2" i="42"/>
  <c r="M38" i="44"/>
  <c r="M14" i="44"/>
  <c r="M29" i="44"/>
  <c r="M15" i="44"/>
  <c r="M48" i="42"/>
  <c r="M7" i="44"/>
  <c r="M35" i="42"/>
  <c r="M55" i="42"/>
  <c r="M33" i="42"/>
  <c r="M8" i="42"/>
  <c r="M19" i="44"/>
  <c r="M29" i="42"/>
  <c r="M45" i="35"/>
  <c r="M15" i="4"/>
  <c r="M55" i="32"/>
  <c r="M29" i="35"/>
  <c r="M26" i="35"/>
  <c r="M44" i="32"/>
  <c r="M38" i="32"/>
  <c r="M53" i="32"/>
  <c r="M28" i="35"/>
  <c r="M54" i="32"/>
  <c r="M2" i="4"/>
  <c r="M50" i="35"/>
  <c r="M51" i="4"/>
  <c r="M47" i="35"/>
  <c r="M53" i="4"/>
  <c r="M25" i="4"/>
  <c r="M23" i="35"/>
  <c r="M56" i="4"/>
  <c r="M57" i="32"/>
  <c r="M46" i="32"/>
  <c r="M40" i="4"/>
  <c r="M9" i="35"/>
  <c r="M47" i="32"/>
  <c r="M57" i="35"/>
  <c r="M31" i="35"/>
  <c r="M33" i="4"/>
  <c r="M22" i="4"/>
  <c r="M36" i="4"/>
  <c r="M4" i="32"/>
  <c r="M29" i="4"/>
  <c r="M43" i="32"/>
  <c r="M45" i="32"/>
  <c r="M18" i="32"/>
  <c r="M8" i="32"/>
  <c r="M4" i="35"/>
  <c r="M46" i="35"/>
  <c r="M48" i="4"/>
  <c r="M50" i="4"/>
  <c r="M30" i="4"/>
  <c r="M16" i="32"/>
  <c r="M20" i="32"/>
  <c r="M27" i="4"/>
  <c r="M35" i="35"/>
  <c r="M19" i="35"/>
  <c r="M16" i="4"/>
  <c r="M35" i="4"/>
  <c r="M45" i="4"/>
  <c r="M30" i="35"/>
  <c r="M24" i="32"/>
  <c r="M30" i="32"/>
  <c r="M6" i="32"/>
  <c r="M12" i="35"/>
  <c r="M53" i="35"/>
  <c r="M33" i="35"/>
  <c r="M42" i="4"/>
  <c r="M28" i="32"/>
  <c r="M11" i="4"/>
  <c r="M34" i="32"/>
  <c r="M44" i="35"/>
  <c r="M13" i="4"/>
  <c r="M42" i="32"/>
  <c r="M36" i="32"/>
  <c r="M11" i="32"/>
  <c r="M7" i="35"/>
  <c r="M27" i="35"/>
  <c r="M10" i="32"/>
  <c r="M39" i="35"/>
  <c r="M2" i="32"/>
  <c r="M5" i="4"/>
  <c r="M18" i="35"/>
  <c r="M57" i="4"/>
  <c r="M34" i="4"/>
  <c r="M54" i="4"/>
  <c r="M8" i="4"/>
  <c r="M40" i="35"/>
  <c r="M20" i="35"/>
  <c r="M9" i="4"/>
  <c r="M41" i="32"/>
  <c r="M12" i="32"/>
  <c r="M24" i="4"/>
  <c r="M23" i="4"/>
  <c r="M27" i="32"/>
  <c r="M8" i="35"/>
  <c r="M37" i="32"/>
  <c r="M25" i="32"/>
  <c r="M9" i="32"/>
  <c r="M55" i="4"/>
  <c r="M6" i="35"/>
  <c r="M49" i="32"/>
  <c r="M49" i="4"/>
  <c r="M41" i="35"/>
  <c r="M36" i="35"/>
  <c r="M21" i="4"/>
  <c r="M25" i="35"/>
  <c r="M56" i="32"/>
  <c r="M43" i="4"/>
  <c r="M14" i="4"/>
  <c r="M7" i="4"/>
  <c r="M48" i="32"/>
  <c r="M54" i="35"/>
  <c r="M52" i="4"/>
  <c r="M3" i="4"/>
  <c r="M56" i="35"/>
  <c r="M35" i="32"/>
  <c r="M34" i="35"/>
  <c r="M49" i="35"/>
  <c r="M31" i="4"/>
  <c r="M12" i="4"/>
  <c r="M42" i="35"/>
  <c r="M23" i="32"/>
  <c r="M18" i="4"/>
  <c r="M17" i="35"/>
  <c r="M31" i="32"/>
  <c r="M21" i="32"/>
  <c r="M28" i="4"/>
  <c r="M52" i="32"/>
  <c r="M16" i="35"/>
  <c r="M15" i="32"/>
  <c r="M3" i="32"/>
  <c r="M20" i="4"/>
  <c r="M47" i="4"/>
  <c r="M2" i="35"/>
  <c r="M19" i="32"/>
  <c r="M11" i="35"/>
  <c r="M37" i="4"/>
  <c r="M55" i="35"/>
  <c r="M14" i="32"/>
  <c r="M10" i="35"/>
  <c r="M52" i="35"/>
  <c r="M5" i="32"/>
  <c r="M3" i="35"/>
  <c r="M17" i="32"/>
  <c r="M51" i="35"/>
  <c r="M29" i="32"/>
  <c r="M37" i="35"/>
  <c r="M38" i="4"/>
  <c r="M19" i="4"/>
  <c r="M41" i="4"/>
  <c r="M6" i="4"/>
  <c r="M24" i="35"/>
  <c r="M15" i="35"/>
  <c r="M43" i="35"/>
  <c r="M39" i="4"/>
  <c r="M32" i="32"/>
  <c r="M10" i="4"/>
  <c r="M5" i="35"/>
  <c r="M40" i="32"/>
  <c r="M44" i="4"/>
  <c r="M50" i="32"/>
  <c r="M17" i="4"/>
  <c r="M32" i="4"/>
  <c r="M38" i="35"/>
  <c r="M26" i="4"/>
  <c r="M4" i="4"/>
  <c r="M13" i="35"/>
  <c r="M14" i="35"/>
  <c r="M46" i="4"/>
  <c r="T3" i="40"/>
  <c r="T2" i="40"/>
  <c r="T7" i="40" s="1"/>
  <c r="P43" i="37"/>
  <c r="K44" i="37"/>
  <c r="K27" i="4"/>
  <c r="P40" i="42"/>
  <c r="I45" i="37"/>
  <c r="I15" i="42"/>
  <c r="J44" i="37"/>
  <c r="J33" i="32"/>
  <c r="I38" i="35"/>
  <c r="H36" i="32"/>
  <c r="J48" i="37"/>
  <c r="H27" i="42"/>
  <c r="I28" i="42"/>
  <c r="P5" i="32"/>
  <c r="J19" i="42"/>
  <c r="Q29" i="37"/>
  <c r="H40" i="32"/>
  <c r="H8" i="37"/>
  <c r="H42" i="37"/>
  <c r="I48" i="37"/>
  <c r="Q45" i="4"/>
  <c r="P47" i="37"/>
  <c r="K4" i="37"/>
  <c r="H45" i="44"/>
  <c r="H44" i="4"/>
  <c r="Q3" i="37"/>
  <c r="J39" i="37"/>
  <c r="Q35" i="37"/>
  <c r="K7" i="37"/>
  <c r="K23" i="4"/>
  <c r="I7" i="37"/>
  <c r="K40" i="37"/>
  <c r="H2" i="37"/>
  <c r="I52" i="44"/>
  <c r="P20" i="42"/>
  <c r="K50" i="32"/>
  <c r="Q23" i="37"/>
  <c r="K23" i="37"/>
  <c r="Q37" i="37"/>
  <c r="P8" i="37"/>
  <c r="H47" i="37"/>
  <c r="H12" i="37"/>
  <c r="P50" i="37"/>
  <c r="P21" i="37"/>
  <c r="P54" i="37"/>
  <c r="J3" i="37"/>
  <c r="P51" i="37"/>
  <c r="H10" i="37"/>
  <c r="Q19" i="37"/>
  <c r="I35" i="37"/>
  <c r="Q24" i="37"/>
  <c r="K31" i="37"/>
  <c r="P22" i="37"/>
  <c r="P33" i="37"/>
  <c r="P16" i="37"/>
  <c r="J25" i="37"/>
  <c r="J56" i="44"/>
  <c r="I20" i="44"/>
  <c r="J27" i="37"/>
  <c r="Q4" i="37"/>
  <c r="Q45" i="35"/>
  <c r="I5" i="37"/>
  <c r="H17" i="35"/>
  <c r="J26" i="32"/>
  <c r="H22" i="44"/>
  <c r="K17" i="37"/>
  <c r="P48" i="37"/>
  <c r="I15" i="32"/>
  <c r="H18" i="37"/>
  <c r="I18" i="37"/>
  <c r="K54" i="37"/>
  <c r="K12" i="37"/>
  <c r="H55" i="42"/>
  <c r="Q38" i="42"/>
  <c r="H57" i="37"/>
  <c r="J34" i="37"/>
  <c r="P21" i="32"/>
  <c r="J28" i="42"/>
  <c r="I23" i="37"/>
  <c r="K8" i="37"/>
  <c r="I47" i="37"/>
  <c r="Q50" i="37"/>
  <c r="J54" i="37"/>
  <c r="P20" i="37"/>
  <c r="P10" i="37"/>
  <c r="P35" i="37"/>
  <c r="I31" i="37"/>
  <c r="H33" i="37"/>
  <c r="I57" i="32"/>
  <c r="H30" i="37"/>
  <c r="I25" i="37"/>
  <c r="I38" i="4"/>
  <c r="J23" i="37"/>
  <c r="Q44" i="37"/>
  <c r="H28" i="44"/>
  <c r="J8" i="37"/>
  <c r="J53" i="37"/>
  <c r="K29" i="37"/>
  <c r="Q12" i="37"/>
  <c r="J40" i="37"/>
  <c r="P4" i="37"/>
  <c r="H22" i="4"/>
  <c r="J24" i="37"/>
  <c r="P39" i="37"/>
  <c r="Q47" i="37"/>
  <c r="K46" i="37"/>
  <c r="Q20" i="37"/>
  <c r="Q34" i="37"/>
  <c r="P11" i="37"/>
  <c r="J7" i="32"/>
  <c r="J30" i="37"/>
  <c r="K10" i="42"/>
  <c r="I24" i="44"/>
  <c r="J45" i="37"/>
  <c r="I56" i="37"/>
  <c r="I49" i="4"/>
  <c r="K6" i="37"/>
  <c r="I9" i="37"/>
  <c r="J50" i="37"/>
  <c r="P49" i="37"/>
  <c r="J26" i="37"/>
  <c r="I50" i="37"/>
  <c r="P7" i="37"/>
  <c r="K30" i="37"/>
  <c r="P52" i="37"/>
  <c r="K18" i="37"/>
  <c r="H7" i="37"/>
  <c r="Q14" i="37"/>
  <c r="K22" i="37"/>
  <c r="H16" i="4"/>
  <c r="I26" i="44"/>
  <c r="J9" i="37"/>
  <c r="I49" i="42"/>
  <c r="K17" i="42"/>
  <c r="I15" i="37"/>
  <c r="K52" i="37"/>
  <c r="J42" i="37"/>
  <c r="I53" i="37"/>
  <c r="H20" i="37"/>
  <c r="I41" i="35"/>
  <c r="J28" i="37"/>
  <c r="Q49" i="37"/>
  <c r="I17" i="37"/>
  <c r="Q7" i="37"/>
  <c r="K14" i="37"/>
  <c r="K24" i="37"/>
  <c r="I16" i="37"/>
  <c r="J32" i="35"/>
  <c r="H54" i="42"/>
  <c r="P32" i="37"/>
  <c r="K57" i="37"/>
  <c r="I8" i="37"/>
  <c r="H48" i="37"/>
  <c r="Q52" i="37"/>
  <c r="K9" i="37"/>
  <c r="K53" i="42"/>
  <c r="J10" i="37"/>
  <c r="H56" i="37"/>
  <c r="P57" i="37"/>
  <c r="I40" i="37"/>
  <c r="P3" i="37"/>
  <c r="P34" i="37"/>
  <c r="H22" i="37"/>
  <c r="P2" i="44"/>
  <c r="I17" i="44"/>
  <c r="I13" i="42"/>
  <c r="H57" i="42"/>
  <c r="P53" i="37"/>
  <c r="H56" i="42"/>
  <c r="K56" i="37"/>
  <c r="J43" i="37"/>
  <c r="P37" i="37"/>
  <c r="J49" i="37"/>
  <c r="Q46" i="37"/>
  <c r="Q2" i="37"/>
  <c r="Q30" i="37"/>
  <c r="J32" i="37"/>
  <c r="I52" i="32"/>
  <c r="J5" i="37"/>
  <c r="P19" i="37"/>
  <c r="H17" i="37"/>
  <c r="H23" i="37"/>
  <c r="H21" i="37"/>
  <c r="I19" i="37"/>
  <c r="K33" i="37"/>
  <c r="H5" i="42"/>
  <c r="J55" i="37"/>
  <c r="I52" i="42"/>
  <c r="H41" i="44"/>
  <c r="I36" i="4"/>
  <c r="P9" i="37"/>
  <c r="H48" i="44"/>
  <c r="I47" i="44"/>
  <c r="J13" i="37"/>
  <c r="H44" i="37"/>
  <c r="K47" i="37"/>
  <c r="I4" i="32"/>
  <c r="H49" i="37"/>
  <c r="P13" i="37"/>
  <c r="K37" i="37"/>
  <c r="K38" i="37"/>
  <c r="Q21" i="37"/>
  <c r="J51" i="37"/>
  <c r="H19" i="37"/>
  <c r="I24" i="37"/>
  <c r="Q11" i="37"/>
  <c r="K16" i="37"/>
  <c r="I55" i="35"/>
  <c r="I13" i="37"/>
  <c r="H33" i="44"/>
  <c r="H53" i="37"/>
  <c r="Q32" i="37"/>
  <c r="H3" i="32"/>
  <c r="Q5" i="37"/>
  <c r="H27" i="37"/>
  <c r="P55" i="37"/>
  <c r="I30" i="35"/>
  <c r="I34" i="42"/>
  <c r="H14" i="37"/>
  <c r="J21" i="35"/>
  <c r="P14" i="37"/>
  <c r="P45" i="37"/>
  <c r="J52" i="37"/>
  <c r="Q18" i="37"/>
  <c r="I10" i="37"/>
  <c r="P24" i="37"/>
  <c r="P25" i="37"/>
  <c r="H34" i="44"/>
  <c r="Q2" i="4"/>
  <c r="K45" i="37"/>
  <c r="I57" i="37"/>
  <c r="I6" i="37"/>
  <c r="P26" i="37"/>
  <c r="Q13" i="37"/>
  <c r="Q45" i="37"/>
  <c r="I11" i="4"/>
  <c r="I36" i="37"/>
  <c r="H28" i="35"/>
  <c r="K39" i="37"/>
  <c r="Q40" i="37"/>
  <c r="J46" i="37"/>
  <c r="H28" i="37"/>
  <c r="J2" i="37"/>
  <c r="Q33" i="37"/>
  <c r="Q26" i="37"/>
  <c r="H21" i="44"/>
  <c r="K53" i="37"/>
  <c r="H13" i="37"/>
  <c r="H32" i="37"/>
  <c r="P21" i="4"/>
  <c r="J15" i="37"/>
  <c r="P42" i="37"/>
  <c r="H29" i="37"/>
  <c r="Q5" i="35"/>
  <c r="I46" i="37"/>
  <c r="I42" i="37"/>
  <c r="P28" i="37"/>
  <c r="P6" i="37"/>
  <c r="H52" i="37"/>
  <c r="P18" i="37"/>
  <c r="I20" i="37"/>
  <c r="K34" i="37"/>
  <c r="Q22" i="37"/>
  <c r="I19" i="32"/>
  <c r="I2" i="42"/>
  <c r="I45" i="35"/>
  <c r="J37" i="37"/>
  <c r="I26" i="37"/>
  <c r="H27" i="44"/>
  <c r="Q19" i="4"/>
  <c r="H41" i="37"/>
  <c r="K48" i="37"/>
  <c r="K42" i="37"/>
  <c r="I2" i="35"/>
  <c r="K49" i="37"/>
  <c r="Q17" i="37"/>
  <c r="J20" i="37"/>
  <c r="I2" i="37"/>
  <c r="J11" i="37"/>
  <c r="H5" i="37"/>
  <c r="I14" i="35"/>
  <c r="H39" i="42"/>
  <c r="P29" i="37"/>
  <c r="H9" i="44"/>
  <c r="I21" i="37"/>
  <c r="I49" i="37"/>
  <c r="I32" i="37"/>
  <c r="I38" i="37"/>
  <c r="Q42" i="37"/>
  <c r="J17" i="37"/>
  <c r="H51" i="37"/>
  <c r="H31" i="37"/>
  <c r="J33" i="37"/>
  <c r="P27" i="37"/>
  <c r="H25" i="37"/>
  <c r="Q54" i="37"/>
  <c r="H24" i="42"/>
  <c r="Q6" i="32"/>
  <c r="J12" i="37"/>
  <c r="K3" i="37"/>
  <c r="K2" i="37"/>
  <c r="H4" i="37"/>
  <c r="K55" i="37"/>
  <c r="H50" i="37"/>
  <c r="H40" i="37"/>
  <c r="P34" i="4"/>
  <c r="J41" i="37"/>
  <c r="I14" i="4"/>
  <c r="H15" i="37"/>
  <c r="J38" i="37"/>
  <c r="J7" i="37"/>
  <c r="K51" i="37"/>
  <c r="K35" i="37"/>
  <c r="J31" i="37"/>
  <c r="I33" i="37"/>
  <c r="I43" i="37"/>
  <c r="H12" i="35"/>
  <c r="P36" i="37"/>
  <c r="J56" i="37"/>
  <c r="H55" i="44"/>
  <c r="H55" i="37"/>
  <c r="K21" i="37"/>
  <c r="P5" i="37"/>
  <c r="P30" i="37"/>
  <c r="I10" i="44"/>
  <c r="Q51" i="37"/>
  <c r="Q15" i="37"/>
  <c r="Q38" i="37"/>
  <c r="K20" i="37"/>
  <c r="H34" i="37"/>
  <c r="H11" i="37"/>
  <c r="K51" i="35"/>
  <c r="J51" i="32"/>
  <c r="P33" i="35"/>
  <c r="P55" i="35"/>
  <c r="Q48" i="37"/>
  <c r="Q9" i="37"/>
  <c r="Q56" i="37"/>
  <c r="K25" i="37"/>
  <c r="H9" i="37"/>
  <c r="P15" i="37"/>
  <c r="H43" i="37"/>
  <c r="Q55" i="37"/>
  <c r="Q39" i="37"/>
  <c r="P40" i="37"/>
  <c r="P46" i="37"/>
  <c r="K28" i="37"/>
  <c r="P2" i="37"/>
  <c r="I11" i="37"/>
  <c r="Q45" i="32"/>
  <c r="I42" i="4"/>
  <c r="J36" i="37"/>
  <c r="J39" i="32"/>
  <c r="J6" i="37"/>
  <c r="Q40" i="44"/>
  <c r="H33" i="32"/>
  <c r="H38" i="42"/>
  <c r="H37" i="37"/>
  <c r="I29" i="37"/>
  <c r="I26" i="4"/>
  <c r="I52" i="37"/>
  <c r="H29" i="32"/>
  <c r="I41" i="37"/>
  <c r="J18" i="37"/>
  <c r="I28" i="37"/>
  <c r="Q31" i="37"/>
  <c r="J22" i="35"/>
  <c r="K26" i="37"/>
  <c r="K32" i="37"/>
  <c r="I37" i="37"/>
  <c r="H39" i="35"/>
  <c r="H32" i="42"/>
  <c r="P41" i="37"/>
  <c r="K56" i="35"/>
  <c r="J14" i="37"/>
  <c r="J48" i="35"/>
  <c r="H6" i="37"/>
  <c r="Q41" i="37"/>
  <c r="J21" i="37"/>
  <c r="Q28" i="37"/>
  <c r="I22" i="37"/>
  <c r="J16" i="37"/>
  <c r="Q43" i="37"/>
  <c r="K15" i="37"/>
  <c r="I44" i="42"/>
  <c r="K36" i="37"/>
  <c r="K10" i="37"/>
  <c r="J19" i="37"/>
  <c r="I44" i="37"/>
  <c r="Q8" i="37"/>
  <c r="H54" i="37"/>
  <c r="H35" i="37"/>
  <c r="H24" i="37"/>
  <c r="J39" i="44"/>
  <c r="I54" i="37"/>
  <c r="Q6" i="37"/>
  <c r="I14" i="37"/>
  <c r="H16" i="37"/>
  <c r="P54" i="4"/>
  <c r="I42" i="35"/>
  <c r="I32" i="32"/>
  <c r="H44" i="42"/>
  <c r="J47" i="37"/>
  <c r="Q57" i="37"/>
  <c r="K19" i="37"/>
  <c r="H30" i="35"/>
  <c r="P38" i="37"/>
  <c r="P12" i="37"/>
  <c r="P17" i="37"/>
  <c r="J22" i="37"/>
  <c r="H46" i="37"/>
  <c r="Q42" i="32"/>
  <c r="P56" i="37"/>
  <c r="H15" i="44"/>
  <c r="I12" i="37"/>
  <c r="J35" i="37"/>
  <c r="J22" i="32"/>
  <c r="I13" i="44"/>
  <c r="K5" i="37"/>
  <c r="J57" i="37"/>
  <c r="Q10" i="37"/>
  <c r="I3" i="37"/>
  <c r="H40" i="4"/>
  <c r="Q36" i="37"/>
  <c r="P23" i="37"/>
  <c r="I51" i="37"/>
  <c r="Q16" i="37"/>
  <c r="K43" i="37"/>
  <c r="H4" i="44"/>
  <c r="I7" i="32"/>
  <c r="I43" i="42"/>
  <c r="J13" i="32"/>
  <c r="J4" i="37"/>
  <c r="J29" i="37"/>
  <c r="I27" i="37"/>
  <c r="H39" i="37"/>
  <c r="Q27" i="37"/>
  <c r="K41" i="37"/>
  <c r="P31" i="37"/>
  <c r="M39" i="44" l="1"/>
  <c r="M19" i="42"/>
  <c r="M56" i="44"/>
  <c r="M33" i="32"/>
  <c r="M13" i="32"/>
  <c r="M7" i="32"/>
  <c r="M51" i="32"/>
  <c r="M26" i="32"/>
  <c r="M39" i="32"/>
  <c r="M48" i="35"/>
  <c r="M22" i="35"/>
  <c r="M22" i="32"/>
  <c r="M32" i="35"/>
  <c r="M28" i="42"/>
  <c r="M21" i="35"/>
  <c r="M14" i="37"/>
  <c r="M36" i="37"/>
  <c r="M28" i="37"/>
  <c r="M44" i="37"/>
  <c r="M33" i="37"/>
  <c r="M26" i="37"/>
  <c r="M52" i="37"/>
  <c r="M43" i="37"/>
  <c r="M5" i="37"/>
  <c r="M56" i="37"/>
  <c r="M6" i="37"/>
  <c r="M49" i="37"/>
  <c r="M17" i="37"/>
  <c r="M18" i="37"/>
  <c r="M11" i="37"/>
  <c r="M54" i="37"/>
  <c r="M42" i="37"/>
  <c r="M12" i="37"/>
  <c r="M22" i="37"/>
  <c r="M31" i="37"/>
  <c r="M53" i="37"/>
  <c r="M55" i="37"/>
  <c r="M30" i="37"/>
  <c r="M46" i="37"/>
  <c r="M32" i="37"/>
  <c r="M4" i="37"/>
  <c r="M45" i="37"/>
  <c r="M34" i="37"/>
  <c r="M40" i="37"/>
  <c r="M25" i="37"/>
  <c r="M24" i="37"/>
  <c r="M57" i="37"/>
  <c r="M15" i="37"/>
  <c r="M47" i="37"/>
  <c r="M8" i="37"/>
  <c r="M16" i="37"/>
  <c r="M50" i="37"/>
  <c r="M20" i="37"/>
  <c r="M19" i="37"/>
  <c r="M10" i="37"/>
  <c r="M48" i="37"/>
  <c r="M23" i="37"/>
  <c r="M2" i="37"/>
  <c r="M3" i="37"/>
  <c r="M13" i="37"/>
  <c r="M51" i="37"/>
  <c r="M35" i="37"/>
  <c r="M39" i="37"/>
  <c r="M7" i="37"/>
  <c r="M37" i="37"/>
  <c r="M29" i="37"/>
  <c r="M21" i="37"/>
  <c r="M9" i="37"/>
  <c r="M38" i="37"/>
  <c r="M41" i="37"/>
  <c r="M27" i="37"/>
  <c r="B23" i="40"/>
  <c r="T4" i="40"/>
  <c r="C27" i="40"/>
  <c r="C42" i="40"/>
  <c r="C41" i="40"/>
  <c r="C38" i="40"/>
  <c r="C20" i="40"/>
  <c r="C55" i="40"/>
  <c r="C15" i="40"/>
  <c r="C52" i="40"/>
  <c r="C39" i="40"/>
  <c r="C48" i="40"/>
  <c r="C6" i="40"/>
  <c r="C8" i="40"/>
  <c r="C29" i="40"/>
  <c r="C5" i="40"/>
  <c r="C23" i="40"/>
  <c r="C21" i="40"/>
  <c r="C31" i="40"/>
  <c r="C54" i="40"/>
  <c r="C33" i="40"/>
  <c r="C51" i="40"/>
  <c r="C13" i="40"/>
  <c r="C11" i="40"/>
  <c r="C18" i="40"/>
  <c r="C19" i="40"/>
  <c r="C56" i="40"/>
  <c r="C30" i="40"/>
  <c r="C22" i="40"/>
  <c r="C17" i="40"/>
  <c r="C40" i="40"/>
  <c r="C3" i="40"/>
  <c r="C34" i="40"/>
  <c r="C57" i="40"/>
  <c r="C32" i="40"/>
  <c r="C2" i="40"/>
  <c r="C46" i="40"/>
  <c r="C24" i="40"/>
  <c r="C14" i="40"/>
  <c r="C9" i="40"/>
  <c r="C4" i="40"/>
  <c r="C26" i="40"/>
  <c r="C7" i="40"/>
  <c r="C36" i="40"/>
  <c r="C12" i="40"/>
  <c r="C49" i="40"/>
  <c r="C35" i="40"/>
  <c r="C28" i="40"/>
  <c r="C25" i="40"/>
  <c r="C37" i="40"/>
  <c r="C43" i="40"/>
  <c r="C47" i="40"/>
  <c r="C44" i="40"/>
  <c r="C50" i="40"/>
  <c r="C10" i="40"/>
  <c r="C53" i="40"/>
  <c r="C16" i="40"/>
  <c r="C45" i="40"/>
  <c r="B42" i="40"/>
  <c r="B4" i="40"/>
  <c r="B6" i="40"/>
  <c r="B56" i="40"/>
  <c r="B47" i="40"/>
  <c r="B40" i="40"/>
  <c r="B54" i="40"/>
  <c r="B38" i="40"/>
  <c r="B11" i="40"/>
  <c r="B20" i="40"/>
  <c r="B41" i="40"/>
  <c r="B3" i="40"/>
  <c r="B8" i="40"/>
  <c r="B32" i="40"/>
  <c r="B19" i="40"/>
  <c r="B43" i="40"/>
  <c r="B17" i="40"/>
  <c r="B14" i="40"/>
  <c r="B50" i="40"/>
  <c r="B52" i="40"/>
  <c r="B36" i="40"/>
  <c r="B39" i="40"/>
  <c r="B30" i="40"/>
  <c r="B7" i="40"/>
  <c r="B37" i="40"/>
  <c r="B18" i="40"/>
  <c r="B15" i="40"/>
  <c r="B29" i="40"/>
  <c r="B46" i="40"/>
  <c r="B44" i="40"/>
  <c r="B26" i="40"/>
  <c r="B35" i="40"/>
  <c r="B16" i="40"/>
  <c r="B31" i="40"/>
  <c r="B53" i="40"/>
  <c r="B45" i="40"/>
  <c r="B5" i="40"/>
  <c r="B28" i="40"/>
  <c r="B33" i="40"/>
  <c r="B13" i="40"/>
  <c r="B48" i="40"/>
  <c r="B55" i="40"/>
  <c r="B22" i="40"/>
  <c r="B9" i="40"/>
  <c r="B57" i="40"/>
  <c r="B10" i="40"/>
  <c r="B27" i="40"/>
  <c r="B21" i="40"/>
  <c r="B34" i="40"/>
  <c r="B24" i="40"/>
  <c r="B12" i="40"/>
  <c r="B49" i="40"/>
  <c r="B25" i="40"/>
  <c r="B2" i="40"/>
  <c r="B51" i="40"/>
  <c r="G38" i="40"/>
  <c r="G43" i="40"/>
  <c r="G7" i="40"/>
  <c r="G35" i="40"/>
  <c r="G13" i="40"/>
  <c r="G21" i="40"/>
  <c r="G42" i="40"/>
  <c r="G11" i="40"/>
  <c r="G17" i="40"/>
  <c r="G37" i="40"/>
  <c r="G16" i="40"/>
  <c r="G48" i="40"/>
  <c r="G4" i="40"/>
  <c r="G20" i="40"/>
  <c r="G18" i="40"/>
  <c r="G55" i="40"/>
  <c r="G41" i="40"/>
  <c r="G15" i="40"/>
  <c r="G22" i="40"/>
  <c r="G3" i="40"/>
  <c r="G29" i="40"/>
  <c r="G9" i="40"/>
  <c r="G8" i="40"/>
  <c r="G46" i="40"/>
  <c r="G57" i="40"/>
  <c r="G40" i="40"/>
  <c r="G39" i="40"/>
  <c r="G28" i="40"/>
  <c r="G54" i="40"/>
  <c r="G30" i="40"/>
  <c r="G33" i="40"/>
  <c r="G34" i="40"/>
  <c r="G14" i="40"/>
  <c r="G31" i="40"/>
  <c r="G24" i="40"/>
  <c r="G6" i="40"/>
  <c r="G50" i="40"/>
  <c r="G53" i="40"/>
  <c r="G12" i="40"/>
  <c r="G56" i="40"/>
  <c r="G52" i="40"/>
  <c r="G45" i="40"/>
  <c r="G49" i="40"/>
  <c r="G47" i="40"/>
  <c r="G36" i="40"/>
  <c r="G5" i="40"/>
  <c r="G25" i="40"/>
  <c r="G32" i="40"/>
  <c r="G44" i="40"/>
  <c r="G2" i="40"/>
  <c r="G23" i="40"/>
  <c r="G19" i="40"/>
  <c r="G26" i="40"/>
  <c r="G27" i="40"/>
  <c r="G10" i="40"/>
  <c r="G51" i="40"/>
  <c r="K11" i="37"/>
  <c r="Q19" i="40"/>
  <c r="K50" i="37"/>
  <c r="J16" i="40"/>
  <c r="H13" i="40"/>
  <c r="I19" i="40"/>
  <c r="H36" i="37"/>
  <c r="P44" i="37"/>
  <c r="H51" i="40"/>
  <c r="P33" i="40"/>
  <c r="K35" i="40"/>
  <c r="J36" i="40"/>
  <c r="Q54" i="40"/>
  <c r="J19" i="40"/>
  <c r="Q32" i="40"/>
  <c r="H12" i="40"/>
  <c r="P49" i="40"/>
  <c r="Q33" i="40"/>
  <c r="I27" i="40"/>
  <c r="Q31" i="40"/>
  <c r="Q15" i="40"/>
  <c r="J11" i="40"/>
  <c r="Q7" i="40"/>
  <c r="J10" i="40"/>
  <c r="Q38" i="40"/>
  <c r="Q26" i="40"/>
  <c r="P56" i="40"/>
  <c r="P5" i="40"/>
  <c r="H45" i="40"/>
  <c r="H18" i="40"/>
  <c r="K44" i="40"/>
  <c r="J37" i="40"/>
  <c r="P43" i="40"/>
  <c r="I5" i="40"/>
  <c r="I53" i="40"/>
  <c r="Q3" i="40"/>
  <c r="I9" i="40"/>
  <c r="Q20" i="40"/>
  <c r="H29" i="40"/>
  <c r="I56" i="40"/>
  <c r="Q46" i="40"/>
  <c r="J40" i="40"/>
  <c r="I28" i="40"/>
  <c r="K13" i="40"/>
  <c r="I55" i="37"/>
  <c r="K55" i="40"/>
  <c r="Q36" i="40"/>
  <c r="I10" i="40"/>
  <c r="H25" i="40"/>
  <c r="I55" i="40"/>
  <c r="I14" i="40"/>
  <c r="J25" i="40"/>
  <c r="P23" i="40"/>
  <c r="H38" i="37"/>
  <c r="I22" i="40"/>
  <c r="I13" i="40"/>
  <c r="K33" i="40"/>
  <c r="P19" i="40"/>
  <c r="H55" i="40"/>
  <c r="K5" i="40"/>
  <c r="K21" i="40"/>
  <c r="P6" i="40"/>
  <c r="P17" i="40"/>
  <c r="K49" i="40"/>
  <c r="P14" i="40"/>
  <c r="I40" i="40"/>
  <c r="P20" i="40"/>
  <c r="H48" i="40"/>
  <c r="Q53" i="40"/>
  <c r="J9" i="40"/>
  <c r="J45" i="40"/>
  <c r="J57" i="40"/>
  <c r="H30" i="40"/>
  <c r="Q37" i="40"/>
  <c r="I43" i="40"/>
  <c r="Q5" i="40"/>
  <c r="P53" i="40"/>
  <c r="J47" i="40"/>
  <c r="J15" i="40"/>
  <c r="H20" i="40"/>
  <c r="K29" i="40"/>
  <c r="H2" i="40"/>
  <c r="J41" i="40"/>
  <c r="K40" i="40"/>
  <c r="K54" i="40"/>
  <c r="Q48" i="40"/>
  <c r="P8" i="40"/>
  <c r="P32" i="40"/>
  <c r="H50" i="40"/>
  <c r="J44" i="40"/>
  <c r="K38" i="40"/>
  <c r="K22" i="40"/>
  <c r="I48" i="40"/>
  <c r="P35" i="40"/>
  <c r="H35" i="40"/>
  <c r="K36" i="40"/>
  <c r="P55" i="40"/>
  <c r="I20" i="40"/>
  <c r="J46" i="40"/>
  <c r="I7" i="40"/>
  <c r="Q17" i="40"/>
  <c r="H24" i="40"/>
  <c r="Q25" i="40"/>
  <c r="J30" i="40"/>
  <c r="I52" i="40"/>
  <c r="J7" i="40"/>
  <c r="P47" i="40"/>
  <c r="J20" i="40"/>
  <c r="J2" i="40"/>
  <c r="K41" i="40"/>
  <c r="P28" i="40"/>
  <c r="J54" i="40"/>
  <c r="Q53" i="37"/>
  <c r="H14" i="40"/>
  <c r="J34" i="40"/>
  <c r="I49" i="40"/>
  <c r="H32" i="40"/>
  <c r="P16" i="40"/>
  <c r="J29" i="40"/>
  <c r="I23" i="40"/>
  <c r="I39" i="37"/>
  <c r="H45" i="37"/>
  <c r="H40" i="40"/>
  <c r="K48" i="40"/>
  <c r="P25" i="40"/>
  <c r="I30" i="40"/>
  <c r="Q52" i="40"/>
  <c r="P7" i="40"/>
  <c r="H39" i="40"/>
  <c r="I26" i="40"/>
  <c r="Q41" i="40"/>
  <c r="K28" i="40"/>
  <c r="I32" i="40"/>
  <c r="I30" i="37"/>
  <c r="K18" i="40"/>
  <c r="K51" i="40"/>
  <c r="Q25" i="37"/>
  <c r="K11" i="40"/>
  <c r="J27" i="40"/>
  <c r="Q47" i="40"/>
  <c r="Q21" i="40"/>
  <c r="Q4" i="40"/>
  <c r="I50" i="40"/>
  <c r="K45" i="40"/>
  <c r="H19" i="40"/>
  <c r="I17" i="40"/>
  <c r="J12" i="40"/>
  <c r="Q24" i="40"/>
  <c r="P4" i="40"/>
  <c r="K9" i="40"/>
  <c r="P26" i="40"/>
  <c r="I41" i="40"/>
  <c r="Q28" i="40"/>
  <c r="H54" i="40"/>
  <c r="K19" i="40"/>
  <c r="H34" i="40"/>
  <c r="I25" i="40"/>
  <c r="J33" i="40"/>
  <c r="I18" i="40"/>
  <c r="H10" i="40"/>
  <c r="H8" i="40"/>
  <c r="I33" i="40"/>
  <c r="K13" i="37"/>
  <c r="H3" i="37"/>
  <c r="Q50" i="40"/>
  <c r="I12" i="40"/>
  <c r="J52" i="40"/>
  <c r="Q9" i="40"/>
  <c r="H26" i="40"/>
  <c r="I42" i="40"/>
  <c r="J22" i="40"/>
  <c r="K32" i="40"/>
  <c r="K12" i="40"/>
  <c r="P52" i="40"/>
  <c r="J8" i="40"/>
  <c r="K14" i="40"/>
  <c r="H52" i="40"/>
  <c r="H26" i="37"/>
  <c r="H56" i="40"/>
  <c r="I46" i="40"/>
  <c r="Q12" i="40"/>
  <c r="J17" i="40"/>
  <c r="P9" i="40"/>
  <c r="K56" i="40"/>
  <c r="J42" i="40"/>
  <c r="P34" i="40"/>
  <c r="J14" i="40"/>
  <c r="P22" i="40"/>
  <c r="Q22" i="40"/>
  <c r="I37" i="40"/>
  <c r="K39" i="40"/>
  <c r="K30" i="40"/>
  <c r="H15" i="40"/>
  <c r="J31" i="40"/>
  <c r="K10" i="40"/>
  <c r="H37" i="40"/>
  <c r="H53" i="40"/>
  <c r="P31" i="40"/>
  <c r="P46" i="40"/>
  <c r="Q34" i="40"/>
  <c r="J28" i="40"/>
  <c r="I36" i="40"/>
  <c r="Q30" i="40"/>
  <c r="Q27" i="40"/>
  <c r="I3" i="40"/>
  <c r="J21" i="40"/>
  <c r="Q18" i="40"/>
  <c r="J35" i="40"/>
  <c r="P39" i="40"/>
  <c r="Q10" i="40"/>
  <c r="H6" i="40"/>
  <c r="K57" i="40"/>
  <c r="P37" i="40"/>
  <c r="J4" i="40"/>
  <c r="I15" i="40"/>
  <c r="K26" i="40"/>
  <c r="K42" i="40"/>
  <c r="Q14" i="40"/>
  <c r="I51" i="40"/>
  <c r="P36" i="40"/>
  <c r="J50" i="40"/>
  <c r="I8" i="40"/>
  <c r="I38" i="40"/>
  <c r="Q51" i="40"/>
  <c r="J48" i="40"/>
  <c r="Q49" i="40"/>
  <c r="Q11" i="40"/>
  <c r="P2" i="40"/>
  <c r="J5" i="40"/>
  <c r="Q39" i="40"/>
  <c r="Q44" i="40"/>
  <c r="K46" i="40"/>
  <c r="Q57" i="40"/>
  <c r="I24" i="40"/>
  <c r="I4" i="40"/>
  <c r="K47" i="40"/>
  <c r="K20" i="40"/>
  <c r="I2" i="40"/>
  <c r="H42" i="40"/>
  <c r="K27" i="37"/>
  <c r="I34" i="37"/>
  <c r="H16" i="40"/>
  <c r="K50" i="40"/>
  <c r="H11" i="40"/>
  <c r="K25" i="40"/>
  <c r="H33" i="40"/>
  <c r="H5" i="40"/>
  <c r="J51" i="40"/>
  <c r="I34" i="40"/>
  <c r="P38" i="40"/>
  <c r="J56" i="40"/>
  <c r="K7" i="40"/>
  <c r="J6" i="40"/>
  <c r="K6" i="40"/>
  <c r="H23" i="40"/>
  <c r="K52" i="40"/>
  <c r="H7" i="40"/>
  <c r="H21" i="40"/>
  <c r="K2" i="40"/>
  <c r="Q42" i="40"/>
  <c r="P27" i="40"/>
  <c r="K16" i="40"/>
  <c r="P54" i="40"/>
  <c r="K8" i="40"/>
  <c r="H44" i="40"/>
  <c r="Q13" i="40"/>
  <c r="J49" i="40"/>
  <c r="P11" i="40"/>
  <c r="H31" i="40"/>
  <c r="I4" i="37"/>
  <c r="I35" i="40"/>
  <c r="I6" i="40"/>
  <c r="K24" i="40"/>
  <c r="P3" i="40"/>
  <c r="P21" i="40"/>
  <c r="Q2" i="40"/>
  <c r="H28" i="40"/>
  <c r="Q16" i="40"/>
  <c r="Q45" i="40"/>
  <c r="H38" i="40"/>
  <c r="I11" i="40"/>
  <c r="H49" i="40"/>
  <c r="P15" i="40"/>
  <c r="J43" i="40"/>
  <c r="P30" i="40"/>
  <c r="P45" i="40"/>
  <c r="J18" i="40"/>
  <c r="K43" i="40"/>
  <c r="H3" i="40"/>
  <c r="I21" i="40"/>
  <c r="H41" i="40"/>
  <c r="J32" i="40"/>
  <c r="P13" i="40"/>
  <c r="P12" i="40"/>
  <c r="P51" i="40"/>
  <c r="K23" i="40"/>
  <c r="K34" i="40"/>
  <c r="P24" i="40"/>
  <c r="K31" i="40"/>
  <c r="H27" i="40"/>
  <c r="P18" i="40"/>
  <c r="Q43" i="40"/>
  <c r="J3" i="40"/>
  <c r="P29" i="40"/>
  <c r="Q40" i="40"/>
  <c r="I39" i="40"/>
  <c r="K27" i="40"/>
  <c r="K53" i="40"/>
  <c r="H43" i="40"/>
  <c r="I47" i="40"/>
  <c r="H57" i="40"/>
  <c r="Q23" i="40"/>
  <c r="H4" i="40"/>
  <c r="J39" i="40"/>
  <c r="P41" i="40"/>
  <c r="P50" i="40"/>
  <c r="H22" i="40"/>
  <c r="Q55" i="40"/>
  <c r="J55" i="40"/>
  <c r="H17" i="40"/>
  <c r="J38" i="40"/>
  <c r="J24" i="40"/>
  <c r="Q6" i="40"/>
  <c r="P10" i="40"/>
  <c r="K37" i="40"/>
  <c r="J53" i="40"/>
  <c r="I31" i="40"/>
  <c r="H46" i="40"/>
  <c r="H36" i="40"/>
  <c r="I57" i="40"/>
  <c r="P44" i="40"/>
  <c r="K4" i="40"/>
  <c r="K3" i="40"/>
  <c r="I29" i="40"/>
  <c r="P48" i="40"/>
  <c r="I16" i="40"/>
  <c r="P40" i="40"/>
  <c r="I44" i="40"/>
  <c r="K17" i="40"/>
  <c r="H9" i="40"/>
  <c r="Q56" i="40"/>
  <c r="P42" i="40"/>
  <c r="M34" i="40" l="1"/>
  <c r="M20" i="40"/>
  <c r="M47" i="40"/>
  <c r="M49" i="40"/>
  <c r="M37" i="40"/>
  <c r="M57" i="40"/>
  <c r="M44" i="40"/>
  <c r="M24" i="40"/>
  <c r="M51" i="40"/>
  <c r="M42" i="40"/>
  <c r="M14" i="40"/>
  <c r="M8" i="40"/>
  <c r="M45" i="40"/>
  <c r="M39" i="40"/>
  <c r="M11" i="40"/>
  <c r="M36" i="40"/>
  <c r="M43" i="40"/>
  <c r="M33" i="40"/>
  <c r="M28" i="40"/>
  <c r="M12" i="40"/>
  <c r="M54" i="40"/>
  <c r="M40" i="40"/>
  <c r="M52" i="40"/>
  <c r="M10" i="40"/>
  <c r="M4" i="40"/>
  <c r="M7" i="40"/>
  <c r="M27" i="40"/>
  <c r="M17" i="40"/>
  <c r="M2" i="40"/>
  <c r="M46" i="40"/>
  <c r="M3" i="40"/>
  <c r="M53" i="40"/>
  <c r="M50" i="40"/>
  <c r="M22" i="40"/>
  <c r="M41" i="40"/>
  <c r="M38" i="40"/>
  <c r="M6" i="40"/>
  <c r="M21" i="40"/>
  <c r="M55" i="40"/>
  <c r="M5" i="40"/>
  <c r="M29" i="40"/>
  <c r="M30" i="40"/>
  <c r="M16" i="40"/>
  <c r="M9" i="40"/>
  <c r="M35" i="40"/>
  <c r="M56" i="40"/>
  <c r="M31" i="40"/>
  <c r="M48" i="40"/>
  <c r="M32" i="40"/>
  <c r="M15" i="40"/>
  <c r="M25" i="40"/>
  <c r="M18" i="40"/>
  <c r="M19" i="40"/>
  <c r="I45" i="40"/>
  <c r="Q35" i="40"/>
  <c r="D2" i="43" a="1"/>
  <c r="J23" i="40"/>
  <c r="J13" i="40"/>
  <c r="I54" i="40"/>
  <c r="K15" i="40"/>
  <c r="H47" i="40"/>
  <c r="J26" i="40"/>
  <c r="P57" i="40"/>
  <c r="Q29" i="40"/>
  <c r="Q8" i="40"/>
  <c r="D2" i="41" a="1"/>
  <c r="M13" i="40" l="1"/>
  <c r="M23" i="40"/>
  <c r="M26" i="40"/>
  <c r="D52" i="41"/>
  <c r="D49" i="41"/>
  <c r="D72" i="41"/>
  <c r="D79" i="41"/>
  <c r="D8" i="41"/>
  <c r="D89" i="41"/>
  <c r="D54" i="41"/>
  <c r="D95" i="41"/>
  <c r="D99" i="41"/>
  <c r="D104" i="41"/>
  <c r="D7" i="41"/>
  <c r="D40" i="41"/>
  <c r="D34" i="41"/>
  <c r="D33" i="41"/>
  <c r="D69" i="41"/>
  <c r="D42" i="41"/>
  <c r="D84" i="41"/>
  <c r="D53" i="41"/>
  <c r="D50" i="41"/>
  <c r="D3" i="41"/>
  <c r="D46" i="41"/>
  <c r="D39" i="41"/>
  <c r="D93" i="41"/>
  <c r="D68" i="41"/>
  <c r="D58" i="41"/>
  <c r="D110" i="41"/>
  <c r="D60" i="41"/>
  <c r="D103" i="41"/>
  <c r="D23" i="41"/>
  <c r="D48" i="41"/>
  <c r="D120" i="41"/>
  <c r="D38" i="41"/>
  <c r="D121" i="41"/>
  <c r="D118" i="41"/>
  <c r="D96" i="41"/>
  <c r="D45" i="41"/>
  <c r="D32" i="41"/>
  <c r="D81" i="41"/>
  <c r="D82" i="41"/>
  <c r="D125" i="41"/>
  <c r="D9" i="41"/>
  <c r="D90" i="41"/>
  <c r="D43" i="41"/>
  <c r="D22" i="41"/>
  <c r="D44" i="41"/>
  <c r="D91" i="41"/>
  <c r="D85" i="41"/>
  <c r="D83" i="41"/>
  <c r="D62" i="41"/>
  <c r="D71" i="41"/>
  <c r="D59" i="41"/>
  <c r="D122" i="41"/>
  <c r="D20" i="41"/>
  <c r="D112" i="41"/>
  <c r="D21" i="41"/>
  <c r="D76" i="41"/>
  <c r="D61" i="41"/>
  <c r="D114" i="41"/>
  <c r="D29" i="41"/>
  <c r="D115" i="41"/>
  <c r="D30" i="41"/>
  <c r="D63" i="41"/>
  <c r="D117" i="41"/>
  <c r="D123" i="41"/>
  <c r="D100" i="41"/>
  <c r="D92" i="41"/>
  <c r="D28" i="41"/>
  <c r="D67" i="41"/>
  <c r="D94" i="41"/>
  <c r="D98" i="41"/>
  <c r="D107" i="41"/>
  <c r="D106" i="41"/>
  <c r="D4" i="41"/>
  <c r="D119" i="41"/>
  <c r="D74" i="41"/>
  <c r="D55" i="41"/>
  <c r="D64" i="41"/>
  <c r="D57" i="41"/>
  <c r="D88" i="41"/>
  <c r="D19" i="41"/>
  <c r="D31" i="41"/>
  <c r="D47" i="41"/>
  <c r="D108" i="41"/>
  <c r="D25" i="41"/>
  <c r="D18" i="41"/>
  <c r="D26" i="41"/>
  <c r="D37" i="41"/>
  <c r="D51" i="41"/>
  <c r="D78" i="41"/>
  <c r="D87" i="41"/>
  <c r="D116" i="41"/>
  <c r="D35" i="41"/>
  <c r="D102" i="41"/>
  <c r="D86" i="41"/>
  <c r="D17" i="41"/>
  <c r="D126" i="41"/>
  <c r="D109" i="41"/>
  <c r="D14" i="41"/>
  <c r="D80" i="41"/>
  <c r="D24" i="41"/>
  <c r="D97" i="41"/>
  <c r="D41" i="41"/>
  <c r="D101" i="41"/>
  <c r="D6" i="41"/>
  <c r="D15" i="41"/>
  <c r="D10" i="41"/>
  <c r="D2" i="41"/>
  <c r="D13" i="41"/>
  <c r="D5" i="41"/>
  <c r="D73" i="41"/>
  <c r="D105" i="41"/>
  <c r="D111" i="41"/>
  <c r="D11" i="41"/>
  <c r="D12" i="41"/>
  <c r="D70" i="41"/>
  <c r="D27" i="41"/>
  <c r="D36" i="41"/>
  <c r="D65" i="41"/>
  <c r="D66" i="41"/>
  <c r="D124" i="41"/>
  <c r="D77" i="41"/>
  <c r="D113" i="41"/>
  <c r="D56" i="41"/>
  <c r="D75" i="41"/>
  <c r="D16" i="41"/>
  <c r="D8" i="43"/>
  <c r="D49" i="43"/>
  <c r="D124" i="43"/>
  <c r="D61" i="43"/>
  <c r="D2" i="43"/>
  <c r="D118" i="43"/>
  <c r="D82" i="43"/>
  <c r="D26" i="43"/>
  <c r="D71" i="43"/>
  <c r="D52" i="43"/>
  <c r="D11" i="43"/>
  <c r="D92" i="43"/>
  <c r="D29" i="43"/>
  <c r="D94" i="43"/>
  <c r="D88" i="43"/>
  <c r="D126" i="43"/>
  <c r="D101" i="43"/>
  <c r="D22" i="43"/>
  <c r="D65" i="43"/>
  <c r="D111" i="43"/>
  <c r="D91" i="43"/>
  <c r="D64" i="43"/>
  <c r="D33" i="43"/>
  <c r="D103" i="43"/>
  <c r="D81" i="43"/>
  <c r="D122" i="43"/>
  <c r="D19" i="43"/>
  <c r="D80" i="43"/>
  <c r="D17" i="43"/>
  <c r="D115" i="43"/>
  <c r="D32" i="43"/>
  <c r="D54" i="43"/>
  <c r="D73" i="43"/>
  <c r="D25" i="43"/>
  <c r="D106" i="43"/>
  <c r="D56" i="43"/>
  <c r="D63" i="43"/>
  <c r="D14" i="43"/>
  <c r="D7" i="43"/>
  <c r="D34" i="43"/>
  <c r="D48" i="43"/>
  <c r="D90" i="43"/>
  <c r="D87" i="43"/>
  <c r="D40" i="43"/>
  <c r="D79" i="43"/>
  <c r="D15" i="43"/>
  <c r="D77" i="43"/>
  <c r="D36" i="43"/>
  <c r="D69" i="43"/>
  <c r="D6" i="43"/>
  <c r="D70" i="43"/>
  <c r="D38" i="43"/>
  <c r="D102" i="43"/>
  <c r="D45" i="43"/>
  <c r="D78" i="43"/>
  <c r="D58" i="43"/>
  <c r="D31" i="43"/>
  <c r="D10" i="43"/>
  <c r="D27" i="43"/>
  <c r="D85" i="43"/>
  <c r="D21" i="43"/>
  <c r="D44" i="43"/>
  <c r="D109" i="43"/>
  <c r="D9" i="43"/>
  <c r="D4" i="43"/>
  <c r="D42" i="43"/>
  <c r="D43" i="43"/>
  <c r="D117" i="43"/>
  <c r="D107" i="43"/>
  <c r="D24" i="43"/>
  <c r="D89" i="43"/>
  <c r="D47" i="43"/>
  <c r="D12" i="43"/>
  <c r="D57" i="43"/>
  <c r="D108" i="43"/>
  <c r="D50" i="43"/>
  <c r="D121" i="43"/>
  <c r="D84" i="43"/>
  <c r="D13" i="43"/>
  <c r="D60" i="43"/>
  <c r="D104" i="43"/>
  <c r="D120" i="43"/>
  <c r="D28" i="43"/>
  <c r="D41" i="43"/>
  <c r="D93" i="43"/>
  <c r="D30" i="43"/>
  <c r="D62" i="43"/>
  <c r="D95" i="43"/>
  <c r="D76" i="43"/>
  <c r="D35" i="43"/>
  <c r="D20" i="43"/>
  <c r="D46" i="43"/>
  <c r="D110" i="43"/>
  <c r="D100" i="43"/>
  <c r="D55" i="43"/>
  <c r="D119" i="43"/>
  <c r="D66" i="43"/>
  <c r="D5" i="43"/>
  <c r="D51" i="43"/>
  <c r="D59" i="43"/>
  <c r="D86" i="43"/>
  <c r="D23" i="43"/>
  <c r="D74" i="43"/>
  <c r="D98" i="43"/>
  <c r="D3" i="43"/>
  <c r="D68" i="43"/>
  <c r="D18" i="43"/>
  <c r="D53" i="43"/>
  <c r="D97" i="43"/>
  <c r="D116" i="43"/>
  <c r="D105" i="43"/>
  <c r="D112" i="43"/>
  <c r="D16" i="43"/>
  <c r="D113" i="43"/>
  <c r="D67" i="43"/>
  <c r="D125" i="43"/>
  <c r="D37" i="43"/>
  <c r="D39" i="43"/>
  <c r="D96" i="43"/>
  <c r="D72" i="43"/>
  <c r="D75" i="43"/>
  <c r="D123" i="43"/>
  <c r="D99" i="43"/>
  <c r="D114" i="43"/>
  <c r="D83" i="43"/>
  <c r="G46" i="43"/>
  <c r="F46" i="43"/>
  <c r="F116" i="41"/>
  <c r="H30" i="43"/>
  <c r="I8" i="43"/>
  <c r="I64" i="43"/>
  <c r="F33" i="43"/>
  <c r="G85" i="41"/>
  <c r="F24" i="41"/>
  <c r="F29" i="41"/>
  <c r="F7" i="43"/>
  <c r="F123" i="43"/>
  <c r="G121" i="41"/>
  <c r="I94" i="41"/>
  <c r="F118" i="43"/>
  <c r="H55" i="43"/>
  <c r="E79" i="43"/>
  <c r="H104" i="43"/>
  <c r="G91" i="41"/>
  <c r="E84" i="41"/>
  <c r="I27" i="41"/>
  <c r="I102" i="41"/>
  <c r="G67" i="41"/>
  <c r="E7" i="41"/>
  <c r="H111" i="41"/>
  <c r="I32" i="41"/>
  <c r="F95" i="41"/>
  <c r="G79" i="41"/>
  <c r="E122" i="41"/>
  <c r="G106" i="41"/>
  <c r="H25" i="41"/>
  <c r="F89" i="41"/>
  <c r="E51" i="43"/>
  <c r="E111" i="43"/>
  <c r="I48" i="41"/>
  <c r="F112" i="41"/>
  <c r="I108" i="43"/>
  <c r="H101" i="43"/>
  <c r="E53" i="41"/>
  <c r="H25" i="43"/>
  <c r="F14" i="41"/>
  <c r="H95" i="41"/>
  <c r="E60" i="41"/>
  <c r="H47" i="41"/>
  <c r="F106" i="43"/>
  <c r="F98" i="41"/>
  <c r="G113" i="41"/>
  <c r="E90" i="41"/>
  <c r="E40" i="41"/>
  <c r="F47" i="43"/>
  <c r="E39" i="41"/>
  <c r="G18" i="43"/>
  <c r="E118" i="43"/>
  <c r="I38" i="43"/>
  <c r="F66" i="43"/>
  <c r="I56" i="43"/>
  <c r="E114" i="43"/>
  <c r="G34" i="43"/>
  <c r="F46" i="41"/>
  <c r="G104" i="43"/>
  <c r="H73" i="41"/>
  <c r="H5" i="43"/>
  <c r="E98" i="41"/>
  <c r="I48" i="43"/>
  <c r="I29" i="41"/>
  <c r="H42" i="41"/>
  <c r="I41" i="43"/>
  <c r="F86" i="43"/>
  <c r="F7" i="41"/>
  <c r="H8" i="41"/>
  <c r="G102" i="43"/>
  <c r="G78" i="41"/>
  <c r="I58" i="43"/>
  <c r="H15" i="43"/>
  <c r="H104" i="41"/>
  <c r="H5" i="41"/>
  <c r="H49" i="43"/>
  <c r="E80" i="43"/>
  <c r="G60" i="43"/>
  <c r="F90" i="43"/>
  <c r="I72" i="43"/>
  <c r="F2" i="41"/>
  <c r="E17" i="41"/>
  <c r="I106" i="43"/>
  <c r="H121" i="41"/>
  <c r="I4" i="41"/>
  <c r="H66" i="43"/>
  <c r="F61" i="41"/>
  <c r="H6" i="41"/>
  <c r="G105" i="41"/>
  <c r="I46" i="43"/>
  <c r="E114" i="41"/>
  <c r="I80" i="43"/>
  <c r="G33" i="41"/>
  <c r="E34" i="41"/>
  <c r="G65" i="43"/>
  <c r="H3" i="41"/>
  <c r="F21" i="41"/>
  <c r="G37" i="41"/>
  <c r="E72" i="41"/>
  <c r="E99" i="43"/>
  <c r="F35" i="41"/>
  <c r="H37" i="41"/>
  <c r="H98" i="41"/>
  <c r="I125" i="41"/>
  <c r="E84" i="43"/>
  <c r="E34" i="43"/>
  <c r="F81" i="43"/>
  <c r="E6" i="43"/>
  <c r="M2" i="41"/>
  <c r="H17" i="41"/>
  <c r="I28" i="41"/>
  <c r="E122" i="43"/>
  <c r="E41" i="41"/>
  <c r="I34" i="41"/>
  <c r="E39" i="43"/>
  <c r="F71" i="41"/>
  <c r="E42" i="41"/>
  <c r="I119" i="41"/>
  <c r="G70" i="43"/>
  <c r="I97" i="41"/>
  <c r="E12" i="41"/>
  <c r="F16" i="41"/>
  <c r="F62" i="41"/>
  <c r="G97" i="41"/>
  <c r="E54" i="41"/>
  <c r="I3" i="41"/>
  <c r="H110" i="41"/>
  <c r="I31" i="41"/>
  <c r="E28" i="43"/>
  <c r="I89" i="41"/>
  <c r="H13" i="43"/>
  <c r="E77" i="43"/>
  <c r="G62" i="43"/>
  <c r="H23" i="43"/>
  <c r="H57" i="41"/>
  <c r="E69" i="41"/>
  <c r="H87" i="43"/>
  <c r="F37" i="43"/>
  <c r="H56" i="43"/>
  <c r="E16" i="41"/>
  <c r="F63" i="43"/>
  <c r="F8" i="41"/>
  <c r="D2" i="45" a="1"/>
  <c r="I85" i="41"/>
  <c r="H94" i="43"/>
  <c r="E73" i="41"/>
  <c r="H31" i="43"/>
  <c r="H125" i="43"/>
  <c r="F122" i="43"/>
  <c r="G71" i="41"/>
  <c r="G96" i="41"/>
  <c r="G71" i="43"/>
  <c r="E124" i="43"/>
  <c r="H58" i="41"/>
  <c r="E123" i="41"/>
  <c r="I96" i="41"/>
  <c r="G19" i="41"/>
  <c r="F45" i="43"/>
  <c r="H119" i="41"/>
  <c r="G29" i="43"/>
  <c r="F38" i="41"/>
  <c r="E113" i="43"/>
  <c r="I84" i="43"/>
  <c r="I126" i="43"/>
  <c r="H36" i="43"/>
  <c r="G103" i="41"/>
  <c r="E62" i="41"/>
  <c r="F49" i="41"/>
  <c r="I26" i="43"/>
  <c r="E17" i="43"/>
  <c r="G118" i="43"/>
  <c r="I83" i="41"/>
  <c r="E59" i="43"/>
  <c r="H38" i="41"/>
  <c r="H126" i="43"/>
  <c r="I67" i="43"/>
  <c r="G41" i="41"/>
  <c r="I110" i="41"/>
  <c r="G125" i="41"/>
  <c r="H98" i="43"/>
  <c r="F116" i="43"/>
  <c r="F58" i="41"/>
  <c r="I24" i="43"/>
  <c r="G39" i="43"/>
  <c r="F11" i="43"/>
  <c r="H85" i="43"/>
  <c r="F86" i="41"/>
  <c r="F50" i="43"/>
  <c r="I33" i="43"/>
  <c r="E107" i="43"/>
  <c r="I110" i="43"/>
  <c r="I8" i="41"/>
  <c r="F99" i="41"/>
  <c r="F65" i="41"/>
  <c r="I62" i="41"/>
  <c r="E97" i="41"/>
  <c r="H28" i="43"/>
  <c r="H46" i="43"/>
  <c r="G55" i="41"/>
  <c r="F74" i="41"/>
  <c r="E101" i="41"/>
  <c r="G45" i="43"/>
  <c r="E52" i="41"/>
  <c r="H62" i="43"/>
  <c r="E53" i="43"/>
  <c r="I65" i="41"/>
  <c r="H30" i="41"/>
  <c r="I19" i="41"/>
  <c r="G54" i="43"/>
  <c r="G21" i="43"/>
  <c r="G6" i="41"/>
  <c r="I92" i="41"/>
  <c r="H76" i="43"/>
  <c r="I31" i="43"/>
  <c r="E40" i="43"/>
  <c r="I113" i="43"/>
  <c r="G98" i="41"/>
  <c r="E6" i="41"/>
  <c r="E112" i="43"/>
  <c r="F29" i="43"/>
  <c r="F41" i="43"/>
  <c r="F102" i="41"/>
  <c r="I33" i="41"/>
  <c r="G95" i="43"/>
  <c r="H11" i="43"/>
  <c r="I71" i="43"/>
  <c r="H115" i="41"/>
  <c r="H96" i="43"/>
  <c r="I123" i="41"/>
  <c r="E103" i="41"/>
  <c r="I103" i="41"/>
  <c r="F90" i="41"/>
  <c r="I45" i="43"/>
  <c r="H13" i="41"/>
  <c r="E89" i="41"/>
  <c r="E76" i="41"/>
  <c r="G84" i="43"/>
  <c r="E119" i="41"/>
  <c r="G74" i="43"/>
  <c r="G50" i="41"/>
  <c r="F109" i="41"/>
  <c r="G44" i="43"/>
  <c r="I41" i="41"/>
  <c r="E15" i="41"/>
  <c r="I90" i="41"/>
  <c r="F67" i="41"/>
  <c r="H26" i="41"/>
  <c r="I99" i="41"/>
  <c r="F91" i="41"/>
  <c r="E95" i="43"/>
  <c r="D2" i="36" a="1"/>
  <c r="G122" i="43"/>
  <c r="G80" i="43"/>
  <c r="F84" i="41"/>
  <c r="F64" i="43"/>
  <c r="H18" i="41"/>
  <c r="E47" i="41"/>
  <c r="E125" i="41"/>
  <c r="G36" i="43"/>
  <c r="H123" i="41"/>
  <c r="G69" i="41"/>
  <c r="F66" i="41"/>
  <c r="F56" i="43"/>
  <c r="F24" i="43"/>
  <c r="H92" i="43"/>
  <c r="G111" i="43"/>
  <c r="H39" i="43"/>
  <c r="E20" i="43"/>
  <c r="F72" i="41"/>
  <c r="F35" i="43"/>
  <c r="H110" i="43"/>
  <c r="H99" i="41"/>
  <c r="I40" i="43"/>
  <c r="H51" i="43"/>
  <c r="I43" i="41"/>
  <c r="H72" i="41"/>
  <c r="F21" i="43"/>
  <c r="H3" i="43"/>
  <c r="I39" i="41"/>
  <c r="I36" i="43"/>
  <c r="F53" i="41"/>
  <c r="E57" i="41"/>
  <c r="H85" i="41"/>
  <c r="F105" i="43"/>
  <c r="E82" i="41"/>
  <c r="F4" i="41"/>
  <c r="I45" i="41"/>
  <c r="F45" i="41"/>
  <c r="E14" i="41"/>
  <c r="H121" i="43"/>
  <c r="I63" i="41"/>
  <c r="F83" i="41"/>
  <c r="I104" i="41"/>
  <c r="F93" i="43"/>
  <c r="G6" i="43"/>
  <c r="G12" i="41"/>
  <c r="G43" i="43"/>
  <c r="G56" i="41"/>
  <c r="F63" i="41"/>
  <c r="G115" i="43"/>
  <c r="I124" i="43"/>
  <c r="H9" i="41"/>
  <c r="G76" i="41"/>
  <c r="F110" i="41"/>
  <c r="G94" i="43"/>
  <c r="H100" i="43"/>
  <c r="G58" i="43"/>
  <c r="G59" i="43"/>
  <c r="F76" i="43"/>
  <c r="I37" i="43"/>
  <c r="E31" i="43"/>
  <c r="E99" i="41"/>
  <c r="I84" i="41"/>
  <c r="I20" i="43"/>
  <c r="F14" i="43"/>
  <c r="E68" i="41"/>
  <c r="H97" i="43"/>
  <c r="H21" i="43"/>
  <c r="H16" i="41"/>
  <c r="H17" i="43"/>
  <c r="G17" i="41"/>
  <c r="I101" i="43"/>
  <c r="F27" i="41"/>
  <c r="I4" i="43"/>
  <c r="I81" i="41"/>
  <c r="F60" i="41"/>
  <c r="H105" i="43"/>
  <c r="E26" i="43"/>
  <c r="G47" i="41"/>
  <c r="H32" i="41"/>
  <c r="H84" i="43"/>
  <c r="F91" i="43"/>
  <c r="H54" i="41"/>
  <c r="E71" i="43"/>
  <c r="F79" i="43"/>
  <c r="I68" i="41"/>
  <c r="E48" i="41"/>
  <c r="F17" i="43"/>
  <c r="G92" i="43"/>
  <c r="H63" i="41"/>
  <c r="G37" i="43"/>
  <c r="E69" i="43"/>
  <c r="E41" i="43"/>
  <c r="H103" i="41"/>
  <c r="F77" i="43"/>
  <c r="G7" i="41"/>
  <c r="E83" i="43"/>
  <c r="G26" i="41"/>
  <c r="E88" i="43"/>
  <c r="E66" i="43"/>
  <c r="E15" i="43"/>
  <c r="H39" i="41"/>
  <c r="G100" i="43"/>
  <c r="G82" i="41"/>
  <c r="G97" i="43"/>
  <c r="F119" i="41"/>
  <c r="G4" i="43"/>
  <c r="E35" i="41"/>
  <c r="I23" i="41"/>
  <c r="H64" i="41"/>
  <c r="E121" i="41"/>
  <c r="G122" i="41"/>
  <c r="F107" i="41"/>
  <c r="I11" i="43"/>
  <c r="G35" i="41"/>
  <c r="F52" i="43"/>
  <c r="E16" i="43"/>
  <c r="F78" i="41"/>
  <c r="H94" i="41"/>
  <c r="D2" i="33" a="1"/>
  <c r="I14" i="41"/>
  <c r="I34" i="43"/>
  <c r="I100" i="41"/>
  <c r="I27" i="43"/>
  <c r="E44" i="41"/>
  <c r="H74" i="43"/>
  <c r="E33" i="43"/>
  <c r="H124" i="43"/>
  <c r="G99" i="43"/>
  <c r="I115" i="43"/>
  <c r="F124" i="43"/>
  <c r="G83" i="41"/>
  <c r="F22" i="41"/>
  <c r="I76" i="43"/>
  <c r="H53" i="43"/>
  <c r="I95" i="43"/>
  <c r="E79" i="41"/>
  <c r="I122" i="41"/>
  <c r="E36" i="43"/>
  <c r="F75" i="41"/>
  <c r="E42" i="43"/>
  <c r="F121" i="41"/>
  <c r="E54" i="43"/>
  <c r="G31" i="43"/>
  <c r="G39" i="41"/>
  <c r="G20" i="41"/>
  <c r="H54" i="43"/>
  <c r="H47" i="43"/>
  <c r="I77" i="43"/>
  <c r="F42" i="43"/>
  <c r="G3" i="41"/>
  <c r="F48" i="41"/>
  <c r="G117" i="41"/>
  <c r="H44" i="41"/>
  <c r="G90" i="41"/>
  <c r="I123" i="43"/>
  <c r="F40" i="41"/>
  <c r="F48" i="43"/>
  <c r="H108" i="43"/>
  <c r="E9" i="43"/>
  <c r="I88" i="43"/>
  <c r="F32" i="41"/>
  <c r="E25" i="41"/>
  <c r="I99" i="43"/>
  <c r="F36" i="43"/>
  <c r="I6" i="43"/>
  <c r="I51" i="43"/>
  <c r="H102" i="41"/>
  <c r="E67" i="41"/>
  <c r="E106" i="41"/>
  <c r="E32" i="43"/>
  <c r="G15" i="41"/>
  <c r="G57" i="41"/>
  <c r="I52" i="41"/>
  <c r="H41" i="41"/>
  <c r="I12" i="41"/>
  <c r="I16" i="41"/>
  <c r="F69" i="43"/>
  <c r="E100" i="43"/>
  <c r="G52" i="41"/>
  <c r="G25" i="41"/>
  <c r="E13" i="43"/>
  <c r="E102" i="41"/>
  <c r="E30" i="41"/>
  <c r="E107" i="41"/>
  <c r="F6" i="43"/>
  <c r="I73" i="43"/>
  <c r="G72" i="43"/>
  <c r="F108" i="41"/>
  <c r="F55" i="41"/>
  <c r="E77" i="41"/>
  <c r="F65" i="43"/>
  <c r="E23" i="43"/>
  <c r="H48" i="43"/>
  <c r="I121" i="41"/>
  <c r="I75" i="41"/>
  <c r="F89" i="43"/>
  <c r="I42" i="41"/>
  <c r="F54" i="43"/>
  <c r="H89" i="41"/>
  <c r="H112" i="41"/>
  <c r="I120" i="41"/>
  <c r="E106" i="43"/>
  <c r="G14" i="41"/>
  <c r="F100" i="41"/>
  <c r="G25" i="43"/>
  <c r="I59" i="43"/>
  <c r="F81" i="41"/>
  <c r="H8" i="43"/>
  <c r="F84" i="43"/>
  <c r="G22" i="41"/>
  <c r="G11" i="43"/>
  <c r="E102" i="43"/>
  <c r="I36" i="41"/>
  <c r="E110" i="41"/>
  <c r="F94" i="43"/>
  <c r="H100" i="41"/>
  <c r="H120" i="41"/>
  <c r="F56" i="41"/>
  <c r="I12" i="43"/>
  <c r="E93" i="41"/>
  <c r="I18" i="41"/>
  <c r="F19" i="43"/>
  <c r="I35" i="41"/>
  <c r="I69" i="43"/>
  <c r="G7" i="43"/>
  <c r="F70" i="41"/>
  <c r="I21" i="43"/>
  <c r="I17" i="41"/>
  <c r="G45" i="41"/>
  <c r="G64" i="43"/>
  <c r="G106" i="43"/>
  <c r="I44" i="41"/>
  <c r="H57" i="43"/>
  <c r="E50" i="43"/>
  <c r="H113" i="43"/>
  <c r="E105" i="43"/>
  <c r="E43" i="43"/>
  <c r="E92" i="41"/>
  <c r="E55" i="41"/>
  <c r="E47" i="43"/>
  <c r="E74" i="41"/>
  <c r="G20" i="43"/>
  <c r="F73" i="43"/>
  <c r="I13" i="43"/>
  <c r="E105" i="41"/>
  <c r="I107" i="43"/>
  <c r="I28" i="43"/>
  <c r="I64" i="41"/>
  <c r="F17" i="41"/>
  <c r="I57" i="43"/>
  <c r="H43" i="41"/>
  <c r="H66" i="41"/>
  <c r="F114" i="43"/>
  <c r="G95" i="41"/>
  <c r="H65" i="43"/>
  <c r="E20" i="41"/>
  <c r="H73" i="43"/>
  <c r="G125" i="43"/>
  <c r="I108" i="41"/>
  <c r="E113" i="41"/>
  <c r="H116" i="43"/>
  <c r="I106" i="41"/>
  <c r="E56" i="43"/>
  <c r="H22" i="41"/>
  <c r="H35" i="43"/>
  <c r="H67" i="41"/>
  <c r="I59" i="41"/>
  <c r="G52" i="43"/>
  <c r="E60" i="43"/>
  <c r="E57" i="43"/>
  <c r="H114" i="43"/>
  <c r="I18" i="43"/>
  <c r="F16" i="43"/>
  <c r="F111" i="41"/>
  <c r="H90" i="41"/>
  <c r="G11" i="41"/>
  <c r="E71" i="41"/>
  <c r="H102" i="43"/>
  <c r="H15" i="41"/>
  <c r="E65" i="41"/>
  <c r="F126" i="43"/>
  <c r="I7" i="43"/>
  <c r="E115" i="41"/>
  <c r="I70" i="41"/>
  <c r="I35" i="43"/>
  <c r="G34" i="41"/>
  <c r="G68" i="43"/>
  <c r="G62" i="41"/>
  <c r="I73" i="41"/>
  <c r="H51" i="41"/>
  <c r="I10" i="43"/>
  <c r="E43" i="41"/>
  <c r="G46" i="41"/>
  <c r="I57" i="41"/>
  <c r="G44" i="41"/>
  <c r="I114" i="41"/>
  <c r="G61" i="41"/>
  <c r="G40" i="43"/>
  <c r="I61" i="43"/>
  <c r="F49" i="43"/>
  <c r="I92" i="43"/>
  <c r="H45" i="43"/>
  <c r="F18" i="41"/>
  <c r="H60" i="43"/>
  <c r="F80" i="43"/>
  <c r="E7" i="43"/>
  <c r="F106" i="41"/>
  <c r="H10" i="43"/>
  <c r="I125" i="43"/>
  <c r="H122" i="43"/>
  <c r="F67" i="43"/>
  <c r="G81" i="41"/>
  <c r="I98" i="41"/>
  <c r="G36" i="41"/>
  <c r="I91" i="43"/>
  <c r="E90" i="43"/>
  <c r="F25" i="41"/>
  <c r="G8" i="43"/>
  <c r="G32" i="41"/>
  <c r="H29" i="43"/>
  <c r="F13" i="41"/>
  <c r="I30" i="43"/>
  <c r="H88" i="41"/>
  <c r="I82" i="41"/>
  <c r="G93" i="41"/>
  <c r="F76" i="41"/>
  <c r="I79" i="41"/>
  <c r="H99" i="43"/>
  <c r="H82" i="43"/>
  <c r="E44" i="43"/>
  <c r="H33" i="41"/>
  <c r="G57" i="43"/>
  <c r="F43" i="41"/>
  <c r="G66" i="41"/>
  <c r="E3" i="41"/>
  <c r="I47" i="43"/>
  <c r="F41" i="41"/>
  <c r="G120" i="41"/>
  <c r="G24" i="41"/>
  <c r="E18" i="41"/>
  <c r="I98" i="43"/>
  <c r="E81" i="41"/>
  <c r="F103" i="41"/>
  <c r="I78" i="41"/>
  <c r="G54" i="41"/>
  <c r="I63" i="43"/>
  <c r="H48" i="41"/>
  <c r="E31" i="41"/>
  <c r="G119" i="41"/>
  <c r="F77" i="41"/>
  <c r="H78" i="41"/>
  <c r="I2" i="43"/>
  <c r="F23" i="43"/>
  <c r="E120" i="41"/>
  <c r="F126" i="41"/>
  <c r="E124" i="41"/>
  <c r="I120" i="43"/>
  <c r="F122" i="41"/>
  <c r="G101" i="43"/>
  <c r="H70" i="43"/>
  <c r="I74" i="41"/>
  <c r="G107" i="41"/>
  <c r="I124" i="41"/>
  <c r="E78" i="43"/>
  <c r="G123" i="43"/>
  <c r="E89" i="43"/>
  <c r="F119" i="43"/>
  <c r="H7" i="43"/>
  <c r="I16" i="43"/>
  <c r="H75" i="43"/>
  <c r="I22" i="43"/>
  <c r="I44" i="43"/>
  <c r="F30" i="43"/>
  <c r="H120" i="43"/>
  <c r="G22" i="43"/>
  <c r="H91" i="43"/>
  <c r="H64" i="43"/>
  <c r="G72" i="41"/>
  <c r="E63" i="43"/>
  <c r="G73" i="41"/>
  <c r="G76" i="43"/>
  <c r="G84" i="41"/>
  <c r="H118" i="43"/>
  <c r="H43" i="43"/>
  <c r="E4" i="43"/>
  <c r="F100" i="43"/>
  <c r="I72" i="41"/>
  <c r="F82" i="41"/>
  <c r="E11" i="43"/>
  <c r="E30" i="43"/>
  <c r="I75" i="43"/>
  <c r="G58" i="41"/>
  <c r="I86" i="41"/>
  <c r="G9" i="43"/>
  <c r="F53" i="43"/>
  <c r="I118" i="43"/>
  <c r="F23" i="41"/>
  <c r="I60" i="43"/>
  <c r="H122" i="41"/>
  <c r="E81" i="43"/>
  <c r="I103" i="43"/>
  <c r="F52" i="41"/>
  <c r="G118" i="41"/>
  <c r="I116" i="43"/>
  <c r="G61" i="43"/>
  <c r="G87" i="43"/>
  <c r="F5" i="41"/>
  <c r="G28" i="43"/>
  <c r="E80" i="41"/>
  <c r="I112" i="43"/>
  <c r="H75" i="41"/>
  <c r="H7" i="41"/>
  <c r="E72" i="43"/>
  <c r="H12" i="41"/>
  <c r="G49" i="41"/>
  <c r="G4" i="41"/>
  <c r="H9" i="43"/>
  <c r="F59" i="41"/>
  <c r="I114" i="43"/>
  <c r="H60" i="41"/>
  <c r="F111" i="43"/>
  <c r="G108" i="41"/>
  <c r="E76" i="43"/>
  <c r="E63" i="41"/>
  <c r="I66" i="41"/>
  <c r="E92" i="43"/>
  <c r="H114" i="41"/>
  <c r="E59" i="41"/>
  <c r="G115" i="41"/>
  <c r="E45" i="41"/>
  <c r="F60" i="43"/>
  <c r="H12" i="43"/>
  <c r="H70" i="41"/>
  <c r="F69" i="41"/>
  <c r="F99" i="43"/>
  <c r="E112" i="41"/>
  <c r="H35" i="41"/>
  <c r="G27" i="41"/>
  <c r="G114" i="43"/>
  <c r="F96" i="41"/>
  <c r="H55" i="41"/>
  <c r="I40" i="41"/>
  <c r="E116" i="41"/>
  <c r="G38" i="41"/>
  <c r="G90" i="43"/>
  <c r="I107" i="41"/>
  <c r="E75" i="43"/>
  <c r="E65" i="43"/>
  <c r="I118" i="41"/>
  <c r="G51" i="43"/>
  <c r="H81" i="43"/>
  <c r="E64" i="41"/>
  <c r="H59" i="41"/>
  <c r="F47" i="41"/>
  <c r="H90" i="43"/>
  <c r="E94" i="43"/>
  <c r="G16" i="43"/>
  <c r="E88" i="41"/>
  <c r="G77" i="41"/>
  <c r="I13" i="41"/>
  <c r="F92" i="41"/>
  <c r="H106" i="43"/>
  <c r="H26" i="43"/>
  <c r="I25" i="41"/>
  <c r="G73" i="43"/>
  <c r="I58" i="41"/>
  <c r="F6" i="41"/>
  <c r="I65" i="43"/>
  <c r="E58" i="41"/>
  <c r="H118" i="41"/>
  <c r="G68" i="41"/>
  <c r="H50" i="43"/>
  <c r="E62" i="43"/>
  <c r="F102" i="43"/>
  <c r="E49" i="41"/>
  <c r="H79" i="43"/>
  <c r="F39" i="41"/>
  <c r="E58" i="43"/>
  <c r="E61" i="43"/>
  <c r="F20" i="41"/>
  <c r="I81" i="43"/>
  <c r="G119" i="43"/>
  <c r="E108" i="43"/>
  <c r="E78" i="41"/>
  <c r="G5" i="43"/>
  <c r="E18" i="43"/>
  <c r="I76" i="41"/>
  <c r="E21" i="43"/>
  <c r="H87" i="41"/>
  <c r="F54" i="41"/>
  <c r="G117" i="43"/>
  <c r="F38" i="43"/>
  <c r="I17" i="43"/>
  <c r="G3" i="43"/>
  <c r="E49" i="43"/>
  <c r="E101" i="43"/>
  <c r="E66" i="41"/>
  <c r="G126" i="41"/>
  <c r="H4" i="41"/>
  <c r="I6" i="41"/>
  <c r="E116" i="43"/>
  <c r="H50" i="41"/>
  <c r="F83" i="43"/>
  <c r="I112" i="41"/>
  <c r="E73" i="43"/>
  <c r="I42" i="43"/>
  <c r="E74" i="43"/>
  <c r="I69" i="41"/>
  <c r="J1" i="41" a="1"/>
  <c r="E22" i="43"/>
  <c r="I78" i="43"/>
  <c r="H84" i="41"/>
  <c r="F51" i="41"/>
  <c r="E37" i="41"/>
  <c r="E70" i="41"/>
  <c r="H117" i="41"/>
  <c r="I105" i="43"/>
  <c r="I61" i="41"/>
  <c r="F57" i="43"/>
  <c r="F73" i="41"/>
  <c r="E29" i="41"/>
  <c r="I93" i="43"/>
  <c r="F114" i="41"/>
  <c r="I116" i="41"/>
  <c r="F4" i="43"/>
  <c r="E22" i="41"/>
  <c r="G87" i="41"/>
  <c r="I60" i="41"/>
  <c r="F59" i="43"/>
  <c r="I37" i="41"/>
  <c r="F97" i="43"/>
  <c r="F104" i="43"/>
  <c r="H67" i="43"/>
  <c r="F5" i="43"/>
  <c r="I51" i="41"/>
  <c r="E28" i="41"/>
  <c r="F42" i="41"/>
  <c r="H68" i="41"/>
  <c r="E55" i="43"/>
  <c r="G69" i="43"/>
  <c r="H22" i="43"/>
  <c r="I68" i="43"/>
  <c r="E103" i="43"/>
  <c r="F2" i="43"/>
  <c r="H19" i="43"/>
  <c r="G113" i="43"/>
  <c r="G82" i="43"/>
  <c r="F3" i="43"/>
  <c r="H108" i="41"/>
  <c r="H24" i="43"/>
  <c r="F25" i="43"/>
  <c r="H80" i="43"/>
  <c r="F107" i="43"/>
  <c r="I94" i="43"/>
  <c r="F85" i="41"/>
  <c r="H101" i="41"/>
  <c r="H49" i="41"/>
  <c r="F101" i="41"/>
  <c r="I43" i="43"/>
  <c r="E36" i="41"/>
  <c r="I55" i="41"/>
  <c r="I102" i="43"/>
  <c r="I20" i="41"/>
  <c r="G14" i="43"/>
  <c r="F113" i="43"/>
  <c r="I101" i="41"/>
  <c r="G88" i="41"/>
  <c r="G31" i="41"/>
  <c r="G23" i="43"/>
  <c r="G24" i="43"/>
  <c r="G116" i="41"/>
  <c r="G50" i="43"/>
  <c r="G96" i="43"/>
  <c r="H27" i="41"/>
  <c r="I97" i="43"/>
  <c r="G10" i="41"/>
  <c r="I126" i="41"/>
  <c r="I9" i="41"/>
  <c r="H79" i="41"/>
  <c r="I54" i="43"/>
  <c r="I2" i="41"/>
  <c r="I104" i="43"/>
  <c r="I119" i="43"/>
  <c r="H103" i="43"/>
  <c r="I26" i="41"/>
  <c r="I91" i="41"/>
  <c r="G8" i="41"/>
  <c r="I10" i="41"/>
  <c r="G41" i="43"/>
  <c r="G70" i="41"/>
  <c r="G16" i="41"/>
  <c r="E67" i="43"/>
  <c r="F57" i="41"/>
  <c r="H19" i="41"/>
  <c r="H42" i="43"/>
  <c r="E2" i="43"/>
  <c r="G77" i="43"/>
  <c r="E13" i="41"/>
  <c r="G53" i="41"/>
  <c r="F26" i="41"/>
  <c r="H63" i="43"/>
  <c r="H77" i="43"/>
  <c r="I53" i="43"/>
  <c r="I50" i="43"/>
  <c r="F32" i="43"/>
  <c r="I22" i="41"/>
  <c r="H77" i="41"/>
  <c r="E100" i="41"/>
  <c r="F62" i="43"/>
  <c r="H95" i="43"/>
  <c r="F97" i="41"/>
  <c r="G51" i="41"/>
  <c r="H82" i="41"/>
  <c r="F58" i="43"/>
  <c r="H46" i="41"/>
  <c r="E10" i="43"/>
  <c r="F19" i="41"/>
  <c r="F95" i="43"/>
  <c r="G21" i="41"/>
  <c r="D2" i="34" a="1"/>
  <c r="I121" i="43"/>
  <c r="H76" i="41"/>
  <c r="F55" i="43"/>
  <c r="I23" i="43"/>
  <c r="H71" i="43"/>
  <c r="F82" i="43"/>
  <c r="H45" i="41"/>
  <c r="E110" i="43"/>
  <c r="F40" i="43"/>
  <c r="F15" i="43"/>
  <c r="H116" i="41"/>
  <c r="H96" i="41"/>
  <c r="E46" i="43"/>
  <c r="H14" i="41"/>
  <c r="G27" i="43"/>
  <c r="H86" i="41"/>
  <c r="G33" i="43"/>
  <c r="G80" i="41"/>
  <c r="G48" i="41"/>
  <c r="H83" i="43"/>
  <c r="G18" i="41"/>
  <c r="G105" i="43"/>
  <c r="H16" i="43"/>
  <c r="F15" i="41"/>
  <c r="H28" i="41"/>
  <c r="F115" i="41"/>
  <c r="E70" i="43"/>
  <c r="E98" i="43"/>
  <c r="H74" i="41"/>
  <c r="H33" i="43"/>
  <c r="I25" i="43"/>
  <c r="F61" i="43"/>
  <c r="H107" i="43"/>
  <c r="G49" i="43"/>
  <c r="F101" i="43"/>
  <c r="I38" i="41"/>
  <c r="E14" i="43"/>
  <c r="H69" i="43"/>
  <c r="F72" i="43"/>
  <c r="H6" i="43"/>
  <c r="E48" i="43"/>
  <c r="F18" i="43"/>
  <c r="I109" i="41"/>
  <c r="E11" i="41"/>
  <c r="E91" i="43"/>
  <c r="E125" i="43"/>
  <c r="G99" i="41"/>
  <c r="H126" i="41"/>
  <c r="I39" i="43"/>
  <c r="G75" i="41"/>
  <c r="G86" i="43"/>
  <c r="G112" i="41"/>
  <c r="H59" i="43"/>
  <c r="G30" i="43"/>
  <c r="F68" i="43"/>
  <c r="F68" i="41"/>
  <c r="G9" i="41"/>
  <c r="E33" i="41"/>
  <c r="H69" i="41"/>
  <c r="I19" i="43"/>
  <c r="I111" i="41"/>
  <c r="I15" i="43"/>
  <c r="F9" i="43"/>
  <c r="G47" i="43"/>
  <c r="G100" i="41"/>
  <c r="F20" i="43"/>
  <c r="I86" i="43"/>
  <c r="H38" i="43"/>
  <c r="F12" i="43"/>
  <c r="F94" i="41"/>
  <c r="E97" i="43"/>
  <c r="F78" i="43"/>
  <c r="E95" i="41"/>
  <c r="I21" i="41"/>
  <c r="F87" i="43"/>
  <c r="F28" i="41"/>
  <c r="E111" i="41"/>
  <c r="F124" i="41"/>
  <c r="I50" i="41"/>
  <c r="F3" i="41"/>
  <c r="E94" i="41"/>
  <c r="I49" i="41"/>
  <c r="I77" i="41"/>
  <c r="E3" i="43"/>
  <c r="G19" i="43"/>
  <c r="H97" i="41"/>
  <c r="E56" i="41"/>
  <c r="F104" i="41"/>
  <c r="G59" i="41"/>
  <c r="F121" i="43"/>
  <c r="H111" i="43"/>
  <c r="I5" i="43"/>
  <c r="E126" i="41"/>
  <c r="G85" i="43"/>
  <c r="F96" i="43"/>
  <c r="G83" i="43"/>
  <c r="G56" i="43"/>
  <c r="H78" i="43"/>
  <c r="E2" i="41"/>
  <c r="G63" i="43"/>
  <c r="G98" i="43"/>
  <c r="H125" i="41"/>
  <c r="F125" i="43"/>
  <c r="E86" i="41"/>
  <c r="I49" i="43"/>
  <c r="G89" i="43"/>
  <c r="H112" i="43"/>
  <c r="M2" i="43"/>
  <c r="F74" i="43"/>
  <c r="G102" i="41"/>
  <c r="G101" i="41"/>
  <c r="I83" i="43"/>
  <c r="E121" i="43"/>
  <c r="E96" i="43"/>
  <c r="F28" i="43"/>
  <c r="I32" i="43"/>
  <c r="E46" i="41"/>
  <c r="H62" i="41"/>
  <c r="E35" i="43"/>
  <c r="I46" i="41"/>
  <c r="I79" i="43"/>
  <c r="E25" i="43"/>
  <c r="G5" i="41"/>
  <c r="H34" i="43"/>
  <c r="H107" i="41"/>
  <c r="H65" i="41"/>
  <c r="G67" i="43"/>
  <c r="G63" i="41"/>
  <c r="D2" i="5" a="1"/>
  <c r="G110" i="43"/>
  <c r="E93" i="43"/>
  <c r="F108" i="43"/>
  <c r="E87" i="41"/>
  <c r="I93" i="41"/>
  <c r="F27" i="43"/>
  <c r="I9" i="43"/>
  <c r="G15" i="43"/>
  <c r="H20" i="41"/>
  <c r="E4" i="41"/>
  <c r="G40" i="41"/>
  <c r="E38" i="41"/>
  <c r="H14" i="43"/>
  <c r="E82" i="43"/>
  <c r="G13" i="41"/>
  <c r="G78" i="43"/>
  <c r="G114" i="41"/>
  <c r="H91" i="41"/>
  <c r="G111" i="41"/>
  <c r="G104" i="41"/>
  <c r="E91" i="41"/>
  <c r="E26" i="41"/>
  <c r="E104" i="41"/>
  <c r="I54" i="41"/>
  <c r="H44" i="43"/>
  <c r="F98" i="43"/>
  <c r="H124" i="41"/>
  <c r="G123" i="41"/>
  <c r="H29" i="41"/>
  <c r="I113" i="41"/>
  <c r="F123" i="41"/>
  <c r="F43" i="43"/>
  <c r="G74" i="41"/>
  <c r="G92" i="41"/>
  <c r="F44" i="41"/>
  <c r="G89" i="41"/>
  <c r="H40" i="41"/>
  <c r="I117" i="43"/>
  <c r="E24" i="43"/>
  <c r="G13" i="43"/>
  <c r="F22" i="43"/>
  <c r="G32" i="43"/>
  <c r="E24" i="41"/>
  <c r="H10" i="41"/>
  <c r="E50" i="41"/>
  <c r="H31" i="41"/>
  <c r="F87" i="41"/>
  <c r="I95" i="41"/>
  <c r="I90" i="43"/>
  <c r="H34" i="41"/>
  <c r="I5" i="41"/>
  <c r="F117" i="41"/>
  <c r="H89" i="43"/>
  <c r="G65" i="41"/>
  <c r="H92" i="41"/>
  <c r="E120" i="43"/>
  <c r="G2" i="43"/>
  <c r="E61" i="41"/>
  <c r="G23" i="41"/>
  <c r="D2" i="39" a="1"/>
  <c r="I3" i="43"/>
  <c r="H115" i="43"/>
  <c r="G75" i="43"/>
  <c r="H109" i="41"/>
  <c r="M14" i="41"/>
  <c r="E86" i="43"/>
  <c r="G12" i="43"/>
  <c r="H109" i="43"/>
  <c r="H20" i="43"/>
  <c r="H56" i="41"/>
  <c r="E85" i="41"/>
  <c r="H40" i="43"/>
  <c r="G2" i="41"/>
  <c r="F109" i="43"/>
  <c r="E109" i="43"/>
  <c r="F12" i="41"/>
  <c r="E9" i="41"/>
  <c r="H113" i="41"/>
  <c r="F64" i="41"/>
  <c r="F115" i="43"/>
  <c r="G88" i="43"/>
  <c r="F10" i="41"/>
  <c r="E38" i="43"/>
  <c r="H2" i="43"/>
  <c r="I122" i="43"/>
  <c r="H23" i="41"/>
  <c r="I105" i="41"/>
  <c r="F112" i="43"/>
  <c r="I66" i="43"/>
  <c r="F31" i="43"/>
  <c r="I100" i="43"/>
  <c r="E75" i="41"/>
  <c r="F39" i="43"/>
  <c r="G79" i="43"/>
  <c r="I67" i="41"/>
  <c r="I87" i="41"/>
  <c r="H2" i="41"/>
  <c r="I15" i="41"/>
  <c r="E27" i="41"/>
  <c r="G116" i="43"/>
  <c r="G48" i="43"/>
  <c r="H21" i="41"/>
  <c r="G112" i="43"/>
  <c r="I7" i="41"/>
  <c r="E5" i="41"/>
  <c r="G60" i="41"/>
  <c r="E117" i="43"/>
  <c r="H81" i="41"/>
  <c r="F26" i="43"/>
  <c r="I29" i="43"/>
  <c r="H105" i="41"/>
  <c r="G93" i="43"/>
  <c r="I85" i="43"/>
  <c r="F93" i="41"/>
  <c r="G107" i="43"/>
  <c r="G35" i="43"/>
  <c r="E109" i="41"/>
  <c r="G10" i="43"/>
  <c r="I62" i="43"/>
  <c r="H41" i="43"/>
  <c r="G28" i="41"/>
  <c r="I87" i="43"/>
  <c r="E87" i="43"/>
  <c r="E104" i="43"/>
  <c r="H18" i="43"/>
  <c r="F30" i="41"/>
  <c r="E8" i="41"/>
  <c r="F88" i="41"/>
  <c r="F75" i="43"/>
  <c r="E123" i="43"/>
  <c r="I47" i="41"/>
  <c r="G66" i="43"/>
  <c r="E19" i="43"/>
  <c r="F113" i="41"/>
  <c r="F34" i="43"/>
  <c r="G43" i="41"/>
  <c r="G38" i="43"/>
  <c r="E32" i="41"/>
  <c r="H88" i="43"/>
  <c r="I30" i="41"/>
  <c r="G126" i="43"/>
  <c r="F125" i="41"/>
  <c r="F9" i="41"/>
  <c r="F117" i="43"/>
  <c r="H37" i="43"/>
  <c r="H106" i="41"/>
  <c r="F88" i="43"/>
  <c r="G91" i="43"/>
  <c r="G108" i="43"/>
  <c r="G109" i="43"/>
  <c r="G30" i="41"/>
  <c r="E115" i="43"/>
  <c r="G110" i="41"/>
  <c r="I111" i="43"/>
  <c r="I74" i="43"/>
  <c r="F80" i="41"/>
  <c r="F8" i="43"/>
  <c r="M12" i="41"/>
  <c r="I56" i="41"/>
  <c r="H72" i="43"/>
  <c r="H36" i="41"/>
  <c r="G121" i="43"/>
  <c r="G42" i="43"/>
  <c r="I24" i="41"/>
  <c r="G86" i="41"/>
  <c r="I53" i="41"/>
  <c r="E83" i="41"/>
  <c r="G94" i="41"/>
  <c r="H71" i="41"/>
  <c r="H61" i="41"/>
  <c r="E64" i="43"/>
  <c r="E23" i="41"/>
  <c r="H123" i="43"/>
  <c r="G120" i="43"/>
  <c r="F85" i="43"/>
  <c r="H119" i="43"/>
  <c r="F11" i="41"/>
  <c r="H80" i="41"/>
  <c r="I14" i="43"/>
  <c r="H53" i="41"/>
  <c r="F37" i="41"/>
  <c r="E37" i="43"/>
  <c r="F120" i="41"/>
  <c r="F31" i="41"/>
  <c r="F34" i="41"/>
  <c r="H93" i="43"/>
  <c r="F51" i="43"/>
  <c r="F10" i="43"/>
  <c r="E118" i="41"/>
  <c r="F110" i="43"/>
  <c r="I55" i="43"/>
  <c r="I89" i="43"/>
  <c r="F70" i="43"/>
  <c r="F33" i="41"/>
  <c r="H52" i="43"/>
  <c r="H11" i="41"/>
  <c r="H68" i="43"/>
  <c r="F44" i="43"/>
  <c r="E21" i="41"/>
  <c r="H52" i="41"/>
  <c r="H61" i="43"/>
  <c r="F118" i="41"/>
  <c r="E27" i="43"/>
  <c r="I117" i="41"/>
  <c r="I115" i="41"/>
  <c r="E85" i="43"/>
  <c r="F105" i="41"/>
  <c r="I52" i="43"/>
  <c r="H27" i="43"/>
  <c r="E119" i="43"/>
  <c r="H32" i="43"/>
  <c r="H58" i="43"/>
  <c r="G55" i="43"/>
  <c r="G29" i="41"/>
  <c r="G124" i="43"/>
  <c r="E52" i="43"/>
  <c r="E29" i="43"/>
  <c r="E45" i="43"/>
  <c r="E51" i="41"/>
  <c r="H117" i="43"/>
  <c r="G103" i="43"/>
  <c r="F103" i="43"/>
  <c r="E108" i="41"/>
  <c r="G64" i="41"/>
  <c r="I88" i="41"/>
  <c r="H93" i="41"/>
  <c r="F92" i="43"/>
  <c r="E10" i="41"/>
  <c r="E8" i="43"/>
  <c r="F71" i="43"/>
  <c r="F120" i="43"/>
  <c r="E68" i="43"/>
  <c r="G124" i="41"/>
  <c r="H4" i="43"/>
  <c r="G53" i="43"/>
  <c r="F36" i="41"/>
  <c r="E19" i="41"/>
  <c r="H24" i="41"/>
  <c r="I96" i="43"/>
  <c r="I11" i="41"/>
  <c r="F50" i="41"/>
  <c r="G81" i="43"/>
  <c r="I71" i="41"/>
  <c r="F79" i="41"/>
  <c r="I80" i="41"/>
  <c r="G17" i="43"/>
  <c r="E12" i="43"/>
  <c r="G26" i="43"/>
  <c r="G42" i="41"/>
  <c r="E117" i="41"/>
  <c r="I70" i="43"/>
  <c r="F13" i="43"/>
  <c r="H86" i="43"/>
  <c r="I82" i="43"/>
  <c r="I109" i="43"/>
  <c r="H83" i="41"/>
  <c r="G109" i="41"/>
  <c r="E126" i="43"/>
  <c r="E96" i="41"/>
  <c r="E5" i="43"/>
  <c r="M4" i="41"/>
  <c r="M4" i="43"/>
  <c r="M12" i="43"/>
  <c r="M14" i="43"/>
  <c r="I16" i="6"/>
  <c r="H16" i="6"/>
  <c r="J16" i="6" s="1"/>
  <c r="K16" i="6" s="1"/>
  <c r="I17" i="6"/>
  <c r="H17" i="6"/>
  <c r="J17" i="6" s="1"/>
  <c r="K17" i="6" s="1"/>
  <c r="J125" i="41" l="1"/>
  <c r="J70" i="41"/>
  <c r="J102" i="41"/>
  <c r="J93" i="41"/>
  <c r="J34" i="41"/>
  <c r="J67" i="41"/>
  <c r="J37" i="41"/>
  <c r="J6" i="41"/>
  <c r="J42" i="41"/>
  <c r="J124" i="41"/>
  <c r="J58" i="41"/>
  <c r="J100" i="41"/>
  <c r="J73" i="41"/>
  <c r="J99" i="41"/>
  <c r="J13" i="41"/>
  <c r="J118" i="41"/>
  <c r="J23" i="41"/>
  <c r="J43" i="41"/>
  <c r="J81" i="41"/>
  <c r="J112" i="41"/>
  <c r="J19" i="41"/>
  <c r="J120" i="41"/>
  <c r="J96" i="41"/>
  <c r="J39" i="41"/>
  <c r="J76" i="41"/>
  <c r="J111" i="41"/>
  <c r="J5" i="41"/>
  <c r="J79" i="41"/>
  <c r="J63" i="41"/>
  <c r="J51" i="41"/>
  <c r="J57" i="41"/>
  <c r="J122" i="41"/>
  <c r="J94" i="41"/>
  <c r="J82" i="41"/>
  <c r="J24" i="41"/>
  <c r="J36" i="41"/>
  <c r="J65" i="41"/>
  <c r="J92" i="41"/>
  <c r="J16" i="41"/>
  <c r="J25" i="41"/>
  <c r="J60" i="41"/>
  <c r="J4" i="41"/>
  <c r="J29" i="41"/>
  <c r="J53" i="41"/>
  <c r="J80" i="41"/>
  <c r="J48" i="41"/>
  <c r="J54" i="41"/>
  <c r="J114" i="41"/>
  <c r="J55" i="41"/>
  <c r="J50" i="41"/>
  <c r="J85" i="41"/>
  <c r="J68" i="41"/>
  <c r="J87" i="41"/>
  <c r="J10" i="41"/>
  <c r="J20" i="41"/>
  <c r="J18" i="41"/>
  <c r="J28" i="41"/>
  <c r="J110" i="41"/>
  <c r="J9" i="41"/>
  <c r="J35" i="41"/>
  <c r="J119" i="41"/>
  <c r="J74" i="41"/>
  <c r="J3" i="41"/>
  <c r="J91" i="41"/>
  <c r="J64" i="41"/>
  <c r="J83" i="41"/>
  <c r="J113" i="41"/>
  <c r="J69" i="41"/>
  <c r="J126" i="41"/>
  <c r="J52" i="41"/>
  <c r="J89" i="41"/>
  <c r="J84" i="41"/>
  <c r="J32" i="41"/>
  <c r="J66" i="41"/>
  <c r="J71" i="41"/>
  <c r="J12" i="41"/>
  <c r="J123" i="41"/>
  <c r="J117" i="41"/>
  <c r="J107" i="41"/>
  <c r="J103" i="41"/>
  <c r="J101" i="41"/>
  <c r="J38" i="41"/>
  <c r="J62" i="41"/>
  <c r="J40" i="41"/>
  <c r="J108" i="41"/>
  <c r="J61" i="41"/>
  <c r="J2" i="41"/>
  <c r="J78" i="41"/>
  <c r="J41" i="41"/>
  <c r="J59" i="41"/>
  <c r="J14" i="41"/>
  <c r="J49" i="41"/>
  <c r="J45" i="41"/>
  <c r="J30" i="41"/>
  <c r="J15" i="41"/>
  <c r="J75" i="41"/>
  <c r="J98" i="41"/>
  <c r="J33" i="41"/>
  <c r="J88" i="41"/>
  <c r="J86" i="41"/>
  <c r="J121" i="41"/>
  <c r="J21" i="41"/>
  <c r="J90" i="41"/>
  <c r="J11" i="41"/>
  <c r="J47" i="41"/>
  <c r="J97" i="41"/>
  <c r="J31" i="41"/>
  <c r="J22" i="41"/>
  <c r="J27" i="41"/>
  <c r="J95" i="41"/>
  <c r="J104" i="41"/>
  <c r="J17" i="41"/>
  <c r="J109" i="41"/>
  <c r="J1" i="41"/>
  <c r="J8" i="41"/>
  <c r="J56" i="41"/>
  <c r="J26" i="41"/>
  <c r="J115" i="41"/>
  <c r="J46" i="41"/>
  <c r="J106" i="41"/>
  <c r="J105" i="41"/>
  <c r="J72" i="41"/>
  <c r="J44" i="41"/>
  <c r="J7" i="41"/>
  <c r="J77" i="41"/>
  <c r="J116" i="41"/>
  <c r="D34" i="45"/>
  <c r="D4" i="45"/>
  <c r="D117" i="45"/>
  <c r="D61" i="45"/>
  <c r="D74" i="45"/>
  <c r="D9" i="45"/>
  <c r="D103" i="45"/>
  <c r="D28" i="45"/>
  <c r="D51" i="45"/>
  <c r="D6" i="45"/>
  <c r="D102" i="45"/>
  <c r="D47" i="45"/>
  <c r="D52" i="45"/>
  <c r="D104" i="45"/>
  <c r="D2" i="45"/>
  <c r="D46" i="45"/>
  <c r="D54" i="45"/>
  <c r="D125" i="45"/>
  <c r="D40" i="45"/>
  <c r="D55" i="45"/>
  <c r="D106" i="45"/>
  <c r="D99" i="45"/>
  <c r="D63" i="45"/>
  <c r="D112" i="45"/>
  <c r="D29" i="45"/>
  <c r="D115" i="45"/>
  <c r="D62" i="45"/>
  <c r="D120" i="45"/>
  <c r="D81" i="45"/>
  <c r="D126" i="45"/>
  <c r="D16" i="45"/>
  <c r="D111" i="45"/>
  <c r="D98" i="45"/>
  <c r="D94" i="45"/>
  <c r="D15" i="45"/>
  <c r="D41" i="45"/>
  <c r="D75" i="45"/>
  <c r="D116" i="45"/>
  <c r="D17" i="45"/>
  <c r="D69" i="45"/>
  <c r="D64" i="45"/>
  <c r="D119" i="45"/>
  <c r="D124" i="45"/>
  <c r="D58" i="45"/>
  <c r="D18" i="45"/>
  <c r="D45" i="45"/>
  <c r="D5" i="45"/>
  <c r="D89" i="45"/>
  <c r="D122" i="45"/>
  <c r="D60" i="45"/>
  <c r="D73" i="45"/>
  <c r="D32" i="45"/>
  <c r="D108" i="45"/>
  <c r="D72" i="45"/>
  <c r="D67" i="45"/>
  <c r="D53" i="45"/>
  <c r="D43" i="45"/>
  <c r="D100" i="45"/>
  <c r="D49" i="45"/>
  <c r="D38" i="45"/>
  <c r="D105" i="45"/>
  <c r="D92" i="45"/>
  <c r="D79" i="45"/>
  <c r="D85" i="45"/>
  <c r="D36" i="45"/>
  <c r="D48" i="45"/>
  <c r="D93" i="45"/>
  <c r="D76" i="45"/>
  <c r="D37" i="45"/>
  <c r="D70" i="45"/>
  <c r="D10" i="45"/>
  <c r="D77" i="45"/>
  <c r="D23" i="45"/>
  <c r="D22" i="45"/>
  <c r="D39" i="45"/>
  <c r="D96" i="45"/>
  <c r="D30" i="45"/>
  <c r="D68" i="45"/>
  <c r="D25" i="45"/>
  <c r="D44" i="45"/>
  <c r="D42" i="45"/>
  <c r="D109" i="45"/>
  <c r="D33" i="45"/>
  <c r="D87" i="45"/>
  <c r="D88" i="45"/>
  <c r="D31" i="45"/>
  <c r="D8" i="45"/>
  <c r="D13" i="45"/>
  <c r="D118" i="45"/>
  <c r="D80" i="45"/>
  <c r="D14" i="45"/>
  <c r="D113" i="45"/>
  <c r="D3" i="45"/>
  <c r="D56" i="45"/>
  <c r="D82" i="45"/>
  <c r="D107" i="45"/>
  <c r="D101" i="45"/>
  <c r="D78" i="45"/>
  <c r="D66" i="45"/>
  <c r="D90" i="45"/>
  <c r="D20" i="45"/>
  <c r="D121" i="45"/>
  <c r="D21" i="45"/>
  <c r="D11" i="45"/>
  <c r="D50" i="45"/>
  <c r="D123" i="45"/>
  <c r="D84" i="45"/>
  <c r="D114" i="45"/>
  <c r="D95" i="45"/>
  <c r="D97" i="45"/>
  <c r="D57" i="45"/>
  <c r="D12" i="45"/>
  <c r="D24" i="45"/>
  <c r="D86" i="45"/>
  <c r="D110" i="45"/>
  <c r="D65" i="45"/>
  <c r="D71" i="45"/>
  <c r="D35" i="45"/>
  <c r="D7" i="45"/>
  <c r="D19" i="45"/>
  <c r="D26" i="45"/>
  <c r="D91" i="45"/>
  <c r="D27" i="45"/>
  <c r="D59" i="45"/>
  <c r="D83" i="45"/>
  <c r="D57" i="36"/>
  <c r="D98" i="36"/>
  <c r="D81" i="36"/>
  <c r="D43" i="36"/>
  <c r="D82" i="36"/>
  <c r="D21" i="36"/>
  <c r="D109" i="36"/>
  <c r="D67" i="36"/>
  <c r="D59" i="36"/>
  <c r="D71" i="36"/>
  <c r="D27" i="36"/>
  <c r="D30" i="36"/>
  <c r="D121" i="36"/>
  <c r="D4" i="36"/>
  <c r="D123" i="36"/>
  <c r="D6" i="36"/>
  <c r="D22" i="36"/>
  <c r="D122" i="36"/>
  <c r="D92" i="36"/>
  <c r="D31" i="36"/>
  <c r="D8" i="36"/>
  <c r="D32" i="36"/>
  <c r="D114" i="36"/>
  <c r="D24" i="36"/>
  <c r="D102" i="36"/>
  <c r="D124" i="36"/>
  <c r="D37" i="36"/>
  <c r="D34" i="36"/>
  <c r="D78" i="36"/>
  <c r="D49" i="36"/>
  <c r="D80" i="36"/>
  <c r="D66" i="36"/>
  <c r="D115" i="36"/>
  <c r="D29" i="36"/>
  <c r="D126" i="36"/>
  <c r="D70" i="36"/>
  <c r="D74" i="36"/>
  <c r="D38" i="36"/>
  <c r="D87" i="36"/>
  <c r="D58" i="36"/>
  <c r="D108" i="36"/>
  <c r="D68" i="36"/>
  <c r="D28" i="36"/>
  <c r="D75" i="36"/>
  <c r="D77" i="36"/>
  <c r="D89" i="36"/>
  <c r="D19" i="36"/>
  <c r="D118" i="36"/>
  <c r="D103" i="36"/>
  <c r="D72" i="36"/>
  <c r="D41" i="36"/>
  <c r="D15" i="36"/>
  <c r="D65" i="36"/>
  <c r="D95" i="36"/>
  <c r="D85" i="36"/>
  <c r="D50" i="36"/>
  <c r="D105" i="36"/>
  <c r="D61" i="36"/>
  <c r="D18" i="36"/>
  <c r="D101" i="36"/>
  <c r="D2" i="36"/>
  <c r="D112" i="36"/>
  <c r="D48" i="36"/>
  <c r="D17" i="36"/>
  <c r="D117" i="36"/>
  <c r="D79" i="36"/>
  <c r="D97" i="36"/>
  <c r="D69" i="36"/>
  <c r="D64" i="36"/>
  <c r="D63" i="36"/>
  <c r="D14" i="36"/>
  <c r="D47" i="36"/>
  <c r="D12" i="36"/>
  <c r="D42" i="36"/>
  <c r="D53" i="36"/>
  <c r="D120" i="36"/>
  <c r="D110" i="36"/>
  <c r="D83" i="36"/>
  <c r="D62" i="36"/>
  <c r="D104" i="36"/>
  <c r="D60" i="36"/>
  <c r="D44" i="36"/>
  <c r="D73" i="36"/>
  <c r="D116" i="36"/>
  <c r="D11" i="36"/>
  <c r="D25" i="36"/>
  <c r="D100" i="36"/>
  <c r="D9" i="36"/>
  <c r="D51" i="36"/>
  <c r="D88" i="36"/>
  <c r="D20" i="36"/>
  <c r="D91" i="36"/>
  <c r="D99" i="36"/>
  <c r="D106" i="36"/>
  <c r="D90" i="36"/>
  <c r="D33" i="36"/>
  <c r="D45" i="36"/>
  <c r="D125" i="36"/>
  <c r="D26" i="36"/>
  <c r="D36" i="36"/>
  <c r="D107" i="36"/>
  <c r="D3" i="36"/>
  <c r="D93" i="36"/>
  <c r="D23" i="36"/>
  <c r="D35" i="36"/>
  <c r="D40" i="36"/>
  <c r="D56" i="36"/>
  <c r="D113" i="36"/>
  <c r="D7" i="36"/>
  <c r="D13" i="36"/>
  <c r="D111" i="36"/>
  <c r="D86" i="36"/>
  <c r="D55" i="36"/>
  <c r="D46" i="36"/>
  <c r="D76" i="36"/>
  <c r="D52" i="36"/>
  <c r="D119" i="36"/>
  <c r="D94" i="36"/>
  <c r="D84" i="36"/>
  <c r="D54" i="36"/>
  <c r="D10" i="36"/>
  <c r="D16" i="36"/>
  <c r="D39" i="36"/>
  <c r="D5" i="36"/>
  <c r="D96" i="36"/>
  <c r="D74" i="39"/>
  <c r="D80" i="39"/>
  <c r="D102" i="39"/>
  <c r="D88" i="39"/>
  <c r="D54" i="39"/>
  <c r="D125" i="39"/>
  <c r="D104" i="39"/>
  <c r="D69" i="39"/>
  <c r="D111" i="39"/>
  <c r="D47" i="39"/>
  <c r="D5" i="39"/>
  <c r="D27" i="39"/>
  <c r="D42" i="39"/>
  <c r="D99" i="39"/>
  <c r="D22" i="39"/>
  <c r="D48" i="39"/>
  <c r="D110" i="39"/>
  <c r="D120" i="39"/>
  <c r="D89" i="39"/>
  <c r="D26" i="39"/>
  <c r="D7" i="39"/>
  <c r="D78" i="39"/>
  <c r="D25" i="39"/>
  <c r="D66" i="39"/>
  <c r="D39" i="39"/>
  <c r="D23" i="39"/>
  <c r="D117" i="39"/>
  <c r="D118" i="39"/>
  <c r="D73" i="39"/>
  <c r="D96" i="39"/>
  <c r="D114" i="39"/>
  <c r="D38" i="39"/>
  <c r="D97" i="39"/>
  <c r="D61" i="39"/>
  <c r="D18" i="39"/>
  <c r="D113" i="39"/>
  <c r="D68" i="39"/>
  <c r="D15" i="39"/>
  <c r="D56" i="39"/>
  <c r="D70" i="39"/>
  <c r="D55" i="39"/>
  <c r="D31" i="39"/>
  <c r="D6" i="39"/>
  <c r="D112" i="39"/>
  <c r="D126" i="39"/>
  <c r="D100" i="39"/>
  <c r="D63" i="39"/>
  <c r="D65" i="39"/>
  <c r="D76" i="39"/>
  <c r="D51" i="39"/>
  <c r="D123" i="39"/>
  <c r="D115" i="39"/>
  <c r="D108" i="39"/>
  <c r="D85" i="39"/>
  <c r="D106" i="39"/>
  <c r="D36" i="39"/>
  <c r="D21" i="39"/>
  <c r="D64" i="39"/>
  <c r="D3" i="39"/>
  <c r="D103" i="39"/>
  <c r="D122" i="39"/>
  <c r="D13" i="39"/>
  <c r="D91" i="39"/>
  <c r="D119" i="39"/>
  <c r="D109" i="39"/>
  <c r="D83" i="39"/>
  <c r="D92" i="39"/>
  <c r="D101" i="39"/>
  <c r="D53" i="39"/>
  <c r="D4" i="39"/>
  <c r="D14" i="39"/>
  <c r="D58" i="39"/>
  <c r="D16" i="39"/>
  <c r="D44" i="39"/>
  <c r="D17" i="39"/>
  <c r="D46" i="39"/>
  <c r="D50" i="39"/>
  <c r="D28" i="39"/>
  <c r="D34" i="39"/>
  <c r="D95" i="39"/>
  <c r="D79" i="39"/>
  <c r="D60" i="39"/>
  <c r="D116" i="39"/>
  <c r="D2" i="39"/>
  <c r="D62" i="39"/>
  <c r="D105" i="39"/>
  <c r="D30" i="39"/>
  <c r="D19" i="39"/>
  <c r="D57" i="39"/>
  <c r="D72" i="39"/>
  <c r="D87" i="39"/>
  <c r="D75" i="39"/>
  <c r="D90" i="39"/>
  <c r="D82" i="39"/>
  <c r="D35" i="39"/>
  <c r="D86" i="39"/>
  <c r="D40" i="39"/>
  <c r="D9" i="39"/>
  <c r="D94" i="39"/>
  <c r="D41" i="39"/>
  <c r="D121" i="39"/>
  <c r="D32" i="39"/>
  <c r="D12" i="39"/>
  <c r="D8" i="39"/>
  <c r="D29" i="39"/>
  <c r="D98" i="39"/>
  <c r="D24" i="39"/>
  <c r="D43" i="39"/>
  <c r="D124" i="39"/>
  <c r="D45" i="39"/>
  <c r="D33" i="39"/>
  <c r="D84" i="39"/>
  <c r="D10" i="39"/>
  <c r="D107" i="39"/>
  <c r="D49" i="39"/>
  <c r="D67" i="39"/>
  <c r="D59" i="39"/>
  <c r="D93" i="39"/>
  <c r="D81" i="39"/>
  <c r="D52" i="39"/>
  <c r="D20" i="39"/>
  <c r="D77" i="39"/>
  <c r="D37" i="39"/>
  <c r="D71" i="39"/>
  <c r="D11" i="39"/>
  <c r="D14" i="33"/>
  <c r="D56" i="33"/>
  <c r="D98" i="33"/>
  <c r="D30" i="33"/>
  <c r="D62" i="33"/>
  <c r="D43" i="33"/>
  <c r="D11" i="33"/>
  <c r="D106" i="33"/>
  <c r="D25" i="33"/>
  <c r="D122" i="33"/>
  <c r="D95" i="33"/>
  <c r="D52" i="33"/>
  <c r="D94" i="33"/>
  <c r="D84" i="33"/>
  <c r="D107" i="33"/>
  <c r="D101" i="33"/>
  <c r="D103" i="33"/>
  <c r="D44" i="33"/>
  <c r="D70" i="33"/>
  <c r="D85" i="33"/>
  <c r="D22" i="33"/>
  <c r="D69" i="33"/>
  <c r="D17" i="33"/>
  <c r="D89" i="33"/>
  <c r="D37" i="33"/>
  <c r="D113" i="33"/>
  <c r="D115" i="33"/>
  <c r="D79" i="33"/>
  <c r="D8" i="33"/>
  <c r="D23" i="33"/>
  <c r="D10" i="33"/>
  <c r="D66" i="33"/>
  <c r="D27" i="33"/>
  <c r="D97" i="33"/>
  <c r="D125" i="33"/>
  <c r="D21" i="33"/>
  <c r="D73" i="33"/>
  <c r="D87" i="33"/>
  <c r="D58" i="33"/>
  <c r="D75" i="33"/>
  <c r="D80" i="33"/>
  <c r="D57" i="33"/>
  <c r="D71" i="33"/>
  <c r="D76" i="33"/>
  <c r="D15" i="33"/>
  <c r="D88" i="33"/>
  <c r="D33" i="33"/>
  <c r="D41" i="33"/>
  <c r="D26" i="33"/>
  <c r="D74" i="33"/>
  <c r="D64" i="33"/>
  <c r="D102" i="33"/>
  <c r="D96" i="33"/>
  <c r="D45" i="33"/>
  <c r="D116" i="33"/>
  <c r="D60" i="33"/>
  <c r="D54" i="33"/>
  <c r="D68" i="33"/>
  <c r="D6" i="33"/>
  <c r="D83" i="33"/>
  <c r="D12" i="33"/>
  <c r="D49" i="33"/>
  <c r="D53" i="33"/>
  <c r="D99" i="33"/>
  <c r="D117" i="33"/>
  <c r="D16" i="33"/>
  <c r="D110" i="33"/>
  <c r="D65" i="33"/>
  <c r="D118" i="33"/>
  <c r="D121" i="33"/>
  <c r="D123" i="33"/>
  <c r="D3" i="33"/>
  <c r="D111" i="33"/>
  <c r="D42" i="33"/>
  <c r="D48" i="33"/>
  <c r="D38" i="33"/>
  <c r="D120" i="33"/>
  <c r="D93" i="33"/>
  <c r="D51" i="33"/>
  <c r="D7" i="33"/>
  <c r="D108" i="33"/>
  <c r="D109" i="33"/>
  <c r="D9" i="33"/>
  <c r="D24" i="33"/>
  <c r="D47" i="33"/>
  <c r="D112" i="33"/>
  <c r="D40" i="33"/>
  <c r="D28" i="33"/>
  <c r="D104" i="33"/>
  <c r="D18" i="33"/>
  <c r="D39" i="33"/>
  <c r="D13" i="33"/>
  <c r="D91" i="33"/>
  <c r="D86" i="33"/>
  <c r="D119" i="33"/>
  <c r="D50" i="33"/>
  <c r="D55" i="33"/>
  <c r="D5" i="33"/>
  <c r="D4" i="33"/>
  <c r="D114" i="33"/>
  <c r="D77" i="33"/>
  <c r="D35" i="33"/>
  <c r="D81" i="33"/>
  <c r="D46" i="33"/>
  <c r="D92" i="33"/>
  <c r="D29" i="33"/>
  <c r="D72" i="33"/>
  <c r="D36" i="33"/>
  <c r="D61" i="33"/>
  <c r="D32" i="33"/>
  <c r="D2" i="33"/>
  <c r="D59" i="33"/>
  <c r="D20" i="33"/>
  <c r="D67" i="33"/>
  <c r="D78" i="33"/>
  <c r="D105" i="33"/>
  <c r="D63" i="33"/>
  <c r="D124" i="33"/>
  <c r="D82" i="33"/>
  <c r="D31" i="33"/>
  <c r="D90" i="33"/>
  <c r="D126" i="33"/>
  <c r="D100" i="33"/>
  <c r="D19" i="33"/>
  <c r="D34" i="33"/>
  <c r="D61" i="5"/>
  <c r="D44" i="5"/>
  <c r="D122" i="5"/>
  <c r="D101" i="5"/>
  <c r="D38" i="5"/>
  <c r="D64" i="5"/>
  <c r="D87" i="5"/>
  <c r="D71" i="5"/>
  <c r="D4" i="5"/>
  <c r="D89" i="5"/>
  <c r="D3" i="5"/>
  <c r="D41" i="5"/>
  <c r="D30" i="5"/>
  <c r="D56" i="5"/>
  <c r="D79" i="5"/>
  <c r="D99" i="5"/>
  <c r="D108" i="5"/>
  <c r="D51" i="5"/>
  <c r="D54" i="5"/>
  <c r="D45" i="5"/>
  <c r="D91" i="5"/>
  <c r="D116" i="5"/>
  <c r="D37" i="5"/>
  <c r="D50" i="5"/>
  <c r="D35" i="5"/>
  <c r="D33" i="5"/>
  <c r="D102" i="5"/>
  <c r="D120" i="5"/>
  <c r="D118" i="5"/>
  <c r="D125" i="5"/>
  <c r="D42" i="5"/>
  <c r="D27" i="5"/>
  <c r="D105" i="5"/>
  <c r="D114" i="5"/>
  <c r="D12" i="5"/>
  <c r="D112" i="5"/>
  <c r="D98" i="5"/>
  <c r="D62" i="5"/>
  <c r="D8" i="5"/>
  <c r="D111" i="5"/>
  <c r="D100" i="5"/>
  <c r="D96" i="5"/>
  <c r="D85" i="5"/>
  <c r="D34" i="5"/>
  <c r="D19" i="5"/>
  <c r="D115" i="5"/>
  <c r="D58" i="5"/>
  <c r="D72" i="5"/>
  <c r="D65" i="5"/>
  <c r="D94" i="5"/>
  <c r="D15" i="5"/>
  <c r="D21" i="5"/>
  <c r="D40" i="5"/>
  <c r="D86" i="5"/>
  <c r="D46" i="5"/>
  <c r="D17" i="5"/>
  <c r="D16" i="5"/>
  <c r="D20" i="5"/>
  <c r="D68" i="5"/>
  <c r="D11" i="5"/>
  <c r="D76" i="5"/>
  <c r="D29" i="5"/>
  <c r="D126" i="5"/>
  <c r="D92" i="5"/>
  <c r="D6" i="5"/>
  <c r="D121" i="5"/>
  <c r="D93" i="5"/>
  <c r="D59" i="5"/>
  <c r="D49" i="5"/>
  <c r="D18" i="5"/>
  <c r="D47" i="5"/>
  <c r="D24" i="5"/>
  <c r="D36" i="5"/>
  <c r="D2" i="5"/>
  <c r="D60" i="5"/>
  <c r="D14" i="5"/>
  <c r="D25" i="5"/>
  <c r="D113" i="5"/>
  <c r="D7" i="5"/>
  <c r="D83" i="5"/>
  <c r="D23" i="5"/>
  <c r="D66" i="5"/>
  <c r="D97" i="5"/>
  <c r="D95" i="5"/>
  <c r="D39" i="5"/>
  <c r="D124" i="5"/>
  <c r="D103" i="5"/>
  <c r="D9" i="5"/>
  <c r="D57" i="5"/>
  <c r="D109" i="5"/>
  <c r="D84" i="5"/>
  <c r="D80" i="5"/>
  <c r="D106" i="5"/>
  <c r="D43" i="5"/>
  <c r="D77" i="5"/>
  <c r="D48" i="5"/>
  <c r="D74" i="5"/>
  <c r="D73" i="5"/>
  <c r="D69" i="5"/>
  <c r="D123" i="5"/>
  <c r="D52" i="5"/>
  <c r="D75" i="5"/>
  <c r="D53" i="5"/>
  <c r="D63" i="5"/>
  <c r="D119" i="5"/>
  <c r="D26" i="5"/>
  <c r="D31" i="5"/>
  <c r="D88" i="5"/>
  <c r="D81" i="5"/>
  <c r="D117" i="5"/>
  <c r="D10" i="5"/>
  <c r="D22" i="5"/>
  <c r="D28" i="5"/>
  <c r="D82" i="5"/>
  <c r="D5" i="5"/>
  <c r="D55" i="5"/>
  <c r="D90" i="5"/>
  <c r="D32" i="5"/>
  <c r="D104" i="5"/>
  <c r="D70" i="5"/>
  <c r="D78" i="5"/>
  <c r="D13" i="5"/>
  <c r="D67" i="5"/>
  <c r="D107" i="5"/>
  <c r="D110" i="5"/>
  <c r="D98" i="34"/>
  <c r="D100" i="34"/>
  <c r="D71" i="34"/>
  <c r="D13" i="34"/>
  <c r="D84" i="34"/>
  <c r="D7" i="34"/>
  <c r="D38" i="34"/>
  <c r="D9" i="34"/>
  <c r="D10" i="34"/>
  <c r="D58" i="34"/>
  <c r="D120" i="34"/>
  <c r="D23" i="34"/>
  <c r="D49" i="34"/>
  <c r="D8" i="34"/>
  <c r="D5" i="34"/>
  <c r="D53" i="34"/>
  <c r="D125" i="34"/>
  <c r="D60" i="34"/>
  <c r="D56" i="34"/>
  <c r="D24" i="34"/>
  <c r="D76" i="34"/>
  <c r="D44" i="34"/>
  <c r="D17" i="34"/>
  <c r="D101" i="34"/>
  <c r="D72" i="34"/>
  <c r="D35" i="34"/>
  <c r="D30" i="34"/>
  <c r="D27" i="34"/>
  <c r="D92" i="34"/>
  <c r="D32" i="34"/>
  <c r="D20" i="34"/>
  <c r="D40" i="34"/>
  <c r="D16" i="34"/>
  <c r="D117" i="34"/>
  <c r="D4" i="34"/>
  <c r="D87" i="34"/>
  <c r="D6" i="34"/>
  <c r="D31" i="34"/>
  <c r="D75" i="34"/>
  <c r="D79" i="34"/>
  <c r="D85" i="34"/>
  <c r="D81" i="34"/>
  <c r="D28" i="34"/>
  <c r="D18" i="34"/>
  <c r="D82" i="34"/>
  <c r="D70" i="34"/>
  <c r="D47" i="34"/>
  <c r="D88" i="34"/>
  <c r="D29" i="34"/>
  <c r="D97" i="34"/>
  <c r="D65" i="34"/>
  <c r="D33" i="34"/>
  <c r="D46" i="34"/>
  <c r="D90" i="34"/>
  <c r="D91" i="34"/>
  <c r="D102" i="34"/>
  <c r="D126" i="34"/>
  <c r="D67" i="34"/>
  <c r="D42" i="34"/>
  <c r="D45" i="34"/>
  <c r="D103" i="34"/>
  <c r="D61" i="34"/>
  <c r="D83" i="34"/>
  <c r="D69" i="34"/>
  <c r="D34" i="34"/>
  <c r="D52" i="34"/>
  <c r="D73" i="34"/>
  <c r="D96" i="34"/>
  <c r="D25" i="34"/>
  <c r="D94" i="34"/>
  <c r="D111" i="34"/>
  <c r="D99" i="34"/>
  <c r="D116" i="34"/>
  <c r="D55" i="34"/>
  <c r="D74" i="34"/>
  <c r="D15" i="34"/>
  <c r="D11" i="34"/>
  <c r="D39" i="34"/>
  <c r="D119" i="34"/>
  <c r="D121" i="34"/>
  <c r="D26" i="34"/>
  <c r="D66" i="34"/>
  <c r="D19" i="34"/>
  <c r="D122" i="34"/>
  <c r="D114" i="34"/>
  <c r="D124" i="34"/>
  <c r="D2" i="34"/>
  <c r="D108" i="34"/>
  <c r="D93" i="34"/>
  <c r="D95" i="34"/>
  <c r="D86" i="34"/>
  <c r="D109" i="34"/>
  <c r="D14" i="34"/>
  <c r="D43" i="34"/>
  <c r="D63" i="34"/>
  <c r="D37" i="34"/>
  <c r="D68" i="34"/>
  <c r="D89" i="34"/>
  <c r="D57" i="34"/>
  <c r="D110" i="34"/>
  <c r="D62" i="34"/>
  <c r="D118" i="34"/>
  <c r="D54" i="34"/>
  <c r="D48" i="34"/>
  <c r="D77" i="34"/>
  <c r="D3" i="34"/>
  <c r="D51" i="34"/>
  <c r="D41" i="34"/>
  <c r="D105" i="34"/>
  <c r="D64" i="34"/>
  <c r="D12" i="34"/>
  <c r="D21" i="34"/>
  <c r="D22" i="34"/>
  <c r="D107" i="34"/>
  <c r="D106" i="34"/>
  <c r="D115" i="34"/>
  <c r="D59" i="34"/>
  <c r="D113" i="34"/>
  <c r="D123" i="34"/>
  <c r="D112" i="34"/>
  <c r="D104" i="34"/>
  <c r="D50" i="34"/>
  <c r="D80" i="34"/>
  <c r="D36" i="34"/>
  <c r="D78" i="34"/>
  <c r="H117" i="45"/>
  <c r="E40" i="45"/>
  <c r="I15" i="45"/>
  <c r="I124" i="45"/>
  <c r="E49" i="45"/>
  <c r="H93" i="45"/>
  <c r="E33" i="45"/>
  <c r="H66" i="45"/>
  <c r="H84" i="45"/>
  <c r="E27" i="45"/>
  <c r="H21" i="36"/>
  <c r="E32" i="36"/>
  <c r="I38" i="36"/>
  <c r="H89" i="36"/>
  <c r="E112" i="36"/>
  <c r="E63" i="36"/>
  <c r="E25" i="36"/>
  <c r="E3" i="36"/>
  <c r="H13" i="36"/>
  <c r="H74" i="39"/>
  <c r="F111" i="39"/>
  <c r="E39" i="39"/>
  <c r="I55" i="39"/>
  <c r="F76" i="39"/>
  <c r="E109" i="39"/>
  <c r="F16" i="39"/>
  <c r="F57" i="39"/>
  <c r="E29" i="39"/>
  <c r="H10" i="39"/>
  <c r="F30" i="33"/>
  <c r="F52" i="33"/>
  <c r="E79" i="33"/>
  <c r="I76" i="33"/>
  <c r="G102" i="33"/>
  <c r="E65" i="33"/>
  <c r="H38" i="33"/>
  <c r="F13" i="33"/>
  <c r="G36" i="33"/>
  <c r="H105" i="33"/>
  <c r="I87" i="5"/>
  <c r="F79" i="5"/>
  <c r="F42" i="5"/>
  <c r="I58" i="5"/>
  <c r="F46" i="5"/>
  <c r="F47" i="5"/>
  <c r="F7" i="5"/>
  <c r="H77" i="5"/>
  <c r="H10" i="5"/>
  <c r="E104" i="5"/>
  <c r="G10" i="34"/>
  <c r="G125" i="34"/>
  <c r="I16" i="34"/>
  <c r="F29" i="34"/>
  <c r="I126" i="34"/>
  <c r="E116" i="34"/>
  <c r="G26" i="34"/>
  <c r="F68" i="34"/>
  <c r="G22" i="34"/>
  <c r="H104" i="34"/>
  <c r="H47" i="45"/>
  <c r="G55" i="45"/>
  <c r="I41" i="45"/>
  <c r="G32" i="45"/>
  <c r="H38" i="45"/>
  <c r="E96" i="45"/>
  <c r="F87" i="45"/>
  <c r="H90" i="45"/>
  <c r="G65" i="45"/>
  <c r="G59" i="45"/>
  <c r="H123" i="36"/>
  <c r="G114" i="36"/>
  <c r="I87" i="36"/>
  <c r="E85" i="36"/>
  <c r="F48" i="36"/>
  <c r="H62" i="36"/>
  <c r="I100" i="36"/>
  <c r="H93" i="36"/>
  <c r="G84" i="36"/>
  <c r="I80" i="39"/>
  <c r="E120" i="39"/>
  <c r="H23" i="39"/>
  <c r="H31" i="39"/>
  <c r="G64" i="39"/>
  <c r="G83" i="39"/>
  <c r="G60" i="39"/>
  <c r="F72" i="39"/>
  <c r="H98" i="39"/>
  <c r="F77" i="39"/>
  <c r="F62" i="33"/>
  <c r="I22" i="33"/>
  <c r="E8" i="33"/>
  <c r="I15" i="33"/>
  <c r="G12" i="33"/>
  <c r="H118" i="33"/>
  <c r="G47" i="33"/>
  <c r="G91" i="33"/>
  <c r="G61" i="33"/>
  <c r="H34" i="33"/>
  <c r="E71" i="5"/>
  <c r="G50" i="5"/>
  <c r="F27" i="5"/>
  <c r="F72" i="5"/>
  <c r="H92" i="5"/>
  <c r="E24" i="5"/>
  <c r="I9" i="5"/>
  <c r="F48" i="5"/>
  <c r="I22" i="5"/>
  <c r="E100" i="34"/>
  <c r="E58" i="34"/>
  <c r="H35" i="34"/>
  <c r="H117" i="34"/>
  <c r="G97" i="34"/>
  <c r="F52" i="34"/>
  <c r="F55" i="34"/>
  <c r="F95" i="34"/>
  <c r="I89" i="34"/>
  <c r="H107" i="34"/>
  <c r="H74" i="45"/>
  <c r="F52" i="45"/>
  <c r="F81" i="45"/>
  <c r="G75" i="45"/>
  <c r="E108" i="45"/>
  <c r="G37" i="45"/>
  <c r="G30" i="45"/>
  <c r="E3" i="45"/>
  <c r="I20" i="45"/>
  <c r="I71" i="45"/>
  <c r="F67" i="36"/>
  <c r="I6" i="36"/>
  <c r="F66" i="36"/>
  <c r="H58" i="36"/>
  <c r="G50" i="36"/>
  <c r="G47" i="36"/>
  <c r="I104" i="36"/>
  <c r="H33" i="36"/>
  <c r="G23" i="36"/>
  <c r="F54" i="36"/>
  <c r="H5" i="39"/>
  <c r="G89" i="39"/>
  <c r="H18" i="39"/>
  <c r="H6" i="39"/>
  <c r="F3" i="39"/>
  <c r="H17" i="39"/>
  <c r="G116" i="39"/>
  <c r="E94" i="39"/>
  <c r="E24" i="39"/>
  <c r="I37" i="39"/>
  <c r="G84" i="33"/>
  <c r="F69" i="33"/>
  <c r="I87" i="33"/>
  <c r="H88" i="33"/>
  <c r="F49" i="33"/>
  <c r="F93" i="33"/>
  <c r="I112" i="33"/>
  <c r="F35" i="33"/>
  <c r="H32" i="33"/>
  <c r="G61" i="5"/>
  <c r="F108" i="5"/>
  <c r="G35" i="5"/>
  <c r="E100" i="5"/>
  <c r="F65" i="5"/>
  <c r="H6" i="5"/>
  <c r="H23" i="5"/>
  <c r="G57" i="5"/>
  <c r="H119" i="5"/>
  <c r="G28" i="5"/>
  <c r="G71" i="34"/>
  <c r="H56" i="34"/>
  <c r="E30" i="34"/>
  <c r="G28" i="34"/>
  <c r="G65" i="34"/>
  <c r="E73" i="34"/>
  <c r="E19" i="34"/>
  <c r="E86" i="34"/>
  <c r="H51" i="34"/>
  <c r="I106" i="34"/>
  <c r="G9" i="45"/>
  <c r="G99" i="45"/>
  <c r="E126" i="45"/>
  <c r="F45" i="45"/>
  <c r="H72" i="45"/>
  <c r="E70" i="45"/>
  <c r="I31" i="45"/>
  <c r="F56" i="45"/>
  <c r="H97" i="45"/>
  <c r="H35" i="45"/>
  <c r="E59" i="36"/>
  <c r="E102" i="36"/>
  <c r="F115" i="36"/>
  <c r="F103" i="36"/>
  <c r="I105" i="36"/>
  <c r="I12" i="36"/>
  <c r="E51" i="36"/>
  <c r="I45" i="36"/>
  <c r="G55" i="36"/>
  <c r="I10" i="36"/>
  <c r="E27" i="39"/>
  <c r="E118" i="39"/>
  <c r="G113" i="39"/>
  <c r="G115" i="39"/>
  <c r="H103" i="39"/>
  <c r="E46" i="39"/>
  <c r="I75" i="39"/>
  <c r="E41" i="39"/>
  <c r="E67" i="39"/>
  <c r="G71" i="39"/>
  <c r="I107" i="33"/>
  <c r="E10" i="33"/>
  <c r="F58" i="33"/>
  <c r="G116" i="33"/>
  <c r="F53" i="33"/>
  <c r="F51" i="33"/>
  <c r="H119" i="33"/>
  <c r="G81" i="33"/>
  <c r="G82" i="33"/>
  <c r="F44" i="5"/>
  <c r="E51" i="5"/>
  <c r="E114" i="5"/>
  <c r="G96" i="5"/>
  <c r="I20" i="5"/>
  <c r="E121" i="5"/>
  <c r="H66" i="5"/>
  <c r="F73" i="5"/>
  <c r="H26" i="5"/>
  <c r="G13" i="5"/>
  <c r="H13" i="34"/>
  <c r="G24" i="34"/>
  <c r="F87" i="34"/>
  <c r="E18" i="34"/>
  <c r="F45" i="34"/>
  <c r="H96" i="34"/>
  <c r="E122" i="34"/>
  <c r="I110" i="34"/>
  <c r="E41" i="34"/>
  <c r="G36" i="34"/>
  <c r="E103" i="45"/>
  <c r="G63" i="45"/>
  <c r="H17" i="45"/>
  <c r="I5" i="45"/>
  <c r="E79" i="45"/>
  <c r="H10" i="45"/>
  <c r="G8" i="45"/>
  <c r="E21" i="45"/>
  <c r="G57" i="45"/>
  <c r="I98" i="36"/>
  <c r="H71" i="36"/>
  <c r="F124" i="36"/>
  <c r="G68" i="36"/>
  <c r="E72" i="36"/>
  <c r="I79" i="36"/>
  <c r="G42" i="36"/>
  <c r="I88" i="36"/>
  <c r="G40" i="36"/>
  <c r="F46" i="36"/>
  <c r="F54" i="39"/>
  <c r="G42" i="39"/>
  <c r="E73" i="39"/>
  <c r="H126" i="39"/>
  <c r="H108" i="39"/>
  <c r="I53" i="39"/>
  <c r="E102" i="45"/>
  <c r="G40" i="45"/>
  <c r="H15" i="45"/>
  <c r="G124" i="45"/>
  <c r="I49" i="45"/>
  <c r="F39" i="45"/>
  <c r="F33" i="45"/>
  <c r="G66" i="45"/>
  <c r="I84" i="45"/>
  <c r="I27" i="45"/>
  <c r="H4" i="36"/>
  <c r="H32" i="36"/>
  <c r="E38" i="36"/>
  <c r="G89" i="36"/>
  <c r="G112" i="36"/>
  <c r="E83" i="36"/>
  <c r="I25" i="36"/>
  <c r="I3" i="36"/>
  <c r="I13" i="36"/>
  <c r="I74" i="39"/>
  <c r="I110" i="39"/>
  <c r="H39" i="39"/>
  <c r="E55" i="39"/>
  <c r="G76" i="39"/>
  <c r="G109" i="39"/>
  <c r="I79" i="39"/>
  <c r="E57" i="39"/>
  <c r="H29" i="39"/>
  <c r="E10" i="39"/>
  <c r="H30" i="33"/>
  <c r="F85" i="33"/>
  <c r="F79" i="33"/>
  <c r="H76" i="33"/>
  <c r="E102" i="33"/>
  <c r="G65" i="33"/>
  <c r="G24" i="33"/>
  <c r="G13" i="33"/>
  <c r="I36" i="33"/>
  <c r="I105" i="33"/>
  <c r="G87" i="5"/>
  <c r="H37" i="5"/>
  <c r="G42" i="5"/>
  <c r="H58" i="5"/>
  <c r="H46" i="5"/>
  <c r="E47" i="5"/>
  <c r="H103" i="5"/>
  <c r="G77" i="5"/>
  <c r="F10" i="5"/>
  <c r="G104" i="5"/>
  <c r="F10" i="34"/>
  <c r="H72" i="34"/>
  <c r="G16" i="34"/>
  <c r="E29" i="34"/>
  <c r="E126" i="34"/>
  <c r="G116" i="34"/>
  <c r="E93" i="34"/>
  <c r="G68" i="34"/>
  <c r="E22" i="34"/>
  <c r="G104" i="34"/>
  <c r="F47" i="45"/>
  <c r="E120" i="45"/>
  <c r="G41" i="45"/>
  <c r="I32" i="45"/>
  <c r="I38" i="45"/>
  <c r="G96" i="45"/>
  <c r="H113" i="45"/>
  <c r="I90" i="45"/>
  <c r="H65" i="45"/>
  <c r="E59" i="45"/>
  <c r="G123" i="36"/>
  <c r="E80" i="36"/>
  <c r="F87" i="36"/>
  <c r="G85" i="36"/>
  <c r="G48" i="36"/>
  <c r="F62" i="36"/>
  <c r="F90" i="36"/>
  <c r="F93" i="36"/>
  <c r="E84" i="36"/>
  <c r="E80" i="39"/>
  <c r="H120" i="39"/>
  <c r="G61" i="39"/>
  <c r="F31" i="39"/>
  <c r="F64" i="39"/>
  <c r="H83" i="39"/>
  <c r="E60" i="39"/>
  <c r="I9" i="39"/>
  <c r="F98" i="39"/>
  <c r="H77" i="39"/>
  <c r="I62" i="33"/>
  <c r="E22" i="33"/>
  <c r="I73" i="33"/>
  <c r="H15" i="33"/>
  <c r="F12" i="33"/>
  <c r="E118" i="33"/>
  <c r="E47" i="33"/>
  <c r="I77" i="33"/>
  <c r="F61" i="33"/>
  <c r="F34" i="33"/>
  <c r="F71" i="5"/>
  <c r="H50" i="5"/>
  <c r="I111" i="5"/>
  <c r="G72" i="5"/>
  <c r="G92" i="5"/>
  <c r="F24" i="5"/>
  <c r="E9" i="5"/>
  <c r="G63" i="5"/>
  <c r="E22" i="5"/>
  <c r="F100" i="34"/>
  <c r="I58" i="34"/>
  <c r="F35" i="34"/>
  <c r="H81" i="34"/>
  <c r="H97" i="34"/>
  <c r="H52" i="34"/>
  <c r="E55" i="34"/>
  <c r="E95" i="34"/>
  <c r="E3" i="34"/>
  <c r="G107" i="34"/>
  <c r="G74" i="45"/>
  <c r="H52" i="45"/>
  <c r="H81" i="45"/>
  <c r="G18" i="45"/>
  <c r="I108" i="45"/>
  <c r="I37" i="45"/>
  <c r="I30" i="45"/>
  <c r="I3" i="45"/>
  <c r="G95" i="45"/>
  <c r="F71" i="45"/>
  <c r="E67" i="36"/>
  <c r="H6" i="36"/>
  <c r="H66" i="36"/>
  <c r="E118" i="36"/>
  <c r="H50" i="36"/>
  <c r="F47" i="36"/>
  <c r="G104" i="36"/>
  <c r="G33" i="36"/>
  <c r="E86" i="36"/>
  <c r="I54" i="36"/>
  <c r="G5" i="39"/>
  <c r="H89" i="39"/>
  <c r="F18" i="39"/>
  <c r="H123" i="39"/>
  <c r="E3" i="39"/>
  <c r="E17" i="39"/>
  <c r="E116" i="39"/>
  <c r="F94" i="39"/>
  <c r="G49" i="39"/>
  <c r="E37" i="39"/>
  <c r="E84" i="33"/>
  <c r="G69" i="33"/>
  <c r="G87" i="33"/>
  <c r="I45" i="33"/>
  <c r="H49" i="33"/>
  <c r="I93" i="33"/>
  <c r="E112" i="33"/>
  <c r="H35" i="33"/>
  <c r="I124" i="33"/>
  <c r="F61" i="5"/>
  <c r="E108" i="5"/>
  <c r="H35" i="5"/>
  <c r="I100" i="5"/>
  <c r="F16" i="5"/>
  <c r="E6" i="5"/>
  <c r="F23" i="5"/>
  <c r="H57" i="5"/>
  <c r="F119" i="5"/>
  <c r="I78" i="5"/>
  <c r="H71" i="34"/>
  <c r="G56" i="34"/>
  <c r="H30" i="34"/>
  <c r="I28" i="34"/>
  <c r="F42" i="34"/>
  <c r="F73" i="34"/>
  <c r="F19" i="34"/>
  <c r="I86" i="34"/>
  <c r="E51" i="34"/>
  <c r="E80" i="34"/>
  <c r="H9" i="45"/>
  <c r="F99" i="45"/>
  <c r="I126" i="45"/>
  <c r="H45" i="45"/>
  <c r="F92" i="45"/>
  <c r="G70" i="45"/>
  <c r="G31" i="45"/>
  <c r="E56" i="45"/>
  <c r="E97" i="45"/>
  <c r="E57" i="36"/>
  <c r="G59" i="36"/>
  <c r="I102" i="36"/>
  <c r="G115" i="36"/>
  <c r="H103" i="36"/>
  <c r="I117" i="36"/>
  <c r="E12" i="36"/>
  <c r="G51" i="36"/>
  <c r="F45" i="36"/>
  <c r="F55" i="36"/>
  <c r="G88" i="39"/>
  <c r="H27" i="39"/>
  <c r="G118" i="39"/>
  <c r="H113" i="39"/>
  <c r="E115" i="39"/>
  <c r="I101" i="39"/>
  <c r="F46" i="39"/>
  <c r="E75" i="39"/>
  <c r="G41" i="39"/>
  <c r="H67" i="39"/>
  <c r="E11" i="33"/>
  <c r="F107" i="33"/>
  <c r="I10" i="33"/>
  <c r="G58" i="33"/>
  <c r="H116" i="33"/>
  <c r="E123" i="33"/>
  <c r="E51" i="33"/>
  <c r="G119" i="33"/>
  <c r="H81" i="33"/>
  <c r="F82" i="33"/>
  <c r="E89" i="5"/>
  <c r="H51" i="5"/>
  <c r="F114" i="5"/>
  <c r="F96" i="5"/>
  <c r="H20" i="5"/>
  <c r="G2" i="5"/>
  <c r="G66" i="5"/>
  <c r="H73" i="5"/>
  <c r="F26" i="5"/>
  <c r="H13" i="5"/>
  <c r="E23" i="34"/>
  <c r="F24" i="34"/>
  <c r="H87" i="34"/>
  <c r="F18" i="34"/>
  <c r="G45" i="34"/>
  <c r="G15" i="34"/>
  <c r="G122" i="34"/>
  <c r="G110" i="34"/>
  <c r="F41" i="34"/>
  <c r="F36" i="34"/>
  <c r="I2" i="45"/>
  <c r="H63" i="45"/>
  <c r="I17" i="45"/>
  <c r="F5" i="45"/>
  <c r="I79" i="45"/>
  <c r="E25" i="45"/>
  <c r="E8" i="45"/>
  <c r="G21" i="45"/>
  <c r="F57" i="45"/>
  <c r="G98" i="36"/>
  <c r="E122" i="36"/>
  <c r="G124" i="36"/>
  <c r="I68" i="36"/>
  <c r="H72" i="36"/>
  <c r="H79" i="36"/>
  <c r="I44" i="36"/>
  <c r="E88" i="36"/>
  <c r="H40" i="36"/>
  <c r="E46" i="36"/>
  <c r="H54" i="39"/>
  <c r="H102" i="45"/>
  <c r="H40" i="45"/>
  <c r="E15" i="45"/>
  <c r="H73" i="45"/>
  <c r="F49" i="45"/>
  <c r="E39" i="45"/>
  <c r="H33" i="45"/>
  <c r="F66" i="45"/>
  <c r="I110" i="45"/>
  <c r="G27" i="45"/>
  <c r="I4" i="36"/>
  <c r="I32" i="36"/>
  <c r="F38" i="36"/>
  <c r="E95" i="36"/>
  <c r="I112" i="36"/>
  <c r="I83" i="36"/>
  <c r="G25" i="36"/>
  <c r="F3" i="36"/>
  <c r="H94" i="36"/>
  <c r="F74" i="39"/>
  <c r="F110" i="39"/>
  <c r="I39" i="39"/>
  <c r="G55" i="39"/>
  <c r="F21" i="39"/>
  <c r="H109" i="39"/>
  <c r="G79" i="39"/>
  <c r="G57" i="39"/>
  <c r="I29" i="39"/>
  <c r="H20" i="39"/>
  <c r="I30" i="33"/>
  <c r="I85" i="33"/>
  <c r="I79" i="33"/>
  <c r="G76" i="33"/>
  <c r="F83" i="33"/>
  <c r="I65" i="33"/>
  <c r="H24" i="33"/>
  <c r="H13" i="33"/>
  <c r="H36" i="33"/>
  <c r="H19" i="33"/>
  <c r="H87" i="5"/>
  <c r="I37" i="5"/>
  <c r="I42" i="5"/>
  <c r="G58" i="5"/>
  <c r="I126" i="5"/>
  <c r="I47" i="5"/>
  <c r="F103" i="5"/>
  <c r="F77" i="5"/>
  <c r="I10" i="5"/>
  <c r="E98" i="34"/>
  <c r="E10" i="34"/>
  <c r="E72" i="34"/>
  <c r="H16" i="34"/>
  <c r="I29" i="34"/>
  <c r="G34" i="34"/>
  <c r="I116" i="34"/>
  <c r="G93" i="34"/>
  <c r="E68" i="34"/>
  <c r="F22" i="34"/>
  <c r="I61" i="45"/>
  <c r="I47" i="45"/>
  <c r="H120" i="45"/>
  <c r="F41" i="45"/>
  <c r="E32" i="45"/>
  <c r="F76" i="45"/>
  <c r="I96" i="45"/>
  <c r="G113" i="45"/>
  <c r="E90" i="45"/>
  <c r="I65" i="45"/>
  <c r="E109" i="36"/>
  <c r="E123" i="36"/>
  <c r="I80" i="36"/>
  <c r="G87" i="36"/>
  <c r="H85" i="36"/>
  <c r="I14" i="36"/>
  <c r="I62" i="36"/>
  <c r="H90" i="36"/>
  <c r="G93" i="36"/>
  <c r="I84" i="36"/>
  <c r="F47" i="39"/>
  <c r="G120" i="39"/>
  <c r="F61" i="39"/>
  <c r="I31" i="39"/>
  <c r="I64" i="39"/>
  <c r="H44" i="39"/>
  <c r="I60" i="39"/>
  <c r="G9" i="39"/>
  <c r="E98" i="39"/>
  <c r="I77" i="39"/>
  <c r="E94" i="33"/>
  <c r="H22" i="33"/>
  <c r="E73" i="33"/>
  <c r="E15" i="33"/>
  <c r="E12" i="33"/>
  <c r="H120" i="33"/>
  <c r="I47" i="33"/>
  <c r="H77" i="33"/>
  <c r="I61" i="33"/>
  <c r="G34" i="33"/>
  <c r="H99" i="5"/>
  <c r="F50" i="5"/>
  <c r="H111" i="5"/>
  <c r="E72" i="5"/>
  <c r="F92" i="5"/>
  <c r="G83" i="5"/>
  <c r="F9" i="5"/>
  <c r="E63" i="5"/>
  <c r="G22" i="5"/>
  <c r="H100" i="34"/>
  <c r="E60" i="34"/>
  <c r="E35" i="34"/>
  <c r="F81" i="34"/>
  <c r="E97" i="34"/>
  <c r="E52" i="34"/>
  <c r="I66" i="34"/>
  <c r="I95" i="34"/>
  <c r="I3" i="34"/>
  <c r="E107" i="34"/>
  <c r="I74" i="45"/>
  <c r="H106" i="45"/>
  <c r="I81" i="45"/>
  <c r="E18" i="45"/>
  <c r="F108" i="45"/>
  <c r="F37" i="45"/>
  <c r="H88" i="45"/>
  <c r="H3" i="45"/>
  <c r="H95" i="45"/>
  <c r="G71" i="45"/>
  <c r="G67" i="36"/>
  <c r="E24" i="36"/>
  <c r="E66" i="36"/>
  <c r="I118" i="36"/>
  <c r="E50" i="36"/>
  <c r="E47" i="36"/>
  <c r="G9" i="36"/>
  <c r="I33" i="36"/>
  <c r="I86" i="36"/>
  <c r="H54" i="36"/>
  <c r="I5" i="39"/>
  <c r="I117" i="39"/>
  <c r="G18" i="39"/>
  <c r="F123" i="39"/>
  <c r="H3" i="39"/>
  <c r="G17" i="39"/>
  <c r="G87" i="39"/>
  <c r="G94" i="39"/>
  <c r="I49" i="39"/>
  <c r="G37" i="39"/>
  <c r="H84" i="33"/>
  <c r="G23" i="33"/>
  <c r="H87" i="33"/>
  <c r="F45" i="33"/>
  <c r="E49" i="33"/>
  <c r="G93" i="33"/>
  <c r="H86" i="33"/>
  <c r="G35" i="33"/>
  <c r="H124" i="33"/>
  <c r="I61" i="5"/>
  <c r="G108" i="5"/>
  <c r="E105" i="5"/>
  <c r="F100" i="5"/>
  <c r="H16" i="5"/>
  <c r="G6" i="5"/>
  <c r="I23" i="5"/>
  <c r="H74" i="5"/>
  <c r="G119" i="5"/>
  <c r="E78" i="5"/>
  <c r="E71" i="34"/>
  <c r="I56" i="34"/>
  <c r="H4" i="34"/>
  <c r="H28" i="34"/>
  <c r="H42" i="34"/>
  <c r="H73" i="34"/>
  <c r="F102" i="45"/>
  <c r="H62" i="45"/>
  <c r="G15" i="45"/>
  <c r="I117" i="45"/>
  <c r="G62" i="45"/>
  <c r="I73" i="45"/>
  <c r="G93" i="45"/>
  <c r="E14" i="45"/>
  <c r="E84" i="45"/>
  <c r="I21" i="36"/>
  <c r="I49" i="36"/>
  <c r="I89" i="36"/>
  <c r="F63" i="36"/>
  <c r="F25" i="36"/>
  <c r="G13" i="36"/>
  <c r="E74" i="39"/>
  <c r="F39" i="39"/>
  <c r="F55" i="39"/>
  <c r="I109" i="39"/>
  <c r="E79" i="39"/>
  <c r="G29" i="39"/>
  <c r="E20" i="39"/>
  <c r="E85" i="33"/>
  <c r="G21" i="33"/>
  <c r="E83" i="33"/>
  <c r="F24" i="33"/>
  <c r="E114" i="33"/>
  <c r="E19" i="33"/>
  <c r="I79" i="5"/>
  <c r="H8" i="5"/>
  <c r="F126" i="5"/>
  <c r="G7" i="5"/>
  <c r="E53" i="5"/>
  <c r="F104" i="5"/>
  <c r="F125" i="34"/>
  <c r="H85" i="34"/>
  <c r="G126" i="34"/>
  <c r="H26" i="34"/>
  <c r="H68" i="34"/>
  <c r="F104" i="34"/>
  <c r="E47" i="45"/>
  <c r="E41" i="45"/>
  <c r="H32" i="45"/>
  <c r="H96" i="45"/>
  <c r="I113" i="45"/>
  <c r="F65" i="45"/>
  <c r="I109" i="36"/>
  <c r="F80" i="36"/>
  <c r="E19" i="36"/>
  <c r="G14" i="36"/>
  <c r="I90" i="36"/>
  <c r="H111" i="36"/>
  <c r="I47" i="39"/>
  <c r="G23" i="39"/>
  <c r="H51" i="39"/>
  <c r="I44" i="39"/>
  <c r="G72" i="39"/>
  <c r="I107" i="39"/>
  <c r="G62" i="33"/>
  <c r="H8" i="33"/>
  <c r="H96" i="33"/>
  <c r="I118" i="33"/>
  <c r="E91" i="33"/>
  <c r="H61" i="33"/>
  <c r="G71" i="5"/>
  <c r="E50" i="5"/>
  <c r="H72" i="5"/>
  <c r="I92" i="5"/>
  <c r="H9" i="5"/>
  <c r="H63" i="5"/>
  <c r="I100" i="34"/>
  <c r="G60" i="34"/>
  <c r="I81" i="34"/>
  <c r="I67" i="34"/>
  <c r="F66" i="34"/>
  <c r="F3" i="34"/>
  <c r="I50" i="34"/>
  <c r="F106" i="45"/>
  <c r="F75" i="45"/>
  <c r="H105" i="45"/>
  <c r="F88" i="45"/>
  <c r="H20" i="45"/>
  <c r="G83" i="45"/>
  <c r="F6" i="36"/>
  <c r="F58" i="36"/>
  <c r="F17" i="36"/>
  <c r="H104" i="36"/>
  <c r="I23" i="36"/>
  <c r="E54" i="36"/>
  <c r="I89" i="39"/>
  <c r="E18" i="39"/>
  <c r="G3" i="39"/>
  <c r="F17" i="39"/>
  <c r="H94" i="39"/>
  <c r="H49" i="39"/>
  <c r="F84" i="33"/>
  <c r="H23" i="33"/>
  <c r="G45" i="33"/>
  <c r="F121" i="33"/>
  <c r="E86" i="33"/>
  <c r="E124" i="33"/>
  <c r="G4" i="5"/>
  <c r="G105" i="5"/>
  <c r="G65" i="5"/>
  <c r="G36" i="5"/>
  <c r="I74" i="5"/>
  <c r="I28" i="5"/>
  <c r="E120" i="34"/>
  <c r="G30" i="34"/>
  <c r="H65" i="34"/>
  <c r="G74" i="34"/>
  <c r="G86" i="34"/>
  <c r="F51" i="34"/>
  <c r="I80" i="34"/>
  <c r="G104" i="45"/>
  <c r="H126" i="45"/>
  <c r="I45" i="45"/>
  <c r="H92" i="45"/>
  <c r="E68" i="45"/>
  <c r="E121" i="45"/>
  <c r="G35" i="45"/>
  <c r="F59" i="36"/>
  <c r="F102" i="36"/>
  <c r="G108" i="36"/>
  <c r="E105" i="36"/>
  <c r="G60" i="36"/>
  <c r="E45" i="36"/>
  <c r="E55" i="36"/>
  <c r="I88" i="39"/>
  <c r="G26" i="39"/>
  <c r="E113" i="39"/>
  <c r="I115" i="39"/>
  <c r="G101" i="39"/>
  <c r="G2" i="39"/>
  <c r="H43" i="39"/>
  <c r="F71" i="39"/>
  <c r="G107" i="33"/>
  <c r="H10" i="33"/>
  <c r="I33" i="33"/>
  <c r="H53" i="33"/>
  <c r="F40" i="33"/>
  <c r="F81" i="33"/>
  <c r="E82" i="33"/>
  <c r="G89" i="5"/>
  <c r="G33" i="5"/>
  <c r="H96" i="5"/>
  <c r="G20" i="5"/>
  <c r="E2" i="5"/>
  <c r="I109" i="5"/>
  <c r="F82" i="5"/>
  <c r="I13" i="34"/>
  <c r="H24" i="34"/>
  <c r="E87" i="34"/>
  <c r="G33" i="34"/>
  <c r="G96" i="34"/>
  <c r="H109" i="34"/>
  <c r="I41" i="34"/>
  <c r="E36" i="34"/>
  <c r="H2" i="45"/>
  <c r="E16" i="45"/>
  <c r="G5" i="45"/>
  <c r="G79" i="45"/>
  <c r="I25" i="45"/>
  <c r="I82" i="45"/>
  <c r="H7" i="45"/>
  <c r="I71" i="36"/>
  <c r="E124" i="36"/>
  <c r="F68" i="36"/>
  <c r="F61" i="36"/>
  <c r="I42" i="36"/>
  <c r="I125" i="36"/>
  <c r="G46" i="36"/>
  <c r="E54" i="39"/>
  <c r="F7" i="39"/>
  <c r="G68" i="39"/>
  <c r="E126" i="39"/>
  <c r="F122" i="39"/>
  <c r="F50" i="39"/>
  <c r="G90" i="39"/>
  <c r="F121" i="39"/>
  <c r="I59" i="39"/>
  <c r="E11" i="39"/>
  <c r="G101" i="33"/>
  <c r="E66" i="33"/>
  <c r="G75" i="33"/>
  <c r="F60" i="33"/>
  <c r="H99" i="33"/>
  <c r="F7" i="33"/>
  <c r="F50" i="33"/>
  <c r="G46" i="33"/>
  <c r="I31" i="33"/>
  <c r="E122" i="5"/>
  <c r="H54" i="5"/>
  <c r="H12" i="5"/>
  <c r="H85" i="5"/>
  <c r="H68" i="5"/>
  <c r="H93" i="5"/>
  <c r="H97" i="5"/>
  <c r="H69" i="5"/>
  <c r="H31" i="5"/>
  <c r="I67" i="5"/>
  <c r="H84" i="34"/>
  <c r="E76" i="34"/>
  <c r="G6" i="34"/>
  <c r="F82" i="34"/>
  <c r="E103" i="34"/>
  <c r="E25" i="34"/>
  <c r="E114" i="34"/>
  <c r="F62" i="34"/>
  <c r="H105" i="34"/>
  <c r="G78" i="34"/>
  <c r="F28" i="45"/>
  <c r="H112" i="45"/>
  <c r="E69" i="45"/>
  <c r="F89" i="45"/>
  <c r="I85" i="45"/>
  <c r="H77" i="45"/>
  <c r="G13" i="45"/>
  <c r="I11" i="45"/>
  <c r="H12" i="45"/>
  <c r="F81" i="36"/>
  <c r="G27" i="36"/>
  <c r="E37" i="36"/>
  <c r="H28" i="36"/>
  <c r="F41" i="36"/>
  <c r="I97" i="36"/>
  <c r="H53" i="36"/>
  <c r="H20" i="36"/>
  <c r="E56" i="36"/>
  <c r="H76" i="36"/>
  <c r="E125" i="39"/>
  <c r="H99" i="39"/>
  <c r="G96" i="39"/>
  <c r="H100" i="39"/>
  <c r="F85" i="39"/>
  <c r="H4" i="39"/>
  <c r="H28" i="39"/>
  <c r="I82" i="39"/>
  <c r="H45" i="39"/>
  <c r="H93" i="39"/>
  <c r="H25" i="33"/>
  <c r="H103" i="33"/>
  <c r="F27" i="33"/>
  <c r="F26" i="33"/>
  <c r="F54" i="33"/>
  <c r="E111" i="33"/>
  <c r="G108" i="33"/>
  <c r="I55" i="33"/>
  <c r="I20" i="33"/>
  <c r="G90" i="33"/>
  <c r="E41" i="5"/>
  <c r="E45" i="5"/>
  <c r="G112" i="5"/>
  <c r="G21" i="5"/>
  <c r="F11" i="5"/>
  <c r="I14" i="5"/>
  <c r="G95" i="5"/>
  <c r="H123" i="5"/>
  <c r="G55" i="5"/>
  <c r="E117" i="45"/>
  <c r="F62" i="45"/>
  <c r="F73" i="45"/>
  <c r="I93" i="45"/>
  <c r="F14" i="45"/>
  <c r="H110" i="45"/>
  <c r="G21" i="36"/>
  <c r="H49" i="36"/>
  <c r="F89" i="36"/>
  <c r="I63" i="36"/>
  <c r="F106" i="36"/>
  <c r="E13" i="36"/>
  <c r="G111" i="39"/>
  <c r="G39" i="39"/>
  <c r="I76" i="39"/>
  <c r="F109" i="39"/>
  <c r="I57" i="39"/>
  <c r="F29" i="39"/>
  <c r="E30" i="33"/>
  <c r="H85" i="33"/>
  <c r="E76" i="33"/>
  <c r="H83" i="33"/>
  <c r="E24" i="33"/>
  <c r="I114" i="33"/>
  <c r="G19" i="33"/>
  <c r="E37" i="5"/>
  <c r="E8" i="5"/>
  <c r="G126" i="5"/>
  <c r="I7" i="5"/>
  <c r="F53" i="5"/>
  <c r="G98" i="34"/>
  <c r="I125" i="34"/>
  <c r="E85" i="34"/>
  <c r="F126" i="34"/>
  <c r="I26" i="34"/>
  <c r="G77" i="34"/>
  <c r="I104" i="34"/>
  <c r="H55" i="45"/>
  <c r="H41" i="45"/>
  <c r="F38" i="45"/>
  <c r="F96" i="45"/>
  <c r="F90" i="45"/>
  <c r="E65" i="45"/>
  <c r="F123" i="36"/>
  <c r="G80" i="36"/>
  <c r="F85" i="36"/>
  <c r="F14" i="36"/>
  <c r="E90" i="36"/>
  <c r="E111" i="36"/>
  <c r="G47" i="39"/>
  <c r="H61" i="39"/>
  <c r="F51" i="39"/>
  <c r="E44" i="39"/>
  <c r="I72" i="39"/>
  <c r="G107" i="39"/>
  <c r="I94" i="33"/>
  <c r="I8" i="33"/>
  <c r="I96" i="33"/>
  <c r="F118" i="33"/>
  <c r="H91" i="33"/>
  <c r="F63" i="33"/>
  <c r="H71" i="5"/>
  <c r="E27" i="5"/>
  <c r="I72" i="5"/>
  <c r="I24" i="5"/>
  <c r="G9" i="5"/>
  <c r="F22" i="5"/>
  <c r="G100" i="34"/>
  <c r="G35" i="34"/>
  <c r="G81" i="34"/>
  <c r="I52" i="34"/>
  <c r="H66" i="34"/>
  <c r="H3" i="34"/>
  <c r="F50" i="34"/>
  <c r="E106" i="45"/>
  <c r="I18" i="45"/>
  <c r="G105" i="45"/>
  <c r="G88" i="45"/>
  <c r="E20" i="45"/>
  <c r="H83" i="45"/>
  <c r="F24" i="36"/>
  <c r="G58" i="36"/>
  <c r="E17" i="36"/>
  <c r="E104" i="36"/>
  <c r="H23" i="36"/>
  <c r="F102" i="39"/>
  <c r="E89" i="39"/>
  <c r="I6" i="39"/>
  <c r="I3" i="39"/>
  <c r="F116" i="39"/>
  <c r="I94" i="39"/>
  <c r="H37" i="39"/>
  <c r="I84" i="33"/>
  <c r="F87" i="33"/>
  <c r="E45" i="33"/>
  <c r="H93" i="33"/>
  <c r="F86" i="33"/>
  <c r="G124" i="33"/>
  <c r="F4" i="5"/>
  <c r="F105" i="5"/>
  <c r="G16" i="5"/>
  <c r="H36" i="5"/>
  <c r="F74" i="5"/>
  <c r="H28" i="5"/>
  <c r="G120" i="34"/>
  <c r="F4" i="34"/>
  <c r="F65" i="34"/>
  <c r="I74" i="34"/>
  <c r="H86" i="34"/>
  <c r="I51" i="34"/>
  <c r="F80" i="34"/>
  <c r="F104" i="45"/>
  <c r="H116" i="45"/>
  <c r="F72" i="45"/>
  <c r="F70" i="45"/>
  <c r="F31" i="45"/>
  <c r="H121" i="45"/>
  <c r="E35" i="45"/>
  <c r="I59" i="36"/>
  <c r="G102" i="36"/>
  <c r="E108" i="36"/>
  <c r="E117" i="36"/>
  <c r="F60" i="36"/>
  <c r="H45" i="36"/>
  <c r="H55" i="36"/>
  <c r="F88" i="39"/>
  <c r="F26" i="39"/>
  <c r="H112" i="39"/>
  <c r="F103" i="39"/>
  <c r="H46" i="39"/>
  <c r="H75" i="39"/>
  <c r="E43" i="39"/>
  <c r="H71" i="39"/>
  <c r="E107" i="33"/>
  <c r="F10" i="33"/>
  <c r="H33" i="33"/>
  <c r="H123" i="33"/>
  <c r="E40" i="33"/>
  <c r="E81" i="33"/>
  <c r="I82" i="33"/>
  <c r="I89" i="5"/>
  <c r="I33" i="5"/>
  <c r="I94" i="5"/>
  <c r="I121" i="5"/>
  <c r="E66" i="5"/>
  <c r="E73" i="5"/>
  <c r="I82" i="5"/>
  <c r="G13" i="34"/>
  <c r="I24" i="34"/>
  <c r="G87" i="34"/>
  <c r="I33" i="34"/>
  <c r="I15" i="34"/>
  <c r="I109" i="34"/>
  <c r="G41" i="34"/>
  <c r="I36" i="34"/>
  <c r="F2" i="45"/>
  <c r="H16" i="45"/>
  <c r="H67" i="45"/>
  <c r="I10" i="45"/>
  <c r="H8" i="45"/>
  <c r="F21" i="45"/>
  <c r="I7" i="45"/>
  <c r="F71" i="36"/>
  <c r="H124" i="36"/>
  <c r="H68" i="36"/>
  <c r="E61" i="36"/>
  <c r="F44" i="36"/>
  <c r="F125" i="36"/>
  <c r="I46" i="36"/>
  <c r="G54" i="39"/>
  <c r="G7" i="39"/>
  <c r="H68" i="39"/>
  <c r="F108" i="39"/>
  <c r="H122" i="39"/>
  <c r="I50" i="39"/>
  <c r="E90" i="39"/>
  <c r="E121" i="39"/>
  <c r="G59" i="39"/>
  <c r="G106" i="33"/>
  <c r="I101" i="33"/>
  <c r="F66" i="33"/>
  <c r="E75" i="33"/>
  <c r="H60" i="33"/>
  <c r="G3" i="33"/>
  <c r="E7" i="33"/>
  <c r="G50" i="33"/>
  <c r="H46" i="33"/>
  <c r="E31" i="33"/>
  <c r="G3" i="5"/>
  <c r="I54" i="5"/>
  <c r="I12" i="5"/>
  <c r="F85" i="5"/>
  <c r="I68" i="5"/>
  <c r="G60" i="5"/>
  <c r="F97" i="5"/>
  <c r="G69" i="5"/>
  <c r="F31" i="5"/>
  <c r="G67" i="5"/>
  <c r="I49" i="34"/>
  <c r="I76" i="34"/>
  <c r="I6" i="34"/>
  <c r="H82" i="34"/>
  <c r="I103" i="34"/>
  <c r="H11" i="34"/>
  <c r="F114" i="34"/>
  <c r="H62" i="34"/>
  <c r="F105" i="34"/>
  <c r="H78" i="34"/>
  <c r="E46" i="45"/>
  <c r="F112" i="45"/>
  <c r="I69" i="45"/>
  <c r="H89" i="45"/>
  <c r="G85" i="45"/>
  <c r="G44" i="45"/>
  <c r="H13" i="45"/>
  <c r="F11" i="45"/>
  <c r="F12" i="45"/>
  <c r="G81" i="36"/>
  <c r="F92" i="36"/>
  <c r="H37" i="36"/>
  <c r="F28" i="36"/>
  <c r="E41" i="36"/>
  <c r="F97" i="36"/>
  <c r="F73" i="36"/>
  <c r="F20" i="36"/>
  <c r="F56" i="36"/>
  <c r="I76" i="36"/>
  <c r="I125" i="39"/>
  <c r="F78" i="39"/>
  <c r="H96" i="39"/>
  <c r="E100" i="39"/>
  <c r="I85" i="39"/>
  <c r="I4" i="39"/>
  <c r="G105" i="39"/>
  <c r="F82" i="39"/>
  <c r="I45" i="39"/>
  <c r="F93" i="39"/>
  <c r="F25" i="33"/>
  <c r="G37" i="33"/>
  <c r="H27" i="33"/>
  <c r="E26" i="33"/>
  <c r="G54" i="33"/>
  <c r="H111" i="33"/>
  <c r="I104" i="33"/>
  <c r="H55" i="33"/>
  <c r="H20" i="33"/>
  <c r="F90" i="33"/>
  <c r="I41" i="5"/>
  <c r="I120" i="5"/>
  <c r="F112" i="5"/>
  <c r="H21" i="5"/>
  <c r="E11" i="5"/>
  <c r="H14" i="5"/>
  <c r="E80" i="5"/>
  <c r="G123" i="5"/>
  <c r="G117" i="45"/>
  <c r="I62" i="45"/>
  <c r="E73" i="45"/>
  <c r="G39" i="45"/>
  <c r="G14" i="45"/>
  <c r="G110" i="45"/>
  <c r="F21" i="36"/>
  <c r="E49" i="36"/>
  <c r="F95" i="36"/>
  <c r="H63" i="36"/>
  <c r="H106" i="36"/>
  <c r="F13" i="36"/>
  <c r="I111" i="39"/>
  <c r="G97" i="39"/>
  <c r="H76" i="39"/>
  <c r="H16" i="39"/>
  <c r="H57" i="39"/>
  <c r="F10" i="39"/>
  <c r="G30" i="33"/>
  <c r="H79" i="33"/>
  <c r="F76" i="33"/>
  <c r="H65" i="33"/>
  <c r="I24" i="33"/>
  <c r="E36" i="33"/>
  <c r="I19" i="33"/>
  <c r="F37" i="5"/>
  <c r="G8" i="5"/>
  <c r="H126" i="5"/>
  <c r="G103" i="5"/>
  <c r="I53" i="5"/>
  <c r="I98" i="34"/>
  <c r="E125" i="34"/>
  <c r="F85" i="34"/>
  <c r="I34" i="34"/>
  <c r="F26" i="34"/>
  <c r="I77" i="34"/>
  <c r="E104" i="34"/>
  <c r="I55" i="45"/>
  <c r="I58" i="45"/>
  <c r="E38" i="45"/>
  <c r="G87" i="45"/>
  <c r="G90" i="45"/>
  <c r="F59" i="45"/>
  <c r="I123" i="36"/>
  <c r="H87" i="36"/>
  <c r="I85" i="36"/>
  <c r="E62" i="36"/>
  <c r="G90" i="36"/>
  <c r="H84" i="36"/>
  <c r="E47" i="39"/>
  <c r="E61" i="39"/>
  <c r="I51" i="39"/>
  <c r="F44" i="39"/>
  <c r="E9" i="39"/>
  <c r="H107" i="39"/>
  <c r="H94" i="33"/>
  <c r="F8" i="33"/>
  <c r="E96" i="33"/>
  <c r="I120" i="33"/>
  <c r="I91" i="33"/>
  <c r="E63" i="33"/>
  <c r="I71" i="5"/>
  <c r="G27" i="5"/>
  <c r="G17" i="5"/>
  <c r="H24" i="5"/>
  <c r="E48" i="5"/>
  <c r="H22" i="5"/>
  <c r="F58" i="34"/>
  <c r="I35" i="34"/>
  <c r="F97" i="34"/>
  <c r="G52" i="34"/>
  <c r="G95" i="34"/>
  <c r="G3" i="34"/>
  <c r="F74" i="45"/>
  <c r="I106" i="45"/>
  <c r="F18" i="45"/>
  <c r="F105" i="45"/>
  <c r="I88" i="45"/>
  <c r="F95" i="45"/>
  <c r="E83" i="45"/>
  <c r="G24" i="36"/>
  <c r="E58" i="36"/>
  <c r="H17" i="36"/>
  <c r="I9" i="36"/>
  <c r="F23" i="36"/>
  <c r="I102" i="39"/>
  <c r="F89" i="39"/>
  <c r="F6" i="39"/>
  <c r="I92" i="39"/>
  <c r="I116" i="39"/>
  <c r="G24" i="39"/>
  <c r="F37" i="39"/>
  <c r="I69" i="33"/>
  <c r="E87" i="33"/>
  <c r="G49" i="33"/>
  <c r="E93" i="33"/>
  <c r="E35" i="33"/>
  <c r="F124" i="33"/>
  <c r="H108" i="5"/>
  <c r="I105" i="5"/>
  <c r="I16" i="5"/>
  <c r="F36" i="5"/>
  <c r="G74" i="5"/>
  <c r="H78" i="5"/>
  <c r="H120" i="34"/>
  <c r="I4" i="34"/>
  <c r="E65" i="34"/>
  <c r="E74" i="34"/>
  <c r="F86" i="34"/>
  <c r="G51" i="34"/>
  <c r="H80" i="34"/>
  <c r="I104" i="45"/>
  <c r="G116" i="45"/>
  <c r="I72" i="45"/>
  <c r="H70" i="45"/>
  <c r="H31" i="45"/>
  <c r="G121" i="45"/>
  <c r="I35" i="45"/>
  <c r="I22" i="36"/>
  <c r="E115" i="36"/>
  <c r="E103" i="36"/>
  <c r="H117" i="36"/>
  <c r="E60" i="36"/>
  <c r="G45" i="36"/>
  <c r="I55" i="36"/>
  <c r="H88" i="39"/>
  <c r="I26" i="39"/>
  <c r="I112" i="39"/>
  <c r="E103" i="39"/>
  <c r="I46" i="39"/>
  <c r="F75" i="39"/>
  <c r="F43" i="39"/>
  <c r="I71" i="39"/>
  <c r="G17" i="33"/>
  <c r="E58" i="33"/>
  <c r="I116" i="33"/>
  <c r="I123" i="33"/>
  <c r="H40" i="33"/>
  <c r="I81" i="33"/>
  <c r="H82" i="33"/>
  <c r="F89" i="5"/>
  <c r="E33" i="5"/>
  <c r="H94" i="5"/>
  <c r="F121" i="5"/>
  <c r="I66" i="5"/>
  <c r="I73" i="5"/>
  <c r="H82" i="5"/>
  <c r="E13" i="34"/>
  <c r="E27" i="34"/>
  <c r="G18" i="34"/>
  <c r="H45" i="34"/>
  <c r="F15" i="34"/>
  <c r="G109" i="34"/>
  <c r="H41" i="34"/>
  <c r="H36" i="34"/>
  <c r="G2" i="45"/>
  <c r="G16" i="45"/>
  <c r="I67" i="45"/>
  <c r="G10" i="45"/>
  <c r="I8" i="45"/>
  <c r="H21" i="45"/>
  <c r="G7" i="45"/>
  <c r="E71" i="36"/>
  <c r="I29" i="36"/>
  <c r="I72" i="36"/>
  <c r="F79" i="36"/>
  <c r="H44" i="36"/>
  <c r="G125" i="36"/>
  <c r="H46" i="36"/>
  <c r="I54" i="39"/>
  <c r="I7" i="39"/>
  <c r="I68" i="39"/>
  <c r="I108" i="39"/>
  <c r="E53" i="39"/>
  <c r="G50" i="39"/>
  <c r="H90" i="39"/>
  <c r="I124" i="39"/>
  <c r="E59" i="39"/>
  <c r="I106" i="33"/>
  <c r="E101" i="33"/>
  <c r="I66" i="33"/>
  <c r="F41" i="33"/>
  <c r="G60" i="33"/>
  <c r="F3" i="33"/>
  <c r="G7" i="33"/>
  <c r="E50" i="33"/>
  <c r="F59" i="33"/>
  <c r="H31" i="33"/>
  <c r="F3" i="5"/>
  <c r="E54" i="5"/>
  <c r="E12" i="5"/>
  <c r="G15" i="5"/>
  <c r="F68" i="5"/>
  <c r="I60" i="5"/>
  <c r="G97" i="5"/>
  <c r="I69" i="5"/>
  <c r="H5" i="5"/>
  <c r="H67" i="5"/>
  <c r="H49" i="34"/>
  <c r="H76" i="34"/>
  <c r="E6" i="34"/>
  <c r="I46" i="34"/>
  <c r="H103" i="34"/>
  <c r="G11" i="34"/>
  <c r="I114" i="34"/>
  <c r="I62" i="34"/>
  <c r="G59" i="34"/>
  <c r="F78" i="34"/>
  <c r="H46" i="45"/>
  <c r="E112" i="45"/>
  <c r="G69" i="45"/>
  <c r="I53" i="45"/>
  <c r="F85" i="45"/>
  <c r="F44" i="45"/>
  <c r="F13" i="45"/>
  <c r="E11" i="45"/>
  <c r="I19" i="45"/>
  <c r="H81" i="36"/>
  <c r="I92" i="36"/>
  <c r="F37" i="36"/>
  <c r="E28" i="36"/>
  <c r="H18" i="36"/>
  <c r="G97" i="36"/>
  <c r="H73" i="36"/>
  <c r="G20" i="36"/>
  <c r="I56" i="36"/>
  <c r="I39" i="36"/>
  <c r="F125" i="39"/>
  <c r="G78" i="39"/>
  <c r="I96" i="39"/>
  <c r="I100" i="39"/>
  <c r="I13" i="39"/>
  <c r="E4" i="39"/>
  <c r="F105" i="39"/>
  <c r="G82" i="39"/>
  <c r="G45" i="39"/>
  <c r="H14" i="33"/>
  <c r="E25" i="33"/>
  <c r="H37" i="33"/>
  <c r="I27" i="33"/>
  <c r="I26" i="33"/>
  <c r="H117" i="33"/>
  <c r="G111" i="33"/>
  <c r="H104" i="33"/>
  <c r="F55" i="33"/>
  <c r="G20" i="33"/>
  <c r="H101" i="5"/>
  <c r="F41" i="5"/>
  <c r="E120" i="5"/>
  <c r="E112" i="5"/>
  <c r="I21" i="5"/>
  <c r="E59" i="5"/>
  <c r="E14" i="5"/>
  <c r="G80" i="5"/>
  <c r="I123" i="5"/>
  <c r="F117" i="45"/>
  <c r="E62" i="45"/>
  <c r="G73" i="45"/>
  <c r="I39" i="45"/>
  <c r="H14" i="45"/>
  <c r="F110" i="45"/>
  <c r="G4" i="36"/>
  <c r="G49" i="36"/>
  <c r="I95" i="36"/>
  <c r="G63" i="36"/>
  <c r="G106" i="36"/>
  <c r="E94" i="36"/>
  <c r="E111" i="39"/>
  <c r="H97" i="39"/>
  <c r="E76" i="39"/>
  <c r="E16" i="39"/>
  <c r="I40" i="39"/>
  <c r="G10" i="39"/>
  <c r="G52" i="33"/>
  <c r="G79" i="33"/>
  <c r="H102" i="33"/>
  <c r="F65" i="33"/>
  <c r="E13" i="33"/>
  <c r="F36" i="33"/>
  <c r="F87" i="5"/>
  <c r="G37" i="5"/>
  <c r="F58" i="5"/>
  <c r="E126" i="5"/>
  <c r="E103" i="5"/>
  <c r="H53" i="5"/>
  <c r="H98" i="34"/>
  <c r="G72" i="34"/>
  <c r="G85" i="34"/>
  <c r="F34" i="34"/>
  <c r="E26" i="34"/>
  <c r="F77" i="34"/>
  <c r="F61" i="45"/>
  <c r="E55" i="45"/>
  <c r="F58" i="45"/>
  <c r="G38" i="45"/>
  <c r="H87" i="45"/>
  <c r="G114" i="45"/>
  <c r="H59" i="45"/>
  <c r="H114" i="36"/>
  <c r="E87" i="36"/>
  <c r="E48" i="36"/>
  <c r="G62" i="36"/>
  <c r="E93" i="36"/>
  <c r="F84" i="36"/>
  <c r="F120" i="39"/>
  <c r="I61" i="39"/>
  <c r="E64" i="39"/>
  <c r="G44" i="39"/>
  <c r="H9" i="39"/>
  <c r="F107" i="39"/>
  <c r="F94" i="33"/>
  <c r="G73" i="33"/>
  <c r="G96" i="33"/>
  <c r="G120" i="33"/>
  <c r="F91" i="33"/>
  <c r="I63" i="33"/>
  <c r="F99" i="5"/>
  <c r="H27" i="5"/>
  <c r="E17" i="5"/>
  <c r="G24" i="5"/>
  <c r="G48" i="5"/>
  <c r="G70" i="5"/>
  <c r="H58" i="34"/>
  <c r="E117" i="34"/>
  <c r="I97" i="34"/>
  <c r="I55" i="34"/>
  <c r="H95" i="34"/>
  <c r="I107" i="34"/>
  <c r="I102" i="45"/>
  <c r="F15" i="45"/>
  <c r="G49" i="45"/>
  <c r="H39" i="45"/>
  <c r="I66" i="45"/>
  <c r="E110" i="45"/>
  <c r="E4" i="36"/>
  <c r="F49" i="36"/>
  <c r="H95" i="36"/>
  <c r="F83" i="36"/>
  <c r="I106" i="36"/>
  <c r="F94" i="36"/>
  <c r="H111" i="39"/>
  <c r="I97" i="39"/>
  <c r="E21" i="39"/>
  <c r="I16" i="39"/>
  <c r="G40" i="39"/>
  <c r="I10" i="39"/>
  <c r="E52" i="33"/>
  <c r="H21" i="33"/>
  <c r="I102" i="33"/>
  <c r="E38" i="33"/>
  <c r="I13" i="33"/>
  <c r="F105" i="33"/>
  <c r="E87" i="5"/>
  <c r="H42" i="5"/>
  <c r="E58" i="5"/>
  <c r="H47" i="5"/>
  <c r="I103" i="5"/>
  <c r="G10" i="5"/>
  <c r="F98" i="34"/>
  <c r="F72" i="34"/>
  <c r="I85" i="34"/>
  <c r="E34" i="34"/>
  <c r="I93" i="34"/>
  <c r="H77" i="34"/>
  <c r="H61" i="45"/>
  <c r="F55" i="45"/>
  <c r="H58" i="45"/>
  <c r="I76" i="45"/>
  <c r="I87" i="45"/>
  <c r="E114" i="45"/>
  <c r="I59" i="45"/>
  <c r="I114" i="36"/>
  <c r="G19" i="36"/>
  <c r="H48" i="36"/>
  <c r="F100" i="36"/>
  <c r="I93" i="36"/>
  <c r="G80" i="39"/>
  <c r="I120" i="39"/>
  <c r="E31" i="39"/>
  <c r="H64" i="39"/>
  <c r="H60" i="39"/>
  <c r="F9" i="39"/>
  <c r="E77" i="39"/>
  <c r="G94" i="33"/>
  <c r="H73" i="33"/>
  <c r="F96" i="33"/>
  <c r="F120" i="33"/>
  <c r="F77" i="33"/>
  <c r="H63" i="33"/>
  <c r="E99" i="5"/>
  <c r="I27" i="5"/>
  <c r="H17" i="5"/>
  <c r="E83" i="5"/>
  <c r="H48" i="5"/>
  <c r="F70" i="5"/>
  <c r="G58" i="34"/>
  <c r="I117" i="34"/>
  <c r="H67" i="34"/>
  <c r="G55" i="34"/>
  <c r="F89" i="34"/>
  <c r="G102" i="45"/>
  <c r="E124" i="45"/>
  <c r="H49" i="45"/>
  <c r="G33" i="45"/>
  <c r="E66" i="45"/>
  <c r="H27" i="45"/>
  <c r="F4" i="36"/>
  <c r="G38" i="36"/>
  <c r="F40" i="45"/>
  <c r="I14" i="45"/>
  <c r="E89" i="36"/>
  <c r="G3" i="36"/>
  <c r="E97" i="39"/>
  <c r="H79" i="39"/>
  <c r="H52" i="33"/>
  <c r="I38" i="33"/>
  <c r="F19" i="33"/>
  <c r="G46" i="5"/>
  <c r="E10" i="5"/>
  <c r="E16" i="34"/>
  <c r="H93" i="34"/>
  <c r="I120" i="45"/>
  <c r="G76" i="45"/>
  <c r="G109" i="36"/>
  <c r="I48" i="36"/>
  <c r="I111" i="36"/>
  <c r="E51" i="39"/>
  <c r="G98" i="39"/>
  <c r="G8" i="33"/>
  <c r="H47" i="33"/>
  <c r="I99" i="5"/>
  <c r="E92" i="5"/>
  <c r="I70" i="5"/>
  <c r="G67" i="34"/>
  <c r="H89" i="34"/>
  <c r="G52" i="45"/>
  <c r="G108" i="45"/>
  <c r="F30" i="45"/>
  <c r="E71" i="45"/>
  <c r="I24" i="36"/>
  <c r="F50" i="36"/>
  <c r="E9" i="36"/>
  <c r="G54" i="36"/>
  <c r="G117" i="39"/>
  <c r="E92" i="39"/>
  <c r="F87" i="39"/>
  <c r="G43" i="33"/>
  <c r="E23" i="33"/>
  <c r="H121" i="33"/>
  <c r="I35" i="33"/>
  <c r="E4" i="5"/>
  <c r="G100" i="5"/>
  <c r="I36" i="5"/>
  <c r="E119" i="5"/>
  <c r="F120" i="34"/>
  <c r="F28" i="34"/>
  <c r="H74" i="34"/>
  <c r="I57" i="34"/>
  <c r="E9" i="45"/>
  <c r="E116" i="45"/>
  <c r="G92" i="45"/>
  <c r="G56" i="45"/>
  <c r="F35" i="45"/>
  <c r="H22" i="36"/>
  <c r="I103" i="36"/>
  <c r="H12" i="36"/>
  <c r="F35" i="36"/>
  <c r="E88" i="39"/>
  <c r="H118" i="39"/>
  <c r="G103" i="39"/>
  <c r="I2" i="39"/>
  <c r="I67" i="39"/>
  <c r="H107" i="33"/>
  <c r="E33" i="33"/>
  <c r="G123" i="33"/>
  <c r="I119" i="33"/>
  <c r="E44" i="5"/>
  <c r="H33" i="5"/>
  <c r="E94" i="5"/>
  <c r="F66" i="5"/>
  <c r="G26" i="5"/>
  <c r="I23" i="34"/>
  <c r="I87" i="34"/>
  <c r="E96" i="34"/>
  <c r="E109" i="34"/>
  <c r="E115" i="34"/>
  <c r="I63" i="45"/>
  <c r="H5" i="45"/>
  <c r="F25" i="45"/>
  <c r="I21" i="45"/>
  <c r="H98" i="36"/>
  <c r="F29" i="36"/>
  <c r="G61" i="36"/>
  <c r="H88" i="36"/>
  <c r="H16" i="36"/>
  <c r="I42" i="39"/>
  <c r="F68" i="39"/>
  <c r="E122" i="39"/>
  <c r="E62" i="39"/>
  <c r="G124" i="39"/>
  <c r="H11" i="39"/>
  <c r="F89" i="33"/>
  <c r="I75" i="33"/>
  <c r="I99" i="33"/>
  <c r="G28" i="33"/>
  <c r="I46" i="33"/>
  <c r="G122" i="5"/>
  <c r="G54" i="5"/>
  <c r="E85" i="5"/>
  <c r="E68" i="5"/>
  <c r="I97" i="5"/>
  <c r="E69" i="5"/>
  <c r="E67" i="5"/>
  <c r="F49" i="34"/>
  <c r="F6" i="34"/>
  <c r="F46" i="34"/>
  <c r="I11" i="34"/>
  <c r="G14" i="34"/>
  <c r="H59" i="34"/>
  <c r="G46" i="45"/>
  <c r="I111" i="45"/>
  <c r="F53" i="45"/>
  <c r="F77" i="45"/>
  <c r="I107" i="45"/>
  <c r="G19" i="45"/>
  <c r="H27" i="36"/>
  <c r="E126" i="36"/>
  <c r="H41" i="36"/>
  <c r="I53" i="36"/>
  <c r="I26" i="36"/>
  <c r="F76" i="36"/>
  <c r="G99" i="39"/>
  <c r="F96" i="39"/>
  <c r="G85" i="39"/>
  <c r="F4" i="39"/>
  <c r="H82" i="39"/>
  <c r="F45" i="39"/>
  <c r="I25" i="33"/>
  <c r="E37" i="33"/>
  <c r="H26" i="33"/>
  <c r="E117" i="33"/>
  <c r="E104" i="33"/>
  <c r="F92" i="33"/>
  <c r="E101" i="5"/>
  <c r="G120" i="5"/>
  <c r="H34" i="5"/>
  <c r="F59" i="5"/>
  <c r="H95" i="5"/>
  <c r="H88" i="5"/>
  <c r="H107" i="5"/>
  <c r="I7" i="34"/>
  <c r="H44" i="34"/>
  <c r="E31" i="34"/>
  <c r="H70" i="34"/>
  <c r="F61" i="34"/>
  <c r="G94" i="34"/>
  <c r="G124" i="34"/>
  <c r="F118" i="34"/>
  <c r="G64" i="34"/>
  <c r="G34" i="45"/>
  <c r="I51" i="45"/>
  <c r="H29" i="45"/>
  <c r="F64" i="45"/>
  <c r="G122" i="45"/>
  <c r="G36" i="45"/>
  <c r="E23" i="45"/>
  <c r="I118" i="45"/>
  <c r="G50" i="45"/>
  <c r="F24" i="45"/>
  <c r="E43" i="36"/>
  <c r="F30" i="36"/>
  <c r="E34" i="36"/>
  <c r="E75" i="36"/>
  <c r="F15" i="36"/>
  <c r="E69" i="36"/>
  <c r="G120" i="36"/>
  <c r="F91" i="36"/>
  <c r="H113" i="36"/>
  <c r="E52" i="36"/>
  <c r="I104" i="39"/>
  <c r="I22" i="39"/>
  <c r="I114" i="39"/>
  <c r="G63" i="39"/>
  <c r="E106" i="39"/>
  <c r="H14" i="39"/>
  <c r="I34" i="39"/>
  <c r="E35" i="39"/>
  <c r="F33" i="39"/>
  <c r="I81" i="39"/>
  <c r="G122" i="33"/>
  <c r="E44" i="33"/>
  <c r="I97" i="33"/>
  <c r="I74" i="33"/>
  <c r="I68" i="33"/>
  <c r="F42" i="33"/>
  <c r="H109" i="33"/>
  <c r="F5" i="33"/>
  <c r="E67" i="33"/>
  <c r="G126" i="33"/>
  <c r="H30" i="5"/>
  <c r="G91" i="5"/>
  <c r="F98" i="5"/>
  <c r="E40" i="5"/>
  <c r="G76" i="5"/>
  <c r="E25" i="5"/>
  <c r="F39" i="5"/>
  <c r="E52" i="5"/>
  <c r="G90" i="5"/>
  <c r="H110" i="5"/>
  <c r="I5" i="34"/>
  <c r="F17" i="34"/>
  <c r="F75" i="34"/>
  <c r="E91" i="34"/>
  <c r="H83" i="34"/>
  <c r="G119" i="34"/>
  <c r="E2" i="34"/>
  <c r="F54" i="34"/>
  <c r="H123" i="34"/>
  <c r="H9" i="33"/>
  <c r="I53" i="34"/>
  <c r="E101" i="34"/>
  <c r="I79" i="34"/>
  <c r="F102" i="34"/>
  <c r="I69" i="34"/>
  <c r="H121" i="34"/>
  <c r="H108" i="34"/>
  <c r="H21" i="34"/>
  <c r="G4" i="45"/>
  <c r="E6" i="45"/>
  <c r="E115" i="45"/>
  <c r="G94" i="45"/>
  <c r="E60" i="45"/>
  <c r="G48" i="45"/>
  <c r="I22" i="45"/>
  <c r="F80" i="45"/>
  <c r="G78" i="45"/>
  <c r="F86" i="45"/>
  <c r="F82" i="36"/>
  <c r="G121" i="36"/>
  <c r="I78" i="36"/>
  <c r="H74" i="36"/>
  <c r="G65" i="36"/>
  <c r="E64" i="36"/>
  <c r="G110" i="36"/>
  <c r="I99" i="36"/>
  <c r="F107" i="36"/>
  <c r="E119" i="36"/>
  <c r="I69" i="39"/>
  <c r="I48" i="39"/>
  <c r="E38" i="39"/>
  <c r="I70" i="39"/>
  <c r="H36" i="39"/>
  <c r="E58" i="39"/>
  <c r="G95" i="39"/>
  <c r="I86" i="39"/>
  <c r="I8" i="39"/>
  <c r="F52" i="39"/>
  <c r="E95" i="33"/>
  <c r="I70" i="33"/>
  <c r="F125" i="33"/>
  <c r="F71" i="33"/>
  <c r="I6" i="33"/>
  <c r="G48" i="33"/>
  <c r="I39" i="33"/>
  <c r="I72" i="33"/>
  <c r="G78" i="33"/>
  <c r="E64" i="5"/>
  <c r="E116" i="5"/>
  <c r="H125" i="5"/>
  <c r="E115" i="5"/>
  <c r="H86" i="5"/>
  <c r="I18" i="5"/>
  <c r="G124" i="5"/>
  <c r="F43" i="5"/>
  <c r="G117" i="5"/>
  <c r="H32" i="5"/>
  <c r="F118" i="45"/>
  <c r="H97" i="33"/>
  <c r="G67" i="33"/>
  <c r="I98" i="5"/>
  <c r="G25" i="5"/>
  <c r="F90" i="5"/>
  <c r="F5" i="34"/>
  <c r="H91" i="34"/>
  <c r="I63" i="34"/>
  <c r="E123" i="34"/>
  <c r="G40" i="34"/>
  <c r="F121" i="34"/>
  <c r="G125" i="45"/>
  <c r="E48" i="45"/>
  <c r="I123" i="45"/>
  <c r="H8" i="36"/>
  <c r="E65" i="36"/>
  <c r="G7" i="36"/>
  <c r="E66" i="39"/>
  <c r="I58" i="39"/>
  <c r="H52" i="39"/>
  <c r="E125" i="33"/>
  <c r="H4" i="33"/>
  <c r="G64" i="5"/>
  <c r="G29" i="5"/>
  <c r="E75" i="5"/>
  <c r="G78" i="5"/>
  <c r="E2" i="33"/>
  <c r="E33" i="34"/>
  <c r="I16" i="45"/>
  <c r="H122" i="36"/>
  <c r="E125" i="36"/>
  <c r="G126" i="39"/>
  <c r="E124" i="39"/>
  <c r="H41" i="33"/>
  <c r="G59" i="33"/>
  <c r="E93" i="5"/>
  <c r="F84" i="34"/>
  <c r="I25" i="34"/>
  <c r="I78" i="34"/>
  <c r="G11" i="45"/>
  <c r="F18" i="36"/>
  <c r="G39" i="36"/>
  <c r="F13" i="39"/>
  <c r="G103" i="33"/>
  <c r="E55" i="33"/>
  <c r="H112" i="5"/>
  <c r="F14" i="5"/>
  <c r="G107" i="5"/>
  <c r="I90" i="34"/>
  <c r="F43" i="34"/>
  <c r="I54" i="45"/>
  <c r="I43" i="45"/>
  <c r="E50" i="45"/>
  <c r="F70" i="36"/>
  <c r="E116" i="36"/>
  <c r="F5" i="36"/>
  <c r="E56" i="39"/>
  <c r="I14" i="39"/>
  <c r="E33" i="39"/>
  <c r="E57" i="33"/>
  <c r="E42" i="33"/>
  <c r="F67" i="33"/>
  <c r="H118" i="5"/>
  <c r="I49" i="5"/>
  <c r="G81" i="5"/>
  <c r="G20" i="34"/>
  <c r="I119" i="34"/>
  <c r="G123" i="34"/>
  <c r="E88" i="34"/>
  <c r="F112" i="34"/>
  <c r="I115" i="45"/>
  <c r="F48" i="45"/>
  <c r="E123" i="45"/>
  <c r="F78" i="36"/>
  <c r="F64" i="36"/>
  <c r="E7" i="36"/>
  <c r="I66" i="39"/>
  <c r="H58" i="39"/>
  <c r="I84" i="39"/>
  <c r="G125" i="33"/>
  <c r="E48" i="33"/>
  <c r="I100" i="33"/>
  <c r="E62" i="5"/>
  <c r="E124" i="5"/>
  <c r="E117" i="5"/>
  <c r="I92" i="34"/>
  <c r="I80" i="33"/>
  <c r="G84" i="45"/>
  <c r="G95" i="36"/>
  <c r="H3" i="36"/>
  <c r="F97" i="39"/>
  <c r="F40" i="39"/>
  <c r="G85" i="33"/>
  <c r="G38" i="33"/>
  <c r="G79" i="5"/>
  <c r="I46" i="5"/>
  <c r="H104" i="5"/>
  <c r="H29" i="34"/>
  <c r="I68" i="34"/>
  <c r="F120" i="45"/>
  <c r="E87" i="45"/>
  <c r="H109" i="36"/>
  <c r="H14" i="36"/>
  <c r="H80" i="39"/>
  <c r="G51" i="39"/>
  <c r="I98" i="39"/>
  <c r="F73" i="33"/>
  <c r="F47" i="33"/>
  <c r="G99" i="5"/>
  <c r="F83" i="5"/>
  <c r="E70" i="5"/>
  <c r="E67" i="34"/>
  <c r="F107" i="34"/>
  <c r="G106" i="45"/>
  <c r="H108" i="45"/>
  <c r="E88" i="45"/>
  <c r="H71" i="45"/>
  <c r="H24" i="36"/>
  <c r="I50" i="36"/>
  <c r="H9" i="36"/>
  <c r="H102" i="39"/>
  <c r="F117" i="39"/>
  <c r="H92" i="39"/>
  <c r="I87" i="39"/>
  <c r="F43" i="33"/>
  <c r="E88" i="33"/>
  <c r="E121" i="33"/>
  <c r="F32" i="33"/>
  <c r="I4" i="5"/>
  <c r="H65" i="5"/>
  <c r="E23" i="5"/>
  <c r="E28" i="5"/>
  <c r="F56" i="34"/>
  <c r="I65" i="34"/>
  <c r="I19" i="34"/>
  <c r="H106" i="34"/>
  <c r="H104" i="45"/>
  <c r="I116" i="45"/>
  <c r="I92" i="45"/>
  <c r="H56" i="45"/>
  <c r="F57" i="36"/>
  <c r="F22" i="36"/>
  <c r="G103" i="36"/>
  <c r="G12" i="36"/>
  <c r="I35" i="36"/>
  <c r="I27" i="39"/>
  <c r="F113" i="39"/>
  <c r="I103" i="39"/>
  <c r="H2" i="39"/>
  <c r="G67" i="39"/>
  <c r="I17" i="33"/>
  <c r="F33" i="33"/>
  <c r="F123" i="33"/>
  <c r="E119" i="33"/>
  <c r="I44" i="5"/>
  <c r="I114" i="5"/>
  <c r="F20" i="5"/>
  <c r="G109" i="5"/>
  <c r="G82" i="5"/>
  <c r="H23" i="34"/>
  <c r="I18" i="34"/>
  <c r="I96" i="34"/>
  <c r="F109" i="34"/>
  <c r="F115" i="34"/>
  <c r="F63" i="45"/>
  <c r="E67" i="45"/>
  <c r="G25" i="45"/>
  <c r="H57" i="45"/>
  <c r="G71" i="36"/>
  <c r="H29" i="36"/>
  <c r="E79" i="36"/>
  <c r="G88" i="36"/>
  <c r="F16" i="36"/>
  <c r="E7" i="39"/>
  <c r="I126" i="39"/>
  <c r="G53" i="39"/>
  <c r="H62" i="39"/>
  <c r="H124" i="39"/>
  <c r="F11" i="39"/>
  <c r="I89" i="33"/>
  <c r="I41" i="33"/>
  <c r="F99" i="33"/>
  <c r="H28" i="33"/>
  <c r="E46" i="33"/>
  <c r="H122" i="5"/>
  <c r="G102" i="5"/>
  <c r="G85" i="5"/>
  <c r="G93" i="5"/>
  <c r="E97" i="5"/>
  <c r="G31" i="5"/>
  <c r="F67" i="5"/>
  <c r="G76" i="34"/>
  <c r="H6" i="34"/>
  <c r="F103" i="34"/>
  <c r="E11" i="34"/>
  <c r="E62" i="34"/>
  <c r="F59" i="34"/>
  <c r="F46" i="45"/>
  <c r="E111" i="45"/>
  <c r="G53" i="45"/>
  <c r="E44" i="45"/>
  <c r="H107" i="45"/>
  <c r="E19" i="45"/>
  <c r="E27" i="36"/>
  <c r="I126" i="36"/>
  <c r="I18" i="36"/>
  <c r="F53" i="36"/>
  <c r="H26" i="36"/>
  <c r="E76" i="36"/>
  <c r="E99" i="39"/>
  <c r="I15" i="39"/>
  <c r="H85" i="39"/>
  <c r="I28" i="39"/>
  <c r="E82" i="39"/>
  <c r="E93" i="39"/>
  <c r="G25" i="33"/>
  <c r="G27" i="33"/>
  <c r="G26" i="33"/>
  <c r="F111" i="33"/>
  <c r="F104" i="33"/>
  <c r="F20" i="33"/>
  <c r="F101" i="5"/>
  <c r="H120" i="5"/>
  <c r="E34" i="5"/>
  <c r="H59" i="5"/>
  <c r="I80" i="5"/>
  <c r="E88" i="5"/>
  <c r="E107" i="5"/>
  <c r="F8" i="34"/>
  <c r="G44" i="34"/>
  <c r="I31" i="34"/>
  <c r="I70" i="34"/>
  <c r="I61" i="34"/>
  <c r="H39" i="34"/>
  <c r="E124" i="34"/>
  <c r="H118" i="34"/>
  <c r="H64" i="34"/>
  <c r="F34" i="45"/>
  <c r="E54" i="45"/>
  <c r="I29" i="45"/>
  <c r="E64" i="45"/>
  <c r="I122" i="45"/>
  <c r="E36" i="45"/>
  <c r="I42" i="45"/>
  <c r="H118" i="45"/>
  <c r="F50" i="45"/>
  <c r="G24" i="45"/>
  <c r="I43" i="36"/>
  <c r="H31" i="36"/>
  <c r="H34" i="36"/>
  <c r="F75" i="36"/>
  <c r="G15" i="36"/>
  <c r="F69" i="36"/>
  <c r="H116" i="36"/>
  <c r="H91" i="36"/>
  <c r="F113" i="36"/>
  <c r="F52" i="36"/>
  <c r="F104" i="39"/>
  <c r="E25" i="39"/>
  <c r="H114" i="39"/>
  <c r="H63" i="39"/>
  <c r="F106" i="39"/>
  <c r="E14" i="39"/>
  <c r="I30" i="39"/>
  <c r="G35" i="39"/>
  <c r="H33" i="39"/>
  <c r="G81" i="39"/>
  <c r="I122" i="33"/>
  <c r="F113" i="33"/>
  <c r="G97" i="33"/>
  <c r="E74" i="33"/>
  <c r="G68" i="33"/>
  <c r="I42" i="33"/>
  <c r="I18" i="33"/>
  <c r="E5" i="33"/>
  <c r="H67" i="33"/>
  <c r="E126" i="33"/>
  <c r="I30" i="5"/>
  <c r="F118" i="5"/>
  <c r="H98" i="5"/>
  <c r="F40" i="5"/>
  <c r="I76" i="5"/>
  <c r="I25" i="5"/>
  <c r="H106" i="5"/>
  <c r="H52" i="5"/>
  <c r="H90" i="5"/>
  <c r="E110" i="5"/>
  <c r="E5" i="34"/>
  <c r="E20" i="34"/>
  <c r="H75" i="34"/>
  <c r="I91" i="34"/>
  <c r="I83" i="34"/>
  <c r="F119" i="34"/>
  <c r="E63" i="34"/>
  <c r="H54" i="34"/>
  <c r="I123" i="34"/>
  <c r="F9" i="33"/>
  <c r="H53" i="34"/>
  <c r="H40" i="34"/>
  <c r="G79" i="34"/>
  <c r="E102" i="34"/>
  <c r="G69" i="34"/>
  <c r="G121" i="34"/>
  <c r="I48" i="34"/>
  <c r="F21" i="34"/>
  <c r="E4" i="45"/>
  <c r="F6" i="45"/>
  <c r="G115" i="45"/>
  <c r="I119" i="45"/>
  <c r="I60" i="45"/>
  <c r="H48" i="45"/>
  <c r="H22" i="45"/>
  <c r="I80" i="45"/>
  <c r="F123" i="45"/>
  <c r="E86" i="45"/>
  <c r="E82" i="36"/>
  <c r="F121" i="36"/>
  <c r="H78" i="36"/>
  <c r="H77" i="36"/>
  <c r="I65" i="36"/>
  <c r="G64" i="36"/>
  <c r="F110" i="36"/>
  <c r="E99" i="36"/>
  <c r="F7" i="36"/>
  <c r="G119" i="36"/>
  <c r="H69" i="39"/>
  <c r="G48" i="39"/>
  <c r="H38" i="39"/>
  <c r="I65" i="39"/>
  <c r="F36" i="39"/>
  <c r="F58" i="39"/>
  <c r="I95" i="39"/>
  <c r="G86" i="39"/>
  <c r="G84" i="39"/>
  <c r="E52" i="39"/>
  <c r="I95" i="33"/>
  <c r="E70" i="33"/>
  <c r="H125" i="33"/>
  <c r="I64" i="33"/>
  <c r="G6" i="33"/>
  <c r="F48" i="33"/>
  <c r="E39" i="33"/>
  <c r="F72" i="33"/>
  <c r="F100" i="33"/>
  <c r="I64" i="5"/>
  <c r="G116" i="5"/>
  <c r="E125" i="5"/>
  <c r="G115" i="5"/>
  <c r="I29" i="5"/>
  <c r="F18" i="5"/>
  <c r="H124" i="5"/>
  <c r="G43" i="5"/>
  <c r="F117" i="5"/>
  <c r="J1" i="43" a="1"/>
  <c r="F43" i="36"/>
  <c r="I33" i="39"/>
  <c r="I113" i="33"/>
  <c r="F16" i="33"/>
  <c r="F18" i="33"/>
  <c r="G38" i="5"/>
  <c r="G118" i="5"/>
  <c r="E49" i="5"/>
  <c r="E106" i="5"/>
  <c r="H38" i="34"/>
  <c r="E75" i="34"/>
  <c r="I111" i="34"/>
  <c r="E54" i="34"/>
  <c r="H9" i="34"/>
  <c r="F79" i="34"/>
  <c r="H102" i="34"/>
  <c r="G48" i="34"/>
  <c r="H4" i="45"/>
  <c r="F115" i="45"/>
  <c r="F60" i="45"/>
  <c r="E80" i="45"/>
  <c r="G82" i="36"/>
  <c r="E78" i="36"/>
  <c r="I64" i="36"/>
  <c r="H99" i="36"/>
  <c r="E69" i="39"/>
  <c r="F65" i="39"/>
  <c r="G19" i="39"/>
  <c r="F84" i="39"/>
  <c r="F115" i="33"/>
  <c r="G64" i="33"/>
  <c r="H48" i="33"/>
  <c r="H72" i="33"/>
  <c r="H116" i="5"/>
  <c r="F115" i="5"/>
  <c r="I124" i="5"/>
  <c r="G37" i="34"/>
  <c r="F30" i="34"/>
  <c r="F101" i="39"/>
  <c r="E17" i="33"/>
  <c r="H89" i="5"/>
  <c r="G114" i="5"/>
  <c r="H121" i="5"/>
  <c r="E13" i="5"/>
  <c r="E24" i="34"/>
  <c r="F110" i="34"/>
  <c r="F67" i="45"/>
  <c r="E57" i="45"/>
  <c r="E68" i="36"/>
  <c r="G16" i="36"/>
  <c r="F53" i="39"/>
  <c r="F106" i="33"/>
  <c r="E3" i="33"/>
  <c r="F122" i="5"/>
  <c r="H102" i="5"/>
  <c r="G84" i="5"/>
  <c r="H92" i="34"/>
  <c r="H114" i="34"/>
  <c r="I112" i="45"/>
  <c r="I44" i="45"/>
  <c r="F19" i="45"/>
  <c r="G126" i="36"/>
  <c r="E26" i="36"/>
  <c r="F99" i="39"/>
  <c r="F28" i="39"/>
  <c r="I32" i="39"/>
  <c r="F80" i="33"/>
  <c r="I108" i="33"/>
  <c r="H90" i="33"/>
  <c r="E21" i="5"/>
  <c r="F80" i="5"/>
  <c r="E8" i="34"/>
  <c r="F31" i="34"/>
  <c r="G61" i="34"/>
  <c r="I118" i="34"/>
  <c r="I34" i="45"/>
  <c r="I64" i="45"/>
  <c r="H42" i="45"/>
  <c r="H101" i="45"/>
  <c r="G43" i="36"/>
  <c r="G75" i="36"/>
  <c r="G69" i="36"/>
  <c r="E113" i="36"/>
  <c r="G104" i="39"/>
  <c r="F63" i="39"/>
  <c r="G30" i="39"/>
  <c r="F56" i="33"/>
  <c r="H113" i="33"/>
  <c r="G74" i="33"/>
  <c r="H18" i="33"/>
  <c r="I38" i="5"/>
  <c r="E19" i="5"/>
  <c r="G40" i="5"/>
  <c r="G106" i="5"/>
  <c r="G38" i="34"/>
  <c r="F47" i="34"/>
  <c r="G111" i="34"/>
  <c r="G63" i="34"/>
  <c r="F9" i="34"/>
  <c r="I40" i="34"/>
  <c r="E99" i="34"/>
  <c r="H48" i="34"/>
  <c r="F125" i="45"/>
  <c r="I100" i="45"/>
  <c r="G80" i="45"/>
  <c r="F91" i="45"/>
  <c r="E77" i="36"/>
  <c r="F11" i="36"/>
  <c r="H96" i="36"/>
  <c r="F38" i="39"/>
  <c r="F119" i="39"/>
  <c r="F19" i="39"/>
  <c r="I98" i="33"/>
  <c r="H95" i="33"/>
  <c r="E64" i="33"/>
  <c r="I4" i="33"/>
  <c r="H56" i="5"/>
  <c r="I115" i="5"/>
  <c r="E29" i="5"/>
  <c r="H75" i="5"/>
  <c r="G84" i="34"/>
  <c r="I54" i="33"/>
  <c r="I40" i="45"/>
  <c r="F84" i="45"/>
  <c r="H112" i="36"/>
  <c r="G94" i="36"/>
  <c r="H55" i="39"/>
  <c r="E40" i="39"/>
  <c r="I21" i="33"/>
  <c r="F38" i="33"/>
  <c r="H79" i="5"/>
  <c r="G47" i="5"/>
  <c r="I104" i="5"/>
  <c r="G29" i="34"/>
  <c r="E77" i="34"/>
  <c r="G120" i="45"/>
  <c r="F113" i="45"/>
  <c r="F114" i="36"/>
  <c r="E14" i="36"/>
  <c r="F80" i="39"/>
  <c r="I83" i="39"/>
  <c r="E107" i="39"/>
  <c r="F15" i="33"/>
  <c r="G77" i="33"/>
  <c r="I50" i="5"/>
  <c r="I83" i="5"/>
  <c r="H60" i="34"/>
  <c r="F67" i="34"/>
  <c r="H50" i="34"/>
  <c r="G81" i="45"/>
  <c r="E105" i="45"/>
  <c r="F3" i="45"/>
  <c r="I83" i="45"/>
  <c r="G66" i="36"/>
  <c r="I17" i="36"/>
  <c r="F33" i="36"/>
  <c r="G102" i="39"/>
  <c r="I18" i="39"/>
  <c r="G92" i="39"/>
  <c r="I24" i="39"/>
  <c r="E43" i="33"/>
  <c r="F88" i="33"/>
  <c r="G121" i="33"/>
  <c r="G32" i="33"/>
  <c r="I108" i="5"/>
  <c r="E65" i="5"/>
  <c r="G23" i="5"/>
  <c r="F28" i="5"/>
  <c r="E56" i="34"/>
  <c r="I42" i="34"/>
  <c r="H19" i="34"/>
  <c r="F106" i="34"/>
  <c r="E104" i="45"/>
  <c r="F116" i="45"/>
  <c r="I70" i="45"/>
  <c r="I56" i="45"/>
  <c r="G57" i="36"/>
  <c r="H102" i="36"/>
  <c r="H105" i="36"/>
  <c r="I60" i="36"/>
  <c r="E35" i="36"/>
  <c r="G27" i="39"/>
  <c r="I113" i="39"/>
  <c r="H101" i="39"/>
  <c r="G75" i="39"/>
  <c r="F67" i="39"/>
  <c r="F17" i="33"/>
  <c r="G33" i="33"/>
  <c r="I51" i="33"/>
  <c r="I2" i="33"/>
  <c r="G44" i="5"/>
  <c r="H114" i="5"/>
  <c r="E20" i="5"/>
  <c r="F109" i="5"/>
  <c r="E82" i="5"/>
  <c r="G23" i="34"/>
  <c r="H18" i="34"/>
  <c r="F96" i="34"/>
  <c r="E110" i="34"/>
  <c r="H103" i="45"/>
  <c r="F16" i="45"/>
  <c r="G67" i="45"/>
  <c r="H25" i="45"/>
  <c r="I57" i="45"/>
  <c r="F122" i="36"/>
  <c r="E29" i="36"/>
  <c r="G79" i="36"/>
  <c r="F88" i="36"/>
  <c r="I16" i="36"/>
  <c r="H7" i="39"/>
  <c r="F126" i="39"/>
  <c r="H53" i="39"/>
  <c r="I62" i="39"/>
  <c r="F124" i="39"/>
  <c r="H106" i="33"/>
  <c r="E89" i="33"/>
  <c r="E41" i="33"/>
  <c r="G99" i="33"/>
  <c r="F28" i="33"/>
  <c r="H59" i="33"/>
  <c r="I122" i="5"/>
  <c r="F102" i="5"/>
  <c r="I85" i="5"/>
  <c r="F93" i="5"/>
  <c r="F84" i="5"/>
  <c r="I31" i="5"/>
  <c r="E84" i="34"/>
  <c r="F76" i="34"/>
  <c r="I82" i="34"/>
  <c r="G103" i="34"/>
  <c r="G114" i="34"/>
  <c r="G62" i="34"/>
  <c r="E78" i="34"/>
  <c r="I46" i="45"/>
  <c r="F69" i="45"/>
  <c r="H53" i="45"/>
  <c r="H44" i="45"/>
  <c r="F107" i="45"/>
  <c r="H19" i="45"/>
  <c r="G92" i="36"/>
  <c r="H126" i="36"/>
  <c r="E18" i="36"/>
  <c r="G53" i="36"/>
  <c r="F26" i="36"/>
  <c r="E39" i="36"/>
  <c r="I99" i="39"/>
  <c r="H15" i="39"/>
  <c r="E85" i="39"/>
  <c r="G28" i="39"/>
  <c r="H32" i="39"/>
  <c r="G93" i="39"/>
  <c r="E103" i="33"/>
  <c r="E27" i="33"/>
  <c r="H54" i="33"/>
  <c r="I111" i="33"/>
  <c r="G55" i="33"/>
  <c r="E20" i="33"/>
  <c r="H41" i="5"/>
  <c r="F120" i="5"/>
  <c r="F21" i="5"/>
  <c r="G59" i="5"/>
  <c r="H80" i="5"/>
  <c r="I88" i="5"/>
  <c r="I107" i="5"/>
  <c r="G8" i="34"/>
  <c r="E44" i="34"/>
  <c r="H31" i="34"/>
  <c r="F90" i="34"/>
  <c r="H61" i="34"/>
  <c r="F39" i="34"/>
  <c r="I124" i="34"/>
  <c r="G118" i="34"/>
  <c r="I113" i="34"/>
  <c r="E34" i="45"/>
  <c r="H54" i="45"/>
  <c r="E29" i="45"/>
  <c r="G64" i="45"/>
  <c r="E43" i="45"/>
  <c r="H36" i="45"/>
  <c r="E42" i="45"/>
  <c r="H50" i="45"/>
  <c r="F26" i="45"/>
  <c r="I31" i="36"/>
  <c r="G34" i="36"/>
  <c r="I75" i="36"/>
  <c r="F101" i="36"/>
  <c r="I69" i="36"/>
  <c r="F116" i="36"/>
  <c r="I91" i="36"/>
  <c r="G113" i="36"/>
  <c r="H5" i="36"/>
  <c r="E104" i="39"/>
  <c r="F25" i="39"/>
  <c r="G114" i="39"/>
  <c r="I63" i="39"/>
  <c r="F91" i="39"/>
  <c r="G14" i="39"/>
  <c r="E30" i="39"/>
  <c r="F35" i="39"/>
  <c r="H56" i="33"/>
  <c r="H122" i="33"/>
  <c r="F74" i="33"/>
  <c r="H42" i="33"/>
  <c r="H5" i="33"/>
  <c r="E30" i="5"/>
  <c r="H40" i="5"/>
  <c r="F52" i="5"/>
  <c r="H20" i="34"/>
  <c r="E119" i="34"/>
  <c r="E53" i="34"/>
  <c r="F99" i="34"/>
  <c r="I21" i="34"/>
  <c r="H119" i="45"/>
  <c r="H109" i="45"/>
  <c r="I86" i="45"/>
  <c r="F77" i="36"/>
  <c r="H11" i="36"/>
  <c r="F119" i="36"/>
  <c r="G38" i="39"/>
  <c r="E36" i="39"/>
  <c r="E86" i="39"/>
  <c r="G95" i="33"/>
  <c r="F6" i="33"/>
  <c r="E100" i="33"/>
  <c r="F62" i="5"/>
  <c r="G18" i="5"/>
  <c r="I117" i="5"/>
  <c r="E42" i="34"/>
  <c r="F116" i="33"/>
  <c r="H109" i="5"/>
  <c r="I103" i="45"/>
  <c r="F8" i="45"/>
  <c r="F42" i="36"/>
  <c r="G73" i="39"/>
  <c r="I90" i="39"/>
  <c r="H89" i="33"/>
  <c r="I28" i="33"/>
  <c r="F15" i="5"/>
  <c r="E31" i="5"/>
  <c r="E82" i="34"/>
  <c r="I105" i="34"/>
  <c r="E85" i="45"/>
  <c r="H92" i="36"/>
  <c r="I73" i="36"/>
  <c r="F15" i="39"/>
  <c r="I93" i="39"/>
  <c r="E54" i="33"/>
  <c r="G41" i="5"/>
  <c r="F55" i="5"/>
  <c r="I32" i="34"/>
  <c r="I39" i="34"/>
  <c r="F113" i="34"/>
  <c r="F98" i="45"/>
  <c r="F36" i="45"/>
  <c r="H26" i="45"/>
  <c r="F31" i="36"/>
  <c r="H101" i="36"/>
  <c r="I36" i="36"/>
  <c r="H25" i="39"/>
  <c r="I91" i="39"/>
  <c r="E12" i="39"/>
  <c r="F122" i="33"/>
  <c r="I16" i="33"/>
  <c r="I29" i="33"/>
  <c r="G30" i="5"/>
  <c r="F25" i="5"/>
  <c r="I90" i="5"/>
  <c r="H5" i="34"/>
  <c r="G91" i="34"/>
  <c r="I12" i="34"/>
  <c r="G53" i="34"/>
  <c r="I102" i="34"/>
  <c r="E121" i="34"/>
  <c r="I4" i="45"/>
  <c r="E119" i="45"/>
  <c r="I109" i="45"/>
  <c r="I82" i="36"/>
  <c r="H2" i="36"/>
  <c r="F99" i="36"/>
  <c r="F69" i="39"/>
  <c r="E65" i="39"/>
  <c r="H86" i="39"/>
  <c r="G115" i="33"/>
  <c r="F110" i="33"/>
  <c r="E72" i="33"/>
  <c r="I116" i="5"/>
  <c r="H113" i="5"/>
  <c r="H37" i="34"/>
  <c r="G82" i="34"/>
  <c r="I103" i="33"/>
  <c r="H124" i="45"/>
  <c r="F27" i="45"/>
  <c r="F112" i="36"/>
  <c r="I94" i="36"/>
  <c r="G21" i="39"/>
  <c r="H40" i="39"/>
  <c r="E21" i="33"/>
  <c r="F114" i="33"/>
  <c r="E79" i="5"/>
  <c r="E7" i="5"/>
  <c r="H10" i="34"/>
  <c r="H126" i="34"/>
  <c r="H22" i="34"/>
  <c r="E58" i="45"/>
  <c r="E113" i="45"/>
  <c r="E114" i="36"/>
  <c r="G100" i="36"/>
  <c r="H47" i="39"/>
  <c r="E83" i="39"/>
  <c r="G77" i="39"/>
  <c r="G15" i="33"/>
  <c r="E77" i="33"/>
  <c r="F111" i="5"/>
  <c r="H83" i="5"/>
  <c r="F60" i="34"/>
  <c r="H55" i="34"/>
  <c r="G50" i="34"/>
  <c r="E81" i="45"/>
  <c r="I105" i="45"/>
  <c r="G3" i="45"/>
  <c r="F83" i="45"/>
  <c r="I66" i="36"/>
  <c r="G17" i="36"/>
  <c r="E33" i="36"/>
  <c r="E102" i="39"/>
  <c r="E6" i="39"/>
  <c r="F92" i="39"/>
  <c r="H24" i="39"/>
  <c r="H43" i="33"/>
  <c r="G88" i="33"/>
  <c r="F112" i="33"/>
  <c r="E32" i="33"/>
  <c r="E35" i="5"/>
  <c r="I65" i="5"/>
  <c r="E57" i="5"/>
  <c r="G19" i="34"/>
  <c r="G106" i="34"/>
  <c r="E99" i="45"/>
  <c r="E45" i="45"/>
  <c r="F68" i="45"/>
  <c r="F121" i="45"/>
  <c r="I57" i="36"/>
  <c r="I115" i="36"/>
  <c r="F105" i="36"/>
  <c r="H60" i="36"/>
  <c r="H35" i="36"/>
  <c r="F27" i="39"/>
  <c r="E112" i="39"/>
  <c r="I41" i="39"/>
  <c r="E71" i="39"/>
  <c r="H51" i="33"/>
  <c r="E15" i="34"/>
  <c r="H69" i="45"/>
  <c r="F124" i="45"/>
  <c r="E21" i="36"/>
  <c r="H83" i="36"/>
  <c r="G74" i="39"/>
  <c r="I21" i="39"/>
  <c r="G20" i="39"/>
  <c r="F21" i="33"/>
  <c r="G114" i="33"/>
  <c r="E42" i="5"/>
  <c r="H7" i="5"/>
  <c r="I10" i="34"/>
  <c r="H34" i="34"/>
  <c r="I22" i="34"/>
  <c r="G58" i="45"/>
  <c r="H114" i="45"/>
  <c r="H80" i="36"/>
  <c r="E100" i="36"/>
  <c r="I23" i="39"/>
  <c r="F83" i="39"/>
  <c r="H62" i="33"/>
  <c r="H12" i="33"/>
  <c r="E61" i="33"/>
  <c r="G111" i="5"/>
  <c r="I48" i="5"/>
  <c r="I60" i="34"/>
  <c r="G66" i="34"/>
  <c r="E50" i="34"/>
  <c r="H75" i="45"/>
  <c r="E37" i="45"/>
  <c r="G20" i="45"/>
  <c r="H67" i="36"/>
  <c r="I58" i="36"/>
  <c r="I47" i="36"/>
  <c r="E23" i="36"/>
  <c r="F5" i="39"/>
  <c r="G6" i="39"/>
  <c r="I17" i="39"/>
  <c r="F24" i="39"/>
  <c r="E69" i="33"/>
  <c r="I88" i="33"/>
  <c r="H112" i="33"/>
  <c r="I32" i="33"/>
  <c r="F35" i="5"/>
  <c r="E16" i="5"/>
  <c r="I57" i="5"/>
  <c r="F78" i="5"/>
  <c r="I30" i="34"/>
  <c r="G42" i="34"/>
  <c r="E57" i="34"/>
  <c r="E106" i="34"/>
  <c r="I99" i="45"/>
  <c r="G45" i="45"/>
  <c r="I68" i="45"/>
  <c r="I121" i="45"/>
  <c r="H57" i="36"/>
  <c r="H115" i="36"/>
  <c r="G105" i="36"/>
  <c r="F51" i="36"/>
  <c r="G10" i="36"/>
  <c r="H26" i="39"/>
  <c r="G112" i="39"/>
  <c r="E101" i="39"/>
  <c r="H41" i="39"/>
  <c r="G11" i="33"/>
  <c r="H17" i="33"/>
  <c r="E116" i="33"/>
  <c r="G51" i="33"/>
  <c r="G2" i="33"/>
  <c r="G51" i="5"/>
  <c r="E96" i="5"/>
  <c r="G121" i="5"/>
  <c r="E109" i="5"/>
  <c r="I13" i="5"/>
  <c r="F27" i="34"/>
  <c r="F33" i="34"/>
  <c r="H15" i="34"/>
  <c r="H110" i="34"/>
  <c r="F103" i="45"/>
  <c r="F17" i="45"/>
  <c r="H79" i="45"/>
  <c r="H82" i="45"/>
  <c r="E7" i="45"/>
  <c r="I122" i="36"/>
  <c r="G72" i="36"/>
  <c r="H42" i="36"/>
  <c r="H125" i="36"/>
  <c r="E16" i="36"/>
  <c r="I73" i="39"/>
  <c r="G108" i="39"/>
  <c r="H50" i="39"/>
  <c r="F90" i="39"/>
  <c r="F59" i="39"/>
  <c r="E106" i="33"/>
  <c r="H66" i="33"/>
  <c r="G41" i="33"/>
  <c r="I3" i="33"/>
  <c r="E28" i="33"/>
  <c r="E59" i="33"/>
  <c r="E3" i="5"/>
  <c r="E102" i="5"/>
  <c r="E15" i="5"/>
  <c r="I93" i="5"/>
  <c r="H84" i="5"/>
  <c r="I5" i="5"/>
  <c r="H25" i="34"/>
  <c r="I14" i="34"/>
  <c r="G105" i="34"/>
  <c r="G28" i="45"/>
  <c r="G112" i="45"/>
  <c r="G89" i="45"/>
  <c r="H85" i="45"/>
  <c r="E13" i="45"/>
  <c r="H11" i="45"/>
  <c r="E81" i="36"/>
  <c r="E92" i="36"/>
  <c r="I28" i="36"/>
  <c r="G18" i="36"/>
  <c r="G73" i="36"/>
  <c r="G26" i="36"/>
  <c r="H39" i="36"/>
  <c r="H78" i="39"/>
  <c r="E15" i="39"/>
  <c r="H13" i="39"/>
  <c r="E28" i="39"/>
  <c r="G32" i="39"/>
  <c r="G14" i="33"/>
  <c r="F108" i="33"/>
  <c r="E93" i="45"/>
  <c r="F32" i="36"/>
  <c r="G83" i="36"/>
  <c r="E110" i="39"/>
  <c r="H21" i="39"/>
  <c r="I20" i="39"/>
  <c r="F102" i="33"/>
  <c r="H114" i="33"/>
  <c r="F8" i="5"/>
  <c r="E77" i="5"/>
  <c r="H125" i="34"/>
  <c r="F116" i="34"/>
  <c r="G61" i="45"/>
  <c r="F32" i="45"/>
  <c r="F114" i="45"/>
  <c r="H19" i="36"/>
  <c r="H100" i="36"/>
  <c r="F23" i="39"/>
  <c r="F60" i="39"/>
  <c r="E62" i="33"/>
  <c r="I12" i="33"/>
  <c r="G63" i="33"/>
  <c r="E111" i="5"/>
  <c r="I63" i="5"/>
  <c r="F117" i="34"/>
  <c r="E66" i="34"/>
  <c r="E74" i="45"/>
  <c r="I75" i="45"/>
  <c r="H37" i="45"/>
  <c r="F20" i="45"/>
  <c r="I67" i="36"/>
  <c r="F118" i="36"/>
  <c r="H47" i="36"/>
  <c r="G86" i="36"/>
  <c r="E5" i="39"/>
  <c r="E123" i="39"/>
  <c r="H116" i="39"/>
  <c r="F49" i="39"/>
  <c r="H69" i="33"/>
  <c r="H45" i="33"/>
  <c r="G112" i="33"/>
  <c r="E61" i="5"/>
  <c r="I35" i="5"/>
  <c r="I6" i="5"/>
  <c r="F57" i="5"/>
  <c r="F71" i="34"/>
  <c r="G4" i="34"/>
  <c r="I33" i="45"/>
  <c r="H38" i="36"/>
  <c r="E106" i="36"/>
  <c r="G110" i="39"/>
  <c r="F79" i="39"/>
  <c r="I52" i="33"/>
  <c r="G83" i="33"/>
  <c r="E105" i="33"/>
  <c r="E46" i="5"/>
  <c r="G53" i="5"/>
  <c r="F16" i="34"/>
  <c r="F93" i="34"/>
  <c r="G47" i="45"/>
  <c r="H76" i="45"/>
  <c r="F109" i="36"/>
  <c r="F19" i="36"/>
  <c r="G111" i="36"/>
  <c r="G31" i="39"/>
  <c r="E72" i="39"/>
  <c r="F22" i="33"/>
  <c r="E120" i="33"/>
  <c r="I34" i="33"/>
  <c r="F17" i="5"/>
  <c r="H70" i="5"/>
  <c r="E81" i="34"/>
  <c r="G89" i="34"/>
  <c r="I52" i="45"/>
  <c r="H18" i="45"/>
  <c r="E30" i="45"/>
  <c r="I95" i="45"/>
  <c r="E6" i="36"/>
  <c r="H118" i="36"/>
  <c r="F9" i="36"/>
  <c r="F86" i="36"/>
  <c r="H117" i="39"/>
  <c r="I123" i="39"/>
  <c r="H87" i="39"/>
  <c r="I43" i="33"/>
  <c r="F23" i="33"/>
  <c r="I121" i="33"/>
  <c r="I86" i="33"/>
  <c r="H4" i="5"/>
  <c r="H100" i="5"/>
  <c r="E36" i="5"/>
  <c r="I119" i="5"/>
  <c r="I120" i="34"/>
  <c r="E28" i="34"/>
  <c r="F74" i="34"/>
  <c r="G57" i="34"/>
  <c r="F9" i="45"/>
  <c r="F126" i="45"/>
  <c r="E92" i="45"/>
  <c r="E31" i="45"/>
  <c r="I97" i="45"/>
  <c r="E22" i="36"/>
  <c r="H108" i="36"/>
  <c r="F12" i="36"/>
  <c r="G35" i="36"/>
  <c r="F10" i="36"/>
  <c r="I118" i="39"/>
  <c r="H115" i="39"/>
  <c r="G16" i="39"/>
  <c r="E61" i="45"/>
  <c r="G118" i="33"/>
  <c r="H30" i="45"/>
  <c r="E87" i="39"/>
  <c r="E74" i="5"/>
  <c r="I9" i="45"/>
  <c r="F97" i="45"/>
  <c r="H51" i="36"/>
  <c r="E2" i="39"/>
  <c r="G10" i="33"/>
  <c r="F119" i="33"/>
  <c r="G94" i="5"/>
  <c r="F13" i="5"/>
  <c r="E45" i="34"/>
  <c r="E2" i="45"/>
  <c r="E82" i="45"/>
  <c r="G29" i="36"/>
  <c r="E40" i="36"/>
  <c r="E108" i="39"/>
  <c r="I121" i="39"/>
  <c r="H75" i="33"/>
  <c r="H50" i="33"/>
  <c r="F54" i="5"/>
  <c r="E60" i="5"/>
  <c r="I84" i="34"/>
  <c r="E46" i="34"/>
  <c r="E59" i="34"/>
  <c r="I89" i="45"/>
  <c r="E107" i="45"/>
  <c r="G37" i="36"/>
  <c r="E73" i="36"/>
  <c r="H125" i="39"/>
  <c r="E13" i="39"/>
  <c r="F14" i="33"/>
  <c r="H80" i="33"/>
  <c r="I92" i="33"/>
  <c r="F45" i="5"/>
  <c r="G11" i="5"/>
  <c r="E123" i="5"/>
  <c r="E7" i="34"/>
  <c r="E32" i="34"/>
  <c r="H90" i="34"/>
  <c r="E39" i="34"/>
  <c r="E64" i="34"/>
  <c r="F51" i="45"/>
  <c r="G98" i="45"/>
  <c r="G43" i="45"/>
  <c r="F42" i="45"/>
  <c r="E24" i="45"/>
  <c r="E30" i="36"/>
  <c r="I70" i="36"/>
  <c r="E101" i="36"/>
  <c r="I116" i="36"/>
  <c r="H52" i="36"/>
  <c r="G22" i="39"/>
  <c r="I56" i="39"/>
  <c r="H91" i="39"/>
  <c r="F30" i="39"/>
  <c r="H81" i="39"/>
  <c r="I44" i="33"/>
  <c r="G57" i="33"/>
  <c r="E16" i="33"/>
  <c r="E18" i="33"/>
  <c r="I126" i="33"/>
  <c r="E91" i="5"/>
  <c r="H19" i="5"/>
  <c r="F49" i="5"/>
  <c r="F106" i="5"/>
  <c r="F110" i="5"/>
  <c r="G17" i="34"/>
  <c r="E47" i="34"/>
  <c r="E111" i="34"/>
  <c r="F63" i="34"/>
  <c r="E9" i="33"/>
  <c r="I101" i="34"/>
  <c r="I88" i="34"/>
  <c r="I99" i="34"/>
  <c r="E48" i="34"/>
  <c r="I6" i="45"/>
  <c r="H94" i="45"/>
  <c r="H100" i="45"/>
  <c r="G109" i="45"/>
  <c r="H123" i="45"/>
  <c r="H121" i="36"/>
  <c r="G74" i="36"/>
  <c r="E2" i="36"/>
  <c r="E11" i="36"/>
  <c r="H7" i="36"/>
  <c r="G69" i="39"/>
  <c r="E70" i="39"/>
  <c r="H119" i="39"/>
  <c r="E19" i="39"/>
  <c r="E84" i="39"/>
  <c r="F95" i="33"/>
  <c r="H71" i="33"/>
  <c r="H110" i="33"/>
  <c r="F4" i="33"/>
  <c r="G100" i="33"/>
  <c r="F116" i="5"/>
  <c r="F86" i="5"/>
  <c r="E113" i="5"/>
  <c r="I75" i="5"/>
  <c r="E37" i="34"/>
  <c r="F2" i="39"/>
  <c r="E89" i="45"/>
  <c r="F126" i="36"/>
  <c r="I78" i="39"/>
  <c r="G4" i="39"/>
  <c r="F117" i="33"/>
  <c r="G92" i="33"/>
  <c r="I11" i="5"/>
  <c r="G88" i="5"/>
  <c r="H32" i="34"/>
  <c r="F124" i="34"/>
  <c r="F64" i="34"/>
  <c r="I98" i="45"/>
  <c r="H43" i="45"/>
  <c r="G118" i="45"/>
  <c r="I30" i="36"/>
  <c r="E70" i="36"/>
  <c r="G91" i="36"/>
  <c r="I52" i="36"/>
  <c r="F56" i="39"/>
  <c r="G91" i="39"/>
  <c r="F81" i="39"/>
  <c r="H44" i="33"/>
  <c r="H16" i="33"/>
  <c r="I5" i="33"/>
  <c r="F91" i="5"/>
  <c r="F19" i="5"/>
  <c r="H49" i="5"/>
  <c r="G110" i="5"/>
  <c r="H17" i="34"/>
  <c r="H111" i="34"/>
  <c r="G54" i="34"/>
  <c r="G101" i="34"/>
  <c r="H88" i="34"/>
  <c r="E21" i="34"/>
  <c r="G6" i="45"/>
  <c r="G100" i="45"/>
  <c r="E109" i="45"/>
  <c r="I121" i="36"/>
  <c r="F74" i="36"/>
  <c r="I11" i="36"/>
  <c r="I7" i="36"/>
  <c r="H70" i="39"/>
  <c r="I119" i="39"/>
  <c r="H84" i="39"/>
  <c r="G70" i="33"/>
  <c r="G110" i="33"/>
  <c r="G4" i="33"/>
  <c r="I125" i="5"/>
  <c r="F113" i="5"/>
  <c r="G75" i="5"/>
  <c r="F23" i="34"/>
  <c r="E49" i="34"/>
  <c r="G28" i="36"/>
  <c r="I14" i="33"/>
  <c r="G45" i="5"/>
  <c r="H7" i="34"/>
  <c r="H124" i="34"/>
  <c r="E98" i="45"/>
  <c r="H24" i="45"/>
  <c r="H69" i="36"/>
  <c r="E22" i="39"/>
  <c r="F14" i="39"/>
  <c r="G44" i="33"/>
  <c r="G5" i="33"/>
  <c r="G19" i="5"/>
  <c r="E17" i="34"/>
  <c r="I54" i="34"/>
  <c r="G88" i="34"/>
  <c r="H6" i="45"/>
  <c r="H80" i="45"/>
  <c r="E121" i="36"/>
  <c r="G11" i="36"/>
  <c r="F70" i="39"/>
  <c r="I52" i="39"/>
  <c r="E110" i="33"/>
  <c r="G125" i="5"/>
  <c r="F75" i="5"/>
  <c r="E72" i="45"/>
  <c r="I27" i="34"/>
  <c r="H61" i="36"/>
  <c r="E50" i="39"/>
  <c r="F12" i="5"/>
  <c r="F11" i="34"/>
  <c r="G77" i="45"/>
  <c r="H56" i="36"/>
  <c r="F103" i="33"/>
  <c r="I112" i="5"/>
  <c r="H8" i="34"/>
  <c r="E43" i="34"/>
  <c r="H64" i="45"/>
  <c r="I101" i="45"/>
  <c r="H75" i="36"/>
  <c r="E5" i="36"/>
  <c r="G34" i="39"/>
  <c r="G113" i="33"/>
  <c r="F29" i="33"/>
  <c r="I40" i="5"/>
  <c r="I38" i="34"/>
  <c r="I2" i="34"/>
  <c r="F40" i="34"/>
  <c r="E112" i="34"/>
  <c r="G119" i="45"/>
  <c r="I91" i="45"/>
  <c r="G2" i="36"/>
  <c r="H48" i="39"/>
  <c r="F86" i="39"/>
  <c r="E71" i="33"/>
  <c r="H64" i="5"/>
  <c r="G86" i="5"/>
  <c r="H14" i="34"/>
  <c r="H94" i="34"/>
  <c r="G101" i="45"/>
  <c r="F36" i="36"/>
  <c r="I12" i="39"/>
  <c r="F38" i="5"/>
  <c r="I9" i="34"/>
  <c r="H64" i="36"/>
  <c r="G32" i="5"/>
  <c r="E89" i="34"/>
  <c r="H115" i="34"/>
  <c r="G62" i="39"/>
  <c r="E5" i="5"/>
  <c r="F27" i="36"/>
  <c r="F100" i="39"/>
  <c r="F37" i="33"/>
  <c r="F34" i="5"/>
  <c r="E94" i="34"/>
  <c r="E122" i="45"/>
  <c r="G26" i="45"/>
  <c r="E120" i="36"/>
  <c r="E114" i="39"/>
  <c r="H12" i="39"/>
  <c r="F109" i="33"/>
  <c r="F76" i="5"/>
  <c r="E38" i="34"/>
  <c r="H2" i="34"/>
  <c r="H69" i="34"/>
  <c r="I112" i="34"/>
  <c r="H60" i="45"/>
  <c r="H91" i="45"/>
  <c r="H110" i="36"/>
  <c r="F66" i="39"/>
  <c r="G98" i="33"/>
  <c r="G39" i="33"/>
  <c r="I43" i="5"/>
  <c r="I72" i="34"/>
  <c r="E117" i="39"/>
  <c r="F57" i="34"/>
  <c r="F115" i="39"/>
  <c r="F33" i="5"/>
  <c r="F10" i="45"/>
  <c r="H73" i="39"/>
  <c r="H7" i="33"/>
  <c r="H46" i="34"/>
  <c r="I13" i="45"/>
  <c r="E80" i="33"/>
  <c r="I95" i="5"/>
  <c r="G70" i="34"/>
  <c r="G29" i="45"/>
  <c r="F34" i="36"/>
  <c r="H106" i="39"/>
  <c r="F97" i="33"/>
  <c r="G98" i="5"/>
  <c r="G5" i="34"/>
  <c r="G12" i="34"/>
  <c r="H112" i="34"/>
  <c r="F78" i="45"/>
  <c r="E110" i="36"/>
  <c r="G36" i="39"/>
  <c r="H78" i="33"/>
  <c r="E43" i="5"/>
  <c r="F20" i="39"/>
  <c r="E76" i="45"/>
  <c r="E34" i="33"/>
  <c r="E95" i="45"/>
  <c r="E49" i="39"/>
  <c r="I71" i="34"/>
  <c r="H99" i="45"/>
  <c r="H59" i="36"/>
  <c r="E10" i="36"/>
  <c r="H58" i="33"/>
  <c r="F2" i="33"/>
  <c r="F94" i="5"/>
  <c r="F13" i="34"/>
  <c r="H122" i="34"/>
  <c r="E63" i="45"/>
  <c r="F82" i="45"/>
  <c r="F72" i="36"/>
  <c r="F40" i="36"/>
  <c r="I122" i="39"/>
  <c r="H59" i="39"/>
  <c r="F75" i="33"/>
  <c r="I50" i="33"/>
  <c r="I102" i="5"/>
  <c r="F60" i="5"/>
  <c r="G49" i="34"/>
  <c r="G25" i="34"/>
  <c r="I59" i="34"/>
  <c r="I12" i="45"/>
  <c r="E20" i="36"/>
  <c r="E14" i="33"/>
  <c r="H45" i="5"/>
  <c r="F7" i="34"/>
  <c r="E90" i="34"/>
  <c r="E51" i="45"/>
  <c r="I24" i="45"/>
  <c r="I101" i="36"/>
  <c r="F22" i="39"/>
  <c r="I35" i="39"/>
  <c r="I57" i="33"/>
  <c r="F126" i="33"/>
  <c r="I52" i="5"/>
  <c r="G47" i="34"/>
  <c r="G9" i="33"/>
  <c r="G99" i="34"/>
  <c r="I94" i="45"/>
  <c r="H86" i="45"/>
  <c r="I2" i="36"/>
  <c r="F48" i="39"/>
  <c r="I19" i="39"/>
  <c r="G71" i="33"/>
  <c r="H100" i="33"/>
  <c r="I86" i="5"/>
  <c r="F37" i="34"/>
  <c r="H2" i="33"/>
  <c r="G12" i="5"/>
  <c r="G12" i="45"/>
  <c r="I105" i="39"/>
  <c r="E92" i="33"/>
  <c r="F88" i="5"/>
  <c r="E61" i="34"/>
  <c r="G51" i="45"/>
  <c r="E118" i="45"/>
  <c r="H70" i="36"/>
  <c r="G52" i="36"/>
  <c r="H35" i="39"/>
  <c r="H57" i="33"/>
  <c r="H126" i="33"/>
  <c r="H25" i="5"/>
  <c r="I110" i="5"/>
  <c r="H47" i="34"/>
  <c r="I9" i="33"/>
  <c r="I121" i="34"/>
  <c r="E94" i="45"/>
  <c r="G86" i="45"/>
  <c r="F2" i="36"/>
  <c r="E48" i="39"/>
  <c r="H19" i="39"/>
  <c r="I71" i="33"/>
  <c r="E4" i="33"/>
  <c r="E86" i="5"/>
  <c r="I37" i="34"/>
  <c r="I49" i="33"/>
  <c r="I53" i="33"/>
  <c r="E17" i="45"/>
  <c r="E42" i="39"/>
  <c r="I59" i="33"/>
  <c r="G92" i="34"/>
  <c r="E12" i="45"/>
  <c r="E96" i="39"/>
  <c r="G117" i="33"/>
  <c r="G14" i="5"/>
  <c r="I94" i="34"/>
  <c r="F23" i="45"/>
  <c r="G31" i="36"/>
  <c r="H36" i="36"/>
  <c r="E63" i="39"/>
  <c r="E56" i="33"/>
  <c r="I109" i="33"/>
  <c r="I118" i="5"/>
  <c r="H81" i="5"/>
  <c r="F91" i="34"/>
  <c r="E9" i="34"/>
  <c r="E108" i="34"/>
  <c r="I48" i="45"/>
  <c r="F8" i="36"/>
  <c r="G99" i="36"/>
  <c r="G70" i="39"/>
  <c r="G52" i="39"/>
  <c r="G72" i="33"/>
  <c r="I113" i="5"/>
  <c r="E92" i="34"/>
  <c r="F70" i="34"/>
  <c r="I23" i="45"/>
  <c r="H15" i="36"/>
  <c r="H34" i="39"/>
  <c r="H29" i="33"/>
  <c r="F2" i="34"/>
  <c r="I8" i="36"/>
  <c r="I62" i="5"/>
  <c r="E23" i="39"/>
  <c r="F79" i="45"/>
  <c r="F73" i="39"/>
  <c r="G31" i="33"/>
  <c r="E77" i="45"/>
  <c r="G76" i="36"/>
  <c r="E108" i="33"/>
  <c r="H55" i="5"/>
  <c r="I43" i="34"/>
  <c r="G23" i="45"/>
  <c r="I34" i="36"/>
  <c r="G36" i="36"/>
  <c r="F34" i="39"/>
  <c r="H68" i="33"/>
  <c r="E98" i="5"/>
  <c r="G75" i="34"/>
  <c r="H12" i="34"/>
  <c r="H79" i="34"/>
  <c r="G108" i="34"/>
  <c r="E22" i="45"/>
  <c r="G77" i="36"/>
  <c r="E96" i="36"/>
  <c r="E95" i="39"/>
  <c r="H64" i="33"/>
  <c r="H62" i="5"/>
  <c r="E32" i="5"/>
  <c r="H25" i="36"/>
  <c r="E52" i="45"/>
  <c r="H68" i="45"/>
  <c r="I40" i="33"/>
  <c r="H33" i="34"/>
  <c r="G122" i="36"/>
  <c r="G89" i="33"/>
  <c r="I3" i="5"/>
  <c r="E14" i="34"/>
  <c r="I27" i="36"/>
  <c r="G104" i="33"/>
  <c r="F107" i="5"/>
  <c r="H34" i="45"/>
  <c r="E101" i="45"/>
  <c r="F120" i="36"/>
  <c r="H104" i="39"/>
  <c r="E34" i="39"/>
  <c r="E68" i="33"/>
  <c r="H76" i="5"/>
  <c r="I75" i="34"/>
  <c r="E79" i="34"/>
  <c r="H115" i="45"/>
  <c r="G91" i="45"/>
  <c r="I107" i="36"/>
  <c r="F95" i="39"/>
  <c r="E56" i="5"/>
  <c r="I32" i="5"/>
  <c r="I83" i="33"/>
  <c r="I114" i="45"/>
  <c r="I17" i="5"/>
  <c r="G6" i="36"/>
  <c r="I23" i="33"/>
  <c r="E4" i="34"/>
  <c r="G126" i="45"/>
  <c r="G22" i="36"/>
  <c r="H10" i="36"/>
  <c r="F41" i="39"/>
  <c r="I58" i="33"/>
  <c r="F2" i="5"/>
  <c r="F122" i="34"/>
  <c r="G17" i="45"/>
  <c r="G82" i="45"/>
  <c r="I61" i="36"/>
  <c r="F42" i="39"/>
  <c r="G122" i="39"/>
  <c r="G11" i="39"/>
  <c r="E60" i="33"/>
  <c r="F46" i="33"/>
  <c r="I84" i="5"/>
  <c r="F25" i="34"/>
  <c r="E28" i="45"/>
  <c r="E53" i="45"/>
  <c r="I20" i="36"/>
  <c r="E78" i="39"/>
  <c r="I117" i="33"/>
  <c r="I59" i="5"/>
  <c r="G32" i="34"/>
  <c r="I64" i="34"/>
  <c r="I36" i="45"/>
  <c r="H30" i="36"/>
  <c r="E91" i="36"/>
  <c r="G56" i="39"/>
  <c r="E81" i="39"/>
  <c r="G42" i="33"/>
  <c r="H91" i="5"/>
  <c r="G52" i="5"/>
  <c r="H119" i="34"/>
  <c r="H101" i="34"/>
  <c r="G21" i="34"/>
  <c r="F100" i="45"/>
  <c r="E74" i="36"/>
  <c r="H119" i="36"/>
  <c r="G119" i="39"/>
  <c r="F70" i="33"/>
  <c r="F64" i="5"/>
  <c r="G113" i="5"/>
  <c r="I73" i="34"/>
  <c r="I2" i="5"/>
  <c r="F7" i="45"/>
  <c r="I11" i="39"/>
  <c r="E84" i="5"/>
  <c r="I28" i="45"/>
  <c r="G41" i="36"/>
  <c r="H105" i="39"/>
  <c r="I90" i="33"/>
  <c r="E55" i="5"/>
  <c r="G31" i="34"/>
  <c r="G54" i="45"/>
  <c r="I26" i="45"/>
  <c r="I120" i="36"/>
  <c r="G25" i="39"/>
  <c r="G12" i="39"/>
  <c r="H74" i="33"/>
  <c r="E38" i="5"/>
  <c r="G39" i="5"/>
  <c r="F20" i="34"/>
  <c r="E12" i="34"/>
  <c r="G102" i="34"/>
  <c r="E125" i="45"/>
  <c r="E78" i="45"/>
  <c r="I74" i="36"/>
  <c r="I119" i="36"/>
  <c r="E119" i="39"/>
  <c r="H70" i="33"/>
  <c r="I110" i="33"/>
  <c r="F125" i="5"/>
  <c r="H117" i="5"/>
  <c r="F69" i="5"/>
  <c r="I8" i="34"/>
  <c r="H122" i="45"/>
  <c r="E31" i="36"/>
  <c r="I25" i="39"/>
  <c r="E113" i="33"/>
  <c r="I39" i="5"/>
  <c r="G112" i="34"/>
  <c r="E8" i="39"/>
  <c r="I77" i="5"/>
  <c r="E98" i="36"/>
  <c r="H101" i="33"/>
  <c r="I15" i="5"/>
  <c r="F111" i="45"/>
  <c r="H97" i="36"/>
  <c r="E32" i="39"/>
  <c r="I101" i="5"/>
  <c r="E70" i="34"/>
  <c r="F29" i="45"/>
  <c r="F101" i="45"/>
  <c r="E15" i="36"/>
  <c r="G5" i="36"/>
  <c r="I106" i="39"/>
  <c r="E97" i="33"/>
  <c r="H38" i="5"/>
  <c r="E81" i="5"/>
  <c r="F83" i="34"/>
  <c r="G9" i="34"/>
  <c r="H125" i="45"/>
  <c r="H78" i="45"/>
  <c r="E8" i="36"/>
  <c r="H107" i="36"/>
  <c r="H65" i="39"/>
  <c r="E115" i="33"/>
  <c r="I78" i="33"/>
  <c r="F29" i="5"/>
  <c r="H72" i="39"/>
  <c r="H105" i="5"/>
  <c r="G117" i="36"/>
  <c r="I11" i="33"/>
  <c r="I26" i="5"/>
  <c r="G115" i="34"/>
  <c r="E44" i="36"/>
  <c r="G121" i="39"/>
  <c r="G68" i="5"/>
  <c r="G111" i="45"/>
  <c r="E97" i="36"/>
  <c r="G101" i="5"/>
  <c r="I44" i="34"/>
  <c r="F94" i="34"/>
  <c r="F122" i="45"/>
  <c r="H43" i="36"/>
  <c r="E36" i="36"/>
  <c r="F12" i="39"/>
  <c r="E29" i="33"/>
  <c r="H39" i="5"/>
  <c r="G2" i="34"/>
  <c r="E69" i="34"/>
  <c r="G60" i="45"/>
  <c r="G8" i="36"/>
  <c r="I96" i="36"/>
  <c r="F98" i="33"/>
  <c r="G62" i="5"/>
  <c r="G105" i="33"/>
  <c r="I19" i="36"/>
  <c r="F63" i="5"/>
  <c r="G118" i="36"/>
  <c r="I108" i="36"/>
  <c r="E26" i="39"/>
  <c r="G43" i="39"/>
  <c r="H44" i="5"/>
  <c r="I122" i="34"/>
  <c r="I60" i="33"/>
  <c r="E113" i="34"/>
  <c r="I5" i="36"/>
  <c r="F68" i="33"/>
  <c r="E118" i="5"/>
  <c r="F81" i="5"/>
  <c r="F38" i="34"/>
  <c r="I20" i="34"/>
  <c r="F12" i="34"/>
  <c r="E40" i="34"/>
  <c r="I108" i="34"/>
  <c r="I125" i="45"/>
  <c r="F22" i="45"/>
  <c r="E91" i="45"/>
  <c r="I77" i="36"/>
  <c r="G96" i="36"/>
  <c r="H66" i="39"/>
  <c r="G58" i="39"/>
  <c r="H98" i="33"/>
  <c r="F64" i="33"/>
  <c r="I48" i="33"/>
  <c r="G56" i="5"/>
  <c r="F124" i="5"/>
  <c r="F92" i="34"/>
  <c r="H113" i="34"/>
  <c r="E39" i="5"/>
  <c r="F32" i="39"/>
  <c r="E6" i="33"/>
  <c r="F93" i="45"/>
  <c r="I8" i="5"/>
  <c r="F111" i="36"/>
  <c r="G117" i="34"/>
  <c r="F104" i="36"/>
  <c r="G86" i="33"/>
  <c r="G73" i="34"/>
  <c r="G72" i="45"/>
  <c r="F108" i="36"/>
  <c r="F118" i="39"/>
  <c r="I43" i="39"/>
  <c r="G53" i="33"/>
  <c r="F51" i="5"/>
  <c r="H2" i="5"/>
  <c r="H27" i="34"/>
  <c r="I115" i="34"/>
  <c r="E5" i="45"/>
  <c r="F98" i="36"/>
  <c r="E42" i="36"/>
  <c r="H42" i="39"/>
  <c r="F62" i="39"/>
  <c r="F101" i="33"/>
  <c r="E99" i="33"/>
  <c r="F31" i="33"/>
  <c r="H15" i="5"/>
  <c r="H28" i="45"/>
  <c r="I77" i="45"/>
  <c r="I81" i="36"/>
  <c r="I41" i="36"/>
  <c r="G56" i="36"/>
  <c r="G15" i="39"/>
  <c r="E105" i="39"/>
  <c r="I37" i="33"/>
  <c r="H108" i="33"/>
  <c r="E90" i="33"/>
  <c r="I34" i="5"/>
  <c r="E95" i="5"/>
  <c r="I55" i="5"/>
  <c r="G43" i="34"/>
  <c r="G113" i="34"/>
  <c r="F54" i="45"/>
  <c r="E26" i="45"/>
  <c r="H120" i="36"/>
  <c r="G106" i="39"/>
  <c r="G56" i="33"/>
  <c r="G109" i="33"/>
  <c r="E76" i="5"/>
  <c r="G83" i="34"/>
  <c r="F69" i="34"/>
  <c r="F119" i="45"/>
  <c r="I78" i="45"/>
  <c r="E107" i="36"/>
  <c r="G65" i="39"/>
  <c r="I115" i="33"/>
  <c r="E78" i="33"/>
  <c r="H29" i="5"/>
  <c r="H3" i="33"/>
  <c r="F44" i="34"/>
  <c r="G29" i="33"/>
  <c r="I56" i="5"/>
  <c r="G100" i="39"/>
  <c r="H39" i="33"/>
  <c r="G32" i="36"/>
  <c r="H86" i="36"/>
  <c r="H61" i="5"/>
  <c r="H57" i="34"/>
  <c r="G68" i="45"/>
  <c r="F117" i="36"/>
  <c r="F112" i="39"/>
  <c r="F11" i="33"/>
  <c r="E53" i="33"/>
  <c r="I51" i="5"/>
  <c r="G73" i="5"/>
  <c r="G27" i="34"/>
  <c r="G44" i="36"/>
  <c r="F14" i="34"/>
  <c r="F95" i="5"/>
  <c r="I56" i="33"/>
  <c r="F8" i="39"/>
  <c r="F39" i="36"/>
  <c r="G8" i="39"/>
  <c r="H110" i="39"/>
  <c r="H116" i="34"/>
  <c r="G22" i="33"/>
  <c r="E75" i="45"/>
  <c r="G123" i="39"/>
  <c r="F6" i="5"/>
  <c r="G80" i="34"/>
  <c r="G97" i="45"/>
  <c r="I51" i="36"/>
  <c r="G46" i="39"/>
  <c r="H11" i="33"/>
  <c r="G40" i="33"/>
  <c r="I96" i="5"/>
  <c r="E26" i="5"/>
  <c r="I45" i="34"/>
  <c r="G103" i="45"/>
  <c r="E10" i="45"/>
  <c r="I124" i="36"/>
  <c r="I40" i="36"/>
  <c r="E68" i="39"/>
  <c r="H121" i="39"/>
  <c r="G66" i="33"/>
  <c r="I7" i="33"/>
  <c r="H3" i="5"/>
  <c r="H60" i="5"/>
  <c r="F5" i="5"/>
  <c r="G46" i="34"/>
  <c r="E105" i="34"/>
  <c r="H111" i="45"/>
  <c r="G107" i="45"/>
  <c r="I37" i="36"/>
  <c r="E53" i="36"/>
  <c r="G125" i="39"/>
  <c r="G13" i="39"/>
  <c r="E45" i="39"/>
  <c r="G80" i="33"/>
  <c r="H92" i="33"/>
  <c r="I45" i="5"/>
  <c r="H11" i="5"/>
  <c r="F123" i="5"/>
  <c r="G7" i="34"/>
  <c r="F32" i="34"/>
  <c r="G90" i="34"/>
  <c r="G39" i="34"/>
  <c r="E118" i="34"/>
  <c r="H51" i="45"/>
  <c r="H98" i="45"/>
  <c r="F43" i="45"/>
  <c r="G42" i="45"/>
  <c r="I50" i="45"/>
  <c r="G30" i="36"/>
  <c r="G70" i="36"/>
  <c r="G101" i="36"/>
  <c r="G116" i="36"/>
  <c r="I113" i="36"/>
  <c r="H22" i="39"/>
  <c r="H56" i="39"/>
  <c r="E91" i="39"/>
  <c r="H30" i="39"/>
  <c r="G33" i="39"/>
  <c r="F44" i="33"/>
  <c r="F57" i="33"/>
  <c r="G16" i="33"/>
  <c r="G18" i="33"/>
  <c r="I67" i="33"/>
  <c r="I91" i="5"/>
  <c r="I19" i="5"/>
  <c r="G49" i="5"/>
  <c r="I106" i="5"/>
  <c r="E90" i="5"/>
  <c r="I17" i="34"/>
  <c r="I47" i="34"/>
  <c r="F111" i="34"/>
  <c r="H63" i="34"/>
  <c r="F123" i="34"/>
  <c r="F101" i="34"/>
  <c r="F88" i="34"/>
  <c r="H99" i="34"/>
  <c r="F48" i="34"/>
  <c r="F4" i="45"/>
  <c r="F94" i="45"/>
  <c r="E100" i="45"/>
  <c r="F109" i="45"/>
  <c r="G123" i="45"/>
  <c r="H82" i="36"/>
  <c r="G78" i="36"/>
  <c r="F65" i="36"/>
  <c r="I110" i="36"/>
  <c r="G107" i="36"/>
  <c r="F96" i="36"/>
  <c r="I38" i="39"/>
  <c r="I36" i="39"/>
  <c r="H95" i="39"/>
  <c r="H8" i="39"/>
  <c r="E98" i="33"/>
  <c r="I125" i="33"/>
  <c r="H6" i="33"/>
  <c r="F39" i="33"/>
  <c r="F78" i="33"/>
  <c r="F56" i="5"/>
  <c r="H115" i="5"/>
  <c r="H18" i="5"/>
  <c r="H43" i="5"/>
  <c r="F32" i="5"/>
  <c r="G5" i="5"/>
  <c r="G34" i="5"/>
  <c r="H43" i="34"/>
  <c r="H23" i="45"/>
  <c r="I15" i="36"/>
  <c r="F114" i="39"/>
  <c r="E122" i="33"/>
  <c r="E109" i="33"/>
  <c r="F30" i="5"/>
  <c r="I81" i="5"/>
  <c r="E83" i="34"/>
  <c r="F53" i="34"/>
  <c r="F108" i="34"/>
  <c r="G22" i="45"/>
  <c r="H65" i="36"/>
  <c r="G66" i="39"/>
  <c r="H115" i="33"/>
  <c r="E18" i="5"/>
  <c r="M5" i="41"/>
  <c r="J80" i="43" l="1"/>
  <c r="J26" i="43"/>
  <c r="J45" i="43"/>
  <c r="J13" i="43"/>
  <c r="J18" i="43"/>
  <c r="J95" i="43"/>
  <c r="J101" i="43"/>
  <c r="J108" i="43"/>
  <c r="J91" i="43"/>
  <c r="J69" i="43"/>
  <c r="J75" i="43"/>
  <c r="J126" i="43"/>
  <c r="J122" i="43"/>
  <c r="J72" i="43"/>
  <c r="J120" i="43"/>
  <c r="J70" i="43"/>
  <c r="J35" i="43"/>
  <c r="J79" i="43"/>
  <c r="J50" i="43"/>
  <c r="J62" i="43"/>
  <c r="J109" i="43"/>
  <c r="J77" i="43"/>
  <c r="J125" i="43"/>
  <c r="J51" i="43"/>
  <c r="J28" i="43"/>
  <c r="J8" i="43"/>
  <c r="J78" i="43"/>
  <c r="J98" i="43"/>
  <c r="J40" i="43"/>
  <c r="J27" i="43"/>
  <c r="J100" i="43"/>
  <c r="J60" i="43"/>
  <c r="J83" i="43"/>
  <c r="J7" i="43"/>
  <c r="J92" i="43"/>
  <c r="J66" i="43"/>
  <c r="J57" i="43"/>
  <c r="J38" i="43"/>
  <c r="J46" i="43"/>
  <c r="J19" i="43"/>
  <c r="J29" i="43"/>
  <c r="J93" i="43"/>
  <c r="J76" i="43"/>
  <c r="J63" i="43"/>
  <c r="J4" i="43"/>
  <c r="J68" i="43"/>
  <c r="J107" i="43"/>
  <c r="J104" i="43"/>
  <c r="J71" i="43"/>
  <c r="J112" i="43"/>
  <c r="J103" i="43"/>
  <c r="J84" i="43"/>
  <c r="J116" i="43"/>
  <c r="J110" i="43"/>
  <c r="J56" i="43"/>
  <c r="J124" i="43"/>
  <c r="J36" i="43"/>
  <c r="J12" i="43"/>
  <c r="J102" i="43"/>
  <c r="J89" i="43"/>
  <c r="J37" i="43"/>
  <c r="J52" i="43"/>
  <c r="J118" i="43"/>
  <c r="J88" i="43"/>
  <c r="J86" i="43"/>
  <c r="J5" i="43"/>
  <c r="J16" i="43"/>
  <c r="J2" i="43"/>
  <c r="J10" i="43"/>
  <c r="J53" i="43"/>
  <c r="J113" i="43"/>
  <c r="J65" i="43"/>
  <c r="J74" i="43"/>
  <c r="J117" i="43"/>
  <c r="J44" i="43"/>
  <c r="J59" i="43"/>
  <c r="J49" i="43"/>
  <c r="J42" i="43"/>
  <c r="J64" i="43"/>
  <c r="J33" i="43"/>
  <c r="J85" i="43"/>
  <c r="J6" i="43"/>
  <c r="J82" i="43"/>
  <c r="J48" i="43"/>
  <c r="J111" i="43"/>
  <c r="J97" i="43"/>
  <c r="J31" i="43"/>
  <c r="J23" i="43"/>
  <c r="J1" i="43"/>
  <c r="J123" i="43"/>
  <c r="J11" i="43"/>
  <c r="J58" i="43"/>
  <c r="J121" i="43"/>
  <c r="J61" i="43"/>
  <c r="J115" i="43"/>
  <c r="J3" i="43"/>
  <c r="J99" i="43"/>
  <c r="J22" i="43"/>
  <c r="J106" i="43"/>
  <c r="J55" i="43"/>
  <c r="J96" i="43"/>
  <c r="J90" i="43"/>
  <c r="J9" i="43"/>
  <c r="J15" i="43"/>
  <c r="J25" i="43"/>
  <c r="J119" i="43"/>
  <c r="J47" i="43"/>
  <c r="J41" i="43"/>
  <c r="J87" i="43"/>
  <c r="J34" i="43"/>
  <c r="J21" i="43"/>
  <c r="J54" i="43"/>
  <c r="J20" i="43"/>
  <c r="J30" i="43"/>
  <c r="J14" i="43"/>
  <c r="J114" i="43"/>
  <c r="J17" i="43"/>
  <c r="J24" i="43"/>
  <c r="J67" i="43"/>
  <c r="J105" i="43"/>
  <c r="J43" i="43"/>
  <c r="J39" i="43"/>
  <c r="J81" i="43"/>
  <c r="J32" i="43"/>
  <c r="J94" i="43"/>
  <c r="J73" i="43"/>
  <c r="M5" i="43"/>
  <c r="M2" i="34"/>
  <c r="M2" i="33"/>
  <c r="M12" i="33"/>
  <c r="M12" i="34"/>
  <c r="J1" i="33" a="1"/>
  <c r="M2" i="45"/>
  <c r="M14" i="33"/>
  <c r="M12" i="45"/>
  <c r="M2" i="36"/>
  <c r="I14" i="6" s="1"/>
  <c r="M12" i="36"/>
  <c r="M2" i="5"/>
  <c r="M12" i="5"/>
  <c r="M14" i="45"/>
  <c r="M2" i="39"/>
  <c r="M12" i="39"/>
  <c r="M14" i="34"/>
  <c r="J1" i="5" a="1"/>
  <c r="J1" i="36" a="1"/>
  <c r="M14" i="39"/>
  <c r="J1" i="39" a="1"/>
  <c r="J1" i="34" a="1"/>
  <c r="M14" i="5"/>
  <c r="M4" i="45"/>
  <c r="M4" i="5"/>
  <c r="M4" i="36"/>
  <c r="M4" i="39"/>
  <c r="M4" i="33"/>
  <c r="M4" i="34"/>
  <c r="I10" i="6"/>
  <c r="H10" i="6"/>
  <c r="J10" i="6" s="1"/>
  <c r="K10" i="6" s="1"/>
  <c r="I11" i="6"/>
  <c r="H11" i="6"/>
  <c r="J11" i="6" s="1"/>
  <c r="K11" i="6" s="1"/>
  <c r="H12" i="6"/>
  <c r="I12" i="6"/>
  <c r="J12" i="6"/>
  <c r="K12" i="6" s="1"/>
  <c r="I13" i="6"/>
  <c r="H13" i="6"/>
  <c r="J13" i="6" s="1"/>
  <c r="K13" i="6" s="1"/>
  <c r="H14" i="6"/>
  <c r="M14" i="36"/>
  <c r="J14" i="6"/>
  <c r="K14" i="6" s="1"/>
  <c r="I15" i="6"/>
  <c r="H15" i="6"/>
  <c r="J15" i="6" s="1"/>
  <c r="K15" i="6" s="1"/>
  <c r="J14" i="34" l="1"/>
  <c r="J36" i="34"/>
  <c r="J13" i="34"/>
  <c r="J107" i="34"/>
  <c r="J77" i="34"/>
  <c r="J119" i="34"/>
  <c r="J61" i="34"/>
  <c r="J73" i="34"/>
  <c r="J4" i="34"/>
  <c r="J100" i="34"/>
  <c r="J62" i="34"/>
  <c r="J21" i="34"/>
  <c r="J118" i="34"/>
  <c r="J29" i="34"/>
  <c r="J89" i="34"/>
  <c r="J108" i="34"/>
  <c r="J111" i="34"/>
  <c r="J106" i="34"/>
  <c r="J70" i="34"/>
  <c r="J101" i="34"/>
  <c r="J98" i="34"/>
  <c r="J31" i="34"/>
  <c r="J8" i="34"/>
  <c r="J45" i="34"/>
  <c r="J88" i="34"/>
  <c r="J52" i="34"/>
  <c r="J27" i="34"/>
  <c r="J69" i="34"/>
  <c r="J76" i="34"/>
  <c r="J5" i="34"/>
  <c r="J71" i="34"/>
  <c r="J91" i="34"/>
  <c r="J74" i="34"/>
  <c r="J92" i="34"/>
  <c r="J87" i="34"/>
  <c r="J22" i="34"/>
  <c r="J112" i="34"/>
  <c r="J72" i="34"/>
  <c r="J44" i="34"/>
  <c r="J6" i="34"/>
  <c r="J75" i="34"/>
  <c r="J53" i="34"/>
  <c r="J50" i="34"/>
  <c r="J15" i="34"/>
  <c r="J86" i="34"/>
  <c r="J80" i="34"/>
  <c r="J114" i="34"/>
  <c r="J34" i="34"/>
  <c r="J78" i="34"/>
  <c r="J96" i="34"/>
  <c r="J121" i="34"/>
  <c r="J54" i="34"/>
  <c r="J125" i="34"/>
  <c r="J43" i="34"/>
  <c r="J20" i="34"/>
  <c r="J32" i="34"/>
  <c r="J2" i="34"/>
  <c r="J83" i="34"/>
  <c r="J93" i="34"/>
  <c r="J7" i="34"/>
  <c r="J47" i="34"/>
  <c r="J109" i="34"/>
  <c r="J105" i="34"/>
  <c r="J122" i="34"/>
  <c r="J16" i="34"/>
  <c r="J67" i="34"/>
  <c r="J110" i="34"/>
  <c r="J120" i="34"/>
  <c r="J115" i="34"/>
  <c r="J126" i="34"/>
  <c r="J39" i="34"/>
  <c r="J40" i="34"/>
  <c r="J68" i="34"/>
  <c r="J94" i="34"/>
  <c r="J85" i="34"/>
  <c r="J30" i="34"/>
  <c r="J23" i="34"/>
  <c r="J35" i="34"/>
  <c r="J117" i="34"/>
  <c r="J24" i="34"/>
  <c r="J19" i="34"/>
  <c r="J90" i="34"/>
  <c r="J99" i="34"/>
  <c r="J58" i="34"/>
  <c r="J25" i="34"/>
  <c r="J82" i="34"/>
  <c r="J51" i="34"/>
  <c r="J102" i="34"/>
  <c r="J97" i="34"/>
  <c r="J12" i="34"/>
  <c r="J124" i="34"/>
  <c r="J17" i="34"/>
  <c r="J113" i="34"/>
  <c r="J42" i="34"/>
  <c r="J33" i="34"/>
  <c r="J104" i="34"/>
  <c r="J28" i="34"/>
  <c r="J37" i="34"/>
  <c r="J48" i="34"/>
  <c r="J11" i="34"/>
  <c r="J59" i="34"/>
  <c r="J64" i="34"/>
  <c r="J103" i="34"/>
  <c r="J84" i="34"/>
  <c r="J79" i="34"/>
  <c r="J3" i="34"/>
  <c r="J116" i="34"/>
  <c r="J10" i="34"/>
  <c r="J26" i="34"/>
  <c r="J60" i="34"/>
  <c r="J46" i="34"/>
  <c r="J1" i="34"/>
  <c r="J57" i="34"/>
  <c r="J18" i="34"/>
  <c r="J9" i="34"/>
  <c r="J66" i="34"/>
  <c r="J41" i="34"/>
  <c r="J63" i="34"/>
  <c r="J81" i="34"/>
  <c r="J55" i="34"/>
  <c r="J123" i="34"/>
  <c r="J95" i="34"/>
  <c r="J38" i="34"/>
  <c r="J65" i="34"/>
  <c r="J56" i="34"/>
  <c r="J49" i="34"/>
  <c r="J27" i="39"/>
  <c r="J65" i="39"/>
  <c r="J57" i="39"/>
  <c r="J108" i="39"/>
  <c r="J97" i="39"/>
  <c r="J69" i="39"/>
  <c r="J28" i="39"/>
  <c r="J21" i="39"/>
  <c r="J31" i="39"/>
  <c r="J73" i="39"/>
  <c r="J88" i="39"/>
  <c r="J111" i="39"/>
  <c r="J119" i="39"/>
  <c r="J87" i="39"/>
  <c r="J2" i="39"/>
  <c r="J39" i="39"/>
  <c r="J85" i="39"/>
  <c r="J75" i="39"/>
  <c r="J80" i="39"/>
  <c r="J98" i="39"/>
  <c r="J91" i="39"/>
  <c r="J16" i="39"/>
  <c r="J114" i="39"/>
  <c r="J22" i="39"/>
  <c r="J71" i="39"/>
  <c r="J1" i="39"/>
  <c r="J42" i="39"/>
  <c r="J109" i="39"/>
  <c r="J17" i="39"/>
  <c r="J48" i="39"/>
  <c r="J52" i="39"/>
  <c r="J67" i="39"/>
  <c r="J40" i="39"/>
  <c r="J113" i="39"/>
  <c r="J104" i="39"/>
  <c r="J115" i="39"/>
  <c r="J116" i="39"/>
  <c r="J95" i="39"/>
  <c r="J54" i="39"/>
  <c r="J68" i="39"/>
  <c r="J45" i="39"/>
  <c r="J9" i="39"/>
  <c r="J41" i="39"/>
  <c r="J103" i="39"/>
  <c r="J34" i="39"/>
  <c r="J20" i="39"/>
  <c r="J3" i="39"/>
  <c r="J96" i="39"/>
  <c r="J99" i="39"/>
  <c r="J118" i="39"/>
  <c r="J12" i="39"/>
  <c r="J44" i="39"/>
  <c r="J63" i="39"/>
  <c r="J11" i="39"/>
  <c r="J64" i="39"/>
  <c r="J56" i="39"/>
  <c r="J26" i="39"/>
  <c r="J49" i="39"/>
  <c r="J70" i="39"/>
  <c r="J8" i="39"/>
  <c r="J100" i="39"/>
  <c r="J46" i="39"/>
  <c r="J121" i="39"/>
  <c r="J30" i="39"/>
  <c r="J110" i="39"/>
  <c r="J10" i="39"/>
  <c r="J101" i="39"/>
  <c r="J93" i="39"/>
  <c r="J124" i="39"/>
  <c r="J76" i="39"/>
  <c r="J123" i="39"/>
  <c r="J92" i="39"/>
  <c r="J79" i="39"/>
  <c r="J90" i="39"/>
  <c r="J81" i="39"/>
  <c r="J106" i="39"/>
  <c r="J94" i="39"/>
  <c r="J55" i="39"/>
  <c r="J107" i="39"/>
  <c r="J89" i="39"/>
  <c r="J51" i="39"/>
  <c r="J13" i="39"/>
  <c r="J125" i="39"/>
  <c r="J37" i="39"/>
  <c r="J126" i="39"/>
  <c r="J43" i="39"/>
  <c r="J62" i="39"/>
  <c r="J58" i="39"/>
  <c r="J74" i="39"/>
  <c r="J29" i="39"/>
  <c r="J60" i="39"/>
  <c r="J84" i="39"/>
  <c r="J24" i="39"/>
  <c r="J5" i="39"/>
  <c r="J112" i="39"/>
  <c r="J36" i="39"/>
  <c r="J25" i="39"/>
  <c r="J7" i="39"/>
  <c r="J120" i="39"/>
  <c r="J50" i="39"/>
  <c r="J122" i="39"/>
  <c r="J72" i="39"/>
  <c r="J14" i="39"/>
  <c r="J4" i="39"/>
  <c r="J6" i="39"/>
  <c r="J19" i="39"/>
  <c r="J59" i="39"/>
  <c r="J18" i="39"/>
  <c r="J61" i="39"/>
  <c r="J38" i="39"/>
  <c r="J102" i="39"/>
  <c r="J35" i="39"/>
  <c r="J23" i="39"/>
  <c r="J83" i="39"/>
  <c r="J82" i="39"/>
  <c r="J117" i="39"/>
  <c r="J78" i="39"/>
  <c r="J47" i="39"/>
  <c r="J77" i="39"/>
  <c r="J32" i="39"/>
  <c r="J86" i="39"/>
  <c r="J66" i="39"/>
  <c r="J33" i="39"/>
  <c r="J53" i="39"/>
  <c r="J15" i="39"/>
  <c r="J105" i="39"/>
  <c r="J59" i="36"/>
  <c r="J5" i="36"/>
  <c r="J109" i="36"/>
  <c r="J71" i="36"/>
  <c r="J86" i="36"/>
  <c r="J27" i="36"/>
  <c r="J88" i="36"/>
  <c r="J64" i="36"/>
  <c r="J100" i="36"/>
  <c r="J10" i="36"/>
  <c r="J99" i="36"/>
  <c r="J2" i="36"/>
  <c r="J118" i="36"/>
  <c r="J34" i="36"/>
  <c r="J20" i="36"/>
  <c r="J63" i="36"/>
  <c r="J39" i="36"/>
  <c r="J107" i="36"/>
  <c r="J23" i="36"/>
  <c r="J31" i="36"/>
  <c r="J92" i="36"/>
  <c r="J14" i="36"/>
  <c r="J18" i="36"/>
  <c r="J28" i="36"/>
  <c r="J91" i="36"/>
  <c r="J29" i="36"/>
  <c r="J77" i="36"/>
  <c r="J21" i="36"/>
  <c r="J78" i="36"/>
  <c r="J80" i="36"/>
  <c r="J50" i="36"/>
  <c r="J46" i="36"/>
  <c r="J44" i="36"/>
  <c r="J94" i="36"/>
  <c r="J32" i="36"/>
  <c r="J54" i="36"/>
  <c r="J108" i="36"/>
  <c r="J11" i="36"/>
  <c r="J65" i="36"/>
  <c r="J22" i="36"/>
  <c r="J110" i="36"/>
  <c r="J98" i="36"/>
  <c r="J57" i="36"/>
  <c r="J95" i="36"/>
  <c r="J42" i="36"/>
  <c r="J104" i="36"/>
  <c r="J48" i="36"/>
  <c r="J114" i="36"/>
  <c r="J89" i="36"/>
  <c r="J4" i="36"/>
  <c r="J112" i="36"/>
  <c r="J102" i="36"/>
  <c r="J62" i="36"/>
  <c r="J96" i="36"/>
  <c r="J72" i="36"/>
  <c r="J103" i="36"/>
  <c r="J101" i="36"/>
  <c r="J74" i="36"/>
  <c r="J58" i="36"/>
  <c r="J113" i="36"/>
  <c r="J37" i="36"/>
  <c r="J73" i="36"/>
  <c r="J40" i="36"/>
  <c r="J15" i="36"/>
  <c r="J16" i="36"/>
  <c r="J61" i="36"/>
  <c r="J125" i="36"/>
  <c r="J85" i="36"/>
  <c r="J84" i="36"/>
  <c r="J9" i="36"/>
  <c r="J126" i="36"/>
  <c r="J1" i="36"/>
  <c r="J66" i="36"/>
  <c r="J6" i="36"/>
  <c r="J53" i="36"/>
  <c r="J116" i="36"/>
  <c r="J43" i="36"/>
  <c r="J87" i="36"/>
  <c r="J106" i="36"/>
  <c r="J35" i="36"/>
  <c r="J38" i="36"/>
  <c r="J69" i="36"/>
  <c r="J45" i="36"/>
  <c r="J105" i="36"/>
  <c r="J33" i="36"/>
  <c r="J70" i="36"/>
  <c r="J67" i="36"/>
  <c r="J12" i="36"/>
  <c r="J30" i="36"/>
  <c r="J97" i="36"/>
  <c r="J26" i="36"/>
  <c r="J49" i="36"/>
  <c r="J122" i="36"/>
  <c r="J124" i="36"/>
  <c r="J19" i="36"/>
  <c r="J79" i="36"/>
  <c r="J24" i="36"/>
  <c r="J121" i="36"/>
  <c r="J55" i="36"/>
  <c r="J123" i="36"/>
  <c r="J93" i="36"/>
  <c r="J83" i="36"/>
  <c r="J8" i="36"/>
  <c r="J82" i="36"/>
  <c r="J90" i="36"/>
  <c r="J68" i="36"/>
  <c r="J47" i="36"/>
  <c r="J36" i="36"/>
  <c r="J76" i="36"/>
  <c r="J3" i="36"/>
  <c r="J81" i="36"/>
  <c r="J117" i="36"/>
  <c r="J60" i="36"/>
  <c r="J7" i="36"/>
  <c r="J52" i="36"/>
  <c r="J75" i="36"/>
  <c r="J13" i="36"/>
  <c r="J119" i="36"/>
  <c r="J115" i="36"/>
  <c r="J25" i="36"/>
  <c r="J111" i="36"/>
  <c r="J120" i="36"/>
  <c r="J56" i="36"/>
  <c r="J51" i="36"/>
  <c r="J41" i="36"/>
  <c r="J17" i="36"/>
  <c r="J110" i="5"/>
  <c r="J117" i="5"/>
  <c r="J23" i="5"/>
  <c r="J60" i="5"/>
  <c r="J17" i="5"/>
  <c r="J8" i="5"/>
  <c r="J51" i="5"/>
  <c r="J47" i="5"/>
  <c r="J59" i="5"/>
  <c r="J35" i="5"/>
  <c r="J22" i="5"/>
  <c r="J10" i="5"/>
  <c r="J76" i="5"/>
  <c r="J61" i="5"/>
  <c r="J12" i="5"/>
  <c r="J93" i="5"/>
  <c r="J44" i="5"/>
  <c r="J57" i="5"/>
  <c r="J41" i="5"/>
  <c r="J27" i="5"/>
  <c r="J101" i="5"/>
  <c r="J107" i="5"/>
  <c r="J52" i="5"/>
  <c r="J25" i="5"/>
  <c r="J65" i="5"/>
  <c r="J6" i="5"/>
  <c r="J21" i="5"/>
  <c r="J67" i="5"/>
  <c r="J87" i="5"/>
  <c r="J4" i="5"/>
  <c r="J77" i="5"/>
  <c r="J2" i="5"/>
  <c r="J120" i="5"/>
  <c r="J83" i="5"/>
  <c r="J19" i="5"/>
  <c r="J20" i="5"/>
  <c r="J40" i="5"/>
  <c r="J58" i="5"/>
  <c r="J63" i="5"/>
  <c r="J13" i="5"/>
  <c r="J48" i="5"/>
  <c r="J95" i="5"/>
  <c r="J90" i="5"/>
  <c r="J105" i="5"/>
  <c r="J9" i="5"/>
  <c r="J91" i="5"/>
  <c r="J97" i="5"/>
  <c r="J108" i="5"/>
  <c r="J80" i="5"/>
  <c r="J113" i="5"/>
  <c r="J81" i="5"/>
  <c r="J84" i="5"/>
  <c r="J115" i="5"/>
  <c r="J125" i="5"/>
  <c r="J31" i="5"/>
  <c r="J94" i="5"/>
  <c r="J75" i="5"/>
  <c r="J11" i="5"/>
  <c r="J14" i="5"/>
  <c r="J121" i="5"/>
  <c r="J72" i="5"/>
  <c r="J16" i="5"/>
  <c r="J24" i="5"/>
  <c r="J15" i="5"/>
  <c r="J18" i="5"/>
  <c r="J78" i="5"/>
  <c r="J92" i="5"/>
  <c r="J3" i="5"/>
  <c r="J89" i="5"/>
  <c r="J74" i="5"/>
  <c r="J64" i="5"/>
  <c r="J49" i="5"/>
  <c r="J7" i="5"/>
  <c r="J42" i="5"/>
  <c r="J112" i="5"/>
  <c r="J79" i="5"/>
  <c r="J102" i="5"/>
  <c r="J96" i="5"/>
  <c r="J53" i="5"/>
  <c r="J109" i="5"/>
  <c r="J55" i="5"/>
  <c r="J70" i="5"/>
  <c r="J118" i="5"/>
  <c r="J100" i="5"/>
  <c r="J1" i="5"/>
  <c r="J56" i="5"/>
  <c r="J86" i="5"/>
  <c r="J103" i="5"/>
  <c r="J46" i="5"/>
  <c r="J62" i="5"/>
  <c r="J66" i="5"/>
  <c r="J33" i="5"/>
  <c r="J73" i="5"/>
  <c r="J123" i="5"/>
  <c r="J119" i="5"/>
  <c r="J50" i="5"/>
  <c r="J38" i="5"/>
  <c r="J26" i="5"/>
  <c r="J104" i="5"/>
  <c r="J106" i="5"/>
  <c r="J126" i="5"/>
  <c r="J45" i="5"/>
  <c r="J85" i="5"/>
  <c r="J28" i="5"/>
  <c r="J88" i="5"/>
  <c r="J37" i="5"/>
  <c r="J122" i="5"/>
  <c r="J111" i="5"/>
  <c r="J36" i="5"/>
  <c r="J114" i="5"/>
  <c r="J69" i="5"/>
  <c r="J32" i="5"/>
  <c r="J29" i="5"/>
  <c r="J99" i="5"/>
  <c r="J124" i="5"/>
  <c r="J5" i="5"/>
  <c r="J43" i="5"/>
  <c r="J98" i="5"/>
  <c r="J54" i="5"/>
  <c r="J71" i="5"/>
  <c r="J30" i="5"/>
  <c r="J82" i="5"/>
  <c r="J39" i="5"/>
  <c r="J34" i="5"/>
  <c r="J116" i="5"/>
  <c r="J68" i="5"/>
  <c r="J3" i="33"/>
  <c r="J84" i="33"/>
  <c r="J23" i="33"/>
  <c r="J126" i="33"/>
  <c r="J107" i="33"/>
  <c r="J26" i="33"/>
  <c r="J25" i="33"/>
  <c r="J11" i="33"/>
  <c r="J40" i="33"/>
  <c r="J56" i="33"/>
  <c r="J7" i="33"/>
  <c r="J94" i="33"/>
  <c r="J46" i="33"/>
  <c r="J27" i="33"/>
  <c r="J92" i="33"/>
  <c r="J58" i="33"/>
  <c r="J60" i="33"/>
  <c r="J49" i="33"/>
  <c r="J77" i="33"/>
  <c r="J45" i="33"/>
  <c r="J79" i="33"/>
  <c r="J50" i="33"/>
  <c r="J81" i="33"/>
  <c r="J61" i="33"/>
  <c r="J21" i="33"/>
  <c r="J125" i="33"/>
  <c r="J72" i="33"/>
  <c r="J113" i="33"/>
  <c r="J12" i="33"/>
  <c r="J52" i="33"/>
  <c r="J93" i="33"/>
  <c r="J67" i="33"/>
  <c r="J43" i="33"/>
  <c r="J57" i="33"/>
  <c r="J96" i="33"/>
  <c r="J111" i="33"/>
  <c r="J64" i="33"/>
  <c r="J70" i="33"/>
  <c r="J30" i="33"/>
  <c r="J14" i="33"/>
  <c r="J17" i="33"/>
  <c r="J35" i="33"/>
  <c r="J101" i="33"/>
  <c r="J100" i="33"/>
  <c r="J105" i="33"/>
  <c r="J16" i="33"/>
  <c r="J38" i="33"/>
  <c r="J66" i="33"/>
  <c r="J124" i="33"/>
  <c r="J83" i="33"/>
  <c r="J24" i="33"/>
  <c r="J4" i="33"/>
  <c r="J5" i="33"/>
  <c r="J119" i="33"/>
  <c r="J102" i="33"/>
  <c r="J54" i="33"/>
  <c r="J41" i="33"/>
  <c r="J31" i="33"/>
  <c r="J95" i="33"/>
  <c r="J82" i="33"/>
  <c r="J69" i="33"/>
  <c r="J28" i="33"/>
  <c r="J13" i="33"/>
  <c r="J18" i="33"/>
  <c r="J29" i="33"/>
  <c r="J62" i="33"/>
  <c r="J114" i="33"/>
  <c r="J117" i="33"/>
  <c r="J53" i="33"/>
  <c r="J8" i="33"/>
  <c r="J20" i="33"/>
  <c r="J104" i="33"/>
  <c r="J51" i="33"/>
  <c r="J65" i="33"/>
  <c r="J91" i="33"/>
  <c r="J55" i="33"/>
  <c r="J109" i="33"/>
  <c r="J33" i="33"/>
  <c r="J2" i="33"/>
  <c r="J90" i="33"/>
  <c r="J89" i="33"/>
  <c r="J118" i="33"/>
  <c r="J19" i="33"/>
  <c r="J97" i="33"/>
  <c r="J71" i="33"/>
  <c r="J112" i="33"/>
  <c r="J99" i="33"/>
  <c r="J123" i="33"/>
  <c r="J76" i="33"/>
  <c r="J74" i="33"/>
  <c r="J42" i="33"/>
  <c r="J108" i="33"/>
  <c r="J34" i="33"/>
  <c r="J106" i="33"/>
  <c r="J80" i="33"/>
  <c r="J75" i="33"/>
  <c r="J88" i="33"/>
  <c r="J48" i="33"/>
  <c r="J73" i="33"/>
  <c r="J63" i="33"/>
  <c r="J110" i="33"/>
  <c r="J85" i="33"/>
  <c r="J78" i="33"/>
  <c r="J68" i="33"/>
  <c r="J103" i="33"/>
  <c r="J121" i="33"/>
  <c r="J98" i="33"/>
  <c r="J15" i="33"/>
  <c r="J44" i="33"/>
  <c r="J36" i="33"/>
  <c r="J39" i="33"/>
  <c r="J115" i="33"/>
  <c r="J86" i="33"/>
  <c r="J1" i="33"/>
  <c r="J116" i="33"/>
  <c r="J22" i="33"/>
  <c r="J120" i="33"/>
  <c r="J9" i="33"/>
  <c r="J10" i="33"/>
  <c r="J37" i="33"/>
  <c r="J122" i="33"/>
  <c r="J87" i="33"/>
  <c r="J6" i="33"/>
  <c r="J32" i="33"/>
  <c r="J59" i="33"/>
  <c r="J47" i="33"/>
  <c r="J1" i="45" a="1"/>
  <c r="M5" i="33"/>
  <c r="M5" i="36"/>
  <c r="M5" i="5"/>
  <c r="M5" i="34"/>
  <c r="M5" i="39"/>
  <c r="J7" i="45" l="1"/>
  <c r="J19" i="45"/>
  <c r="J15" i="45"/>
  <c r="J27" i="45"/>
  <c r="J23" i="45"/>
  <c r="J35" i="45"/>
  <c r="J31" i="45"/>
  <c r="J43" i="45"/>
  <c r="J39" i="45"/>
  <c r="J51" i="45"/>
  <c r="J47" i="45"/>
  <c r="J12" i="45"/>
  <c r="J119" i="45"/>
  <c r="J84" i="45"/>
  <c r="J58" i="45"/>
  <c r="J77" i="45"/>
  <c r="J102" i="45"/>
  <c r="J125" i="45"/>
  <c r="J96" i="45"/>
  <c r="J104" i="45"/>
  <c r="J38" i="45"/>
  <c r="J62" i="45"/>
  <c r="J63" i="45"/>
  <c r="J10" i="45"/>
  <c r="J4" i="45"/>
  <c r="J14" i="45"/>
  <c r="J92" i="45"/>
  <c r="J21" i="45"/>
  <c r="J52" i="45"/>
  <c r="J70" i="45"/>
  <c r="J3" i="45"/>
  <c r="J85" i="45"/>
  <c r="J100" i="45"/>
  <c r="J26" i="45"/>
  <c r="J94" i="45"/>
  <c r="J117" i="45"/>
  <c r="J29" i="45"/>
  <c r="J37" i="45"/>
  <c r="J22" i="45"/>
  <c r="J90" i="45"/>
  <c r="J72" i="45"/>
  <c r="J71" i="45"/>
  <c r="J83" i="45"/>
  <c r="J79" i="45"/>
  <c r="J91" i="45"/>
  <c r="J87" i="45"/>
  <c r="J99" i="45"/>
  <c r="J95" i="45"/>
  <c r="J107" i="45"/>
  <c r="J103" i="45"/>
  <c r="J115" i="45"/>
  <c r="J111" i="45"/>
  <c r="J46" i="45"/>
  <c r="J121" i="45"/>
  <c r="J116" i="45"/>
  <c r="J75" i="45"/>
  <c r="J9" i="45"/>
  <c r="J80" i="45"/>
  <c r="J6" i="45"/>
  <c r="J112" i="45"/>
  <c r="J120" i="45"/>
  <c r="J61" i="45"/>
  <c r="J54" i="45"/>
  <c r="J17" i="45"/>
  <c r="J25" i="45"/>
  <c r="J45" i="45"/>
  <c r="J33" i="45"/>
  <c r="J68" i="45"/>
  <c r="J41" i="45"/>
  <c r="J86" i="45"/>
  <c r="J49" i="45"/>
  <c r="J109" i="45"/>
  <c r="J57" i="45"/>
  <c r="J73" i="45"/>
  <c r="J93" i="45"/>
  <c r="J67" i="45"/>
  <c r="J1" i="45"/>
  <c r="J81" i="45"/>
  <c r="J110" i="45"/>
  <c r="J97" i="45"/>
  <c r="J105" i="45"/>
  <c r="J113" i="45"/>
  <c r="J55" i="45"/>
  <c r="J8" i="45"/>
  <c r="J66" i="45"/>
  <c r="J53" i="45"/>
  <c r="J76" i="45"/>
  <c r="J34" i="45"/>
  <c r="J42" i="45"/>
  <c r="J50" i="45"/>
  <c r="J65" i="45"/>
  <c r="J2" i="45"/>
  <c r="J123" i="45"/>
  <c r="J82" i="45"/>
  <c r="J30" i="45"/>
  <c r="J98" i="45"/>
  <c r="J60" i="45"/>
  <c r="J106" i="45"/>
  <c r="J78" i="45"/>
  <c r="J114" i="45"/>
  <c r="J101" i="45"/>
  <c r="J122" i="45"/>
  <c r="J69" i="45"/>
  <c r="J59" i="45"/>
  <c r="J126" i="45"/>
  <c r="J16" i="45"/>
  <c r="J20" i="45"/>
  <c r="J24" i="45"/>
  <c r="J28" i="45"/>
  <c r="J32" i="45"/>
  <c r="J36" i="45"/>
  <c r="J40" i="45"/>
  <c r="J44" i="45"/>
  <c r="J48" i="45"/>
  <c r="J5" i="45"/>
  <c r="J56" i="45"/>
  <c r="J124" i="45"/>
  <c r="J11" i="45"/>
  <c r="J64" i="45"/>
  <c r="J108" i="45"/>
  <c r="J74" i="45"/>
  <c r="J88" i="45"/>
  <c r="J13" i="45"/>
  <c r="J89" i="45"/>
  <c r="J18" i="45"/>
  <c r="J118" i="45"/>
  <c r="M5" i="45"/>
</calcChain>
</file>

<file path=xl/comments1.xml><?xml version="1.0" encoding="utf-8"?>
<comments xmlns="http://schemas.openxmlformats.org/spreadsheetml/2006/main">
  <authors>
    <author>Ferdinando Ametrano</author>
  </authors>
  <commentList>
    <comment ref="C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8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9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<sst xmlns="http://schemas.openxmlformats.org/spreadsheetml/2006/main" count="1622" uniqueCount="144">
  <si>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</si>
  <si>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</si>
  <si>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</si>
  <si>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</si>
  <si>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</si>
  <si>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</si>
  <si>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</si>
  <si>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</si>
  <si>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</si>
  <si>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</si>
  <si>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</si>
  <si>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</si>
  <si>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</si>
  <si>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</si>
  <si>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</si>
  <si>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</si>
  <si>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</si>
  <si>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</si>
  <si>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</si>
  <si>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</si>
  <si>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</si>
  <si>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</si>
  <si>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</si>
  <si>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</si>
  <si>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</si>
  <si>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</si>
  <si>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</si>
  <si>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</si>
  <si>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</si>
  <si>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</si>
  <si>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</si>
  <si>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</si>
  <si>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</si>
  <si>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</si>
  <si>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</si>
  <si>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</si>
  <si>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</si>
  <si>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</si>
  <si>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</si>
  <si>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</si>
  <si>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</si>
  <si>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</si>
  <si>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</si>
  <si>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</si>
  <si>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</si>
  <si>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</si>
  <si>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</si>
  <si>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</si>
  <si>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</si>
  <si>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Day Counter</t>
  </si>
  <si>
    <t>Calendar</t>
  </si>
  <si>
    <t>NDays</t>
  </si>
  <si>
    <t>ObjectOverwrite</t>
  </si>
  <si>
    <t>Trigger</t>
  </si>
  <si>
    <t>Permanent</t>
  </si>
  <si>
    <t>USD</t>
  </si>
  <si>
    <t>ON</t>
  </si>
  <si>
    <t>Currency</t>
  </si>
  <si>
    <t>General Settings</t>
  </si>
  <si>
    <t>SN</t>
  </si>
  <si>
    <t>_Quote</t>
  </si>
  <si>
    <t>QuoteSuffix</t>
  </si>
  <si>
    <t>Following</t>
  </si>
  <si>
    <t>MonotonicLogCubicNaturalSpline</t>
  </si>
  <si>
    <t>UnitedStates::Settlement</t>
  </si>
  <si>
    <t>JoinHolidays</t>
  </si>
  <si>
    <t>Extrapolation</t>
  </si>
  <si>
    <t>Instruments</t>
  </si>
  <si>
    <t>Instruments Selected</t>
  </si>
  <si>
    <t>JoinCalendar</t>
  </si>
  <si>
    <t>FixingDays</t>
  </si>
  <si>
    <t>RateHelperObject</t>
  </si>
  <si>
    <t>Convention</t>
  </si>
  <si>
    <t>EndOfMonth</t>
  </si>
  <si>
    <t>FxPointQuote</t>
  </si>
  <si>
    <t>FxSpotQuote</t>
  </si>
  <si>
    <t>TARGET</t>
  </si>
  <si>
    <t>CollateralCurve</t>
  </si>
  <si>
    <t>IsCurrencyPairCollateralBased</t>
  </si>
  <si>
    <t>CollateralCurrency</t>
  </si>
  <si>
    <t>EUR</t>
  </si>
  <si>
    <t>13M</t>
  </si>
  <si>
    <t>14M</t>
  </si>
  <si>
    <t>16M</t>
  </si>
  <si>
    <t>17M</t>
  </si>
  <si>
    <t>19M</t>
  </si>
  <si>
    <t>20M</t>
  </si>
  <si>
    <t>22M</t>
  </si>
  <si>
    <t>23M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</si>
  <si>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</si>
  <si>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</si>
  <si>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</si>
  <si>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</si>
  <si>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</si>
  <si>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</si>
  <si>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</si>
  <si>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</si>
  <si>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</si>
  <si>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</si>
  <si>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</si>
  <si>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</si>
  <si>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</si>
  <si>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</si>
  <si>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</si>
  <si>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</si>
  <si>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</si>
  <si>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CollateralType</t>
  </si>
  <si>
    <t>Spot Value</t>
  </si>
  <si>
    <t>BaseCurrency</t>
  </si>
  <si>
    <t>QuoteCurrency</t>
  </si>
  <si>
    <t>BaseCalendar</t>
  </si>
  <si>
    <t>QuoteCalendar</t>
  </si>
  <si>
    <t xml:space="preserve"> </t>
  </si>
  <si>
    <t>CurveError</t>
  </si>
  <si>
    <t>DataError</t>
  </si>
  <si>
    <t>JoinCalendarRule</t>
  </si>
  <si>
    <t>ExtrapolationFlag</t>
  </si>
  <si>
    <t>YieldCurve</t>
  </si>
  <si>
    <t>GBP</t>
  </si>
  <si>
    <t>UnitedKingdom::Exchange</t>
  </si>
  <si>
    <t>CHF</t>
  </si>
  <si>
    <t>Switzerland</t>
  </si>
  <si>
    <t>ForeignCurrency</t>
  </si>
  <si>
    <t>JPY</t>
  </si>
  <si>
    <t>Japan</t>
  </si>
  <si>
    <t>AUD</t>
  </si>
  <si>
    <t>Australia</t>
  </si>
  <si>
    <t>SEK</t>
  </si>
  <si>
    <t>Sweden</t>
  </si>
  <si>
    <t>HKD</t>
  </si>
  <si>
    <t>HongKong::HKEx</t>
  </si>
  <si>
    <t>BasisCurve</t>
  </si>
  <si>
    <t>ReferenceDate</t>
  </si>
  <si>
    <t>Value</t>
  </si>
  <si>
    <t>Foreign Currency</t>
  </si>
  <si>
    <t>Collateral Currency</t>
  </si>
  <si>
    <t>YieldCurveID</t>
  </si>
  <si>
    <t>MaxDate</t>
  </si>
  <si>
    <t>Collateral Type</t>
  </si>
  <si>
    <t>Relinkable Handle</t>
  </si>
  <si>
    <t>Error</t>
  </si>
  <si>
    <t>RelinkableHandleLinkTo</t>
  </si>
  <si>
    <t>RelinkabelHandleLinkTo</t>
  </si>
  <si>
    <t>ManualTrigger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</si>
</sst>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0.0000%"/>
    <numFmt numFmtId="168" formatCode="ddd\,\ dd\-mmm\-yyyy"/>
    <numFmt numFmtId="169" formatCode="0.000000000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0.000000000E+00"/>
    <numFmt numFmtId="175" formatCode="0.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0000"/>
      <name val="Courier New"/>
      <family val="3"/>
    </font>
    <font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2" fontId="7" fillId="0" borderId="0"/>
    <xf numFmtId="173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2" borderId="9" xfId="1" applyFont="1" applyFill="1" applyBorder="1" applyAlignment="1">
      <alignment horizontal="left"/>
    </xf>
    <xf numFmtId="167" fontId="2" fillId="2" borderId="9" xfId="2" applyNumberFormat="1" applyFont="1" applyFill="1" applyBorder="1" applyAlignment="1">
      <alignment horizontal="right"/>
    </xf>
    <xf numFmtId="0" fontId="2" fillId="0" borderId="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166" fontId="2" fillId="2" borderId="9" xfId="1" applyNumberFormat="1" applyFont="1" applyFill="1" applyBorder="1" applyAlignment="1">
      <alignment horizontal="right"/>
    </xf>
    <xf numFmtId="0" fontId="2" fillId="2" borderId="8" xfId="1" applyFont="1" applyFill="1" applyBorder="1" applyAlignment="1">
      <alignment horizontal="left"/>
    </xf>
    <xf numFmtId="167" fontId="2" fillId="2" borderId="8" xfId="2" applyNumberFormat="1" applyFont="1" applyFill="1" applyBorder="1" applyAlignment="1">
      <alignment horizontal="right"/>
    </xf>
    <xf numFmtId="0" fontId="2" fillId="0" borderId="8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66" fontId="2" fillId="2" borderId="8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7" fontId="2" fillId="2" borderId="7" xfId="2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166" fontId="2" fillId="2" borderId="7" xfId="1" applyNumberFormat="1" applyFont="1" applyFill="1" applyBorder="1" applyAlignment="1">
      <alignment horizontal="right"/>
    </xf>
    <xf numFmtId="0" fontId="2" fillId="6" borderId="0" xfId="1" applyFont="1" applyFill="1"/>
    <xf numFmtId="0" fontId="2" fillId="0" borderId="8" xfId="1" applyFont="1" applyBorder="1"/>
    <xf numFmtId="0" fontId="11" fillId="0" borderId="8" xfId="1" applyFont="1" applyBorder="1"/>
    <xf numFmtId="0" fontId="2" fillId="0" borderId="7" xfId="1" applyFont="1" applyBorder="1"/>
    <xf numFmtId="0" fontId="11" fillId="0" borderId="7" xfId="1" applyFont="1" applyBorder="1"/>
    <xf numFmtId="0" fontId="3" fillId="7" borderId="4" xfId="1" applyFont="1" applyFill="1" applyBorder="1" applyAlignment="1">
      <alignment horizontal="center" vertical="center" wrapText="1"/>
    </xf>
    <xf numFmtId="0" fontId="2" fillId="6" borderId="0" xfId="1" applyFont="1" applyFill="1" applyAlignment="1">
      <alignment horizontal="left"/>
    </xf>
    <xf numFmtId="0" fontId="2" fillId="0" borderId="8" xfId="16" applyNumberFormat="1" applyFont="1" applyFill="1" applyBorder="1" applyAlignment="1">
      <alignment horizontal="center"/>
    </xf>
    <xf numFmtId="0" fontId="2" fillId="0" borderId="7" xfId="16" applyNumberFormat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175" fontId="2" fillId="2" borderId="9" xfId="2" applyNumberFormat="1" applyFont="1" applyFill="1" applyBorder="1" applyAlignment="1">
      <alignment horizontal="right"/>
    </xf>
    <xf numFmtId="175" fontId="2" fillId="2" borderId="8" xfId="2" applyNumberFormat="1" applyFont="1" applyFill="1" applyBorder="1" applyAlignment="1">
      <alignment horizontal="right"/>
    </xf>
    <xf numFmtId="175" fontId="2" fillId="2" borderId="7" xfId="2" applyNumberFormat="1" applyFont="1" applyFill="1" applyBorder="1" applyAlignment="1">
      <alignment horizontal="right"/>
    </xf>
    <xf numFmtId="3" fontId="2" fillId="3" borderId="9" xfId="1" applyNumberFormat="1" applyFont="1" applyFill="1" applyBorder="1" applyAlignment="1">
      <alignment horizontal="center"/>
    </xf>
    <xf numFmtId="3" fontId="2" fillId="3" borderId="8" xfId="1" applyNumberFormat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2" borderId="9" xfId="1" applyFont="1" applyFill="1" applyBorder="1" applyAlignment="1"/>
    <xf numFmtId="167" fontId="2" fillId="2" borderId="9" xfId="1" applyNumberFormat="1" applyFont="1" applyFill="1" applyBorder="1" applyAlignment="1"/>
    <xf numFmtId="168" fontId="2" fillId="2" borderId="9" xfId="1" applyNumberFormat="1" applyFont="1" applyFill="1" applyBorder="1" applyAlignment="1"/>
    <xf numFmtId="0" fontId="2" fillId="2" borderId="8" xfId="1" applyFont="1" applyFill="1" applyBorder="1" applyAlignment="1"/>
    <xf numFmtId="167" fontId="2" fillId="2" borderId="8" xfId="1" applyNumberFormat="1" applyFont="1" applyFill="1" applyBorder="1" applyAlignment="1"/>
    <xf numFmtId="168" fontId="2" fillId="2" borderId="8" xfId="1" applyNumberFormat="1" applyFont="1" applyFill="1" applyBorder="1" applyAlignment="1"/>
    <xf numFmtId="0" fontId="2" fillId="2" borderId="7" xfId="1" applyFont="1" applyFill="1" applyBorder="1" applyAlignment="1"/>
    <xf numFmtId="167" fontId="2" fillId="2" borderId="7" xfId="1" applyNumberFormat="1" applyFont="1" applyFill="1" applyBorder="1" applyAlignment="1"/>
    <xf numFmtId="168" fontId="2" fillId="2" borderId="7" xfId="1" applyNumberFormat="1" applyFont="1" applyFill="1" applyBorder="1" applyAlignment="1"/>
    <xf numFmtId="0" fontId="2" fillId="6" borderId="0" xfId="1" applyFont="1" applyFill="1" applyBorder="1"/>
    <xf numFmtId="0" fontId="2" fillId="8" borderId="9" xfId="1" applyFont="1" applyFill="1" applyBorder="1" applyAlignment="1">
      <alignment horizontal="right"/>
    </xf>
    <xf numFmtId="0" fontId="2" fillId="8" borderId="8" xfId="1" applyFont="1" applyFill="1" applyBorder="1" applyAlignment="1">
      <alignment horizontal="right"/>
    </xf>
    <xf numFmtId="0" fontId="2" fillId="8" borderId="7" xfId="1" applyFont="1" applyFill="1" applyBorder="1" applyAlignment="1">
      <alignment horizontal="right"/>
    </xf>
    <xf numFmtId="174" fontId="2" fillId="6" borderId="0" xfId="1" applyNumberFormat="1" applyFont="1" applyFill="1" applyBorder="1"/>
    <xf numFmtId="169" fontId="2" fillId="8" borderId="9" xfId="2" applyNumberFormat="1" applyFont="1" applyFill="1" applyBorder="1"/>
    <xf numFmtId="169" fontId="2" fillId="8" borderId="8" xfId="2" applyNumberFormat="1" applyFont="1" applyFill="1" applyBorder="1"/>
    <xf numFmtId="169" fontId="2" fillId="8" borderId="7" xfId="2" applyNumberFormat="1" applyFont="1" applyFill="1" applyBorder="1"/>
    <xf numFmtId="0" fontId="2" fillId="0" borderId="3" xfId="3" applyFont="1" applyFill="1" applyBorder="1" applyAlignment="1">
      <alignment horizontal="center"/>
    </xf>
    <xf numFmtId="171" fontId="2" fillId="0" borderId="2" xfId="1" quotePrefix="1" applyNumberFormat="1" applyFont="1" applyFill="1" applyBorder="1" applyAlignment="1" applyProtection="1">
      <alignment horizontal="center"/>
    </xf>
    <xf numFmtId="0" fontId="2" fillId="8" borderId="9" xfId="3" applyFont="1" applyFill="1" applyBorder="1" applyAlignment="1"/>
    <xf numFmtId="0" fontId="2" fillId="8" borderId="8" xfId="1" applyFont="1" applyFill="1" applyBorder="1" applyAlignment="1"/>
    <xf numFmtId="0" fontId="2" fillId="8" borderId="7" xfId="1" applyFont="1" applyFill="1" applyBorder="1" applyAlignment="1"/>
    <xf numFmtId="0" fontId="2" fillId="8" borderId="8" xfId="3" applyFont="1" applyFill="1" applyBorder="1" applyAlignment="1"/>
    <xf numFmtId="0" fontId="2" fillId="0" borderId="2" xfId="3" applyFont="1" applyFill="1" applyBorder="1" applyAlignment="1">
      <alignment horizontal="center"/>
    </xf>
    <xf numFmtId="0" fontId="2" fillId="8" borderId="9" xfId="1" applyFont="1" applyFill="1" applyBorder="1" applyAlignment="1"/>
    <xf numFmtId="171" fontId="2" fillId="0" borderId="3" xfId="1" quotePrefix="1" applyNumberFormat="1" applyFont="1" applyFill="1" applyBorder="1" applyAlignment="1" applyProtection="1">
      <alignment horizontal="center"/>
    </xf>
    <xf numFmtId="171" fontId="2" fillId="0" borderId="1" xfId="1" applyNumberFormat="1" applyFont="1" applyFill="1" applyBorder="1" applyAlignment="1" applyProtection="1">
      <alignment horizontal="center"/>
    </xf>
    <xf numFmtId="171" fontId="2" fillId="0" borderId="9" xfId="1" applyNumberFormat="1" applyFont="1" applyFill="1" applyBorder="1" applyAlignment="1" applyProtection="1">
      <alignment horizontal="center"/>
    </xf>
    <xf numFmtId="171" fontId="2" fillId="0" borderId="8" xfId="1" applyNumberFormat="1" applyFont="1" applyFill="1" applyBorder="1" applyAlignment="1" applyProtection="1">
      <alignment horizontal="center"/>
    </xf>
    <xf numFmtId="171" fontId="2" fillId="0" borderId="7" xfId="1" applyNumberFormat="1" applyFont="1" applyFill="1" applyBorder="1" applyAlignment="1" applyProtection="1">
      <alignment horizontal="center"/>
    </xf>
    <xf numFmtId="170" fontId="2" fillId="0" borderId="3" xfId="1" quotePrefix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11" fontId="2" fillId="0" borderId="2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8" fontId="2" fillId="8" borderId="8" xfId="1" applyNumberFormat="1" applyFont="1" applyFill="1" applyBorder="1" applyAlignment="1"/>
    <xf numFmtId="168" fontId="2" fillId="8" borderId="7" xfId="1" applyNumberFormat="1" applyFont="1" applyFill="1" applyBorder="1" applyAlignment="1"/>
    <xf numFmtId="0" fontId="2" fillId="6" borderId="0" xfId="3" applyFont="1" applyFill="1"/>
    <xf numFmtId="1" fontId="11" fillId="0" borderId="2" xfId="1" applyNumberFormat="1" applyFont="1" applyFill="1" applyBorder="1" applyAlignment="1">
      <alignment horizontal="left"/>
    </xf>
    <xf numFmtId="1" fontId="11" fillId="0" borderId="1" xfId="1" applyNumberFormat="1" applyFont="1" applyFill="1" applyBorder="1" applyAlignment="1">
      <alignment horizontal="left"/>
    </xf>
    <xf numFmtId="0" fontId="2" fillId="6" borderId="0" xfId="1" applyFont="1" applyFill="1" applyBorder="1" applyAlignment="1">
      <alignment horizontal="left"/>
    </xf>
    <xf numFmtId="171" fontId="2" fillId="0" borderId="2" xfId="3" applyNumberFormat="1" applyFont="1" applyFill="1" applyBorder="1" applyAlignment="1">
      <alignment horizontal="left"/>
    </xf>
    <xf numFmtId="0" fontId="2" fillId="5" borderId="4" xfId="1" applyFont="1" applyFill="1" applyBorder="1" applyAlignment="1">
      <alignment vertical="center"/>
    </xf>
    <xf numFmtId="1" fontId="2" fillId="0" borderId="4" xfId="1" applyNumberFormat="1" applyFont="1" applyFill="1" applyBorder="1" applyAlignment="1">
      <alignment horizontal="center" vertical="center"/>
    </xf>
    <xf numFmtId="0" fontId="2" fillId="7" borderId="4" xfId="3" applyFont="1" applyFill="1" applyBorder="1" applyAlignment="1">
      <alignment horizontal="center" vertical="center"/>
    </xf>
    <xf numFmtId="0" fontId="2" fillId="0" borderId="9" xfId="3" applyFont="1" applyFill="1" applyBorder="1"/>
    <xf numFmtId="0" fontId="2" fillId="0" borderId="8" xfId="3" applyFont="1" applyFill="1" applyBorder="1"/>
    <xf numFmtId="0" fontId="2" fillId="0" borderId="7" xfId="3" applyFont="1" applyFill="1" applyBorder="1"/>
    <xf numFmtId="0" fontId="2" fillId="7" borderId="4" xfId="3" applyFont="1" applyFill="1" applyBorder="1" applyAlignment="1">
      <alignment horizontal="center" vertical="center" wrapText="1"/>
    </xf>
    <xf numFmtId="168" fontId="2" fillId="0" borderId="9" xfId="3" applyNumberFormat="1" applyFont="1" applyFill="1" applyBorder="1"/>
    <xf numFmtId="168" fontId="2" fillId="0" borderId="8" xfId="3" applyNumberFormat="1" applyFont="1" applyFill="1" applyBorder="1"/>
    <xf numFmtId="168" fontId="2" fillId="0" borderId="7" xfId="3" applyNumberFormat="1" applyFont="1" applyFill="1" applyBorder="1"/>
    <xf numFmtId="169" fontId="2" fillId="0" borderId="9" xfId="3" applyNumberFormat="1" applyFont="1" applyFill="1" applyBorder="1"/>
    <xf numFmtId="169" fontId="2" fillId="0" borderId="8" xfId="3" applyNumberFormat="1" applyFont="1" applyFill="1" applyBorder="1"/>
    <xf numFmtId="169" fontId="2" fillId="0" borderId="7" xfId="3" applyNumberFormat="1" applyFont="1" applyFill="1" applyBorder="1"/>
    <xf numFmtId="0" fontId="11" fillId="0" borderId="9" xfId="3" applyFont="1" applyFill="1" applyBorder="1"/>
    <xf numFmtId="0" fontId="11" fillId="0" borderId="8" xfId="3" applyFont="1" applyFill="1" applyBorder="1"/>
    <xf numFmtId="0" fontId="11" fillId="0" borderId="7" xfId="3" applyFont="1" applyFill="1" applyBorder="1"/>
    <xf numFmtId="0" fontId="2" fillId="5" borderId="9" xfId="1" applyFont="1" applyFill="1" applyBorder="1" applyAlignment="1">
      <alignment vertical="center"/>
    </xf>
    <xf numFmtId="1" fontId="2" fillId="0" borderId="9" xfId="1" applyNumberFormat="1" applyFont="1" applyFill="1" applyBorder="1" applyAlignment="1">
      <alignment horizontal="center" vertical="center"/>
    </xf>
    <xf numFmtId="1" fontId="2" fillId="0" borderId="8" xfId="1" applyNumberFormat="1" applyFont="1" applyFill="1" applyBorder="1" applyAlignment="1">
      <alignment horizontal="center" vertical="center"/>
    </xf>
    <xf numFmtId="171" fontId="2" fillId="0" borderId="9" xfId="1" quotePrefix="1" applyNumberFormat="1" applyFont="1" applyFill="1" applyBorder="1" applyAlignment="1" applyProtection="1">
      <alignment horizontal="center"/>
    </xf>
    <xf numFmtId="0" fontId="2" fillId="0" borderId="3" xfId="3" applyFont="1" applyFill="1" applyBorder="1" applyAlignment="1">
      <alignment horizontal="center" vertical="center"/>
    </xf>
    <xf numFmtId="170" fontId="2" fillId="0" borderId="2" xfId="1" applyNumberFormat="1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vertical="center"/>
    </xf>
    <xf numFmtId="0" fontId="12" fillId="7" borderId="6" xfId="3" applyFont="1" applyFill="1" applyBorder="1" applyAlignment="1">
      <alignment horizontal="centerContinuous" vertical="center"/>
    </xf>
    <xf numFmtId="0" fontId="12" fillId="7" borderId="5" xfId="3" applyFont="1" applyFill="1" applyBorder="1" applyAlignment="1">
      <alignment horizontal="centerContinuous" vertical="center"/>
    </xf>
    <xf numFmtId="0" fontId="2" fillId="5" borderId="0" xfId="1" applyFont="1" applyFill="1" applyBorder="1"/>
    <xf numFmtId="0" fontId="3" fillId="5" borderId="4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/>
    <xf numFmtId="171" fontId="2" fillId="0" borderId="3" xfId="1" applyNumberFormat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</cellXfs>
  <cellStyles count="17">
    <cellStyle name="Comma 2" xfId="15"/>
    <cellStyle name="Migliaia (0)_AZIONI" xfId="4"/>
    <cellStyle name="Migliaia_AZIONI" xfId="5"/>
    <cellStyle name="Normal" xfId="0" builtinId="0"/>
    <cellStyle name="Normal 2" xfId="1"/>
    <cellStyle name="Normal 2 2" xfId="10"/>
    <cellStyle name="Normal 3" xfId="12"/>
    <cellStyle name="Normal_SwaptionATMVols" xfId="3"/>
    <cellStyle name="Normale_AZIONI" xfId="6"/>
    <cellStyle name="Percent 2" xfId="2"/>
    <cellStyle name="Percent 2 2" xfId="11"/>
    <cellStyle name="Percent 2 2 2" xfId="14"/>
    <cellStyle name="Percent 2 2 3" xfId="13"/>
    <cellStyle name="Percent 3" xfId="16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P18"/>
  <sheetViews>
    <sheetView showGridLines="0" tabSelected="1" workbookViewId="0">
      <selection activeCell="C3" sqref="C3"/>
    </sheetView>
  </sheetViews>
  <sheetFormatPr defaultColWidth="8" defaultRowHeight="11.25" x14ac:dyDescent="0.2"/>
  <cols>
    <col min="1" max="1" width="2.7109375" style="70" customWidth="1"/>
    <col min="2" max="2" width="18.140625" style="70" bestFit="1" customWidth="1"/>
    <col min="3" max="3" width="27.5703125" style="70" bestFit="1" customWidth="1"/>
    <col min="4" max="4" width="18.7109375" style="70" customWidth="1"/>
    <col min="5" max="5" width="9" style="70" customWidth="1"/>
    <col min="6" max="6" width="11" style="70" customWidth="1"/>
    <col min="7" max="7" width="11.140625" style="70" customWidth="1"/>
    <col min="8" max="9" width="17.7109375" style="70" customWidth="1"/>
    <col min="10" max="10" width="12" style="70" bestFit="1" customWidth="1"/>
    <col min="11" max="11" width="18.7109375" style="70" customWidth="1"/>
    <col min="12" max="12" width="2.7109375" style="70" customWidth="1"/>
    <col min="13" max="15" width="20.7109375" style="70" customWidth="1"/>
    <col min="16" max="16384" width="8" style="70"/>
  </cols>
  <sheetData>
    <row r="2" spans="2:16" ht="15.75" x14ac:dyDescent="0.2">
      <c r="B2" s="98" t="s">
        <v>58</v>
      </c>
      <c r="C2" s="99"/>
    </row>
    <row r="3" spans="2:16" ht="12" customHeight="1" x14ac:dyDescent="0.2">
      <c r="B3" s="102" t="s">
        <v>143</v>
      </c>
      <c r="C3" s="103"/>
      <c r="O3" s="70" t="s">
        <v>112</v>
      </c>
    </row>
    <row r="4" spans="2:16" ht="12" customHeight="1" x14ac:dyDescent="0.2">
      <c r="B4" s="57" t="s">
        <v>53</v>
      </c>
      <c r="C4" s="103">
        <v>42143.626782407409</v>
      </c>
    </row>
    <row r="5" spans="2:16" x14ac:dyDescent="0.2">
      <c r="B5" s="53" t="s">
        <v>61</v>
      </c>
      <c r="C5" s="51" t="s">
        <v>60</v>
      </c>
      <c r="O5" s="70" t="s">
        <v>112</v>
      </c>
    </row>
    <row r="6" spans="2:16" x14ac:dyDescent="0.2">
      <c r="B6" s="53" t="s">
        <v>54</v>
      </c>
      <c r="C6" s="66" t="b">
        <v>0</v>
      </c>
      <c r="O6" s="70" t="s">
        <v>112</v>
      </c>
    </row>
    <row r="7" spans="2:16" x14ac:dyDescent="0.2">
      <c r="B7" s="54" t="s">
        <v>52</v>
      </c>
      <c r="C7" s="67" t="b">
        <v>1</v>
      </c>
      <c r="O7" s="70" t="s">
        <v>112</v>
      </c>
    </row>
    <row r="8" spans="2:16" x14ac:dyDescent="0.2">
      <c r="P8" s="70" t="s">
        <v>112</v>
      </c>
    </row>
    <row r="9" spans="2:16" ht="22.5" x14ac:dyDescent="0.2">
      <c r="B9" s="77" t="s">
        <v>131</v>
      </c>
      <c r="C9" s="77" t="s">
        <v>139</v>
      </c>
      <c r="D9" s="77" t="s">
        <v>140</v>
      </c>
      <c r="E9" s="81" t="s">
        <v>134</v>
      </c>
      <c r="F9" s="81" t="s">
        <v>135</v>
      </c>
      <c r="G9" s="81" t="s">
        <v>138</v>
      </c>
      <c r="H9" s="77" t="s">
        <v>132</v>
      </c>
      <c r="I9" s="77" t="s">
        <v>137</v>
      </c>
      <c r="J9" s="77" t="s">
        <v>133</v>
      </c>
      <c r="K9" s="77" t="s">
        <v>140</v>
      </c>
    </row>
    <row r="10" spans="2:16" x14ac:dyDescent="0.2">
      <c r="B10" s="78" t="str">
        <f>E10&amp;"BASIS"&amp;F10&amp;G10</f>
        <v>USDBASISEURON</v>
      </c>
      <c r="C10" s="78" t="str">
        <f>_xll.qlRelinkableHandleYieldTermStructure(B10,,Permanent,Trigger,ObjectOverwrite)</f>
        <v>USDBASISEURON#0001</v>
      </c>
      <c r="D10" s="88" t="str">
        <f>_xll.ohRangeRetrieveError(C10)</f>
        <v/>
      </c>
      <c r="E10" s="78" t="s">
        <v>55</v>
      </c>
      <c r="F10" s="78" t="s">
        <v>80</v>
      </c>
      <c r="G10" s="78" t="s">
        <v>56</v>
      </c>
      <c r="H10" s="82">
        <f>_xll.qlTermStructureReferenceDate(B10,'USD Selected'!YieldCurve)</f>
        <v>42145</v>
      </c>
      <c r="I10" s="82">
        <f>_xll.qlTermStructureMaxDate(B10,'USD Selected'!YieldCurve)</f>
        <v>53104</v>
      </c>
      <c r="J10" s="85">
        <f>_xll.qlYieldTSDiscount(B10,H10)</f>
        <v>1</v>
      </c>
      <c r="K10" s="88" t="str">
        <f>IF(ISERROR(H10),_xll.ohRangeRetrieveError(H10),_xll.ohRangeRetrieveError(J10))</f>
        <v/>
      </c>
      <c r="L10" s="70" t="s">
        <v>112</v>
      </c>
    </row>
    <row r="11" spans="2:16" x14ac:dyDescent="0.2">
      <c r="B11" s="78" t="str">
        <f>E11&amp;"BASIS"&amp;F11&amp;G11</f>
        <v>EURBASISUSDON</v>
      </c>
      <c r="C11" s="78" t="str">
        <f>_xll.qlRelinkableHandleYieldTermStructure(B11,,Permanent,Trigger,ObjectOverwrite)</f>
        <v>EURBASISUSDON#0001</v>
      </c>
      <c r="D11" s="88" t="str">
        <f>_xll.ohRangeRetrieveError(C11)</f>
        <v/>
      </c>
      <c r="E11" s="78" t="s">
        <v>80</v>
      </c>
      <c r="F11" s="78" t="s">
        <v>55</v>
      </c>
      <c r="G11" s="78" t="s">
        <v>56</v>
      </c>
      <c r="H11" s="82">
        <f>_xll.qlTermStructureReferenceDate(B11,'EUR Selected'!YieldCurve)</f>
        <v>42145</v>
      </c>
      <c r="I11" s="82">
        <f>_xll.qlTermStructureMaxDate(B11,'EUR Selected'!YieldCurve)</f>
        <v>53104</v>
      </c>
      <c r="J11" s="85">
        <f>_xll.qlYieldTSDiscount(B11,H11)</f>
        <v>1</v>
      </c>
      <c r="K11" s="88" t="str">
        <f>IF(ISERROR(H11),_xll.ohRangeRetrieveError(H11),_xll.ohRangeRetrieveError(J11))</f>
        <v/>
      </c>
      <c r="L11" s="70" t="s">
        <v>112</v>
      </c>
    </row>
    <row r="12" spans="2:16" x14ac:dyDescent="0.2">
      <c r="B12" s="79" t="str">
        <f>E12&amp;"BASIS"&amp;F12&amp;G12</f>
        <v>GBPBASISUSDON</v>
      </c>
      <c r="C12" s="79" t="str">
        <f>_xll.qlRelinkableHandleYieldTermStructure(B12,,Permanent,Trigger,ObjectOverwrite)</f>
        <v>GBPBASISUSDON#0013</v>
      </c>
      <c r="D12" s="89" t="str">
        <f>_xll.ohRangeRetrieveError(C12)</f>
        <v/>
      </c>
      <c r="E12" s="79" t="s">
        <v>118</v>
      </c>
      <c r="F12" s="79" t="s">
        <v>55</v>
      </c>
      <c r="G12" s="79" t="s">
        <v>56</v>
      </c>
      <c r="H12" s="83">
        <f>_xll.qlTermStructureReferenceDate(B12,'GBP Selected'!YieldCurve)</f>
        <v>42145</v>
      </c>
      <c r="I12" s="83">
        <f>_xll.qlTermStructureMaxDate(B12,'GBP Selected'!YieldCurve)</f>
        <v>53104</v>
      </c>
      <c r="J12" s="86">
        <f>_xll.qlYieldTSDiscount(B12,H12)</f>
        <v>1</v>
      </c>
      <c r="K12" s="89" t="str">
        <f>IF(ISERROR(H12),_xll.ohRangeRetrieveError(H12),_xll.ohRangeRetrieveError(J12))</f>
        <v/>
      </c>
      <c r="L12" s="70" t="s">
        <v>112</v>
      </c>
    </row>
    <row r="13" spans="2:16" x14ac:dyDescent="0.2">
      <c r="B13" s="79" t="str">
        <f>E13&amp;"BASIS"&amp;F13&amp;G13</f>
        <v>CHFBASISUSDON</v>
      </c>
      <c r="C13" s="79" t="str">
        <f>_xll.qlRelinkableHandleYieldTermStructure(B13,,Permanent,Trigger,ObjectOverwrite)</f>
        <v>CHFBASISUSDON#0001</v>
      </c>
      <c r="D13" s="89" t="str">
        <f>_xll.ohRangeRetrieveError(C13)</f>
        <v/>
      </c>
      <c r="E13" s="79" t="s">
        <v>120</v>
      </c>
      <c r="F13" s="79" t="s">
        <v>55</v>
      </c>
      <c r="G13" s="79" t="s">
        <v>56</v>
      </c>
      <c r="H13" s="83">
        <f>_xll.qlTermStructureReferenceDate(B13,'CHF Selected'!YieldCurve)</f>
        <v>42145</v>
      </c>
      <c r="I13" s="83">
        <f>_xll.qlTermStructureMaxDate(B13,'CHF Selected'!YieldCurve)</f>
        <v>53104</v>
      </c>
      <c r="J13" s="86">
        <f>_xll.qlYieldTSDiscount(B13,H13)</f>
        <v>1</v>
      </c>
      <c r="K13" s="89" t="str">
        <f>IF(ISERROR(H13),_xll.ohRangeRetrieveError(H13),_xll.ohRangeRetrieveError(J13))</f>
        <v/>
      </c>
      <c r="L13" s="70" t="s">
        <v>112</v>
      </c>
    </row>
    <row r="14" spans="2:16" x14ac:dyDescent="0.2">
      <c r="B14" s="79" t="str">
        <f>E14&amp;"BASIS"&amp;F14&amp;G14</f>
        <v>JPYBASISUSDON</v>
      </c>
      <c r="C14" s="79" t="str">
        <f>_xll.qlRelinkableHandleYieldTermStructure(B14,,Permanent,Trigger,ObjectOverwrite)</f>
        <v>JPYBASISUSDON#0005</v>
      </c>
      <c r="D14" s="89" t="str">
        <f>_xll.ohRangeRetrieveError(C14)</f>
        <v/>
      </c>
      <c r="E14" s="79" t="s">
        <v>123</v>
      </c>
      <c r="F14" s="79" t="s">
        <v>55</v>
      </c>
      <c r="G14" s="79" t="s">
        <v>56</v>
      </c>
      <c r="H14" s="83">
        <f>_xll.qlTermStructureReferenceDate(B14,'JPY Selected'!YieldCurve)</f>
        <v>42145</v>
      </c>
      <c r="I14" s="83">
        <f>_xll.qlTermStructureMaxDate(B14,'JPY Selected'!YieldCurve)</f>
        <v>53104</v>
      </c>
      <c r="J14" s="86">
        <f>_xll.qlYieldTSDiscount(B14,H14)</f>
        <v>1</v>
      </c>
      <c r="K14" s="89" t="str">
        <f>IF(ISERROR(H14),_xll.ohRangeRetrieveError(H14),_xll.ohRangeRetrieveError(J14))</f>
        <v/>
      </c>
      <c r="L14" s="70" t="s">
        <v>112</v>
      </c>
    </row>
    <row r="15" spans="2:16" x14ac:dyDescent="0.2">
      <c r="B15" s="79" t="str">
        <f>E15&amp;"BASIS"&amp;F15&amp;G15</f>
        <v>AUDBASISUSDON</v>
      </c>
      <c r="C15" s="79" t="str">
        <f>_xll.qlRelinkableHandleYieldTermStructure(B15,,Permanent,Trigger,ObjectOverwrite)</f>
        <v>AUDBASISUSDON#0001</v>
      </c>
      <c r="D15" s="89" t="str">
        <f>_xll.ohRangeRetrieveError(C15)</f>
        <v/>
      </c>
      <c r="E15" s="79" t="s">
        <v>125</v>
      </c>
      <c r="F15" s="79" t="s">
        <v>55</v>
      </c>
      <c r="G15" s="79" t="s">
        <v>56</v>
      </c>
      <c r="H15" s="83">
        <f>_xll.qlTermStructureReferenceDate(B15,'AUD Selected'!YieldCurve)</f>
        <v>42145</v>
      </c>
      <c r="I15" s="83">
        <f>_xll.qlTermStructureMaxDate(B15,'AUD Selected'!YieldCurve)</f>
        <v>53104</v>
      </c>
      <c r="J15" s="86">
        <f>_xll.qlYieldTSDiscount(B15,H15)</f>
        <v>1</v>
      </c>
      <c r="K15" s="89" t="str">
        <f>IF(ISERROR(H15),_xll.ohRangeRetrieveError(H15),_xll.ohRangeRetrieveError(J15))</f>
        <v/>
      </c>
      <c r="L15" s="70" t="s">
        <v>112</v>
      </c>
    </row>
    <row r="16" spans="2:16" x14ac:dyDescent="0.2">
      <c r="B16" s="79" t="str">
        <f>E16&amp;"BASIS"&amp;F16&amp;G16</f>
        <v>HKDBASISUSDON</v>
      </c>
      <c r="C16" s="79" t="str">
        <f>_xll.qlRelinkableHandleYieldTermStructure(B16,,Permanent,Trigger,ObjectOverwrite)</f>
        <v>HKDBASISUSDON#0001</v>
      </c>
      <c r="D16" s="89" t="str">
        <f>_xll.ohRangeRetrieveError(C16)</f>
        <v/>
      </c>
      <c r="E16" s="79" t="s">
        <v>129</v>
      </c>
      <c r="F16" s="79" t="s">
        <v>55</v>
      </c>
      <c r="G16" s="79" t="s">
        <v>56</v>
      </c>
      <c r="H16" s="83">
        <f>_xll.qlTermStructureReferenceDate(B16,'HKD Selected'!YieldCurve)</f>
        <v>42145</v>
      </c>
      <c r="I16" s="83">
        <f>_xll.qlTermStructureMaxDate(B16,'HKD Selected'!YieldCurve)</f>
        <v>45798</v>
      </c>
      <c r="J16" s="86">
        <f>_xll.qlYieldTSDiscount(B16,H16)</f>
        <v>1</v>
      </c>
      <c r="K16" s="89" t="str">
        <f>IF(ISERROR(H16),_xll.ohRangeRetrieveError(H16),_xll.ohRangeRetrieveError(J16))</f>
        <v/>
      </c>
      <c r="L16" s="70" t="s">
        <v>112</v>
      </c>
    </row>
    <row r="17" spans="2:12" x14ac:dyDescent="0.2">
      <c r="B17" s="80" t="str">
        <f>E17&amp;"BASIS"&amp;F17&amp;G17</f>
        <v>SEKBASISUSDON</v>
      </c>
      <c r="C17" s="80" t="str">
        <f>_xll.qlRelinkableHandleYieldTermStructure(B17,,Permanent,Trigger,ObjectOverwrite)</f>
        <v>SEKBASISUSDON#0001</v>
      </c>
      <c r="D17" s="90" t="str">
        <f>_xll.ohRangeRetrieveError(C17)</f>
        <v/>
      </c>
      <c r="E17" s="80" t="s">
        <v>127</v>
      </c>
      <c r="F17" s="80" t="s">
        <v>55</v>
      </c>
      <c r="G17" s="80" t="s">
        <v>56</v>
      </c>
      <c r="H17" s="84">
        <f>_xll.qlTermStructureReferenceDate(B17,'SEK Selected'!YieldCurve)</f>
        <v>42145</v>
      </c>
      <c r="I17" s="84">
        <f>_xll.qlTermStructureMaxDate(B17,'SEK Selected'!YieldCurve)</f>
        <v>49450</v>
      </c>
      <c r="J17" s="87">
        <f>_xll.qlYieldTSDiscount(B17,H17)</f>
        <v>1</v>
      </c>
      <c r="K17" s="90" t="str">
        <f>IF(ISERROR(H17),_xll.ohRangeRetrieveError(H17),_xll.ohRangeRetrieveError(J17))</f>
        <v/>
      </c>
      <c r="L17" s="70" t="s">
        <v>112</v>
      </c>
    </row>
    <row r="18" spans="2:12" x14ac:dyDescent="0.2">
      <c r="L18" s="70" t="s">
        <v>112</v>
      </c>
    </row>
  </sheetData>
  <dataValidations count="1">
    <dataValidation type="list" allowBlank="1" showInputMessage="1" showErrorMessage="1" sqref="E10:F17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9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91" t="s">
        <v>57</v>
      </c>
      <c r="M1" s="92" t="s">
        <v>55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_xll.qlRateHelperSelection(_xll.ohFilter(USDRateHelpers,USDRateHelpersIncluded),_xll.ohFilter(USDRateHelpersPriority,USDRateHelpersIncluded),nIMMFutures,nSerialFutures,FrontFuturesRollingDays,DepoInclusionCriteria,_xll.ohFilter(USDMinDistance,USDRateHelpersIncluded),USDTrigger)</f>
        <v>obj_01613</v>
      </c>
      <c r="E2" s="33" t="str">
        <f>+_xll.qlRateHelperQuoteName(D2)</f>
        <v>USDEURSN_Quote</v>
      </c>
      <c r="F2" s="34">
        <f>_xll.qlRateHelperRate($D2,)</f>
        <v>1.3000000000000001E-5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0.99999143049651085</v>
      </c>
      <c r="L2" s="57" t="s">
        <v>117</v>
      </c>
      <c r="M2" s="63" t="str">
        <f>_xll.qlPiecewiseYieldCurve(M3,NDays,Calendar,_xll.ohPack('USD Selected'!D2:D126),DayCounter,,,Accuracy,TraitsID,InterpolatorID,Permanent,,ObjectOverwrite)</f>
        <v>_USDBASISEURON#0037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obj_0160b</v>
      </c>
      <c r="E3" s="36" t="str">
        <f>+_xll.qlRateHelperQuoteName(D3)</f>
        <v>USDEURSW_Quote</v>
      </c>
      <c r="F3" s="37">
        <f>_xll.qlRateHelperRate($D3,)</f>
        <v>9.4500000000000007E-5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0.99993776234738818</v>
      </c>
      <c r="L3" s="53" t="s">
        <v>136</v>
      </c>
      <c r="M3" s="96" t="str">
        <f>"_"&amp;Currency&amp;"BASIS"&amp;VLOOKUP(Currency,CurrencyTable,2,0)&amp;VLOOKUP(Currency,CurrencyTable,3,0)</f>
        <v>_USDBASISEURON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obj_01616</v>
      </c>
      <c r="E4" s="36" t="str">
        <f>+_xll.qlRateHelperQuoteName(D4)</f>
        <v>USDEUR2W_Quote</v>
      </c>
      <c r="F4" s="37">
        <f>_xll.qlRateHelperRate($D4,)</f>
        <v>1.92E-4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0.999867401064087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obj_015fb</v>
      </c>
      <c r="E5" s="36" t="str">
        <f>+_xll.qlRateHelperQuoteName(D5)</f>
        <v>USDEUR3W_Quote</v>
      </c>
      <c r="F5" s="37">
        <f>_xll.qlRateHelperRate($D5,)</f>
        <v>2.9300000000000002E-4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0.99979838500914087</v>
      </c>
      <c r="L5" s="54" t="s">
        <v>114</v>
      </c>
      <c r="M5" s="72" t="str">
        <f>_xll.ohRangeRetrieveError('USD Selected'!J1)</f>
        <v/>
      </c>
      <c r="N5" s="46" t="s">
        <v>112</v>
      </c>
    </row>
    <row r="6" spans="1:14" x14ac:dyDescent="0.2">
      <c r="D6" s="36" t="str">
        <v>obj_01606</v>
      </c>
      <c r="E6" s="36" t="str">
        <f>+_xll.qlRateHelperQuoteName(D6)</f>
        <v>USDEUR1M_Quote</v>
      </c>
      <c r="F6" s="37">
        <f>_xll.qlRateHelperRate($D6,)</f>
        <v>4.5350000000000002E-4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0.99968919025798786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obj_01601</v>
      </c>
      <c r="E7" s="36" t="str">
        <f>+_xll.qlRateHelperQuoteName(D7)</f>
        <v>USDEUR2M_Quote</v>
      </c>
      <c r="F7" s="37">
        <f>_xll.qlRateHelperRate($D7,)</f>
        <v>8.8700000000000009E-4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0.99939827451054886</v>
      </c>
      <c r="L7" s="53" t="s">
        <v>50</v>
      </c>
      <c r="M7" s="74" t="str">
        <f>'USD RateHelpers'!JoinCalendar</f>
        <v>JoinHolidays(TARGET,UnitedStates::Settlement)</v>
      </c>
      <c r="N7" s="46" t="s">
        <v>112</v>
      </c>
    </row>
    <row r="8" spans="1:14" x14ac:dyDescent="0.2">
      <c r="D8" s="36" t="str">
        <v>obj_01617</v>
      </c>
      <c r="E8" s="36" t="str">
        <f>+_xll.qlRateHelperQuoteName(D8)</f>
        <v>USDEUR3M_Quote</v>
      </c>
      <c r="F8" s="37">
        <f>_xll.qlRateHelperRate($D8,)</f>
        <v>1.3859999999999999E-3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0.99905654422825896</v>
      </c>
      <c r="L8" s="53" t="s">
        <v>49</v>
      </c>
      <c r="M8" s="56"/>
      <c r="N8" s="46" t="s">
        <v>112</v>
      </c>
    </row>
    <row r="9" spans="1:14" x14ac:dyDescent="0.2">
      <c r="D9" s="36" t="str">
        <v>obj_0160e</v>
      </c>
      <c r="E9" s="36" t="str">
        <f>+_xll.qlRateHelperQuoteName(D9)</f>
        <v>USDEUR4M_Quote</v>
      </c>
      <c r="F9" s="37">
        <f>_xll.qlRateHelperRate($D9,)</f>
        <v>1.8899999999999998E-3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42268</v>
      </c>
      <c r="J9" s="48">
        <v>0.99871636528812113</v>
      </c>
      <c r="L9" s="53" t="s">
        <v>48</v>
      </c>
      <c r="M9" s="65"/>
      <c r="N9" s="46" t="s">
        <v>112</v>
      </c>
    </row>
    <row r="10" spans="1:14" x14ac:dyDescent="0.2">
      <c r="D10" s="36" t="str">
        <v>obj_01608</v>
      </c>
      <c r="E10" s="36" t="str">
        <f>+_xll.qlRateHelperQuoteName(D10)</f>
        <v>USDEUR5M_Quote</v>
      </c>
      <c r="F10" s="37">
        <f>_xll.qlRateHelperRate($D10,)</f>
        <v>2.4219999999999997E-3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0.99834474523077421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obj_01600</v>
      </c>
      <c r="E11" s="36" t="str">
        <f>+_xll.qlRateHelperQuoteName(D11)</f>
        <v>USDEUR6M_Quote</v>
      </c>
      <c r="F11" s="37">
        <f>_xll.qlRateHelperRate($D11,)</f>
        <v>3.1160000000000003E-3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42331</v>
      </c>
      <c r="J11" s="48">
        <v>0.99784580404044376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obj_0160f</v>
      </c>
      <c r="E12" s="36" t="str">
        <f>+_xll.qlRateHelperQuoteName(D12)</f>
        <v>USDEUR7M_Quote</v>
      </c>
      <c r="F12" s="37">
        <f>_xll.qlRateHelperRate($D12,)</f>
        <v>3.7549999999999997E-3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0.99738290028132015</v>
      </c>
      <c r="L12" s="68" t="s">
        <v>141</v>
      </c>
      <c r="M12" s="66" t="b">
        <f>_xll.qlRelinkableHandleLinkTo('General Settings'!C10,YieldCurve)</f>
        <v>1</v>
      </c>
    </row>
    <row r="13" spans="1:14" x14ac:dyDescent="0.2">
      <c r="D13" s="36" t="str">
        <v>obj_01604</v>
      </c>
      <c r="E13" s="36" t="str">
        <f>+_xll.qlRateHelperQuoteName(D13)</f>
        <v>USDEUR8M_Quote</v>
      </c>
      <c r="F13" s="37">
        <f>_xll.qlRateHelperRate($D13,)</f>
        <v>4.5120000000000004E-3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0.99680191756852388</v>
      </c>
      <c r="L13" s="68" t="s">
        <v>116</v>
      </c>
      <c r="M13" s="66" t="b">
        <v>0</v>
      </c>
    </row>
    <row r="14" spans="1:14" x14ac:dyDescent="0.2">
      <c r="D14" s="36" t="str">
        <v>obj_01609</v>
      </c>
      <c r="E14" s="36" t="str">
        <f>+_xll.qlRateHelperQuoteName(D14)</f>
        <v>USDEUR9M_Quote</v>
      </c>
      <c r="F14" s="37">
        <f>_xll.qlRateHelperRate($D14,)</f>
        <v>5.3535000000000006E-3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0.99616182119728491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obj_01605</v>
      </c>
      <c r="E15" s="36" t="str">
        <f>+_xll.qlRateHelperQuoteName(D15)</f>
        <v>USDEUR10M_Quote</v>
      </c>
      <c r="F15" s="37">
        <f>_xll.qlRateHelperRate($D15,)</f>
        <v>6.1349999999999998E-3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42450</v>
      </c>
      <c r="J15" s="48">
        <v>0.9955708392250503</v>
      </c>
      <c r="N15" s="46" t="s">
        <v>112</v>
      </c>
    </row>
    <row r="16" spans="1:14" x14ac:dyDescent="0.2">
      <c r="D16" s="36" t="str">
        <v>obj_015fe</v>
      </c>
      <c r="E16" s="36" t="str">
        <f>+_xll.qlRateHelperQuoteName(D16)</f>
        <v>USDEUR11M_Quote</v>
      </c>
      <c r="F16" s="37">
        <f>_xll.qlRateHelperRate($D16,)</f>
        <v>7.0699999999999999E-3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0.99482855240792467</v>
      </c>
      <c r="N16" s="46"/>
    </row>
    <row r="17" spans="4:14" x14ac:dyDescent="0.2">
      <c r="D17" s="36" t="str">
        <v>obj_01602</v>
      </c>
      <c r="E17" s="36" t="str">
        <f>+_xll.qlRateHelperQuoteName(D17)</f>
        <v>USDEUR1Y_Quote</v>
      </c>
      <c r="F17" s="37">
        <f>_xll.qlRateHelperRate($D17,)</f>
        <v>8.1825000000000005E-3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0.99395055356817197</v>
      </c>
      <c r="N17" s="46"/>
    </row>
    <row r="18" spans="4:14" x14ac:dyDescent="0.2">
      <c r="D18" s="36" t="str">
        <v>obj_01603</v>
      </c>
      <c r="E18" s="36" t="str">
        <f>+_xll.qlRateHelperQuoteName(D18)</f>
        <v>USDEUR15M_Quote</v>
      </c>
      <c r="F18" s="37">
        <f>_xll.qlRateHelperRate($D18,)</f>
        <v>1.1478E-2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0.99132162871229357</v>
      </c>
      <c r="N18" s="46"/>
    </row>
    <row r="19" spans="4:14" x14ac:dyDescent="0.2">
      <c r="D19" s="36" t="str">
        <v>obj_01615</v>
      </c>
      <c r="E19" s="36" t="str">
        <f>+_xll.qlRateHelperQuoteName(D19)</f>
        <v>USDEUR18M_Quote</v>
      </c>
      <c r="F19" s="37">
        <f>_xll.qlRateHelperRate($D19,)</f>
        <v>1.5360000000000002E-2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0.98815474861529062</v>
      </c>
      <c r="N19" s="46"/>
    </row>
    <row r="20" spans="4:14" x14ac:dyDescent="0.2">
      <c r="D20" s="36" t="str">
        <v>obj_01614</v>
      </c>
      <c r="E20" s="36" t="str">
        <f>+_xll.qlRateHelperQuoteName(D20)</f>
        <v>USDEUR21M_Quote</v>
      </c>
      <c r="F20" s="37">
        <f>_xll.qlRateHelperRate($D20,)</f>
        <v>1.9935000000000001E-2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0.98432082713581948</v>
      </c>
      <c r="N20" s="46"/>
    </row>
    <row r="21" spans="4:14" x14ac:dyDescent="0.2">
      <c r="D21" s="36" t="str">
        <v>obj_015fc</v>
      </c>
      <c r="E21" s="36" t="str">
        <f>+_xll.qlRateHelperQuoteName(D21)</f>
        <v>USDEUR2Y_Quote</v>
      </c>
      <c r="F21" s="37">
        <f>_xll.qlRateHelperRate($D21,)</f>
        <v>2.4915E-2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0.9801037823304749</v>
      </c>
      <c r="N21" s="46"/>
    </row>
    <row r="22" spans="4:14" x14ac:dyDescent="0.2">
      <c r="D22" s="36" t="str">
        <v>obj_0160c</v>
      </c>
      <c r="E22" s="36" t="str">
        <f>+_xll.qlRateHelperQuoteName(D22)</f>
        <v>USDEUR3Y_Quote</v>
      </c>
      <c r="F22" s="37">
        <f>_xll.qlRateHelperRate($D22,)</f>
        <v>4.7480000000000001E-2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43241</v>
      </c>
      <c r="J22" s="48">
        <v>0.96027569765886434</v>
      </c>
      <c r="N22" s="46"/>
    </row>
    <row r="23" spans="4:14" x14ac:dyDescent="0.2">
      <c r="D23" s="36" t="str">
        <v>obj_01611</v>
      </c>
      <c r="E23" s="36" t="str">
        <f>+_xll.qlRateHelperQuoteName(D23)</f>
        <v>USDEUR4Y_Quote</v>
      </c>
      <c r="F23" s="37">
        <f>_xll.qlRateHelperRate($D23,)</f>
        <v>7.2800000000000004E-2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0.93688765361116821</v>
      </c>
      <c r="N23" s="46"/>
    </row>
    <row r="24" spans="4:14" x14ac:dyDescent="0.2">
      <c r="D24" s="36" t="str">
        <v>obj_01619</v>
      </c>
      <c r="E24" s="36" t="str">
        <f>+_xll.qlRateHelperQuoteName(D24)</f>
        <v>USDEUR5Y_Quote</v>
      </c>
      <c r="F24" s="37">
        <f>_xll.qlRateHelperRate($D24,)</f>
        <v>9.8900000000000002E-2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43972</v>
      </c>
      <c r="J24" s="48">
        <v>0.91145539084322502</v>
      </c>
      <c r="N24" s="46"/>
    </row>
    <row r="25" spans="4:14" x14ac:dyDescent="0.2">
      <c r="D25" s="36" t="str">
        <v>obj_01618</v>
      </c>
      <c r="E25" s="36" t="str">
        <f>+_xll.qlRateHelperQuoteName(D25)</f>
        <v>USDEUR6Y_Quote</v>
      </c>
      <c r="F25" s="37">
        <f>_xll.qlRateHelperRate($D25,)</f>
        <v>0.12489000000000001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0.88471189511014081</v>
      </c>
      <c r="N25" s="46"/>
    </row>
    <row r="26" spans="4:14" x14ac:dyDescent="0.2">
      <c r="D26" s="36" t="str">
        <v>obj_015ff</v>
      </c>
      <c r="E26" s="36" t="str">
        <f>+_xll.qlRateHelperQuoteName(D26)</f>
        <v>USDEUR7Y_Quote</v>
      </c>
      <c r="F26" s="37">
        <f>_xll.qlRateHelperRate($D26,)</f>
        <v>0.149955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0.8576918340958406</v>
      </c>
      <c r="N26" s="46"/>
    </row>
    <row r="27" spans="4:14" x14ac:dyDescent="0.2">
      <c r="D27" s="36" t="str">
        <v>obj_0160a</v>
      </c>
      <c r="E27" s="36" t="str">
        <f>+_xll.qlRateHelperQuoteName(D27)</f>
        <v>USDEUR8Y_Quote</v>
      </c>
      <c r="F27" s="37">
        <f>_xll.qlRateHelperRate($D27,)</f>
        <v>0.17249999999999999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0.83195048348287837</v>
      </c>
      <c r="N27" s="46"/>
    </row>
    <row r="28" spans="4:14" x14ac:dyDescent="0.2">
      <c r="D28" s="36" t="str">
        <v>obj_0161a</v>
      </c>
      <c r="E28" s="36" t="str">
        <f>+_xll.qlRateHelperQuoteName(D28)</f>
        <v>USDEUR9Y_Quote</v>
      </c>
      <c r="F28" s="37">
        <f>_xll.qlRateHelperRate($D28,)</f>
        <v>0.19585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0.80578780191183841</v>
      </c>
      <c r="L28" s="46"/>
      <c r="N28" s="46"/>
    </row>
    <row r="29" spans="4:14" x14ac:dyDescent="0.2">
      <c r="D29" s="36" t="str">
        <v>obj_0160d</v>
      </c>
      <c r="E29" s="36" t="str">
        <f>+_xll.qlRateHelperQuoteName(D29)</f>
        <v>USDEUR10Y_Quote</v>
      </c>
      <c r="F29" s="37">
        <f>_xll.qlRateHelperRate($D29,)</f>
        <v>0.21836999999999998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0.78056258458262839</v>
      </c>
      <c r="L29" s="46"/>
      <c r="N29" s="46"/>
    </row>
    <row r="30" spans="4:14" x14ac:dyDescent="0.2">
      <c r="D30" s="36" t="str">
        <v>obj_01610</v>
      </c>
      <c r="E30" s="36" t="str">
        <f>+_xll.qlRateHelperQuoteName(D30)</f>
        <v>USDEUR12Y_Quote</v>
      </c>
      <c r="F30" s="37">
        <f>_xll.qlRateHelperRate($D30,)</f>
        <v>0.26216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0.73216909850667866</v>
      </c>
      <c r="L30" s="46"/>
      <c r="N30" s="46"/>
    </row>
    <row r="31" spans="4:14" x14ac:dyDescent="0.2">
      <c r="D31" s="36" t="str">
        <v>obj_01612</v>
      </c>
      <c r="E31" s="36" t="str">
        <f>+_xll.qlRateHelperQuoteName(D31)</f>
        <v>USDEUR15Y_Quote</v>
      </c>
      <c r="F31" s="37">
        <f>_xll.qlRateHelperRate($D31,)</f>
        <v>0.32589000000000001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0.66649617110542547</v>
      </c>
      <c r="L31" s="46"/>
      <c r="N31" s="46"/>
    </row>
    <row r="32" spans="4:14" x14ac:dyDescent="0.2">
      <c r="D32" s="36" t="str">
        <v>obj_015fd</v>
      </c>
      <c r="E32" s="36" t="str">
        <f>+_xll.qlRateHelperQuoteName(D32)</f>
        <v>USDEUR20Y_Quote</v>
      </c>
      <c r="F32" s="37">
        <f>_xll.qlRateHelperRate($D32,)</f>
        <v>0.43580000000000002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0.57322585139083515</v>
      </c>
      <c r="L32" s="46"/>
      <c r="N32" s="46"/>
    </row>
    <row r="33" spans="4:12" x14ac:dyDescent="0.2">
      <c r="D33" s="36" t="str">
        <v>obj_01607</v>
      </c>
      <c r="E33" s="36" t="str">
        <f>+_xll.qlRateHelperQuoteName(D33)</f>
        <v>USDEUR30Y_Quote</v>
      </c>
      <c r="F33" s="37">
        <f>_xll.qlRateHelperRate($D33,)</f>
        <v>0.70640000000000003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>
        <f>_xll.qlRateHelperEarliestDate($D33)</f>
        <v>42145</v>
      </c>
      <c r="I33" s="38">
        <f>_xll.qlRateHelperLatestDate($D33)</f>
        <v>53104</v>
      </c>
      <c r="J33" s="48">
        <v>0.42616617636648874</v>
      </c>
      <c r="L33" s="46"/>
    </row>
    <row r="34" spans="4:12" x14ac:dyDescent="0.2">
      <c r="D34" s="36" t="e">
        <v>#N/A</v>
      </c>
      <c r="E34" s="36" t="e">
        <f>+_xll.qlRateHelperQuoteName(D34)</f>
        <v>#VALUE!</v>
      </c>
      <c r="F34" s="37" t="e">
        <f>_xll.qlRateHelperRate($D34,)</f>
        <v>#VALUE!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 t="e">
        <f>_xll.qlRateHelperEarliestDate($D34)</f>
        <v>#VALUE!</v>
      </c>
      <c r="I34" s="38" t="e">
        <f>_xll.qlRateHelperLatestDate($D34)</f>
        <v>#VALUE!</v>
      </c>
      <c r="J34" s="48" t="e">
        <v>#N/A</v>
      </c>
    </row>
    <row r="35" spans="4:12" x14ac:dyDescent="0.2">
      <c r="D35" s="36" t="e">
        <v>#N/A</v>
      </c>
      <c r="E35" s="36" t="e">
        <f>+_xll.qlRateHelperQuoteName(D35)</f>
        <v>#VALUE!</v>
      </c>
      <c r="F35" s="37" t="e">
        <f>_xll.qlRateHelperRate($D35,)</f>
        <v>#VALUE!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 t="e">
        <f>_xll.qlRateHelperEarliestDate($D35)</f>
        <v>#VALUE!</v>
      </c>
      <c r="I35" s="38" t="e">
        <f>_xll.qlRateHelperLatestDate($D35)</f>
        <v>#VALUE!</v>
      </c>
      <c r="J35" s="48" t="e">
        <v>#N/A</v>
      </c>
    </row>
    <row r="36" spans="4:12" x14ac:dyDescent="0.2">
      <c r="D36" s="36" t="e">
        <v>#N/A</v>
      </c>
      <c r="E36" s="36" t="e">
        <f>+_xll.qlRateHelperQuoteName(D36)</f>
        <v>#VALUE!</v>
      </c>
      <c r="F36" s="37" t="e">
        <f>_xll.qlRateHelperRate($D36,)</f>
        <v>#VALUE!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 t="e">
        <f>_xll.qlRateHelperEarliestDate($D36)</f>
        <v>#VALUE!</v>
      </c>
      <c r="I36" s="38" t="e">
        <f>_xll.qlRateHelperLatestDate($D36)</f>
        <v>#VALUE!</v>
      </c>
      <c r="J36" s="48" t="e">
        <v>#N/A</v>
      </c>
    </row>
    <row r="37" spans="4:12" x14ac:dyDescent="0.2">
      <c r="D37" s="36" t="e">
        <v>#N/A</v>
      </c>
      <c r="E37" s="36" t="e">
        <f>+_xll.qlRateHelperQuoteName(D37)</f>
        <v>#VALUE!</v>
      </c>
      <c r="F37" s="37" t="e">
        <f>_xll.qlRateHelperRate($D37,)</f>
        <v>#VALUE!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 t="e">
        <f>_xll.qlRateHelperEarliestDate($D37)</f>
        <v>#VALUE!</v>
      </c>
      <c r="I37" s="38" t="e">
        <f>_xll.qlRateHelperLatestDate($D37)</f>
        <v>#VALUE!</v>
      </c>
      <c r="J37" s="48" t="e">
        <v>#N/A</v>
      </c>
    </row>
    <row r="38" spans="4:12" x14ac:dyDescent="0.2">
      <c r="D38" s="36" t="e">
        <v>#N/A</v>
      </c>
      <c r="E38" s="36" t="e">
        <f>+_xll.qlRateHelperQuoteName(D38)</f>
        <v>#VALUE!</v>
      </c>
      <c r="F38" s="37" t="e">
        <f>_xll.qlRateHelperRate($D38,)</f>
        <v>#VALUE!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 t="e">
        <f>_xll.qlRateHelperEarliestDate($D38)</f>
        <v>#VALUE!</v>
      </c>
      <c r="I38" s="38" t="e">
        <f>_xll.qlRateHelperLatestDate($D38)</f>
        <v>#VALUE!</v>
      </c>
      <c r="J38" s="48" t="e">
        <v>#N/A</v>
      </c>
    </row>
    <row r="39" spans="4:12" x14ac:dyDescent="0.2">
      <c r="D39" s="36" t="e">
        <v>#N/A</v>
      </c>
      <c r="E39" s="36" t="e">
        <f>+_xll.qlRateHelperQuoteName(D39)</f>
        <v>#VALUE!</v>
      </c>
      <c r="F39" s="37" t="e">
        <f>_xll.qlRateHelperRate($D39,)</f>
        <v>#VALUE!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 t="e">
        <f>_xll.qlRateHelperEarliestDate($D39)</f>
        <v>#VALUE!</v>
      </c>
      <c r="I39" s="38" t="e">
        <f>_xll.qlRateHelperLatestDate($D39)</f>
        <v>#VALUE!</v>
      </c>
      <c r="J39" s="48" t="e">
        <v>#N/A</v>
      </c>
    </row>
    <row r="40" spans="4:12" x14ac:dyDescent="0.2">
      <c r="D40" s="36" t="e">
        <v>#N/A</v>
      </c>
      <c r="E40" s="36" t="e">
        <f>+_xll.qlRateHelperQuoteName(D40)</f>
        <v>#VALUE!</v>
      </c>
      <c r="F40" s="37" t="e">
        <f>_xll.qlRateHelperRate($D40,)</f>
        <v>#VALUE!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 t="e">
        <f>_xll.qlRateHelperEarliestDate($D40)</f>
        <v>#VALUE!</v>
      </c>
      <c r="I40" s="38" t="e">
        <f>_xll.qlRateHelperLatestDate($D40)</f>
        <v>#VALUE!</v>
      </c>
      <c r="J40" s="48" t="e">
        <v>#N/A</v>
      </c>
    </row>
    <row r="41" spans="4:12" x14ac:dyDescent="0.2">
      <c r="D41" s="36" t="e">
        <v>#N/A</v>
      </c>
      <c r="E41" s="36" t="e">
        <f>+_xll.qlRateHelperQuoteName(D41)</f>
        <v>#VALUE!</v>
      </c>
      <c r="F41" s="37" t="e">
        <f>_xll.qlRateHelperRate($D41,)</f>
        <v>#VALUE!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 t="e">
        <f>_xll.qlRateHelperEarliestDate($D41)</f>
        <v>#VALUE!</v>
      </c>
      <c r="I41" s="38" t="e">
        <f>_xll.qlRateHelperLatestDate($D41)</f>
        <v>#VALUE!</v>
      </c>
      <c r="J41" s="48" t="e">
        <v>#N/A</v>
      </c>
    </row>
    <row r="42" spans="4:12" x14ac:dyDescent="0.2">
      <c r="D42" s="36" t="e">
        <v>#N/A</v>
      </c>
      <c r="E42" s="36" t="e">
        <f>+_xll.qlRateHelperQuoteName(D42)</f>
        <v>#VALUE!</v>
      </c>
      <c r="F42" s="37" t="e">
        <f>_xll.qlRateHelperRate($D42,)</f>
        <v>#VALUE!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 t="e">
        <f>_xll.qlRateHelperEarliestDate($D42)</f>
        <v>#VALUE!</v>
      </c>
      <c r="I42" s="38" t="e">
        <f>_xll.qlRateHelperLatestDate($D42)</f>
        <v>#VALUE!</v>
      </c>
      <c r="J42" s="48" t="e">
        <v>#N/A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_xll.qlRateHelperRate($D43,)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_xll.qlRateHelperRate($D44,)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_xll.qlRateHelperRate($D45,)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_xll.qlRateHelperRate($D46,)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_xll.qlRateHelperRate($D47,)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_xll.qlRateHelperRate($D48,)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_xll.qlRateHelperRate($D49,)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_xll.qlRateHelperRate($D50,)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_xll.qlRateHelperRate($D51,)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_xll.qlRateHelperRate($D52,)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_xll.qlRateHelperRate($D53,)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_xll.qlRateHelperRate($D54,)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_xll.qlRateHelperRate($D55,)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_xll.qlRateHelperRate($D56,)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_xll.qlRateHelperRate($D57,)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_xll.qlRateHelperRate($D58,)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_xll.qlRateHelperRate($D59,)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_xll.qlRateHelperRate($D60,)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_xll.qlRateHelperRate($D61,)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_xll.qlRateHelperRate($D62,)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_xll.qlRateHelperRate($D63,)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_xll.qlRateHelperRate($D64,)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_xll.qlRateHelperRate($D65,)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_xll.qlRateHelperRate($D66,)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_xll.qlRateHelperRate($D67,)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_xll.qlRateHelperRate($D68,)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_xll.qlRateHelperRate($D69,)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_xll.qlRateHelperRate($D70,)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_xll.qlRateHelperRate($D71,)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_xll.qlRateHelperRate($D72,)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_xll.qlRateHelperRate($D73,)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_xll.qlRateHelperRate($D74,)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_xll.qlRateHelperRate($D75,)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_xll.qlRateHelperRate($D76,)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_xll.qlRateHelperRate($D77,)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_xll.qlRateHelperRate($D78,)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_xll.qlRateHelperRate($D79,)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_xll.qlRateHelperRate($D80,)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_xll.qlRateHelperRate($D81,)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_xll.qlRateHelperRate($D82,)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_xll.qlRateHelperRate($D83,)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_xll.qlRateHelperRate($D84,)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_xll.qlRateHelperRate($D85,)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_xll.qlRateHelperRate($D86,)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_xll.qlRateHelperRate($D87,)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_xll.qlRateHelperRate($D88,)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_xll.qlRateHelperRate($D89,)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_xll.qlRateHelperRate($D90,)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_xll.qlRateHelperRate($D91,)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_xll.qlRateHelperRate($D92,)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_xll.qlRateHelperRate($D93,)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_xll.qlRateHelperRate($D94,)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_xll.qlRateHelperRate($D95,)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_xll.qlRateHelperRate($D96,)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_xll.qlRateHelperRate($D97,)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_xll.qlRateHelperRate($D98,)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_xll.qlRateHelperRate($D99,)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_xll.qlRateHelperRate($D100,)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_xll.qlRateHelperRate($D101,)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_xll.qlRateHelperRate($D102,)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_xll.qlRateHelperRate($D103,)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_xll.qlRateHelperRate($D104,)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_xll.qlRateHelperRate($D105,)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_xll.qlRateHelperRate($D106,)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_xll.qlRateHelperRate($D107,)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_xll.qlRateHelperRate($D108,)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_xll.qlRateHelperRate($D109,)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_xll.qlRateHelperRate($D110,)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_xll.qlRateHelperRate($D111,)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_xll.qlRateHelperRate($D112,)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_xll.qlRateHelperRate($D113,)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_xll.qlRateHelperRate($D114,)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_xll.qlRateHelperRate($D115,)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_xll.qlRateHelperRate($D116,)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_xll.qlRateHelperRate($D117,)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_xll.qlRateHelperRate($D118,)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_xll.qlRateHelperRate($D119,)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_xll.qlRateHelperRate($D120,)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_xll.qlRateHelperRate($D121,)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_xll.qlRateHelperRate($D122,)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_xll.qlRateHelperRate($D123,)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_xll.qlRateHelperRate($D124,)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_xll.qlRateHelperRate($D125,)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_xll.qlRateHelperRate($D126,)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9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3.25" customHeight="1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91" t="s">
        <v>57</v>
      </c>
      <c r="M1" s="92" t="s">
        <v>80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_xll.qlRateHelperSelection(_xll.ohFilter(EURRateHelpers,EURRateHelpersIncluded),_xll.ohFilter(EURRateHelpersPriority,EURRateHelpersIncluded),nIMMFutures,nSerialFutures,FrontFuturesRollingDays,DepoInclusionCriteria,_xll.ohFilter(EURMinDistance,EURRateHelpersIncluded),EURTrigger)</f>
        <v>obj_009a4</v>
      </c>
      <c r="E2" s="33" t="str">
        <f>+_xll.qlRateHelperQuoteName(D2)</f>
        <v>USDEURSN_Quote</v>
      </c>
      <c r="F2" s="34">
        <f>_xll.qlRateHelperRate($D2)</f>
        <v>1.3000000000000001E-5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1.0000063216606225</v>
      </c>
      <c r="L2" s="57" t="s">
        <v>117</v>
      </c>
      <c r="M2" s="63" t="str">
        <f>_xll.qlPiecewiseYieldCurve(M3,NDays,Calendar,_xll.ohPack('EUR Selected'!D2:D126),DayCounter,,,Accuracy,TraitsID,InterpolatorID,Permanent,,ObjectOverwrite)</f>
        <v>_EURBASISUSDON#0040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obj_0099b</v>
      </c>
      <c r="E3" s="36" t="str">
        <f>+_xll.qlRateHelperQuoteName(D3)</f>
        <v>USDEURSW_Quote</v>
      </c>
      <c r="F3" s="37">
        <f>_xll.qlRateHelperRate($D3)</f>
        <v>9.4500000000000007E-5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1.00006088087219</v>
      </c>
      <c r="L3" s="53" t="s">
        <v>136</v>
      </c>
      <c r="M3" s="96" t="str">
        <f>"_"&amp;Currency&amp;"BASIS"&amp;VLOOKUP(Currency,CurrencyTable,2,0)&amp;VLOOKUP(Currency,CurrencyTable,3,0)</f>
        <v>_EURBASISUSDON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obj_0099c</v>
      </c>
      <c r="E4" s="36" t="str">
        <f>+_xll.qlRateHelperQuoteName(D4)</f>
        <v>USDEUR2W_Quote</v>
      </c>
      <c r="F4" s="37">
        <f>_xll.qlRateHelperRate($D4)</f>
        <v>1.92E-4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1.0001244507352007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obj_009af</v>
      </c>
      <c r="E5" s="36" t="str">
        <f>+_xll.qlRateHelperQuoteName(D5)</f>
        <v>USDEUR3W_Quote</v>
      </c>
      <c r="F5" s="37">
        <f>_xll.qlRateHelperRate($D5)</f>
        <v>2.9300000000000002E-4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1.0001911580359761</v>
      </c>
      <c r="L5" s="54" t="s">
        <v>114</v>
      </c>
      <c r="M5" s="72" t="str">
        <f>_xll.ohRangeRetrieveError('EUR Selected'!J1)</f>
        <v/>
      </c>
      <c r="N5" s="46" t="s">
        <v>112</v>
      </c>
    </row>
    <row r="6" spans="1:14" x14ac:dyDescent="0.2">
      <c r="D6" s="36" t="str">
        <v>obj_009b5</v>
      </c>
      <c r="E6" s="36" t="str">
        <f>+_xll.qlRateHelperQuoteName(D6)</f>
        <v>USDEUR1M_Quote</v>
      </c>
      <c r="F6" s="37">
        <f>_xll.qlRateHelperRate($D6)</f>
        <v>4.5350000000000002E-4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1.0002940233605369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obj_009a5</v>
      </c>
      <c r="E7" s="36" t="str">
        <f>+_xll.qlRateHelperQuoteName(D7)</f>
        <v>USDEUR2M_Quote</v>
      </c>
      <c r="F7" s="37">
        <f>_xll.qlRateHelperRate($D7)</f>
        <v>8.8700000000000009E-4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1.0005755394491667</v>
      </c>
      <c r="L7" s="53" t="s">
        <v>50</v>
      </c>
      <c r="M7" s="74" t="str">
        <f>'EUR RateHelpers'!JoinCalendar</f>
        <v>JoinHolidays(TARGET,UnitedStates::Settlement)</v>
      </c>
      <c r="N7" s="46" t="s">
        <v>112</v>
      </c>
    </row>
    <row r="8" spans="1:14" x14ac:dyDescent="0.2">
      <c r="D8" s="36" t="str">
        <v>obj_009a0</v>
      </c>
      <c r="E8" s="36" t="str">
        <f>+_xll.qlRateHelperQuoteName(D8)</f>
        <v>USDEUR3M_Quote</v>
      </c>
      <c r="F8" s="37">
        <f>_xll.qlRateHelperRate($D8)</f>
        <v>1.3859999999999999E-3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1.0008958516789168</v>
      </c>
      <c r="L8" s="53" t="s">
        <v>49</v>
      </c>
      <c r="M8" s="56"/>
      <c r="N8" s="46" t="s">
        <v>112</v>
      </c>
    </row>
    <row r="9" spans="1:14" x14ac:dyDescent="0.2">
      <c r="D9" s="36" t="str">
        <v>obj_009b6</v>
      </c>
      <c r="E9" s="36" t="str">
        <f>+_xll.qlRateHelperQuoteName(D9)</f>
        <v>USDEUR4M_Quote</v>
      </c>
      <c r="F9" s="37">
        <f>_xll.qlRateHelperRate($D9)</f>
        <v>1.8899999999999998E-3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42268</v>
      </c>
      <c r="J9" s="48">
        <v>1.0012068069401423</v>
      </c>
      <c r="L9" s="53" t="s">
        <v>48</v>
      </c>
      <c r="M9" s="65"/>
      <c r="N9" s="46" t="s">
        <v>112</v>
      </c>
    </row>
    <row r="10" spans="1:14" x14ac:dyDescent="0.2">
      <c r="D10" s="36" t="str">
        <v>obj_009b7</v>
      </c>
      <c r="E10" s="36" t="str">
        <f>+_xll.qlRateHelperQuoteName(D10)</f>
        <v>USDEUR5M_Quote</v>
      </c>
      <c r="F10" s="37">
        <f>_xll.qlRateHelperRate($D10)</f>
        <v>2.4219999999999997E-3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1.0014923520351613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obj_009a7</v>
      </c>
      <c r="E11" s="36" t="str">
        <f>+_xll.qlRateHelperQuoteName(D11)</f>
        <v>USDEUR6M_Quote</v>
      </c>
      <c r="F11" s="37">
        <f>_xll.qlRateHelperRate($D11)</f>
        <v>3.1160000000000003E-3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42331</v>
      </c>
      <c r="J11" s="48">
        <v>1.0018695611088193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obj_009ac</v>
      </c>
      <c r="E12" s="36" t="str">
        <f>+_xll.qlRateHelperQuoteName(D12)</f>
        <v>USDEUR7M_Quote</v>
      </c>
      <c r="F12" s="37">
        <f>_xll.qlRateHelperRate($D12)</f>
        <v>3.7549999999999997E-3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1.0022197018101668</v>
      </c>
      <c r="L12" s="68" t="s">
        <v>141</v>
      </c>
      <c r="M12" s="66" t="b">
        <f>_xll.qlRelinkableHandleLinkTo('General Settings'!C11,YieldCurve)</f>
        <v>1</v>
      </c>
    </row>
    <row r="13" spans="1:14" x14ac:dyDescent="0.2">
      <c r="D13" s="36" t="str">
        <v>obj_009a3</v>
      </c>
      <c r="E13" s="36" t="str">
        <f>+_xll.qlRateHelperQuoteName(D13)</f>
        <v>USDEUR8M_Quote</v>
      </c>
      <c r="F13" s="37">
        <f>_xll.qlRateHelperRate($D13)</f>
        <v>4.5120000000000004E-3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1.0025750302118386</v>
      </c>
      <c r="L13" s="68" t="s">
        <v>116</v>
      </c>
      <c r="M13" s="66" t="b">
        <v>0</v>
      </c>
    </row>
    <row r="14" spans="1:14" x14ac:dyDescent="0.2">
      <c r="D14" s="36" t="str">
        <v>obj_0099e</v>
      </c>
      <c r="E14" s="36" t="str">
        <f>+_xll.qlRateHelperQuoteName(D14)</f>
        <v>USDEUR9M_Quote</v>
      </c>
      <c r="F14" s="37">
        <f>_xll.qlRateHelperRate($D14)</f>
        <v>5.3535000000000006E-3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1.0029518126852146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obj_009ba</v>
      </c>
      <c r="E15" s="36" t="str">
        <f>+_xll.qlRateHelperQuoteName(D15)</f>
        <v>USDEUR10M_Quote</v>
      </c>
      <c r="F15" s="37">
        <f>_xll.qlRateHelperRate($D15)</f>
        <v>6.1349999999999998E-3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42450</v>
      </c>
      <c r="J15" s="48">
        <v>1.0033036498218446</v>
      </c>
      <c r="N15" s="46" t="s">
        <v>112</v>
      </c>
    </row>
    <row r="16" spans="1:14" x14ac:dyDescent="0.2">
      <c r="D16" s="36" t="str">
        <v>obj_009a2</v>
      </c>
      <c r="E16" s="36" t="str">
        <f>+_xll.qlRateHelperQuoteName(D16)</f>
        <v>USDEUR11M_Quote</v>
      </c>
      <c r="F16" s="37">
        <f>_xll.qlRateHelperRate($D16)</f>
        <v>7.0699999999999999E-3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1.0036744470761791</v>
      </c>
      <c r="N16" s="46"/>
    </row>
    <row r="17" spans="4:14" x14ac:dyDescent="0.2">
      <c r="D17" s="36" t="str">
        <v>obj_0099f</v>
      </c>
      <c r="E17" s="36" t="str">
        <f>+_xll.qlRateHelperQuoteName(D17)</f>
        <v>USDEUR1Y_Quote</v>
      </c>
      <c r="F17" s="37">
        <f>_xll.qlRateHelperRate($D17)</f>
        <v>8.1825000000000005E-3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1.0041398415216911</v>
      </c>
      <c r="N17" s="46"/>
    </row>
    <row r="18" spans="4:14" x14ac:dyDescent="0.2">
      <c r="D18" s="36" t="str">
        <v>obj_0099d</v>
      </c>
      <c r="E18" s="36" t="str">
        <f>+_xll.qlRateHelperQuoteName(D18)</f>
        <v>USDEUR15M_Quote</v>
      </c>
      <c r="F18" s="37">
        <f>_xll.qlRateHelperRate($D18)</f>
        <v>1.1478E-2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1.0052577657316575</v>
      </c>
      <c r="N18" s="46"/>
    </row>
    <row r="19" spans="4:14" x14ac:dyDescent="0.2">
      <c r="D19" s="36" t="str">
        <v>obj_009b3</v>
      </c>
      <c r="E19" s="36" t="str">
        <f>+_xll.qlRateHelperQuoteName(D19)</f>
        <v>USDEUR18M_Quote</v>
      </c>
      <c r="F19" s="37">
        <f>_xll.qlRateHelperRate($D19)</f>
        <v>1.5360000000000002E-2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1.0064176800423663</v>
      </c>
      <c r="N19" s="46"/>
    </row>
    <row r="20" spans="4:14" x14ac:dyDescent="0.2">
      <c r="D20" s="36" t="str">
        <v>obj_009b0</v>
      </c>
      <c r="E20" s="36" t="str">
        <f>+_xll.qlRateHelperQuoteName(D20)</f>
        <v>USDEUR21M_Quote</v>
      </c>
      <c r="F20" s="37">
        <f>_xll.qlRateHelperRate($D20)</f>
        <v>1.9935000000000001E-2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1.0076093468688467</v>
      </c>
      <c r="N20" s="46"/>
    </row>
    <row r="21" spans="4:14" x14ac:dyDescent="0.2">
      <c r="D21" s="36" t="str">
        <v>obj_009a8</v>
      </c>
      <c r="E21" s="36" t="str">
        <f>+_xll.qlRateHelperQuoteName(D21)</f>
        <v>USDEUR2Y_Quote</v>
      </c>
      <c r="F21" s="37">
        <f>_xll.qlRateHelperRate($D21)</f>
        <v>2.4915E-2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1.0087704441977774</v>
      </c>
      <c r="N21" s="46"/>
    </row>
    <row r="22" spans="4:14" x14ac:dyDescent="0.2">
      <c r="D22" s="36" t="str">
        <v>obj_009a6</v>
      </c>
      <c r="E22" s="36" t="str">
        <f>+_xll.qlRateHelperQuoteName(D22)</f>
        <v>USDEUR3Y_Quote</v>
      </c>
      <c r="F22" s="37">
        <f>_xll.qlRateHelperRate($D22)</f>
        <v>4.7480000000000001E-2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43241</v>
      </c>
      <c r="J22" s="48">
        <v>1.0118184527425769</v>
      </c>
      <c r="N22" s="46"/>
    </row>
    <row r="23" spans="4:14" x14ac:dyDescent="0.2">
      <c r="D23" s="36" t="str">
        <v>obj_009ae</v>
      </c>
      <c r="E23" s="36" t="str">
        <f>+_xll.qlRateHelperQuoteName(D23)</f>
        <v>USDEUR4Y_Quote</v>
      </c>
      <c r="F23" s="37">
        <f>_xll.qlRateHelperRate($D23)</f>
        <v>7.2800000000000004E-2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1.0124468885248368</v>
      </c>
      <c r="N23" s="46"/>
    </row>
    <row r="24" spans="4:14" x14ac:dyDescent="0.2">
      <c r="D24" s="36" t="str">
        <v>obj_009a9</v>
      </c>
      <c r="E24" s="36" t="str">
        <f>+_xll.qlRateHelperQuoteName(D24)</f>
        <v>USDEUR5Y_Quote</v>
      </c>
      <c r="F24" s="37">
        <f>_xll.qlRateHelperRate($D24)</f>
        <v>9.8900000000000002E-2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43972</v>
      </c>
      <c r="J24" s="48">
        <v>1.0101949863642774</v>
      </c>
      <c r="N24" s="46"/>
    </row>
    <row r="25" spans="4:14" x14ac:dyDescent="0.2">
      <c r="D25" s="36" t="str">
        <v>obj_009ab</v>
      </c>
      <c r="E25" s="36" t="str">
        <f>+_xll.qlRateHelperQuoteName(D25)</f>
        <v>USDEUR6Y_Quote</v>
      </c>
      <c r="F25" s="37">
        <f>_xll.qlRateHelperRate($D25)</f>
        <v>0.12489000000000001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1.0053811097334726</v>
      </c>
      <c r="N25" s="46"/>
    </row>
    <row r="26" spans="4:14" x14ac:dyDescent="0.2">
      <c r="D26" s="36" t="str">
        <v>obj_009a1</v>
      </c>
      <c r="E26" s="36" t="str">
        <f>+_xll.qlRateHelperQuoteName(D26)</f>
        <v>USDEUR7Y_Quote</v>
      </c>
      <c r="F26" s="37">
        <f>_xll.qlRateHelperRate($D26)</f>
        <v>0.149955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0.99812271791943508</v>
      </c>
      <c r="N26" s="46"/>
    </row>
    <row r="27" spans="4:14" x14ac:dyDescent="0.2">
      <c r="D27" s="36" t="str">
        <v>obj_009b2</v>
      </c>
      <c r="E27" s="36" t="str">
        <f>+_xll.qlRateHelperQuoteName(D27)</f>
        <v>USDEUR8Y_Quote</v>
      </c>
      <c r="F27" s="37">
        <f>_xll.qlRateHelperRate($D27)</f>
        <v>0.17249999999999999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0.98796864501922677</v>
      </c>
      <c r="N27" s="46"/>
    </row>
    <row r="28" spans="4:14" x14ac:dyDescent="0.2">
      <c r="D28" s="36" t="str">
        <v>obj_009aa</v>
      </c>
      <c r="E28" s="36" t="str">
        <f>+_xll.qlRateHelperQuoteName(D28)</f>
        <v>USDEUR9Y_Quote</v>
      </c>
      <c r="F28" s="37">
        <f>_xll.qlRateHelperRate($D28)</f>
        <v>0.19585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0.9773096333734641</v>
      </c>
      <c r="L28" s="46"/>
      <c r="N28" s="46"/>
    </row>
    <row r="29" spans="4:14" x14ac:dyDescent="0.2">
      <c r="D29" s="36" t="str">
        <v>obj_009ad</v>
      </c>
      <c r="E29" s="36" t="str">
        <f>+_xll.qlRateHelperQuoteName(D29)</f>
        <v>USDEUR10Y_Quote</v>
      </c>
      <c r="F29" s="37">
        <f>_xll.qlRateHelperRate($D29)</f>
        <v>0.21836999999999998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0.96640955413802687</v>
      </c>
      <c r="L29" s="46"/>
      <c r="N29" s="46"/>
    </row>
    <row r="30" spans="4:14" x14ac:dyDescent="0.2">
      <c r="D30" s="36" t="str">
        <v>obj_009b1</v>
      </c>
      <c r="E30" s="36" t="str">
        <f>+_xll.qlRateHelperQuoteName(D30)</f>
        <v>USDEUR12Y_Quote</v>
      </c>
      <c r="F30" s="37">
        <f>_xll.qlRateHelperRate($D30)</f>
        <v>0.26216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0.94124574272163963</v>
      </c>
      <c r="L30" s="46"/>
      <c r="N30" s="46"/>
    </row>
    <row r="31" spans="4:14" x14ac:dyDescent="0.2">
      <c r="D31" s="36" t="str">
        <v>obj_009b8</v>
      </c>
      <c r="E31" s="36" t="str">
        <f>+_xll.qlRateHelperQuoteName(D31)</f>
        <v>USDEUR15Y_Quote</v>
      </c>
      <c r="F31" s="37">
        <f>_xll.qlRateHelperRate($D31)</f>
        <v>0.32589000000000001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0.90158518057195203</v>
      </c>
      <c r="L31" s="46"/>
      <c r="N31" s="46"/>
    </row>
    <row r="32" spans="4:14" x14ac:dyDescent="0.2">
      <c r="D32" s="36" t="str">
        <v>obj_009b9</v>
      </c>
      <c r="E32" s="36" t="str">
        <f>+_xll.qlRateHelperQuoteName(D32)</f>
        <v>USDEUR20Y_Quote</v>
      </c>
      <c r="F32" s="37">
        <f>_xll.qlRateHelperRate($D32)</f>
        <v>0.43580000000000002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0.83791288230432392</v>
      </c>
      <c r="L32" s="46"/>
      <c r="N32" s="46"/>
    </row>
    <row r="33" spans="4:12" x14ac:dyDescent="0.2">
      <c r="D33" s="36" t="str">
        <v>obj_009b4</v>
      </c>
      <c r="E33" s="36" t="str">
        <f>+_xll.qlRateHelperQuoteName(D33)</f>
        <v>USDEUR30Y_Quote</v>
      </c>
      <c r="F33" s="37">
        <f>_xll.qlRateHelperRate($D33)</f>
        <v>0.70640000000000003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>
        <f>_xll.qlRateHelperEarliestDate($D33)</f>
        <v>42145</v>
      </c>
      <c r="I33" s="38">
        <f>_xll.qlRateHelperLatestDate($D33)</f>
        <v>53104</v>
      </c>
      <c r="J33" s="48">
        <v>0.7442411906993891</v>
      </c>
      <c r="L33" s="46"/>
    </row>
    <row r="34" spans="4:12" x14ac:dyDescent="0.2">
      <c r="D34" s="36" t="e">
        <v>#N/A</v>
      </c>
      <c r="E34" s="36" t="e">
        <f>+_xll.qlRateHelperQuoteName(D34)</f>
        <v>#VALUE!</v>
      </c>
      <c r="F34" s="37" t="e">
        <f>_xll.qlRateHelperRate($D34)</f>
        <v>#VALUE!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 t="e">
        <f>_xll.qlRateHelperEarliestDate($D34)</f>
        <v>#VALUE!</v>
      </c>
      <c r="I34" s="38" t="e">
        <f>_xll.qlRateHelperLatestDate($D34)</f>
        <v>#VALUE!</v>
      </c>
      <c r="J34" s="48" t="e">
        <v>#N/A</v>
      </c>
    </row>
    <row r="35" spans="4:12" x14ac:dyDescent="0.2">
      <c r="D35" s="36" t="e">
        <v>#N/A</v>
      </c>
      <c r="E35" s="36" t="e">
        <f>+_xll.qlRateHelperQuoteName(D35)</f>
        <v>#VALUE!</v>
      </c>
      <c r="F35" s="37" t="e">
        <f>_xll.qlRateHelperRate($D35)</f>
        <v>#VALUE!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 t="e">
        <f>_xll.qlRateHelperEarliestDate($D35)</f>
        <v>#VALUE!</v>
      </c>
      <c r="I35" s="38" t="e">
        <f>_xll.qlRateHelperLatestDate($D35)</f>
        <v>#VALUE!</v>
      </c>
      <c r="J35" s="48" t="e">
        <v>#N/A</v>
      </c>
    </row>
    <row r="36" spans="4:12" x14ac:dyDescent="0.2">
      <c r="D36" s="36" t="e">
        <v>#N/A</v>
      </c>
      <c r="E36" s="36" t="e">
        <f>+_xll.qlRateHelperQuoteName(D36)</f>
        <v>#VALUE!</v>
      </c>
      <c r="F36" s="37" t="e">
        <f>_xll.qlRateHelperRate($D36)</f>
        <v>#VALUE!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 t="e">
        <f>_xll.qlRateHelperEarliestDate($D36)</f>
        <v>#VALUE!</v>
      </c>
      <c r="I36" s="38" t="e">
        <f>_xll.qlRateHelperLatestDate($D36)</f>
        <v>#VALUE!</v>
      </c>
      <c r="J36" s="48" t="e">
        <v>#N/A</v>
      </c>
    </row>
    <row r="37" spans="4:12" x14ac:dyDescent="0.2">
      <c r="D37" s="36" t="e">
        <v>#N/A</v>
      </c>
      <c r="E37" s="36" t="e">
        <f>+_xll.qlRateHelperQuoteName(D37)</f>
        <v>#VALUE!</v>
      </c>
      <c r="F37" s="37" t="e">
        <f>_xll.qlRateHelperRate($D37)</f>
        <v>#VALUE!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 t="e">
        <f>_xll.qlRateHelperEarliestDate($D37)</f>
        <v>#VALUE!</v>
      </c>
      <c r="I37" s="38" t="e">
        <f>_xll.qlRateHelperLatestDate($D37)</f>
        <v>#VALUE!</v>
      </c>
      <c r="J37" s="48" t="e">
        <v>#N/A</v>
      </c>
    </row>
    <row r="38" spans="4:12" x14ac:dyDescent="0.2">
      <c r="D38" s="36" t="e">
        <v>#N/A</v>
      </c>
      <c r="E38" s="36" t="e">
        <f>+_xll.qlRateHelperQuoteName(D38)</f>
        <v>#VALUE!</v>
      </c>
      <c r="F38" s="37" t="e">
        <f>_xll.qlRateHelperRate($D38)</f>
        <v>#VALUE!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 t="e">
        <f>_xll.qlRateHelperEarliestDate($D38)</f>
        <v>#VALUE!</v>
      </c>
      <c r="I38" s="38" t="e">
        <f>_xll.qlRateHelperLatestDate($D38)</f>
        <v>#VALUE!</v>
      </c>
      <c r="J38" s="48" t="e">
        <v>#N/A</v>
      </c>
    </row>
    <row r="39" spans="4:12" x14ac:dyDescent="0.2">
      <c r="D39" s="36" t="e">
        <v>#N/A</v>
      </c>
      <c r="E39" s="36" t="e">
        <f>+_xll.qlRateHelperQuoteName(D39)</f>
        <v>#VALUE!</v>
      </c>
      <c r="F39" s="37" t="e">
        <f>_xll.qlRateHelperRate($D39)</f>
        <v>#VALUE!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 t="e">
        <f>_xll.qlRateHelperEarliestDate($D39)</f>
        <v>#VALUE!</v>
      </c>
      <c r="I39" s="38" t="e">
        <f>_xll.qlRateHelperLatestDate($D39)</f>
        <v>#VALUE!</v>
      </c>
      <c r="J39" s="48" t="e">
        <v>#N/A</v>
      </c>
    </row>
    <row r="40" spans="4:12" x14ac:dyDescent="0.2">
      <c r="D40" s="36" t="e">
        <v>#N/A</v>
      </c>
      <c r="E40" s="36" t="e">
        <f>+_xll.qlRateHelperQuoteName(D40)</f>
        <v>#VALUE!</v>
      </c>
      <c r="F40" s="37" t="e">
        <f>_xll.qlRateHelperRate($D40)</f>
        <v>#VALUE!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 t="e">
        <f>_xll.qlRateHelperEarliestDate($D40)</f>
        <v>#VALUE!</v>
      </c>
      <c r="I40" s="38" t="e">
        <f>_xll.qlRateHelperLatestDate($D40)</f>
        <v>#VALUE!</v>
      </c>
      <c r="J40" s="48" t="e">
        <v>#N/A</v>
      </c>
    </row>
    <row r="41" spans="4:12" x14ac:dyDescent="0.2">
      <c r="D41" s="36" t="e">
        <v>#N/A</v>
      </c>
      <c r="E41" s="36" t="e">
        <f>+_xll.qlRateHelperQuoteName(D41)</f>
        <v>#VALUE!</v>
      </c>
      <c r="F41" s="37" t="e">
        <f>_xll.qlRateHelperRate($D41)</f>
        <v>#VALUE!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 t="e">
        <f>_xll.qlRateHelperEarliestDate($D41)</f>
        <v>#VALUE!</v>
      </c>
      <c r="I41" s="38" t="e">
        <f>_xll.qlRateHelperLatestDate($D41)</f>
        <v>#VALUE!</v>
      </c>
      <c r="J41" s="48" t="e">
        <v>#N/A</v>
      </c>
    </row>
    <row r="42" spans="4:12" x14ac:dyDescent="0.2">
      <c r="D42" s="36" t="e">
        <v>#N/A</v>
      </c>
      <c r="E42" s="36" t="e">
        <f>+_xll.qlRateHelperQuoteName(D42)</f>
        <v>#VALUE!</v>
      </c>
      <c r="F42" s="37" t="e">
        <f>_xll.qlRateHelperRate($D42)</f>
        <v>#VALUE!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 t="e">
        <f>_xll.qlRateHelperEarliestDate($D42)</f>
        <v>#VALUE!</v>
      </c>
      <c r="I42" s="38" t="e">
        <f>_xll.qlRateHelperLatestDate($D42)</f>
        <v>#VALUE!</v>
      </c>
      <c r="J42" s="48" t="e">
        <v>#N/A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8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0"/>
      <c r="H1" s="21" t="s">
        <v>31</v>
      </c>
      <c r="I1" s="21" t="s">
        <v>30</v>
      </c>
      <c r="J1" s="47">
        <f t="array" ref="J1:J126">_xll.qlPiecewiseYieldCurveData(YieldCurve,)</f>
        <v>1</v>
      </c>
      <c r="L1" s="91" t="s">
        <v>57</v>
      </c>
      <c r="M1" s="92" t="s">
        <v>118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_xll.qlRateHelperSelection(_xll.ohFilter(GBPRateHelpers,GBPRateHelpersIncluded),_xll.ohFilter(GBPRateHelpersPriority,GBPRateHelpersIncluded),nIMMFutures,nSerialFutures,FrontFuturesRollingDays,DepoInclusionCriteria,_xll.ohFilter(GBPMinDistance,GBPRateHelpersIncluded),GBPTrigger)</f>
        <v>obj_00929</v>
      </c>
      <c r="E2" s="33" t="str">
        <f>+_xll.qlRateHelperQuoteName(D2)</f>
        <v>USDGBPSN_Quote</v>
      </c>
      <c r="F2" s="34">
        <f>_xll.qlRateHelperRate($D2)</f>
        <v>-1.205E-5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0.99998687607738501</v>
      </c>
      <c r="L2" s="57" t="s">
        <v>117</v>
      </c>
      <c r="M2" s="63" t="str">
        <f>_xll.qlPiecewiseYieldCurve(M3,NDays,Calendar,_xll.ohPack('GBP Selected'!D2:D126),DayCounter,,,Accuracy,TraitsID,InterpolatorID,Permanent,,ObjectOverwrite)</f>
        <v>_GBPBASISUSDON#0040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obj_00956</v>
      </c>
      <c r="E3" s="36" t="str">
        <f>+_xll.qlRateHelperQuoteName(D3)</f>
        <v>USDGBPSW_Quote</v>
      </c>
      <c r="F3" s="37">
        <f>_xll.qlRateHelperRate($D3)</f>
        <v>-8.3499999999999997E-5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0.99992217248804582</v>
      </c>
      <c r="L3" s="53" t="s">
        <v>136</v>
      </c>
      <c r="M3" s="96" t="str">
        <f>"_"&amp;Currency&amp;"BASIS"&amp;VLOOKUP(Currency,CurrencyTable,2,0)&amp;VLOOKUP(Currency,CurrencyTable,3,0)</f>
        <v>_GBPBASISUSDON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obj_00955</v>
      </c>
      <c r="E4" s="36" t="str">
        <f>+_xll.qlRateHelperQuoteName(D4)</f>
        <v>USDGBP2W_Quote</v>
      </c>
      <c r="F4" s="37">
        <f>_xll.qlRateHelperRate($D4)</f>
        <v>-1.6650000000000001E-4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0.9998446715137923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obj_00953</v>
      </c>
      <c r="E5" s="36" t="str">
        <f>+_xll.qlRateHelperQuoteName(D5)</f>
        <v>USDGBP3W_Quote</v>
      </c>
      <c r="F5" s="37">
        <f>_xll.qlRateHelperRate($D5)</f>
        <v>-2.4800000000000007E-4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0.99976814266877134</v>
      </c>
      <c r="L5" s="54" t="s">
        <v>114</v>
      </c>
      <c r="M5" s="72" t="str">
        <f>_xll.ohRangeRetrieveError('GBP Selected'!J1)</f>
        <v/>
      </c>
      <c r="N5" s="46" t="s">
        <v>112</v>
      </c>
    </row>
    <row r="6" spans="1:14" x14ac:dyDescent="0.2">
      <c r="D6" s="36" t="str">
        <v>obj_008e7</v>
      </c>
      <c r="E6" s="36" t="str">
        <f>+_xll.qlRateHelperQuoteName(D6)</f>
        <v>USDGBP1M_Quote</v>
      </c>
      <c r="F6" s="37">
        <f>_xll.qlRateHelperRate($D6)</f>
        <v>-3.7950000000000001E-4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0.99964212310224854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obj_008ed</v>
      </c>
      <c r="E7" s="36" t="str">
        <f>+_xll.qlRateHelperQuoteName(D7)</f>
        <v>USDGBP2M_Quote</v>
      </c>
      <c r="F7" s="37">
        <f>_xll.qlRateHelperRate($D7)</f>
        <v>-7.2000000000000005E-4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0.99931499707983773</v>
      </c>
      <c r="L7" s="53" t="s">
        <v>50</v>
      </c>
      <c r="M7" s="74" t="str">
        <f>'GBP RateHelpers'!JoinCalendar</f>
        <v>JoinHolidays(UnitedKingdom::Exchange,UnitedStates::Settlement)</v>
      </c>
      <c r="N7" s="46" t="s">
        <v>112</v>
      </c>
    </row>
    <row r="8" spans="1:14" x14ac:dyDescent="0.2">
      <c r="D8" s="36" t="str">
        <v>obj_00951</v>
      </c>
      <c r="E8" s="36" t="str">
        <f>+_xll.qlRateHelperQuoteName(D8)</f>
        <v>USDGBP3M_Quote</v>
      </c>
      <c r="F8" s="37">
        <f>_xll.qlRateHelperRate($D8)</f>
        <v>-1.0605E-3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0.99896807943688004</v>
      </c>
      <c r="L8" s="53" t="s">
        <v>49</v>
      </c>
      <c r="M8" s="56"/>
      <c r="N8" s="46" t="s">
        <v>112</v>
      </c>
    </row>
    <row r="9" spans="1:14" x14ac:dyDescent="0.2">
      <c r="D9" s="36" t="str">
        <v>obj_0093d</v>
      </c>
      <c r="E9" s="36" t="str">
        <f>+_xll.qlRateHelperQuoteName(D9)</f>
        <v>USDGBP4M_Quote</v>
      </c>
      <c r="F9" s="37">
        <f>_xll.qlRateHelperRate($D9)</f>
        <v>-1.3805E-3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42268</v>
      </c>
      <c r="J9" s="48">
        <v>0.99862075531509575</v>
      </c>
      <c r="L9" s="53" t="s">
        <v>48</v>
      </c>
      <c r="M9" s="65"/>
      <c r="N9" s="46" t="s">
        <v>112</v>
      </c>
    </row>
    <row r="10" spans="1:14" x14ac:dyDescent="0.2">
      <c r="D10" s="36" t="str">
        <v>obj_008f4</v>
      </c>
      <c r="E10" s="36" t="str">
        <f>+_xll.qlRateHelperQuoteName(D10)</f>
        <v>USDGBP5M_Quote</v>
      </c>
      <c r="F10" s="37">
        <f>_xll.qlRateHelperRate($D10)</f>
        <v>-1.6510000000000001E-3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0.99825519989419731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obj_008f5</v>
      </c>
      <c r="E11" s="36" t="str">
        <f>+_xll.qlRateHelperQuoteName(D11)</f>
        <v>USDGBP6M_Quote</v>
      </c>
      <c r="F11" s="37">
        <f>_xll.qlRateHelperRate($D11)</f>
        <v>-1.916E-3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42331</v>
      </c>
      <c r="J11" s="48">
        <v>0.99784007745824033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obj_00914</v>
      </c>
      <c r="E12" s="36" t="str">
        <f>+_xll.qlRateHelperQuoteName(D12)</f>
        <v>USDGBP7M_Quote</v>
      </c>
      <c r="F12" s="37">
        <f>_xll.qlRateHelperRate($D12)</f>
        <v>-2.15E-3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0.99746745626582989</v>
      </c>
      <c r="L12" s="68" t="s">
        <v>141</v>
      </c>
      <c r="M12" s="66" t="b">
        <f>_xll.qlRelinkableHandleLinkTo('General Settings'!C12,YieldCurve)</f>
        <v>1</v>
      </c>
    </row>
    <row r="13" spans="1:14" x14ac:dyDescent="0.2">
      <c r="D13" s="36" t="str">
        <v>obj_0092f</v>
      </c>
      <c r="E13" s="36" t="str">
        <f>+_xll.qlRateHelperQuoteName(D13)</f>
        <v>USDGBP8M_Quote</v>
      </c>
      <c r="F13" s="37">
        <f>_xll.qlRateHelperRate($D13)</f>
        <v>-2.248E-3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0.99708284194150165</v>
      </c>
      <c r="L13" s="68" t="s">
        <v>116</v>
      </c>
      <c r="M13" s="66" t="b">
        <v>0</v>
      </c>
    </row>
    <row r="14" spans="1:14" x14ac:dyDescent="0.2">
      <c r="D14" s="36" t="str">
        <v>obj_00932</v>
      </c>
      <c r="E14" s="36" t="str">
        <f>+_xll.qlRateHelperQuoteName(D14)</f>
        <v>USDGBP9M_Quote</v>
      </c>
      <c r="F14" s="37">
        <f>_xll.qlRateHelperRate($D14)</f>
        <v>-2.3500000000000001E-3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0.99664223029557031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obj_00934</v>
      </c>
      <c r="E15" s="36" t="str">
        <f>+_xll.qlRateHelperQuoteName(D15)</f>
        <v>USDGBP10M_Quote</v>
      </c>
      <c r="F15" s="37">
        <f>_xll.qlRateHelperRate($D15)</f>
        <v>-2.4250000000000001E-3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42450</v>
      </c>
      <c r="J15" s="48">
        <v>0.99624819873716952</v>
      </c>
      <c r="N15" s="46" t="s">
        <v>112</v>
      </c>
    </row>
    <row r="16" spans="1:14" x14ac:dyDescent="0.2">
      <c r="D16" s="36" t="str">
        <v>obj_00952</v>
      </c>
      <c r="E16" s="36" t="str">
        <f>+_xll.qlRateHelperQuoteName(D16)</f>
        <v>USDGBP11M_Quote</v>
      </c>
      <c r="F16" s="37">
        <f>_xll.qlRateHelperRate($D16)</f>
        <v>-2.4369999999999999E-3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0.99577775493208653</v>
      </c>
      <c r="N16" s="46"/>
    </row>
    <row r="17" spans="4:14" x14ac:dyDescent="0.2">
      <c r="D17" s="36" t="str">
        <v>obj_00937</v>
      </c>
      <c r="E17" s="36" t="str">
        <f>+_xll.qlRateHelperQuoteName(D17)</f>
        <v>USDGBP1Y_Quote</v>
      </c>
      <c r="F17" s="37">
        <f>_xll.qlRateHelperRate($D17)</f>
        <v>-2.4299999999999999E-3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0.99525670127371757</v>
      </c>
      <c r="N17" s="46"/>
    </row>
    <row r="18" spans="4:14" x14ac:dyDescent="0.2">
      <c r="D18" s="36" t="str">
        <v>obj_0090d</v>
      </c>
      <c r="E18" s="36" t="str">
        <f>+_xll.qlRateHelperQuoteName(D18)</f>
        <v>USDGBP15M_Quote</v>
      </c>
      <c r="F18" s="37">
        <f>_xll.qlRateHelperRate($D18)</f>
        <v>-2.3280000000000002E-3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0.99351385618362587</v>
      </c>
      <c r="N18" s="46"/>
    </row>
    <row r="19" spans="4:14" x14ac:dyDescent="0.2">
      <c r="D19" s="36" t="str">
        <v>obj_00954</v>
      </c>
      <c r="E19" s="36" t="str">
        <f>+_xll.qlRateHelperQuoteName(D19)</f>
        <v>USDGBP18M_Quote</v>
      </c>
      <c r="F19" s="37">
        <f>_xll.qlRateHelperRate($D19)</f>
        <v>-2.0050000000000003E-3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0.9914494733219944</v>
      </c>
      <c r="N19" s="46"/>
    </row>
    <row r="20" spans="4:14" x14ac:dyDescent="0.2">
      <c r="D20" s="36" t="str">
        <v>obj_008ee</v>
      </c>
      <c r="E20" s="36" t="str">
        <f>+_xll.qlRateHelperQuoteName(D20)</f>
        <v>USDGBP21M_Quote</v>
      </c>
      <c r="F20" s="37">
        <f>_xll.qlRateHelperRate($D20)</f>
        <v>-1.2650000000000001E-3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0.98909293221855377</v>
      </c>
      <c r="N20" s="46"/>
    </row>
    <row r="21" spans="4:14" x14ac:dyDescent="0.2">
      <c r="D21" s="36" t="str">
        <v>obj_008e0</v>
      </c>
      <c r="E21" s="36" t="str">
        <f>+_xll.qlRateHelperQuoteName(D21)</f>
        <v>USDGBP2Y_Quote</v>
      </c>
      <c r="F21" s="37">
        <f>_xll.qlRateHelperRate($D21)</f>
        <v>-1.25E-4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0.9866306101436596</v>
      </c>
      <c r="N21" s="46"/>
    </row>
    <row r="22" spans="4:14" x14ac:dyDescent="0.2">
      <c r="D22" s="36" t="str">
        <v>obj_008f8</v>
      </c>
      <c r="E22" s="36" t="str">
        <f>+_xll.qlRateHelperQuoteName(D22)</f>
        <v>USDGBP3Y_Quote</v>
      </c>
      <c r="F22" s="37">
        <f>_xll.qlRateHelperRate($D22)</f>
        <v>5.2800000000000008E-3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43241</v>
      </c>
      <c r="J22" s="48">
        <v>0.97377911145883611</v>
      </c>
      <c r="N22" s="46"/>
    </row>
    <row r="23" spans="4:14" x14ac:dyDescent="0.2">
      <c r="D23" s="36" t="str">
        <v>obj_00915</v>
      </c>
      <c r="E23" s="36" t="str">
        <f>+_xll.qlRateHelperQuoteName(D23)</f>
        <v>USDGBP4Y_Quote</v>
      </c>
      <c r="F23" s="37">
        <f>_xll.qlRateHelperRate($D23)</f>
        <v>1.2740000000000001E-2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0.9581803031534688</v>
      </c>
      <c r="N23" s="46"/>
    </row>
    <row r="24" spans="4:14" x14ac:dyDescent="0.2">
      <c r="D24" s="36" t="str">
        <v>obj_0090c</v>
      </c>
      <c r="E24" s="36" t="str">
        <f>+_xll.qlRateHelperQuoteName(D24)</f>
        <v>USDGBP5Y_Quote</v>
      </c>
      <c r="F24" s="37">
        <f>_xll.qlRateHelperRate($D24)</f>
        <v>2.24E-2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43972</v>
      </c>
      <c r="J24" s="48">
        <v>0.94127006049163164</v>
      </c>
      <c r="N24" s="46"/>
    </row>
    <row r="25" spans="4:14" x14ac:dyDescent="0.2">
      <c r="D25" s="36" t="str">
        <v>obj_008df</v>
      </c>
      <c r="E25" s="36" t="str">
        <f>+_xll.qlRateHelperQuoteName(D25)</f>
        <v>USDGBP6Y_Quote</v>
      </c>
      <c r="F25" s="37">
        <f>_xll.qlRateHelperRate($D25)</f>
        <v>3.3349999999999998E-2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0.92353039762511047</v>
      </c>
      <c r="N25" s="46"/>
    </row>
    <row r="26" spans="4:14" x14ac:dyDescent="0.2">
      <c r="D26" s="36" t="str">
        <v>obj_00920</v>
      </c>
      <c r="E26" s="36" t="str">
        <f>+_xll.qlRateHelperQuoteName(D26)</f>
        <v>USDGBP7Y_Quote</v>
      </c>
      <c r="F26" s="37">
        <f>_xll.qlRateHelperRate($D26)</f>
        <v>4.5395000000000005E-2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0.90552848488248094</v>
      </c>
      <c r="N26" s="46"/>
    </row>
    <row r="27" spans="4:14" x14ac:dyDescent="0.2">
      <c r="D27" s="36" t="str">
        <v>obj_00924</v>
      </c>
      <c r="E27" s="36" t="str">
        <f>+_xll.qlRateHelperQuoteName(D27)</f>
        <v>USDGBP8Y_Quote</v>
      </c>
      <c r="F27" s="37">
        <f>_xll.qlRateHelperRate($D27)</f>
        <v>5.7939999999999998E-2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0.88754366786374594</v>
      </c>
      <c r="N27" s="46"/>
    </row>
    <row r="28" spans="4:14" x14ac:dyDescent="0.2">
      <c r="D28" s="36" t="str">
        <v>obj_00903</v>
      </c>
      <c r="E28" s="36" t="str">
        <f>+_xll.qlRateHelperQuoteName(D28)</f>
        <v>USDGBP9Y_Quote</v>
      </c>
      <c r="F28" s="37">
        <f>_xll.qlRateHelperRate($D28)</f>
        <v>7.0800000000000002E-2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0.86922366730248546</v>
      </c>
      <c r="L28" s="46"/>
      <c r="N28" s="46"/>
    </row>
    <row r="29" spans="4:14" x14ac:dyDescent="0.2">
      <c r="D29" s="36" t="str">
        <v>obj_0090b</v>
      </c>
      <c r="E29" s="36" t="str">
        <f>+_xll.qlRateHelperQuoteName(D29)</f>
        <v>USDGBP10Y_Quote</v>
      </c>
      <c r="F29" s="37">
        <f>_xll.qlRateHelperRate($D29)</f>
        <v>8.4080000000000002E-2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0.85193417386560255</v>
      </c>
      <c r="L29" s="46"/>
      <c r="N29" s="46"/>
    </row>
    <row r="30" spans="4:14" x14ac:dyDescent="0.2">
      <c r="D30" s="36" t="str">
        <v>obj_00957</v>
      </c>
      <c r="E30" s="36" t="str">
        <f>+_xll.qlRateHelperQuoteName(D30)</f>
        <v>USDGBP12Y_Quote</v>
      </c>
      <c r="F30" s="37">
        <f>_xll.qlRateHelperRate($D30)</f>
        <v>0.10982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0.81601950666429546</v>
      </c>
      <c r="L30" s="46"/>
      <c r="N30" s="46"/>
    </row>
    <row r="31" spans="4:14" x14ac:dyDescent="0.2">
      <c r="D31" s="36" t="str">
        <v>obj_008e6</v>
      </c>
      <c r="E31" s="36" t="str">
        <f>+_xll.qlRateHelperQuoteName(D31)</f>
        <v>USDGBP15Y_Quote</v>
      </c>
      <c r="F31" s="37">
        <f>_xll.qlRateHelperRate($D31)</f>
        <v>0.14948499999999998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0.76491496275514026</v>
      </c>
      <c r="L31" s="46"/>
      <c r="N31" s="46"/>
    </row>
    <row r="32" spans="4:14" x14ac:dyDescent="0.2">
      <c r="D32" s="36" t="str">
        <v>obj_008fa</v>
      </c>
      <c r="E32" s="36" t="str">
        <f>+_xll.qlRateHelperQuoteName(D32)</f>
        <v>USDGBP20Y_Quote</v>
      </c>
      <c r="F32" s="37">
        <f>_xll.qlRateHelperRate($D32)</f>
        <v>0.20580000000000001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0.68239372305885981</v>
      </c>
      <c r="L32" s="46"/>
      <c r="N32" s="46"/>
    </row>
    <row r="33" spans="4:12" x14ac:dyDescent="0.2">
      <c r="D33" s="36" t="str">
        <v>obj_00958</v>
      </c>
      <c r="E33" s="36" t="str">
        <f>+_xll.qlRateHelperQuoteName(D33)</f>
        <v>USDGBP30Y_Quote</v>
      </c>
      <c r="F33" s="37">
        <f>_xll.qlRateHelperRate($D33)</f>
        <v>0.33489999999999998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>
        <f>_xll.qlRateHelperEarliestDate($D33)</f>
        <v>42145</v>
      </c>
      <c r="I33" s="38">
        <f>_xll.qlRateHelperLatestDate($D33)</f>
        <v>53104</v>
      </c>
      <c r="J33" s="48">
        <v>0.55399897255116604</v>
      </c>
      <c r="L33" s="46"/>
    </row>
    <row r="34" spans="4:12" x14ac:dyDescent="0.2">
      <c r="D34" s="36" t="e">
        <v>#N/A</v>
      </c>
      <c r="E34" s="36" t="e">
        <f>+_xll.qlRateHelperQuoteName(D34)</f>
        <v>#VALUE!</v>
      </c>
      <c r="F34" s="37" t="e">
        <f>_xll.qlRateHelperRate($D34)</f>
        <v>#VALUE!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 t="e">
        <f>_xll.qlRateHelperEarliestDate($D34)</f>
        <v>#VALUE!</v>
      </c>
      <c r="I34" s="38" t="e">
        <f>_xll.qlRateHelperLatestDate($D34)</f>
        <v>#VALUE!</v>
      </c>
      <c r="J34" s="48" t="e">
        <v>#N/A</v>
      </c>
    </row>
    <row r="35" spans="4:12" x14ac:dyDescent="0.2">
      <c r="D35" s="36" t="e">
        <v>#N/A</v>
      </c>
      <c r="E35" s="36" t="e">
        <f>+_xll.qlRateHelperQuoteName(D35)</f>
        <v>#VALUE!</v>
      </c>
      <c r="F35" s="37" t="e">
        <f>_xll.qlRateHelperRate($D35)</f>
        <v>#VALUE!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 t="e">
        <f>_xll.qlRateHelperEarliestDate($D35)</f>
        <v>#VALUE!</v>
      </c>
      <c r="I35" s="38" t="e">
        <f>_xll.qlRateHelperLatestDate($D35)</f>
        <v>#VALUE!</v>
      </c>
      <c r="J35" s="48" t="e">
        <v>#N/A</v>
      </c>
    </row>
    <row r="36" spans="4:12" x14ac:dyDescent="0.2">
      <c r="D36" s="36" t="e">
        <v>#N/A</v>
      </c>
      <c r="E36" s="36" t="e">
        <f>+_xll.qlRateHelperQuoteName(D36)</f>
        <v>#VALUE!</v>
      </c>
      <c r="F36" s="37" t="e">
        <f>_xll.qlRateHelperRate($D36)</f>
        <v>#VALUE!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 t="e">
        <f>_xll.qlRateHelperEarliestDate($D36)</f>
        <v>#VALUE!</v>
      </c>
      <c r="I36" s="38" t="e">
        <f>_xll.qlRateHelperLatestDate($D36)</f>
        <v>#VALUE!</v>
      </c>
      <c r="J36" s="48" t="e">
        <v>#N/A</v>
      </c>
    </row>
    <row r="37" spans="4:12" x14ac:dyDescent="0.2">
      <c r="D37" s="36" t="e">
        <v>#N/A</v>
      </c>
      <c r="E37" s="36" t="e">
        <f>+_xll.qlRateHelperQuoteName(D37)</f>
        <v>#VALUE!</v>
      </c>
      <c r="F37" s="37" t="e">
        <f>_xll.qlRateHelperRate($D37)</f>
        <v>#VALUE!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 t="e">
        <f>_xll.qlRateHelperEarliestDate($D37)</f>
        <v>#VALUE!</v>
      </c>
      <c r="I37" s="38" t="e">
        <f>_xll.qlRateHelperLatestDate($D37)</f>
        <v>#VALUE!</v>
      </c>
      <c r="J37" s="48" t="e">
        <v>#N/A</v>
      </c>
    </row>
    <row r="38" spans="4:12" x14ac:dyDescent="0.2">
      <c r="D38" s="36" t="e">
        <v>#N/A</v>
      </c>
      <c r="E38" s="36" t="e">
        <f>+_xll.qlRateHelperQuoteName(D38)</f>
        <v>#VALUE!</v>
      </c>
      <c r="F38" s="37" t="e">
        <f>_xll.qlRateHelperRate($D38)</f>
        <v>#VALUE!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 t="e">
        <f>_xll.qlRateHelperEarliestDate($D38)</f>
        <v>#VALUE!</v>
      </c>
      <c r="I38" s="38" t="e">
        <f>_xll.qlRateHelperLatestDate($D38)</f>
        <v>#VALUE!</v>
      </c>
      <c r="J38" s="48" t="e">
        <v>#N/A</v>
      </c>
    </row>
    <row r="39" spans="4:12" x14ac:dyDescent="0.2">
      <c r="D39" s="36" t="e">
        <v>#N/A</v>
      </c>
      <c r="E39" s="36" t="e">
        <f>+_xll.qlRateHelperQuoteName(D39)</f>
        <v>#VALUE!</v>
      </c>
      <c r="F39" s="37" t="e">
        <f>_xll.qlRateHelperRate($D39)</f>
        <v>#VALUE!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 t="e">
        <f>_xll.qlRateHelperEarliestDate($D39)</f>
        <v>#VALUE!</v>
      </c>
      <c r="I39" s="38" t="e">
        <f>_xll.qlRateHelperLatestDate($D39)</f>
        <v>#VALUE!</v>
      </c>
      <c r="J39" s="48" t="e">
        <v>#N/A</v>
      </c>
    </row>
    <row r="40" spans="4:12" x14ac:dyDescent="0.2">
      <c r="D40" s="36" t="e">
        <v>#N/A</v>
      </c>
      <c r="E40" s="36" t="e">
        <f>+_xll.qlRateHelperQuoteName(D40)</f>
        <v>#VALUE!</v>
      </c>
      <c r="F40" s="37" t="e">
        <f>_xll.qlRateHelperRate($D40)</f>
        <v>#VALUE!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 t="e">
        <f>_xll.qlRateHelperEarliestDate($D40)</f>
        <v>#VALUE!</v>
      </c>
      <c r="I40" s="38" t="e">
        <f>_xll.qlRateHelperLatestDate($D40)</f>
        <v>#VALUE!</v>
      </c>
      <c r="J40" s="48" t="e">
        <v>#N/A</v>
      </c>
    </row>
    <row r="41" spans="4:12" x14ac:dyDescent="0.2">
      <c r="D41" s="36" t="e">
        <v>#N/A</v>
      </c>
      <c r="E41" s="36" t="e">
        <f>+_xll.qlRateHelperQuoteName(D41)</f>
        <v>#VALUE!</v>
      </c>
      <c r="F41" s="37" t="e">
        <f>_xll.qlRateHelperRate($D41)</f>
        <v>#VALUE!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 t="e">
        <f>_xll.qlRateHelperEarliestDate($D41)</f>
        <v>#VALUE!</v>
      </c>
      <c r="I41" s="38" t="e">
        <f>_xll.qlRateHelperLatestDate($D41)</f>
        <v>#VALUE!</v>
      </c>
      <c r="J41" s="48" t="e">
        <v>#N/A</v>
      </c>
    </row>
    <row r="42" spans="4:12" x14ac:dyDescent="0.2">
      <c r="D42" s="36" t="e">
        <v>#N/A</v>
      </c>
      <c r="E42" s="36" t="e">
        <f>+_xll.qlRateHelperQuoteName(D42)</f>
        <v>#VALUE!</v>
      </c>
      <c r="F42" s="37" t="e">
        <f>_xll.qlRateHelperRate($D42)</f>
        <v>#VALUE!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 t="e">
        <f>_xll.qlRateHelperEarliestDate($D42)</f>
        <v>#VALUE!</v>
      </c>
      <c r="I42" s="38" t="e">
        <f>_xll.qlRateHelperLatestDate($D42)</f>
        <v>#VALUE!</v>
      </c>
      <c r="J42" s="48" t="e">
        <v>#N/A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8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75" t="s">
        <v>57</v>
      </c>
      <c r="M1" s="76" t="s">
        <v>120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_xll.qlRateHelperSelection(_xll.ohFilter(CHFRateHelpers,CHFRateHelpersIncluded),_xll.ohFilter(CHFRateHelpersPriority,CHFRateHelpersIncluded),nIMMFutures,nSerialFutures,FrontFuturesRollingDays,DepoInclusionCriteria,_xll.ohFilter(CHFMinDistance,CHFRateHelpersIncluded),CHFTrigger)</f>
        <v>obj_0091f</v>
      </c>
      <c r="E2" s="33" t="str">
        <f>+_xll.qlRateHelperQuoteName(D2)</f>
        <v>USDCHFSN_Quote</v>
      </c>
      <c r="F2" s="34">
        <f>_xll.qlRateHelperRate($D2)</f>
        <v>-2.65E-5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1.0000229870301265</v>
      </c>
      <c r="L2" s="57" t="s">
        <v>117</v>
      </c>
      <c r="M2" s="63" t="str">
        <f>_xll.qlPiecewiseYieldCurve(M3,NDays,Calendar,_xll.ohPack('CHF Selected'!D2:D126),DayCounter,,,Accuracy,TraitsID,InterpolatorID,Permanent,,ObjectOverwrite)</f>
        <v>_CHFBASISUSDON#0040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obj_00901</v>
      </c>
      <c r="E3" s="36" t="str">
        <f>+_xll.qlRateHelperQuoteName(D3)</f>
        <v>USDCHFSW_Quote</v>
      </c>
      <c r="F3" s="37">
        <f>_xll.qlRateHelperRate($D3)</f>
        <v>-1.92E-4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1.0001813809173949</v>
      </c>
      <c r="L3" s="53" t="s">
        <v>136</v>
      </c>
      <c r="M3" s="96" t="str">
        <f>"_"&amp;Currency&amp;"BASIS"&amp;VLOOKUP(Currency,CurrencyTable,2,0)&amp;VLOOKUP(Currency,CurrencyTable,3,0)</f>
        <v>_CHFBASISUSDON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obj_008dd</v>
      </c>
      <c r="E4" s="36" t="str">
        <f>+_xll.qlRateHelperQuoteName(D4)</f>
        <v>USDCHF2W_Quote</v>
      </c>
      <c r="F4" s="37">
        <f>_xll.qlRateHelperRate($D4)</f>
        <v>-4.3149999999999997E-4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1.0004136597543307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obj_008f3</v>
      </c>
      <c r="E5" s="36" t="str">
        <f>+_xll.qlRateHelperQuoteName(D5)</f>
        <v>USDCHF3W_Quote</v>
      </c>
      <c r="F5" s="37">
        <f>_xll.qlRateHelperRate($D5)</f>
        <v>-6.4700000000000011E-4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1.000620366947317</v>
      </c>
      <c r="L5" s="54" t="s">
        <v>114</v>
      </c>
      <c r="M5" s="72" t="str">
        <f>_xll.ohRangeRetrieveError('CHF Selected'!J1)</f>
        <v/>
      </c>
      <c r="N5" s="46" t="s">
        <v>112</v>
      </c>
    </row>
    <row r="6" spans="1:14" x14ac:dyDescent="0.2">
      <c r="D6" s="36" t="str">
        <v>obj_00928</v>
      </c>
      <c r="E6" s="36" t="str">
        <f>+_xll.qlRateHelperQuoteName(D6)</f>
        <v>USDCHF1M_Quote</v>
      </c>
      <c r="F6" s="37">
        <f>_xll.qlRateHelperRate($D6)</f>
        <v>-1.01E-3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1.000967920945796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obj_0091e</v>
      </c>
      <c r="E7" s="36" t="str">
        <f>+_xll.qlRateHelperQuoteName(D7)</f>
        <v>USDCHF2M_Quote</v>
      </c>
      <c r="F7" s="37">
        <f>_xll.qlRateHelperRate($D7)</f>
        <v>-2.1359999999999999E-3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1.0020680081351026</v>
      </c>
      <c r="L7" s="53" t="s">
        <v>50</v>
      </c>
      <c r="M7" s="74" t="str">
        <f>'CHF RateHelpers'!JoinCalendar</f>
        <v>JoinHolidays(UnitedStates::Settlement,Switzerland)</v>
      </c>
      <c r="N7" s="46" t="s">
        <v>112</v>
      </c>
    </row>
    <row r="8" spans="1:14" x14ac:dyDescent="0.2">
      <c r="D8" s="36" t="str">
        <v>obj_0092e</v>
      </c>
      <c r="E8" s="36" t="str">
        <f>+_xll.qlRateHelperQuoteName(D8)</f>
        <v>USDCHF3M_Quote</v>
      </c>
      <c r="F8" s="37">
        <f>_xll.qlRateHelperRate($D8)</f>
        <v>-3.336E-3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1.0032304750374921</v>
      </c>
      <c r="L8" s="53" t="s">
        <v>49</v>
      </c>
      <c r="M8" s="56"/>
      <c r="N8" s="46" t="s">
        <v>112</v>
      </c>
    </row>
    <row r="9" spans="1:14" x14ac:dyDescent="0.2">
      <c r="D9" s="36" t="str">
        <v>obj_00900</v>
      </c>
      <c r="E9" s="36" t="str">
        <f>+_xll.qlRateHelperQuoteName(D9)</f>
        <v>USDCHF4M_Quote</v>
      </c>
      <c r="F9" s="37">
        <f>_xll.qlRateHelperRate($D9)</f>
        <v>-4.5969999999999995E-3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42268</v>
      </c>
      <c r="J9" s="48">
        <v>1.0044479898898904</v>
      </c>
      <c r="L9" s="53" t="s">
        <v>48</v>
      </c>
      <c r="M9" s="65"/>
      <c r="N9" s="46" t="s">
        <v>112</v>
      </c>
    </row>
    <row r="10" spans="1:14" x14ac:dyDescent="0.2">
      <c r="D10" s="36" t="str">
        <v>obj_00902</v>
      </c>
      <c r="E10" s="36" t="str">
        <f>+_xll.qlRateHelperQuoteName(D10)</f>
        <v>USDCHF5M_Quote</v>
      </c>
      <c r="F10" s="37">
        <f>_xll.qlRateHelperRate($D10)</f>
        <v>-5.8250000000000003E-3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1.0055825083886609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obj_00942</v>
      </c>
      <c r="E11" s="36" t="str">
        <f>+_xll.qlRateHelperQuoteName(D11)</f>
        <v>USDCHF6M_Quote</v>
      </c>
      <c r="F11" s="37">
        <f>_xll.qlRateHelperRate($D11)</f>
        <v>-7.2400000000000008E-3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42331</v>
      </c>
      <c r="J11" s="48">
        <v>1.0068691930529856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obj_008de</v>
      </c>
      <c r="E12" s="36" t="str">
        <f>+_xll.qlRateHelperQuoteName(D12)</f>
        <v>USDCHF7M_Quote</v>
      </c>
      <c r="F12" s="37">
        <f>_xll.qlRateHelperRate($D12)</f>
        <v>-8.4939999999999998E-3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1.0080073558403826</v>
      </c>
      <c r="L12" s="68" t="s">
        <v>141</v>
      </c>
      <c r="M12" s="66" t="b">
        <f>_xll.qlRelinkableHandleLinkTo('General Settings'!C13,YieldCurve)</f>
        <v>1</v>
      </c>
    </row>
    <row r="13" spans="1:14" x14ac:dyDescent="0.2">
      <c r="D13" s="36" t="str">
        <v>obj_008e5</v>
      </c>
      <c r="E13" s="36" t="str">
        <f>+_xll.qlRateHelperQuoteName(D13)</f>
        <v>USDCHF8M_Quote</v>
      </c>
      <c r="F13" s="37">
        <f>_xll.qlRateHelperRate($D13)</f>
        <v>-9.9100000000000004E-3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1.0092242815579204</v>
      </c>
      <c r="L13" s="68" t="s">
        <v>116</v>
      </c>
      <c r="M13" s="66" t="b">
        <v>0</v>
      </c>
    </row>
    <row r="14" spans="1:14" x14ac:dyDescent="0.2">
      <c r="D14" s="36" t="str">
        <v>obj_008ec</v>
      </c>
      <c r="E14" s="36" t="str">
        <f>+_xll.qlRateHelperQuoteName(D14)</f>
        <v>USDCHF9M_Quote</v>
      </c>
      <c r="F14" s="37">
        <f>_xll.qlRateHelperRate($D14)</f>
        <v>-1.14E-2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1.0104716580090614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obj_008fc</v>
      </c>
      <c r="E15" s="36" t="str">
        <f>+_xll.qlRateHelperQuoteName(D15)</f>
        <v>USDCHF10M_Quote</v>
      </c>
      <c r="F15" s="37">
        <f>_xll.qlRateHelperRate($D15)</f>
        <v>-1.2725E-2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42450</v>
      </c>
      <c r="J15" s="48">
        <v>1.0115717242273672</v>
      </c>
      <c r="N15" s="46" t="s">
        <v>112</v>
      </c>
    </row>
    <row r="16" spans="1:14" x14ac:dyDescent="0.2">
      <c r="D16" s="36" t="str">
        <v>obj_0093c</v>
      </c>
      <c r="E16" s="36" t="str">
        <f>+_xll.qlRateHelperQuoteName(D16)</f>
        <v>USDCHF11M_Quote</v>
      </c>
      <c r="F16" s="37">
        <f>_xll.qlRateHelperRate($D16)</f>
        <v>-1.4263E-2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1.0127901028376625</v>
      </c>
      <c r="N16" s="46"/>
    </row>
    <row r="17" spans="4:14" x14ac:dyDescent="0.2">
      <c r="D17" s="36" t="str">
        <v>obj_00945</v>
      </c>
      <c r="E17" s="36" t="str">
        <f>+_xll.qlRateHelperQuoteName(D17)</f>
        <v>USDCHF1Y_Quote</v>
      </c>
      <c r="F17" s="37">
        <f>_xll.qlRateHelperRate($D17)</f>
        <v>-1.5834000000000001E-2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1.0139849172264717</v>
      </c>
      <c r="N17" s="46"/>
    </row>
    <row r="18" spans="4:14" x14ac:dyDescent="0.2">
      <c r="D18" s="36" t="str">
        <v>obj_008dc</v>
      </c>
      <c r="E18" s="36" t="str">
        <f>+_xll.qlRateHelperQuoteName(D18)</f>
        <v>USDCHF15M_Quote</v>
      </c>
      <c r="F18" s="37">
        <f>_xll.qlRateHelperRate($D18)</f>
        <v>-2.0642000000000001E-2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1.0174623707457997</v>
      </c>
      <c r="N18" s="46"/>
    </row>
    <row r="19" spans="4:14" x14ac:dyDescent="0.2">
      <c r="D19" s="36" t="str">
        <v>obj_008f2</v>
      </c>
      <c r="E19" s="36" t="str">
        <f>+_xll.qlRateHelperQuoteName(D19)</f>
        <v>USDCHF18M_Quote</v>
      </c>
      <c r="F19" s="37">
        <f>_xll.qlRateHelperRate($D19)</f>
        <v>-2.5645999999999999E-2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1.0207198453431918</v>
      </c>
      <c r="N19" s="46"/>
    </row>
    <row r="20" spans="4:14" x14ac:dyDescent="0.2">
      <c r="D20" s="36" t="str">
        <v>obj_00946</v>
      </c>
      <c r="E20" s="36" t="str">
        <f>+_xll.qlRateHelperQuoteName(D20)</f>
        <v>USDCHF21M_Quote</v>
      </c>
      <c r="F20" s="37">
        <f>_xll.qlRateHelperRate($D20)</f>
        <v>-3.0913999999999997E-2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1.0237348196605218</v>
      </c>
      <c r="N20" s="46"/>
    </row>
    <row r="21" spans="4:14" x14ac:dyDescent="0.2">
      <c r="D21" s="36" t="str">
        <v>obj_0094d</v>
      </c>
      <c r="E21" s="36" t="str">
        <f>+_xll.qlRateHelperQuoteName(D21)</f>
        <v>USDCHF2Y_Quote</v>
      </c>
      <c r="F21" s="37">
        <f>_xll.qlRateHelperRate($D21)</f>
        <v>-3.6949999999999997E-2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1.027290069968652</v>
      </c>
      <c r="N21" s="46"/>
    </row>
    <row r="22" spans="4:14" x14ac:dyDescent="0.2">
      <c r="D22" s="36" t="str">
        <v>obj_00909</v>
      </c>
      <c r="E22" s="36" t="str">
        <f>+_xll.qlRateHelperQuoteName(D22)</f>
        <v>USDCHF3Y_Quote</v>
      </c>
      <c r="F22" s="37">
        <f>_xll.qlRateHelperRate($D22)</f>
        <v>-6.0565999999999995E-2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43242</v>
      </c>
      <c r="J22" s="48">
        <v>1.0376035395528542</v>
      </c>
      <c r="N22" s="46"/>
    </row>
    <row r="23" spans="4:14" x14ac:dyDescent="0.2">
      <c r="D23" s="36" t="str">
        <v>obj_008eb</v>
      </c>
      <c r="E23" s="36" t="str">
        <f>+_xll.qlRateHelperQuoteName(D23)</f>
        <v>USDCHF4Y_Quote</v>
      </c>
      <c r="F23" s="37">
        <f>_xll.qlRateHelperRate($D23)</f>
        <v>-8.5212999999999997E-2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1.0456163633220372</v>
      </c>
      <c r="N23" s="46"/>
    </row>
    <row r="24" spans="4:14" x14ac:dyDescent="0.2">
      <c r="D24" s="36" t="str">
        <v>obj_008f1</v>
      </c>
      <c r="E24" s="36" t="str">
        <f>+_xll.qlRateHelperQuoteName(D24)</f>
        <v>USDCHF5Y_Quote</v>
      </c>
      <c r="F24" s="37">
        <f>_xll.qlRateHelperRate($D24)</f>
        <v>-0.10983499999999999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43973</v>
      </c>
      <c r="J24" s="48">
        <v>1.0512217669394261</v>
      </c>
      <c r="N24" s="46"/>
    </row>
    <row r="25" spans="4:14" x14ac:dyDescent="0.2">
      <c r="D25" s="36" t="str">
        <v>obj_008f9</v>
      </c>
      <c r="E25" s="36" t="str">
        <f>+_xll.qlRateHelperQuoteName(D25)</f>
        <v>USDCHF6Y_Quote</v>
      </c>
      <c r="F25" s="37">
        <f>_xll.qlRateHelperRate($D25)</f>
        <v>-0.13329000000000002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1.0542954052798128</v>
      </c>
      <c r="N25" s="46"/>
    </row>
    <row r="26" spans="4:14" x14ac:dyDescent="0.2">
      <c r="D26" s="36" t="str">
        <v>obj_0090a</v>
      </c>
      <c r="E26" s="36" t="str">
        <f>+_xll.qlRateHelperQuoteName(D26)</f>
        <v>USDCHF7Y_Quote</v>
      </c>
      <c r="F26" s="37">
        <f>_xll.qlRateHelperRate($D26)</f>
        <v>-0.15667300000000001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1.0567399990177442</v>
      </c>
      <c r="N26" s="46"/>
    </row>
    <row r="27" spans="4:14" x14ac:dyDescent="0.2">
      <c r="D27" s="36" t="str">
        <v>obj_008e3</v>
      </c>
      <c r="E27" s="36" t="str">
        <f>+_xll.qlRateHelperQuoteName(D27)</f>
        <v>USDCHF8Y_Quote</v>
      </c>
      <c r="F27" s="37">
        <f>_xll.qlRateHelperRate($D27)</f>
        <v>-0.17764000000000002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1.0561002694360468</v>
      </c>
      <c r="N27" s="46"/>
    </row>
    <row r="28" spans="4:14" x14ac:dyDescent="0.2">
      <c r="D28" s="36" t="str">
        <v>obj_008d7</v>
      </c>
      <c r="E28" s="36" t="str">
        <f>+_xll.qlRateHelperQuoteName(D28)</f>
        <v>USDCHF9Y_Quote</v>
      </c>
      <c r="F28" s="37">
        <f>_xll.qlRateHelperRate($D28)</f>
        <v>-0.19884000000000002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1.0556217993076089</v>
      </c>
      <c r="L28" s="46"/>
      <c r="N28" s="46"/>
    </row>
    <row r="29" spans="4:14" x14ac:dyDescent="0.2">
      <c r="D29" s="36" t="str">
        <v>obj_0094e</v>
      </c>
      <c r="E29" s="36" t="str">
        <f>+_xll.qlRateHelperQuoteName(D29)</f>
        <v>USDCHF10Y_Quote</v>
      </c>
      <c r="F29" s="37">
        <f>_xll.qlRateHelperRate($D29)</f>
        <v>-0.21928000000000003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1.0555010566407776</v>
      </c>
      <c r="L29" s="46"/>
      <c r="N29" s="46"/>
    </row>
    <row r="30" spans="4:14" x14ac:dyDescent="0.2">
      <c r="D30" s="36" t="str">
        <v>obj_0094c</v>
      </c>
      <c r="E30" s="36" t="str">
        <f>+_xll.qlRateHelperQuoteName(D30)</f>
        <v>USDCHF12Y_Quote</v>
      </c>
      <c r="F30" s="37">
        <f>_xll.qlRateHelperRate($D30)</f>
        <v>-0.25635000000000002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1.0496502042735059</v>
      </c>
      <c r="L30" s="46"/>
      <c r="N30" s="46"/>
    </row>
    <row r="31" spans="4:14" x14ac:dyDescent="0.2">
      <c r="D31" s="36" t="str">
        <v>obj_00913</v>
      </c>
      <c r="E31" s="36" t="str">
        <f>+_xll.qlRateHelperQuoteName(D31)</f>
        <v>USDCHF15Y_Quote</v>
      </c>
      <c r="F31" s="37">
        <f>_xll.qlRateHelperRate($D31)</f>
        <v>-0.30664999999999998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1.0378086594467897</v>
      </c>
      <c r="L31" s="46"/>
      <c r="N31" s="46"/>
    </row>
    <row r="32" spans="4:14" x14ac:dyDescent="0.2">
      <c r="D32" s="36" t="str">
        <v>obj_0094f</v>
      </c>
      <c r="E32" s="36" t="str">
        <f>+_xll.qlRateHelperQuoteName(D32)</f>
        <v>USDCHF20Y_Quote</v>
      </c>
      <c r="F32" s="37">
        <f>_xll.qlRateHelperRate($D32)</f>
        <v>-0.37717000000000001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1.0093375525562129</v>
      </c>
      <c r="L32" s="46"/>
      <c r="N32" s="46"/>
    </row>
    <row r="33" spans="4:12" x14ac:dyDescent="0.2">
      <c r="D33" s="36" t="str">
        <v>obj_00950</v>
      </c>
      <c r="E33" s="36" t="str">
        <f>+_xll.qlRateHelperQuoteName(D33)</f>
        <v>USDCHF30Y_Quote</v>
      </c>
      <c r="F33" s="37">
        <f>_xll.qlRateHelperRate($D33)</f>
        <v>-0.46611000000000002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>
        <f>_xll.qlRateHelperEarliestDate($D33)</f>
        <v>42145</v>
      </c>
      <c r="I33" s="38">
        <f>_xll.qlRateHelperLatestDate($D33)</f>
        <v>53104</v>
      </c>
      <c r="J33" s="48">
        <v>0.9079221825842364</v>
      </c>
      <c r="L33" s="46"/>
    </row>
    <row r="34" spans="4:12" x14ac:dyDescent="0.2">
      <c r="D34" s="36" t="e">
        <v>#N/A</v>
      </c>
      <c r="E34" s="36" t="e">
        <f>+_xll.qlRateHelperQuoteName(D34)</f>
        <v>#VALUE!</v>
      </c>
      <c r="F34" s="37" t="e">
        <f>_xll.qlRateHelperRate($D34)</f>
        <v>#VALUE!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 t="e">
        <f>_xll.qlRateHelperEarliestDate($D34)</f>
        <v>#VALUE!</v>
      </c>
      <c r="I34" s="38" t="e">
        <f>_xll.qlRateHelperLatestDate($D34)</f>
        <v>#VALUE!</v>
      </c>
      <c r="J34" s="48" t="e">
        <v>#N/A</v>
      </c>
    </row>
    <row r="35" spans="4:12" x14ac:dyDescent="0.2">
      <c r="D35" s="36" t="e">
        <v>#N/A</v>
      </c>
      <c r="E35" s="36" t="e">
        <f>+_xll.qlRateHelperQuoteName(D35)</f>
        <v>#VALUE!</v>
      </c>
      <c r="F35" s="37" t="e">
        <f>_xll.qlRateHelperRate($D35)</f>
        <v>#VALUE!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 t="e">
        <f>_xll.qlRateHelperEarliestDate($D35)</f>
        <v>#VALUE!</v>
      </c>
      <c r="I35" s="38" t="e">
        <f>_xll.qlRateHelperLatestDate($D35)</f>
        <v>#VALUE!</v>
      </c>
      <c r="J35" s="48" t="e">
        <v>#N/A</v>
      </c>
    </row>
    <row r="36" spans="4:12" x14ac:dyDescent="0.2">
      <c r="D36" s="36" t="e">
        <v>#N/A</v>
      </c>
      <c r="E36" s="36" t="e">
        <f>+_xll.qlRateHelperQuoteName(D36)</f>
        <v>#VALUE!</v>
      </c>
      <c r="F36" s="37" t="e">
        <f>_xll.qlRateHelperRate($D36)</f>
        <v>#VALUE!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 t="e">
        <f>_xll.qlRateHelperEarliestDate($D36)</f>
        <v>#VALUE!</v>
      </c>
      <c r="I36" s="38" t="e">
        <f>_xll.qlRateHelperLatestDate($D36)</f>
        <v>#VALUE!</v>
      </c>
      <c r="J36" s="48" t="e">
        <v>#N/A</v>
      </c>
    </row>
    <row r="37" spans="4:12" x14ac:dyDescent="0.2">
      <c r="D37" s="36" t="e">
        <v>#N/A</v>
      </c>
      <c r="E37" s="36" t="e">
        <f>+_xll.qlRateHelperQuoteName(D37)</f>
        <v>#VALUE!</v>
      </c>
      <c r="F37" s="37" t="e">
        <f>_xll.qlRateHelperRate($D37)</f>
        <v>#VALUE!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 t="e">
        <f>_xll.qlRateHelperEarliestDate($D37)</f>
        <v>#VALUE!</v>
      </c>
      <c r="I37" s="38" t="e">
        <f>_xll.qlRateHelperLatestDate($D37)</f>
        <v>#VALUE!</v>
      </c>
      <c r="J37" s="48" t="e">
        <v>#N/A</v>
      </c>
    </row>
    <row r="38" spans="4:12" x14ac:dyDescent="0.2">
      <c r="D38" s="36" t="e">
        <v>#N/A</v>
      </c>
      <c r="E38" s="36" t="e">
        <f>+_xll.qlRateHelperQuoteName(D38)</f>
        <v>#VALUE!</v>
      </c>
      <c r="F38" s="37" t="e">
        <f>_xll.qlRateHelperRate($D38)</f>
        <v>#VALUE!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 t="e">
        <f>_xll.qlRateHelperEarliestDate($D38)</f>
        <v>#VALUE!</v>
      </c>
      <c r="I38" s="38" t="e">
        <f>_xll.qlRateHelperLatestDate($D38)</f>
        <v>#VALUE!</v>
      </c>
      <c r="J38" s="48" t="e">
        <v>#N/A</v>
      </c>
    </row>
    <row r="39" spans="4:12" x14ac:dyDescent="0.2">
      <c r="D39" s="36" t="e">
        <v>#N/A</v>
      </c>
      <c r="E39" s="36" t="e">
        <f>+_xll.qlRateHelperQuoteName(D39)</f>
        <v>#VALUE!</v>
      </c>
      <c r="F39" s="37" t="e">
        <f>_xll.qlRateHelperRate($D39)</f>
        <v>#VALUE!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 t="e">
        <f>_xll.qlRateHelperEarliestDate($D39)</f>
        <v>#VALUE!</v>
      </c>
      <c r="I39" s="38" t="e">
        <f>_xll.qlRateHelperLatestDate($D39)</f>
        <v>#VALUE!</v>
      </c>
      <c r="J39" s="48" t="e">
        <v>#N/A</v>
      </c>
    </row>
    <row r="40" spans="4:12" x14ac:dyDescent="0.2">
      <c r="D40" s="36" t="e">
        <v>#N/A</v>
      </c>
      <c r="E40" s="36" t="e">
        <f>+_xll.qlRateHelperQuoteName(D40)</f>
        <v>#VALUE!</v>
      </c>
      <c r="F40" s="37" t="e">
        <f>_xll.qlRateHelperRate($D40)</f>
        <v>#VALUE!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 t="e">
        <f>_xll.qlRateHelperEarliestDate($D40)</f>
        <v>#VALUE!</v>
      </c>
      <c r="I40" s="38" t="e">
        <f>_xll.qlRateHelperLatestDate($D40)</f>
        <v>#VALUE!</v>
      </c>
      <c r="J40" s="48" t="e">
        <v>#N/A</v>
      </c>
    </row>
    <row r="41" spans="4:12" x14ac:dyDescent="0.2">
      <c r="D41" s="36" t="e">
        <v>#N/A</v>
      </c>
      <c r="E41" s="36" t="e">
        <f>+_xll.qlRateHelperQuoteName(D41)</f>
        <v>#VALUE!</v>
      </c>
      <c r="F41" s="37" t="e">
        <f>_xll.qlRateHelperRate($D41)</f>
        <v>#VALUE!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 t="e">
        <f>_xll.qlRateHelperEarliestDate($D41)</f>
        <v>#VALUE!</v>
      </c>
      <c r="I41" s="38" t="e">
        <f>_xll.qlRateHelperLatestDate($D41)</f>
        <v>#VALUE!</v>
      </c>
      <c r="J41" s="48" t="e">
        <v>#N/A</v>
      </c>
    </row>
    <row r="42" spans="4:12" x14ac:dyDescent="0.2">
      <c r="D42" s="36" t="e">
        <v>#N/A</v>
      </c>
      <c r="E42" s="36" t="e">
        <f>+_xll.qlRateHelperQuoteName(D42)</f>
        <v>#VALUE!</v>
      </c>
      <c r="F42" s="37" t="e">
        <f>_xll.qlRateHelperRate($D42)</f>
        <v>#VALUE!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 t="e">
        <f>_xll.qlRateHelperEarliestDate($D42)</f>
        <v>#VALUE!</v>
      </c>
      <c r="I42" s="38" t="e">
        <f>_xll.qlRateHelperLatestDate($D42)</f>
        <v>#VALUE!</v>
      </c>
      <c r="J42" s="48" t="e">
        <v>#N/A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8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75" t="s">
        <v>57</v>
      </c>
      <c r="M1" s="76" t="s">
        <v>123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_xll.qlRateHelperSelection(_xll.ohFilter(JPYRateHelpers,JPYRateHelpersIncluded),_xll.ohFilter(JPYRateHelpersPriority,JPYRateHelpersIncluded),nIMMFutures,nSerialFutures,FrontFuturesRollingDays,DepoInclusionCriteria,_xll.ohFilter(JPYMinDistance,JPYRateHelpersIncluded),JPYTrigger)</f>
        <v>obj_00941</v>
      </c>
      <c r="E2" s="33" t="str">
        <f>+_xll.qlRateHelperQuoteName(D2)</f>
        <v>USDJPYSN_Quote</v>
      </c>
      <c r="F2" s="34">
        <f>_xll.qlRateHelperRate($D2)</f>
        <v>-9.7499999999999998E-6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0.99999473722902921</v>
      </c>
      <c r="L2" s="57" t="s">
        <v>117</v>
      </c>
      <c r="M2" s="63" t="str">
        <f>_xll.qlPiecewiseYieldCurve(M3,NDays,Calendar,_xll.ohPack('JPY Selected'!D2:D126),DayCounter,,,Accuracy,TraitsID,InterpolatorID,Permanent,,ObjectOverwrite)</f>
        <v>_JPYBASISUSDON#0040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obj_0096f</v>
      </c>
      <c r="E3" s="36" t="str">
        <f>+_xll.qlRateHelperQuoteName(D3)</f>
        <v>USDJPYSW_Quote</v>
      </c>
      <c r="F3" s="37">
        <f>_xll.qlRateHelperRate($D3)</f>
        <v>-7.0500000000000006E-5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0.99997666941547225</v>
      </c>
      <c r="L3" s="53" t="s">
        <v>136</v>
      </c>
      <c r="M3" s="96" t="str">
        <f>"_"&amp;Currency&amp;"BASIS"&amp;VLOOKUP(Currency,CurrencyTable,2,0)&amp;VLOOKUP(Currency,CurrencyTable,3,0)</f>
        <v>_JPYBASISUSDON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obj_0096d</v>
      </c>
      <c r="E4" s="36" t="str">
        <f>+_xll.qlRateHelperQuoteName(D4)</f>
        <v>USDJPY2W_Quote</v>
      </c>
      <c r="F4" s="37">
        <f>_xll.qlRateHelperRate($D4)</f>
        <v>-1.6000000000000001E-4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0.99995349774115205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obj_0096b</v>
      </c>
      <c r="E5" s="36" t="str">
        <f>+_xll.qlRateHelperQuoteName(D5)</f>
        <v>USDJPY3W_Quote</v>
      </c>
      <c r="F5" s="37">
        <f>_xll.qlRateHelperRate($D5)</f>
        <v>-2.2949999999999999E-4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0.99993016108154931</v>
      </c>
      <c r="L5" s="54" t="s">
        <v>114</v>
      </c>
      <c r="M5" s="72" t="str">
        <f>_xll.ohRangeRetrieveError('JPY Selected'!J1)</f>
        <v/>
      </c>
      <c r="N5" s="46" t="s">
        <v>112</v>
      </c>
    </row>
    <row r="6" spans="1:14" x14ac:dyDescent="0.2">
      <c r="D6" s="36" t="str">
        <v>obj_00927</v>
      </c>
      <c r="E6" s="36" t="str">
        <f>+_xll.qlRateHelperQuoteName(D6)</f>
        <v>USDJPY1M_Quote</v>
      </c>
      <c r="F6" s="37">
        <f>_xll.qlRateHelperRate($D6)</f>
        <v>-3.5750000000000002E-4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0.99989009267293483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obj_00931</v>
      </c>
      <c r="E7" s="36" t="str">
        <f>+_xll.qlRateHelperQuoteName(D7)</f>
        <v>USDJPY2M_Quote</v>
      </c>
      <c r="F7" s="37">
        <f>_xll.qlRateHelperRate($D7)</f>
        <v>-9.1799999999999998E-4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0.99978739338065736</v>
      </c>
      <c r="L7" s="53" t="s">
        <v>50</v>
      </c>
      <c r="M7" s="74" t="str">
        <f>'JPY RateHelpers'!JoinCalendar</f>
        <v>JoinHolidays(UnitedStates::Settlement,Japan)</v>
      </c>
      <c r="N7" s="46" t="s">
        <v>112</v>
      </c>
    </row>
    <row r="8" spans="1:14" x14ac:dyDescent="0.2">
      <c r="D8" s="36" t="str">
        <v>obj_00968</v>
      </c>
      <c r="E8" s="36" t="str">
        <f>+_xll.qlRateHelperQuoteName(D8)</f>
        <v>USDJPY3M_Quote</v>
      </c>
      <c r="F8" s="37">
        <f>_xll.qlRateHelperRate($D8)</f>
        <v>-1.3600000000000001E-3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0.99966385661225821</v>
      </c>
      <c r="L8" s="53" t="s">
        <v>49</v>
      </c>
      <c r="M8" s="56"/>
      <c r="N8" s="46" t="s">
        <v>112</v>
      </c>
    </row>
    <row r="9" spans="1:14" x14ac:dyDescent="0.2">
      <c r="D9" s="36" t="str">
        <v>obj_0091b</v>
      </c>
      <c r="E9" s="36" t="str">
        <f>+_xll.qlRateHelperQuoteName(D9)</f>
        <v>USDJPY4M_Quote</v>
      </c>
      <c r="F9" s="37">
        <f>_xll.qlRateHelperRate($D9)</f>
        <v>-1.8800000000000002E-3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42271</v>
      </c>
      <c r="J9" s="48">
        <v>0.99951076231138702</v>
      </c>
      <c r="L9" s="53" t="s">
        <v>48</v>
      </c>
      <c r="M9" s="65"/>
      <c r="N9" s="46" t="s">
        <v>112</v>
      </c>
    </row>
    <row r="10" spans="1:14" x14ac:dyDescent="0.2">
      <c r="D10" s="36" t="str">
        <v>obj_00967</v>
      </c>
      <c r="E10" s="36" t="str">
        <f>+_xll.qlRateHelperQuoteName(D10)</f>
        <v>USDJPY5M_Quote</v>
      </c>
      <c r="F10" s="37">
        <f>_xll.qlRateHelperRate($D10)</f>
        <v>-2.5855000000000001E-3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0.99934192131573507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obj_0095e</v>
      </c>
      <c r="E11" s="36" t="str">
        <f>+_xll.qlRateHelperQuoteName(D11)</f>
        <v>USDJPY6M_Quote</v>
      </c>
      <c r="F11" s="37">
        <f>_xll.qlRateHelperRate($D11)</f>
        <v>-3.3149999999999998E-3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42332</v>
      </c>
      <c r="J11" s="48">
        <v>0.99909605943898583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obj_0095b</v>
      </c>
      <c r="E12" s="36" t="str">
        <f>+_xll.qlRateHelperQuoteName(D12)</f>
        <v>USDJPY7M_Quote</v>
      </c>
      <c r="F12" s="37">
        <f>_xll.qlRateHelperRate($D12)</f>
        <v>-3.9300000000000003E-3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0.99888664046087594</v>
      </c>
      <c r="L12" s="68" t="s">
        <v>142</v>
      </c>
      <c r="M12" s="66" t="b">
        <f>_xll.qlRelinkableHandleLinkTo('General Settings'!C14,YieldCurve)</f>
        <v>1</v>
      </c>
    </row>
    <row r="13" spans="1:14" x14ac:dyDescent="0.2">
      <c r="D13" s="36" t="str">
        <v>obj_0095a</v>
      </c>
      <c r="E13" s="36" t="str">
        <f>+_xll.qlRateHelperQuoteName(D13)</f>
        <v>USDJPY8M_Quote</v>
      </c>
      <c r="F13" s="37">
        <f>_xll.qlRateHelperRate($D13)</f>
        <v>-5.3505000000000002E-3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0.99857653199625485</v>
      </c>
      <c r="L13" s="68" t="s">
        <v>116</v>
      </c>
      <c r="M13" s="66" t="b">
        <v>0</v>
      </c>
    </row>
    <row r="14" spans="1:14" x14ac:dyDescent="0.2">
      <c r="D14" s="36" t="str">
        <v>obj_00969</v>
      </c>
      <c r="E14" s="36" t="str">
        <f>+_xll.qlRateHelperQuoteName(D14)</f>
        <v>USDJPY9M_Quote</v>
      </c>
      <c r="F14" s="37">
        <f>_xll.qlRateHelperRate($D14)</f>
        <v>-6.3E-3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0.99820896692065975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obj_00964</v>
      </c>
      <c r="E15" s="36" t="str">
        <f>+_xll.qlRateHelperQuoteName(D15)</f>
        <v>USDJPY10M_Quote</v>
      </c>
      <c r="F15" s="37">
        <f>_xll.qlRateHelperRate($D15)</f>
        <v>-7.1500000000000001E-3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42451</v>
      </c>
      <c r="J15" s="48">
        <v>0.99785617853984054</v>
      </c>
      <c r="N15" s="46" t="s">
        <v>112</v>
      </c>
    </row>
    <row r="16" spans="1:14" x14ac:dyDescent="0.2">
      <c r="D16" s="36" t="str">
        <v>obj_00963</v>
      </c>
      <c r="E16" s="36" t="str">
        <f>+_xll.qlRateHelperQuoteName(D16)</f>
        <v>USDJPY11M_Quote</v>
      </c>
      <c r="F16" s="37">
        <f>_xll.qlRateHelperRate($D16)</f>
        <v>-8.3805000000000008E-3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0.99741647960025648</v>
      </c>
      <c r="N16" s="46"/>
    </row>
    <row r="17" spans="4:14" x14ac:dyDescent="0.2">
      <c r="D17" s="36" t="str">
        <v>obj_00911</v>
      </c>
      <c r="E17" s="36" t="str">
        <f>+_xll.qlRateHelperQuoteName(D17)</f>
        <v>USDJPY1Y_Quote</v>
      </c>
      <c r="F17" s="37">
        <f>_xll.qlRateHelperRate($D17)</f>
        <v>-9.5659999999999999E-3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0.99689987188120233</v>
      </c>
      <c r="N17" s="46"/>
    </row>
    <row r="18" spans="4:14" x14ac:dyDescent="0.2">
      <c r="D18" s="36" t="str">
        <v>obj_0091d</v>
      </c>
      <c r="E18" s="36" t="str">
        <f>+_xll.qlRateHelperQuoteName(D18)</f>
        <v>USDJPY15M_Quote</v>
      </c>
      <c r="F18" s="37">
        <f>_xll.qlRateHelperRate($D18)</f>
        <v>-1.3559999999999999E-2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0.99512152456607661</v>
      </c>
      <c r="N18" s="46"/>
    </row>
    <row r="19" spans="4:14" x14ac:dyDescent="0.2">
      <c r="D19" s="36" t="str">
        <v>obj_0092d</v>
      </c>
      <c r="E19" s="36" t="str">
        <f>+_xll.qlRateHelperQuoteName(D19)</f>
        <v>USDJPY18M_Quote</v>
      </c>
      <c r="F19" s="37">
        <f>_xll.qlRateHelperRate($D19)</f>
        <v>-1.8447999999999999E-2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0.99288674490019657</v>
      </c>
      <c r="N19" s="46"/>
    </row>
    <row r="20" spans="4:14" x14ac:dyDescent="0.2">
      <c r="D20" s="36" t="str">
        <v>obj_00961</v>
      </c>
      <c r="E20" s="36" t="str">
        <f>+_xll.qlRateHelperQuoteName(D20)</f>
        <v>USDJPY21M_Quote</v>
      </c>
      <c r="F20" s="37">
        <f>_xll.qlRateHelperRate($D20)</f>
        <v>-2.4062E-2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0.99009930909642407</v>
      </c>
      <c r="N20" s="46"/>
    </row>
    <row r="21" spans="4:14" x14ac:dyDescent="0.2">
      <c r="D21" s="36" t="str">
        <v>obj_00966</v>
      </c>
      <c r="E21" s="36" t="str">
        <f>+_xll.qlRateHelperQuoteName(D21)</f>
        <v>USDJPY2Y_Quote</v>
      </c>
      <c r="F21" s="37">
        <f>_xll.qlRateHelperRate($D21)</f>
        <v>-3.023E-2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0.98695804007538313</v>
      </c>
      <c r="N21" s="46"/>
    </row>
    <row r="22" spans="4:14" x14ac:dyDescent="0.2">
      <c r="D22" s="36" t="str">
        <v>obj_0096e</v>
      </c>
      <c r="E22" s="36" t="str">
        <f>+_xll.qlRateHelperQuoteName(D22)</f>
        <v>USDJPY3Y_Quote</v>
      </c>
      <c r="F22" s="37">
        <f>_xll.qlRateHelperRate($D22)</f>
        <v>-5.9200000000000003E-2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43241</v>
      </c>
      <c r="J22" s="48">
        <v>0.97094807851788478</v>
      </c>
      <c r="N22" s="46"/>
    </row>
    <row r="23" spans="4:14" x14ac:dyDescent="0.2">
      <c r="D23" s="36" t="str">
        <v>obj_00970</v>
      </c>
      <c r="E23" s="36" t="str">
        <f>+_xll.qlRateHelperQuoteName(D23)</f>
        <v>USDJPY4Y_Quote</v>
      </c>
      <c r="F23" s="37">
        <f>_xll.qlRateHelperRate($D23)</f>
        <v>-9.172000000000001E-2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0.95108738380373337</v>
      </c>
      <c r="N23" s="46"/>
    </row>
    <row r="24" spans="4:14" x14ac:dyDescent="0.2">
      <c r="D24" s="36" t="str">
        <v>obj_0093b</v>
      </c>
      <c r="E24" s="36" t="str">
        <f>+_xll.qlRateHelperQuoteName(D24)</f>
        <v>USDJPY5Y_Quote</v>
      </c>
      <c r="F24" s="37">
        <f>_xll.qlRateHelperRate($D24)</f>
        <v>-0.12517999999999999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43972</v>
      </c>
      <c r="J24" s="48">
        <v>0.92881638294426816</v>
      </c>
      <c r="N24" s="46"/>
    </row>
    <row r="25" spans="4:14" x14ac:dyDescent="0.2">
      <c r="D25" s="36" t="str">
        <v>obj_00960</v>
      </c>
      <c r="E25" s="36" t="str">
        <f>+_xll.qlRateHelperQuoteName(D25)</f>
        <v>USDJPY6Y_Quote</v>
      </c>
      <c r="F25" s="37">
        <f>_xll.qlRateHelperRate($D25)</f>
        <v>-0.15773000000000001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0.90524925439477233</v>
      </c>
      <c r="N25" s="46"/>
    </row>
    <row r="26" spans="4:14" x14ac:dyDescent="0.2">
      <c r="D26" s="36" t="str">
        <v>obj_00923</v>
      </c>
      <c r="E26" s="36" t="str">
        <f>+_xll.qlRateHelperQuoteName(D26)</f>
        <v>USDJPY7Y_Quote</v>
      </c>
      <c r="F26" s="37">
        <f>_xll.qlRateHelperRate($D26)</f>
        <v>-0.18970000000000001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0.88113162931261579</v>
      </c>
      <c r="N26" s="46"/>
    </row>
    <row r="27" spans="4:14" x14ac:dyDescent="0.2">
      <c r="D27" s="36" t="str">
        <v>obj_00907</v>
      </c>
      <c r="E27" s="36" t="str">
        <f>+_xll.qlRateHelperQuoteName(D27)</f>
        <v>USDJPY8Y_Quote</v>
      </c>
      <c r="F27" s="37">
        <f>_xll.qlRateHelperRate($D27)</f>
        <v>-0.21784999999999999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0.85708905534710789</v>
      </c>
      <c r="N27" s="46"/>
    </row>
    <row r="28" spans="4:14" x14ac:dyDescent="0.2">
      <c r="D28" s="36" t="str">
        <v>obj_00912</v>
      </c>
      <c r="E28" s="36" t="str">
        <f>+_xll.qlRateHelperQuoteName(D28)</f>
        <v>USDJPY9Y_Quote</v>
      </c>
      <c r="F28" s="37">
        <f>_xll.qlRateHelperRate($D28)</f>
        <v>-0.24503000000000003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0.83292102613585484</v>
      </c>
      <c r="L28" s="46"/>
      <c r="N28" s="46"/>
    </row>
    <row r="29" spans="4:14" x14ac:dyDescent="0.2">
      <c r="D29" s="36" t="str">
        <v>obj_00944</v>
      </c>
      <c r="E29" s="36" t="str">
        <f>+_xll.qlRateHelperQuoteName(D29)</f>
        <v>USDJPY10Y_Quote</v>
      </c>
      <c r="F29" s="37">
        <f>_xll.qlRateHelperRate($D29)</f>
        <v>-0.26989999999999997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0.80988194584269657</v>
      </c>
      <c r="L29" s="46"/>
      <c r="N29" s="46"/>
    </row>
    <row r="30" spans="4:14" x14ac:dyDescent="0.2">
      <c r="D30" s="36" t="str">
        <v>obj_00965</v>
      </c>
      <c r="E30" s="36" t="str">
        <f>+_xll.qlRateHelperQuoteName(D30)</f>
        <v>USDJPY12Y_Quote</v>
      </c>
      <c r="F30" s="37">
        <f>_xll.qlRateHelperRate($D30)</f>
        <v>-0.31106500000000004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0.76396318294608712</v>
      </c>
      <c r="L30" s="46"/>
      <c r="N30" s="46"/>
    </row>
    <row r="31" spans="4:14" x14ac:dyDescent="0.2">
      <c r="D31" s="36" t="str">
        <v>obj_0096a</v>
      </c>
      <c r="E31" s="36" t="str">
        <f>+_xll.qlRateHelperQuoteName(D31)</f>
        <v>USDJPY15Y_Quote</v>
      </c>
      <c r="F31" s="37">
        <f>_xll.qlRateHelperRate($D31)</f>
        <v>-0.35757499999999998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0.69966410807499346</v>
      </c>
      <c r="L31" s="46"/>
      <c r="N31" s="46"/>
    </row>
    <row r="32" spans="4:14" x14ac:dyDescent="0.2">
      <c r="D32" s="36" t="str">
        <v>obj_0095f</v>
      </c>
      <c r="E32" s="36" t="str">
        <f>+_xll.qlRateHelperQuoteName(D32)</f>
        <v>USDJPY20Y_Quote</v>
      </c>
      <c r="F32" s="37">
        <f>_xll.qlRateHelperRate($D32)</f>
        <v>-0.41438000000000003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0.60443480321524323</v>
      </c>
      <c r="L32" s="46"/>
      <c r="N32" s="46"/>
    </row>
    <row r="33" spans="4:12" x14ac:dyDescent="0.2">
      <c r="D33" s="36" t="str">
        <v>obj_0091c</v>
      </c>
      <c r="E33" s="36" t="str">
        <f>+_xll.qlRateHelperQuoteName(D33)</f>
        <v>USDJPY21Y_Quote</v>
      </c>
      <c r="F33" s="37">
        <f>_xll.qlRateHelperRate($D33)</f>
        <v>-0.42605799999999999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>
        <f>_xll.qlRateHelperEarliestDate($D33)</f>
        <v>42145</v>
      </c>
      <c r="I33" s="38">
        <f>_xll.qlRateHelperLatestDate($D33)</f>
        <v>49816</v>
      </c>
      <c r="J33" s="48">
        <v>0.58729167549695815</v>
      </c>
      <c r="L33" s="46"/>
    </row>
    <row r="34" spans="4:12" x14ac:dyDescent="0.2">
      <c r="D34" s="36" t="str">
        <v>obj_0096c</v>
      </c>
      <c r="E34" s="36" t="str">
        <f>+_xll.qlRateHelperQuoteName(D34)</f>
        <v>USDJPY22Y_Quote</v>
      </c>
      <c r="F34" s="37">
        <f>_xll.qlRateHelperRate($D34)</f>
        <v>-0.43526149999999997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>
        <f>_xll.qlRateHelperEarliestDate($D34)</f>
        <v>42145</v>
      </c>
      <c r="I34" s="38">
        <f>_xll.qlRateHelperLatestDate($D34)</f>
        <v>50181</v>
      </c>
      <c r="J34" s="48">
        <v>0.57082179095601049</v>
      </c>
    </row>
    <row r="35" spans="4:12" x14ac:dyDescent="0.2">
      <c r="D35" s="36" t="str">
        <v>obj_0095c</v>
      </c>
      <c r="E35" s="36" t="str">
        <f>+_xll.qlRateHelperQuoteName(D35)</f>
        <v>USDJPY23Y_Quote</v>
      </c>
      <c r="F35" s="37">
        <f>_xll.qlRateHelperRate($D35)</f>
        <v>-0.44448999999999994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>
        <f>_xll.qlRateHelperEarliestDate($D35)</f>
        <v>42145</v>
      </c>
      <c r="I35" s="38">
        <f>_xll.qlRateHelperLatestDate($D35)</f>
        <v>50546</v>
      </c>
      <c r="J35" s="48">
        <v>0.55494378933173338</v>
      </c>
    </row>
    <row r="36" spans="4:12" x14ac:dyDescent="0.2">
      <c r="D36" s="36" t="str">
        <v>obj_00959</v>
      </c>
      <c r="E36" s="36" t="str">
        <f>+_xll.qlRateHelperQuoteName(D36)</f>
        <v>USDJPY24Y_Quote</v>
      </c>
      <c r="F36" s="37">
        <f>_xll.qlRateHelperRate($D36)</f>
        <v>-0.45371900000000004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>
        <f>_xll.qlRateHelperEarliestDate($D36)</f>
        <v>42145</v>
      </c>
      <c r="I36" s="38">
        <f>_xll.qlRateHelperLatestDate($D36)</f>
        <v>50913</v>
      </c>
      <c r="J36" s="48">
        <v>0.53953211396657941</v>
      </c>
    </row>
    <row r="37" spans="4:12" x14ac:dyDescent="0.2">
      <c r="D37" s="36" t="str">
        <v>obj_00908</v>
      </c>
      <c r="E37" s="36" t="str">
        <f>+_xll.qlRateHelperQuoteName(D37)</f>
        <v>USDJPY25Y_Quote</v>
      </c>
      <c r="F37" s="37">
        <f>_xll.qlRateHelperRate($D37)</f>
        <v>-0.46294750000000001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>
        <f>_xll.qlRateHelperEarliestDate($D37)</f>
        <v>42145</v>
      </c>
      <c r="I37" s="38">
        <f>_xll.qlRateHelperLatestDate($D37)</f>
        <v>51277</v>
      </c>
      <c r="J37" s="48">
        <v>0.52475553029977995</v>
      </c>
    </row>
    <row r="38" spans="4:12" x14ac:dyDescent="0.2">
      <c r="D38" s="36" t="str">
        <v>obj_00940</v>
      </c>
      <c r="E38" s="36" t="str">
        <f>+_xll.qlRateHelperQuoteName(D38)</f>
        <v>USDJPY26Y_Quote</v>
      </c>
      <c r="F38" s="37">
        <f>_xll.qlRateHelperRate($D38)</f>
        <v>-0.47075300000000009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>
        <f>_xll.qlRateHelperEarliestDate($D38)</f>
        <v>42145</v>
      </c>
      <c r="I38" s="38">
        <f>_xll.qlRateHelperLatestDate($D38)</f>
        <v>51642</v>
      </c>
      <c r="J38" s="48">
        <v>0.51040782655810979</v>
      </c>
    </row>
    <row r="39" spans="4:12" x14ac:dyDescent="0.2">
      <c r="D39" s="36" t="str">
        <v>obj_00962</v>
      </c>
      <c r="E39" s="36" t="str">
        <f>+_xll.qlRateHelperQuoteName(D39)</f>
        <v>USDJPY27Y_Quote</v>
      </c>
      <c r="F39" s="37">
        <f>_xll.qlRateHelperRate($D39)</f>
        <v>-0.47847299999999998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>
        <f>_xll.qlRateHelperEarliestDate($D39)</f>
        <v>42145</v>
      </c>
      <c r="I39" s="38">
        <f>_xll.qlRateHelperLatestDate($D39)</f>
        <v>52007</v>
      </c>
      <c r="J39" s="48">
        <v>0.4965191519630956</v>
      </c>
    </row>
    <row r="40" spans="4:12" x14ac:dyDescent="0.2">
      <c r="D40" s="36" t="str">
        <v>obj_00922</v>
      </c>
      <c r="E40" s="36" t="str">
        <f>+_xll.qlRateHelperQuoteName(D40)</f>
        <v>USDJPY28Y_Quote</v>
      </c>
      <c r="F40" s="37">
        <f>_xll.qlRateHelperRate($D40)</f>
        <v>-0.48619349999999995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>
        <f>_xll.qlRateHelperEarliestDate($D40)</f>
        <v>42145</v>
      </c>
      <c r="I40" s="38">
        <f>_xll.qlRateHelperLatestDate($D40)</f>
        <v>52372</v>
      </c>
      <c r="J40" s="48">
        <v>0.48307658166987688</v>
      </c>
    </row>
    <row r="41" spans="4:12" x14ac:dyDescent="0.2">
      <c r="D41" s="36" t="str">
        <v>obj_0095d</v>
      </c>
      <c r="E41" s="36" t="str">
        <f>+_xll.qlRateHelperQuoteName(D41)</f>
        <v>USDJPY29Y_Quote</v>
      </c>
      <c r="F41" s="37">
        <f>_xll.qlRateHelperRate($D41)</f>
        <v>-0.49393500000000001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>
        <f>_xll.qlRateHelperEarliestDate($D41)</f>
        <v>42145</v>
      </c>
      <c r="I41" s="38">
        <f>_xll.qlRateHelperLatestDate($D41)</f>
        <v>52740</v>
      </c>
      <c r="J41" s="48">
        <v>0.46996178254287735</v>
      </c>
    </row>
    <row r="42" spans="4:12" x14ac:dyDescent="0.2">
      <c r="D42" s="36" t="str">
        <v>obj_00971</v>
      </c>
      <c r="E42" s="36" t="str">
        <f>+_xll.qlRateHelperQuoteName(D42)</f>
        <v>USDJPY30Y_Quote</v>
      </c>
      <c r="F42" s="37">
        <f>_xll.qlRateHelperRate($D42)</f>
        <v>-0.52006350000000001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>
        <f>_xll.qlRateHelperEarliestDate($D42)</f>
        <v>42145</v>
      </c>
      <c r="I42" s="38">
        <f>_xll.qlRateHelperLatestDate($D42)</f>
        <v>53104</v>
      </c>
      <c r="J42" s="48">
        <v>0.45748037236061351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8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75" t="s">
        <v>57</v>
      </c>
      <c r="M1" s="76" t="s">
        <v>125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_xll.qlRateHelperSelection(_xll.ohFilter(AUDRateHelpers,AUDRateHelpersIncluded),_xll.ohFilter(AUDRateHelpersPriority,AUDRateHelpersIncluded),nIMMFutures,nSerialFutures,FrontFuturesRollingDays,DepoInclusionCriteria,_xll.ohFilter(AUDMinDistance,AUDRateHelpersIncluded),AUDTrigger)</f>
        <v>obj_00906</v>
      </c>
      <c r="E2" s="33" t="str">
        <f>+_xll.qlRateHelperQuoteName(D2)</f>
        <v>USDAUDSN_Quote</v>
      </c>
      <c r="F2" s="34">
        <f>_xll.qlRateHelperRate($D2)</f>
        <v>-4.2800000000000004E-5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0.99994073528105065</v>
      </c>
      <c r="L2" s="57" t="s">
        <v>117</v>
      </c>
      <c r="M2" s="63" t="str">
        <f>_xll.qlPiecewiseYieldCurve(M3,NDays,Calendar,_xll.ohPack('AUD Selected'!D2:D126),DayCounter,,,Accuracy,TraitsID,InterpolatorID,Permanent,,ObjectOverwrite)</f>
        <v>_AUDBASISUSDON#0040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obj_008d1</v>
      </c>
      <c r="E3" s="36" t="str">
        <f>+_xll.qlRateHelperQuoteName(D3)</f>
        <v>USDAUDSW_Quote</v>
      </c>
      <c r="F3" s="37">
        <f>_xll.qlRateHelperRate($D3)</f>
        <v>-3.0749999999999999E-4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0.99958869159560571</v>
      </c>
      <c r="L3" s="53" t="s">
        <v>136</v>
      </c>
      <c r="M3" s="96" t="str">
        <f>"_"&amp;Currency&amp;"BASIS"&amp;VLOOKUP(Currency,CurrencyTable,2,0)&amp;VLOOKUP(Currency,CurrencyTable,3,0)</f>
        <v>_AUDBASISUSDON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obj_008fe</v>
      </c>
      <c r="E4" s="36" t="str">
        <f>+_xll.qlRateHelperQuoteName(D4)</f>
        <v>USDAUD2W_Quote</v>
      </c>
      <c r="F4" s="37">
        <f>_xll.qlRateHelperRate($D4)</f>
        <v>-6.1150000000000006E-4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0.99918181210242496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obj_008ef</v>
      </c>
      <c r="E5" s="36" t="str">
        <f>+_xll.qlRateHelperQuoteName(D5)</f>
        <v>USDAUD3W_Quote</v>
      </c>
      <c r="F5" s="37">
        <f>_xll.qlRateHelperRate($D5)</f>
        <v>-9.1250000000000001E-4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0.99877873132676476</v>
      </c>
      <c r="L5" s="54" t="s">
        <v>114</v>
      </c>
      <c r="M5" s="72" t="str">
        <f>_xll.ohRangeRetrieveError('AUD Selected'!J1)</f>
        <v/>
      </c>
      <c r="N5" s="46" t="s">
        <v>112</v>
      </c>
    </row>
    <row r="6" spans="1:14" x14ac:dyDescent="0.2">
      <c r="D6" s="36" t="str">
        <v>obj_00936</v>
      </c>
      <c r="E6" s="36" t="str">
        <f>+_xll.qlRateHelperQuoteName(D6)</f>
        <v>USDAUD1M_Quote</v>
      </c>
      <c r="F6" s="37">
        <f>_xll.qlRateHelperRate($D6)</f>
        <v>-1.3845000000000001E-3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0.99814306876941383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obj_008d6</v>
      </c>
      <c r="E7" s="36" t="str">
        <f>+_xll.qlRateHelperQuoteName(D7)</f>
        <v>USDAUD2M_Quote</v>
      </c>
      <c r="F7" s="37">
        <f>_xll.qlRateHelperRate($D7)</f>
        <v>-2.6350000000000002E-3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0.99646081678601872</v>
      </c>
      <c r="L7" s="53" t="s">
        <v>50</v>
      </c>
      <c r="M7" s="74" t="str">
        <f>'AUD RateHelpers'!JoinCalendar</f>
        <v>JoinHolidays(Australia,UnitedStates::Settlement)</v>
      </c>
      <c r="N7" s="46" t="s">
        <v>112</v>
      </c>
    </row>
    <row r="8" spans="1:14" x14ac:dyDescent="0.2">
      <c r="D8" s="36" t="str">
        <v>obj_00949</v>
      </c>
      <c r="E8" s="36" t="str">
        <f>+_xll.qlRateHelperQuoteName(D8)</f>
        <v>USDAUD3M_Quote</v>
      </c>
      <c r="F8" s="37">
        <f>_xll.qlRateHelperRate($D8)</f>
        <v>-3.9750000000000002E-3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0.99464643109104978</v>
      </c>
      <c r="L8" s="53" t="s">
        <v>49</v>
      </c>
      <c r="M8" s="56"/>
      <c r="N8" s="46" t="s">
        <v>112</v>
      </c>
    </row>
    <row r="9" spans="1:14" x14ac:dyDescent="0.2">
      <c r="D9" s="36" t="str">
        <v>obj_0092b</v>
      </c>
      <c r="E9" s="36" t="str">
        <f>+_xll.qlRateHelperQuoteName(D9)</f>
        <v>USDAUD4M_Quote</v>
      </c>
      <c r="F9" s="37">
        <f>_xll.qlRateHelperRate($D9)</f>
        <v>-5.2750000000000002E-3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42268</v>
      </c>
      <c r="J9" s="48">
        <v>0.99286923134978233</v>
      </c>
      <c r="L9" s="53" t="s">
        <v>48</v>
      </c>
      <c r="M9" s="65"/>
      <c r="N9" s="46" t="s">
        <v>112</v>
      </c>
    </row>
    <row r="10" spans="1:14" x14ac:dyDescent="0.2">
      <c r="D10" s="36" t="str">
        <v>obj_008db</v>
      </c>
      <c r="E10" s="36" t="str">
        <f>+_xll.qlRateHelperQuoteName(D10)</f>
        <v>USDAUD5M_Quote</v>
      </c>
      <c r="F10" s="37">
        <f>_xll.qlRateHelperRate($D10)</f>
        <v>-6.4999999999999997E-3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0.99113705042812672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obj_008fb</v>
      </c>
      <c r="E11" s="36" t="str">
        <f>+_xll.qlRateHelperQuoteName(D11)</f>
        <v>USDAUD6M_Quote</v>
      </c>
      <c r="F11" s="37">
        <f>_xll.qlRateHelperRate($D11)</f>
        <v>-7.8060000000000004E-3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42331</v>
      </c>
      <c r="J11" s="48">
        <v>0.98925077719762888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obj_008fd</v>
      </c>
      <c r="E12" s="36" t="str">
        <f>+_xll.qlRateHelperQuoteName(D12)</f>
        <v>USDAUD7M_Quote</v>
      </c>
      <c r="F12" s="37">
        <f>_xll.qlRateHelperRate($D12)</f>
        <v>-8.9169999999999996E-3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0.98763289497901952</v>
      </c>
      <c r="L12" s="68" t="s">
        <v>141</v>
      </c>
      <c r="M12" s="66" t="b">
        <f>_xll.qlRelinkableHandleLinkTo('General Settings'!C15,YieldCurve)</f>
        <v>1</v>
      </c>
    </row>
    <row r="13" spans="1:14" x14ac:dyDescent="0.2">
      <c r="D13" s="36" t="str">
        <v>obj_0092c</v>
      </c>
      <c r="E13" s="36" t="str">
        <f>+_xll.qlRateHelperQuoteName(D13)</f>
        <v>USDAUD8M_Quote</v>
      </c>
      <c r="F13" s="37">
        <f>_xll.qlRateHelperRate($D13)</f>
        <v>-1.0059E-2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0.98587800342959253</v>
      </c>
      <c r="L13" s="68" t="s">
        <v>116</v>
      </c>
      <c r="M13" s="66" t="b">
        <v>0</v>
      </c>
    </row>
    <row r="14" spans="1:14" x14ac:dyDescent="0.2">
      <c r="D14" s="36" t="str">
        <v>obj_008d5</v>
      </c>
      <c r="E14" s="36" t="str">
        <f>+_xll.qlRateHelperQuoteName(D14)</f>
        <v>USDAUD9M_Quote</v>
      </c>
      <c r="F14" s="37">
        <f>_xll.qlRateHelperRate($D14)</f>
        <v>-1.12205E-2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0.98404673071168602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obj_008e4</v>
      </c>
      <c r="E15" s="36" t="str">
        <f>+_xll.qlRateHelperQuoteName(D15)</f>
        <v>USDAUD10M_Quote</v>
      </c>
      <c r="F15" s="37">
        <f>_xll.qlRateHelperRate($D15)</f>
        <v>-1.2213E-2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42450</v>
      </c>
      <c r="J15" s="48">
        <v>0.98245773085033716</v>
      </c>
      <c r="N15" s="46" t="s">
        <v>112</v>
      </c>
    </row>
    <row r="16" spans="1:14" x14ac:dyDescent="0.2">
      <c r="D16" s="36" t="str">
        <v>obj_00926</v>
      </c>
      <c r="E16" s="36" t="str">
        <f>+_xll.qlRateHelperQuoteName(D16)</f>
        <v>USDAUD11M_Quote</v>
      </c>
      <c r="F16" s="37">
        <f>_xll.qlRateHelperRate($D16)</f>
        <v>-1.3254000000000002E-2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0.98069340279254336</v>
      </c>
      <c r="N16" s="46"/>
    </row>
    <row r="17" spans="4:14" x14ac:dyDescent="0.2">
      <c r="D17" s="36" t="str">
        <v>obj_00939</v>
      </c>
      <c r="E17" s="36" t="str">
        <f>+_xll.qlRateHelperQuoteName(D17)</f>
        <v>USDAUD1Y_Quote</v>
      </c>
      <c r="F17" s="37">
        <f>_xll.qlRateHelperRate($D17)</f>
        <v>-1.4306000000000001E-2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0.97885466461446391</v>
      </c>
      <c r="N17" s="46"/>
    </row>
    <row r="18" spans="4:14" x14ac:dyDescent="0.2">
      <c r="D18" s="36" t="str">
        <v>obj_008d2</v>
      </c>
      <c r="E18" s="36" t="str">
        <f>+_xll.qlRateHelperQuoteName(D18)</f>
        <v>USDAUD15M_Quote</v>
      </c>
      <c r="F18" s="37">
        <f>_xll.qlRateHelperRate($D18)</f>
        <v>-1.7052999999999999E-2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0.97363257694380112</v>
      </c>
      <c r="N18" s="46"/>
    </row>
    <row r="19" spans="4:14" x14ac:dyDescent="0.2">
      <c r="D19" s="36" t="str">
        <v>obj_00947</v>
      </c>
      <c r="E19" s="36" t="str">
        <f>+_xll.qlRateHelperQuoteName(D19)</f>
        <v>USDAUD18M_Quote</v>
      </c>
      <c r="F19" s="37">
        <f>_xll.qlRateHelperRate($D19)</f>
        <v>-1.9554999999999999E-2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0.96827738960483345</v>
      </c>
      <c r="N19" s="46"/>
    </row>
    <row r="20" spans="4:14" x14ac:dyDescent="0.2">
      <c r="D20" s="36" t="str">
        <v>obj_008ff</v>
      </c>
      <c r="E20" s="36" t="str">
        <f>+_xll.qlRateHelperQuoteName(D20)</f>
        <v>USDAUD21M_Quote</v>
      </c>
      <c r="F20" s="37">
        <f>_xll.qlRateHelperRate($D20)</f>
        <v>-2.1870000000000001E-2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0.96262693257539256</v>
      </c>
      <c r="N20" s="46"/>
    </row>
    <row r="21" spans="4:14" x14ac:dyDescent="0.2">
      <c r="D21" s="36" t="str">
        <v>obj_008d4</v>
      </c>
      <c r="E21" s="36" t="str">
        <f>+_xll.qlRateHelperQuoteName(D21)</f>
        <v>USDAUD2Y_Quote</v>
      </c>
      <c r="F21" s="37">
        <f>_xll.qlRateHelperRate($D21)</f>
        <v>-2.3955000000000001E-2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0.9569317961655599</v>
      </c>
      <c r="N21" s="46"/>
    </row>
    <row r="22" spans="4:14" x14ac:dyDescent="0.2">
      <c r="D22" s="36" t="str">
        <v>obj_008e2</v>
      </c>
      <c r="E22" s="36" t="str">
        <f>+_xll.qlRateHelperQuoteName(D22)</f>
        <v>USDAUD3Y_Quote</v>
      </c>
      <c r="F22" s="37">
        <f>_xll.qlRateHelperRate($D22)</f>
        <v>-3.1399999999999997E-2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43241</v>
      </c>
      <c r="J22" s="48">
        <v>0.93207978519352086</v>
      </c>
      <c r="N22" s="46"/>
    </row>
    <row r="23" spans="4:14" x14ac:dyDescent="0.2">
      <c r="D23" s="36" t="str">
        <v>obj_0091a</v>
      </c>
      <c r="E23" s="36" t="str">
        <f>+_xll.qlRateHelperQuoteName(D23)</f>
        <v>USDAUD4Y_Quote</v>
      </c>
      <c r="F23" s="37">
        <f>_xll.qlRateHelperRate($D23)</f>
        <v>-3.7949999999999998E-2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0.9049250590466037</v>
      </c>
      <c r="N23" s="46"/>
    </row>
    <row r="24" spans="4:14" x14ac:dyDescent="0.2">
      <c r="D24" s="36" t="str">
        <v>obj_00919</v>
      </c>
      <c r="E24" s="36" t="str">
        <f>+_xll.qlRateHelperQuoteName(D24)</f>
        <v>USDAUD5Y_Quote</v>
      </c>
      <c r="F24" s="37">
        <f>_xll.qlRateHelperRate($D24)</f>
        <v>-4.5100000000000001E-2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43972</v>
      </c>
      <c r="J24" s="48">
        <v>0.87513127597783602</v>
      </c>
      <c r="N24" s="46"/>
    </row>
    <row r="25" spans="4:14" x14ac:dyDescent="0.2">
      <c r="D25" s="36" t="str">
        <v>obj_008d9</v>
      </c>
      <c r="E25" s="36" t="str">
        <f>+_xll.qlRateHelperQuoteName(D25)</f>
        <v>USDAUD6Y_Quote</v>
      </c>
      <c r="F25" s="37">
        <f>_xll.qlRateHelperRate($D25)</f>
        <v>-5.2350000000000001E-2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0.84443791045002414</v>
      </c>
      <c r="N25" s="46"/>
    </row>
    <row r="26" spans="4:14" x14ac:dyDescent="0.2">
      <c r="D26" s="36" t="str">
        <v>obj_008e9</v>
      </c>
      <c r="E26" s="36" t="str">
        <f>+_xll.qlRateHelperQuoteName(D26)</f>
        <v>USDAUD7Y_Quote</v>
      </c>
      <c r="F26" s="37">
        <f>_xll.qlRateHelperRate($D26)</f>
        <v>-6.0100000000000001E-2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0.81313227062189242</v>
      </c>
      <c r="N26" s="46"/>
    </row>
    <row r="27" spans="4:14" x14ac:dyDescent="0.2">
      <c r="D27" s="36" t="str">
        <v>obj_00948</v>
      </c>
      <c r="E27" s="36" t="str">
        <f>+_xll.qlRateHelperQuoteName(D27)</f>
        <v>USDAUD8Y_Quote</v>
      </c>
      <c r="F27" s="37">
        <f>_xll.qlRateHelperRate($D27)</f>
        <v>-6.7750000000000005E-2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0.7825144150373875</v>
      </c>
      <c r="N27" s="46"/>
    </row>
    <row r="28" spans="4:14" x14ac:dyDescent="0.2">
      <c r="D28" s="36" t="str">
        <v>obj_008f6</v>
      </c>
      <c r="E28" s="36" t="str">
        <f>+_xll.qlRateHelperQuoteName(D28)</f>
        <v>USDAUD9Y_Quote</v>
      </c>
      <c r="F28" s="37">
        <f>_xll.qlRateHelperRate($D28)</f>
        <v>-7.5020000000000003E-2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0.75266400870346784</v>
      </c>
      <c r="L28" s="46"/>
      <c r="N28" s="46"/>
    </row>
    <row r="29" spans="4:14" x14ac:dyDescent="0.2">
      <c r="D29" s="36" t="str">
        <v>obj_0093a</v>
      </c>
      <c r="E29" s="36" t="str">
        <f>+_xll.qlRateHelperQuoteName(D29)</f>
        <v>USDAUD10Y_Quote</v>
      </c>
      <c r="F29" s="37">
        <f>_xll.qlRateHelperRate($D29)</f>
        <v>-8.4099999999999994E-2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0.72244963939545737</v>
      </c>
      <c r="L29" s="46"/>
      <c r="N29" s="46"/>
    </row>
    <row r="30" spans="4:14" x14ac:dyDescent="0.2">
      <c r="D30" s="36" t="str">
        <v>obj_00910</v>
      </c>
      <c r="E30" s="36" t="str">
        <f>+_xll.qlRateHelperQuoteName(D30)</f>
        <v>USDAUD12Y_Quote</v>
      </c>
      <c r="F30" s="37">
        <f>_xll.qlRateHelperRate($D30)</f>
        <v>-0.1013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0.66474283342097518</v>
      </c>
      <c r="L30" s="46"/>
      <c r="N30" s="46"/>
    </row>
    <row r="31" spans="4:14" x14ac:dyDescent="0.2">
      <c r="D31" s="36" t="str">
        <v>obj_00930</v>
      </c>
      <c r="E31" s="36" t="str">
        <f>+_xll.qlRateHelperQuoteName(D31)</f>
        <v>USDAUD15Y_Quote</v>
      </c>
      <c r="F31" s="37">
        <f>_xll.qlRateHelperRate($D31)</f>
        <v>-0.1278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0.58526938563412279</v>
      </c>
      <c r="L31" s="46"/>
      <c r="N31" s="46"/>
    </row>
    <row r="32" spans="4:14" x14ac:dyDescent="0.2">
      <c r="D32" s="36" t="str">
        <v>obj_00905</v>
      </c>
      <c r="E32" s="36" t="str">
        <f>+_xll.qlRateHelperQuoteName(D32)</f>
        <v>USDAUD20Y_Quote</v>
      </c>
      <c r="F32" s="37">
        <f>_xll.qlRateHelperRate($D32)</f>
        <v>-0.16509950000000001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0.47706523036077864</v>
      </c>
      <c r="L32" s="46"/>
      <c r="N32" s="46"/>
    </row>
    <row r="33" spans="4:12" x14ac:dyDescent="0.2">
      <c r="D33" s="36" t="str">
        <v>obj_008da</v>
      </c>
      <c r="E33" s="36" t="str">
        <f>+_xll.qlRateHelperQuoteName(D33)</f>
        <v>USDAUD21Y_Quote</v>
      </c>
      <c r="F33" s="37">
        <f>_xll.qlRateHelperRate($D33)</f>
        <v>-0.16744800000000001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>
        <f>_xll.qlRateHelperEarliestDate($D33)</f>
        <v>42145</v>
      </c>
      <c r="I33" s="38">
        <f>_xll.qlRateHelperLatestDate($D33)</f>
        <v>49816</v>
      </c>
      <c r="J33" s="48">
        <v>0.46175798170943272</v>
      </c>
      <c r="L33" s="46"/>
    </row>
    <row r="34" spans="4:12" x14ac:dyDescent="0.2">
      <c r="D34" s="36" t="str">
        <v>obj_008cf</v>
      </c>
      <c r="E34" s="36" t="str">
        <f>+_xll.qlRateHelperQuoteName(D34)</f>
        <v>USDAUD22Y_Quote</v>
      </c>
      <c r="F34" s="37">
        <f>_xll.qlRateHelperRate($D34)</f>
        <v>-0.22155699999999998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>
        <f>_xll.qlRateHelperEarliestDate($D34)</f>
        <v>42145</v>
      </c>
      <c r="I34" s="38">
        <f>_xll.qlRateHelperLatestDate($D34)</f>
        <v>50181</v>
      </c>
      <c r="J34" s="48">
        <v>0.4100025296065789</v>
      </c>
    </row>
    <row r="35" spans="4:12" x14ac:dyDescent="0.2">
      <c r="D35" s="36" t="str">
        <v>obj_0094a</v>
      </c>
      <c r="E35" s="36" t="str">
        <f>+_xll.qlRateHelperQuoteName(D35)</f>
        <v>USDAUD23Y_Quote</v>
      </c>
      <c r="F35" s="37">
        <f>_xll.qlRateHelperRate($D35)</f>
        <v>-0.226075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>
        <f>_xll.qlRateHelperEarliestDate($D35)</f>
        <v>42145</v>
      </c>
      <c r="I35" s="38">
        <f>_xll.qlRateHelperLatestDate($D35)</f>
        <v>50546</v>
      </c>
      <c r="J35" s="48">
        <v>0.39542015962349708</v>
      </c>
    </row>
    <row r="36" spans="4:12" x14ac:dyDescent="0.2">
      <c r="D36" s="36" t="str">
        <v>obj_008ea</v>
      </c>
      <c r="E36" s="36" t="str">
        <f>+_xll.qlRateHelperQuoteName(D36)</f>
        <v>USDAUD24Y_Quote</v>
      </c>
      <c r="F36" s="37">
        <f>_xll.qlRateHelperRate($D36)</f>
        <v>-0.1796085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>
        <f>_xll.qlRateHelperEarliestDate($D36)</f>
        <v>42145</v>
      </c>
      <c r="I36" s="38">
        <f>_xll.qlRateHelperLatestDate($D36)</f>
        <v>50913</v>
      </c>
      <c r="J36" s="48">
        <v>0.4158745799060668</v>
      </c>
    </row>
    <row r="37" spans="4:12" x14ac:dyDescent="0.2">
      <c r="D37" s="36" t="str">
        <v>obj_0093f</v>
      </c>
      <c r="E37" s="36" t="str">
        <f>+_xll.qlRateHelperQuoteName(D37)</f>
        <v>USDAUD25Y_Quote</v>
      </c>
      <c r="F37" s="37">
        <f>_xll.qlRateHelperRate($D37)</f>
        <v>-0.18807599999999999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>
        <f>_xll.qlRateHelperEarliestDate($D37)</f>
        <v>42145</v>
      </c>
      <c r="I37" s="38">
        <f>_xll.qlRateHelperLatestDate($D37)</f>
        <v>51277</v>
      </c>
      <c r="J37" s="48">
        <v>0.3988771620491508</v>
      </c>
    </row>
    <row r="38" spans="4:12" x14ac:dyDescent="0.2">
      <c r="D38" s="36" t="str">
        <v>obj_008d0</v>
      </c>
      <c r="E38" s="36" t="str">
        <f>+_xll.qlRateHelperQuoteName(D38)</f>
        <v>USDAUD26Y_Quote</v>
      </c>
      <c r="F38" s="37">
        <f>_xll.qlRateHelperRate($D38)</f>
        <v>-0.17689749999999999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>
        <f>_xll.qlRateHelperEarliestDate($D38)</f>
        <v>42145</v>
      </c>
      <c r="I38" s="38">
        <f>_xll.qlRateHelperLatestDate($D38)</f>
        <v>51642</v>
      </c>
      <c r="J38" s="48">
        <v>0.39510598363788657</v>
      </c>
    </row>
    <row r="39" spans="4:12" x14ac:dyDescent="0.2">
      <c r="D39" s="36" t="str">
        <v>obj_008f0</v>
      </c>
      <c r="E39" s="36" t="str">
        <f>+_xll.qlRateHelperQuoteName(D39)</f>
        <v>USDAUD27Y_Quote</v>
      </c>
      <c r="F39" s="37">
        <f>_xll.qlRateHelperRate($D39)</f>
        <v>-0.18880149999999998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>
        <f>_xll.qlRateHelperEarliestDate($D39)</f>
        <v>42145</v>
      </c>
      <c r="I39" s="38">
        <f>_xll.qlRateHelperLatestDate($D39)</f>
        <v>52007</v>
      </c>
      <c r="J39" s="48">
        <v>0.37691325077779231</v>
      </c>
    </row>
    <row r="40" spans="4:12" x14ac:dyDescent="0.2">
      <c r="D40" s="36" t="str">
        <v>obj_008f7</v>
      </c>
      <c r="E40" s="36" t="str">
        <f>+_xll.qlRateHelperQuoteName(D40)</f>
        <v>USDAUD28Y_Quote</v>
      </c>
      <c r="F40" s="37">
        <f>_xll.qlRateHelperRate($D40)</f>
        <v>-0.19057499999999999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>
        <f>_xll.qlRateHelperEarliestDate($D40)</f>
        <v>42145</v>
      </c>
      <c r="I40" s="38">
        <f>_xll.qlRateHelperLatestDate($D40)</f>
        <v>52372</v>
      </c>
      <c r="J40" s="48">
        <v>0.36561024305470885</v>
      </c>
    </row>
    <row r="41" spans="4:12" x14ac:dyDescent="0.2">
      <c r="D41" s="36" t="str">
        <v>obj_008e8</v>
      </c>
      <c r="E41" s="36" t="str">
        <f>+_xll.qlRateHelperQuoteName(D41)</f>
        <v>USDAUD29Y_Quote</v>
      </c>
      <c r="F41" s="37">
        <f>_xll.qlRateHelperRate($D41)</f>
        <v>-0.26375850000000001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>
        <f>_xll.qlRateHelperEarliestDate($D41)</f>
        <v>42145</v>
      </c>
      <c r="I41" s="38">
        <f>_xll.qlRateHelperLatestDate($D41)</f>
        <v>52740</v>
      </c>
      <c r="J41" s="48">
        <v>0.31250894066516149</v>
      </c>
    </row>
    <row r="42" spans="4:12" x14ac:dyDescent="0.2">
      <c r="D42" s="36" t="str">
        <v>obj_0094b</v>
      </c>
      <c r="E42" s="36" t="str">
        <f>+_xll.qlRateHelperQuoteName(D42)</f>
        <v>USDAUD30Y_Quote</v>
      </c>
      <c r="F42" s="37">
        <f>_xll.qlRateHelperRate($D42)</f>
        <v>-0.17719200000000002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>
        <f>_xll.qlRateHelperEarliestDate($D42)</f>
        <v>42145</v>
      </c>
      <c r="I42" s="38">
        <f>_xll.qlRateHelperLatestDate($D42)</f>
        <v>53104</v>
      </c>
      <c r="J42" s="48">
        <v>0.35382031139418002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8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75" t="s">
        <v>57</v>
      </c>
      <c r="M1" s="76" t="s">
        <v>129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_xll.qlRateHelperSelection(_xll.ohFilter(HKDRateHelpers,HKDRateHelpersIncluded),_xll.ohFilter(HKDRateHelpersPriority,HKDRateHelpersIncluded),nIMMFutures,nSerialFutures,FrontFuturesRollingDays,DepoInclusionCriteria,_xll.ohFilter(HKDMinDistance,HKDRateHelpersIncluded),HKDTrigger)</f>
        <v>obj_00989</v>
      </c>
      <c r="E2" s="33" t="str">
        <f>+_xll.qlRateHelperQuoteName(D2)</f>
        <v>USDHKDSN_Quote</v>
      </c>
      <c r="F2" s="34">
        <f>_xll.qlRateHelperRate($D2)</f>
        <v>1.0000000000000001E-5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0.9999933662882694</v>
      </c>
      <c r="L2" s="57" t="s">
        <v>117</v>
      </c>
      <c r="M2" s="63" t="str">
        <f>_xll.qlPiecewiseYieldCurve(M3,NDays,Calendar,_xll.ohPack('HKD Selected'!D2:D126),DayCounter,,,Accuracy,TraitsID,InterpolatorID,Permanent,,ObjectOverwrite)</f>
        <v>_HKDBASISUSDON#0041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obj_0099a</v>
      </c>
      <c r="E3" s="36" t="str">
        <f>+_xll.qlRateHelperQuoteName(D3)</f>
        <v>USDHKDSW_Quote</v>
      </c>
      <c r="F3" s="37">
        <f>_xll.qlRateHelperRate($D3)</f>
        <v>1E-4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0.99996318464978851</v>
      </c>
      <c r="L3" s="53" t="s">
        <v>136</v>
      </c>
      <c r="M3" s="96" t="str">
        <f>"_"&amp;Currency&amp;"BASIS"&amp;VLOOKUP(Currency,CurrencyTable,2,0)&amp;VLOOKUP(Currency,CurrencyTable,3,0)</f>
        <v>_HKDBASISUSDON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obj_00999</v>
      </c>
      <c r="E4" s="36" t="str">
        <f>+_xll.qlRateHelperQuoteName(D4)</f>
        <v>USDHKD2W_Quote</v>
      </c>
      <c r="F4" s="37">
        <f>_xll.qlRateHelperRate($D4)</f>
        <v>2.5000000000000001E-4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0.99991992221092696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obj_00998</v>
      </c>
      <c r="E5" s="36" t="str">
        <f>+_xll.qlRateHelperQuoteName(D5)</f>
        <v>USDHKD1M_Quote</v>
      </c>
      <c r="F5" s="37">
        <f>_xll.qlRateHelperRate($D5)</f>
        <v>5.7499999999999999E-4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42177</v>
      </c>
      <c r="J5" s="48">
        <v>0.9998129642767497</v>
      </c>
      <c r="L5" s="54" t="s">
        <v>114</v>
      </c>
      <c r="M5" s="72" t="str">
        <f>_xll.ohRangeRetrieveError('HKD Selected'!J1)</f>
        <v/>
      </c>
      <c r="N5" s="46" t="s">
        <v>112</v>
      </c>
    </row>
    <row r="6" spans="1:14" x14ac:dyDescent="0.2">
      <c r="D6" s="36" t="str">
        <v>obj_00993</v>
      </c>
      <c r="E6" s="36" t="str">
        <f>+_xll.qlRateHelperQuoteName(D6)</f>
        <v>USDHKD2M_Quote</v>
      </c>
      <c r="F6" s="37">
        <f>_xll.qlRateHelperRate($D6)</f>
        <v>6.9999999999999999E-4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42206</v>
      </c>
      <c r="J6" s="48">
        <v>0.99968950065832329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obj_00992</v>
      </c>
      <c r="E7" s="36" t="str">
        <f>+_xll.qlRateHelperQuoteName(D7)</f>
        <v>USDHKD3M_Quote</v>
      </c>
      <c r="F7" s="37">
        <f>_xll.qlRateHelperRate($D7)</f>
        <v>6.9999999999999999E-4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42237</v>
      </c>
      <c r="J7" s="48">
        <v>0.99956230660719403</v>
      </c>
      <c r="L7" s="53" t="s">
        <v>50</v>
      </c>
      <c r="M7" s="74" t="str">
        <f>'HKD RateHelpers'!JoinCalendar</f>
        <v>JoinHolidays(UnitedStates::Settlement,HongKong::HKEx)</v>
      </c>
      <c r="N7" s="46" t="s">
        <v>112</v>
      </c>
    </row>
    <row r="8" spans="1:14" x14ac:dyDescent="0.2">
      <c r="D8" s="36" t="str">
        <v>obj_0098c</v>
      </c>
      <c r="E8" s="36" t="str">
        <f>+_xll.qlRateHelperQuoteName(D8)</f>
        <v>USDHKD4M_Quote</v>
      </c>
      <c r="F8" s="37">
        <f>_xll.qlRateHelperRate($D8)</f>
        <v>5.9999999999999995E-4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42268</v>
      </c>
      <c r="J8" s="48">
        <v>0.99943430066534145</v>
      </c>
      <c r="L8" s="53" t="s">
        <v>49</v>
      </c>
      <c r="M8" s="56"/>
      <c r="N8" s="46" t="s">
        <v>112</v>
      </c>
    </row>
    <row r="9" spans="1:14" x14ac:dyDescent="0.2">
      <c r="D9" s="36" t="str">
        <v>obj_00991</v>
      </c>
      <c r="E9" s="36" t="str">
        <f>+_xll.qlRateHelperQuoteName(D9)</f>
        <v>USDHKD5M_Quote</v>
      </c>
      <c r="F9" s="37">
        <f>_xll.qlRateHelperRate($D9)</f>
        <v>5.9999999999999995E-4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42299</v>
      </c>
      <c r="J9" s="48">
        <v>0.99923599625807991</v>
      </c>
      <c r="L9" s="53" t="s">
        <v>48</v>
      </c>
      <c r="M9" s="65"/>
      <c r="N9" s="46" t="s">
        <v>112</v>
      </c>
    </row>
    <row r="10" spans="1:14" x14ac:dyDescent="0.2">
      <c r="D10" s="36" t="str">
        <v>obj_00996</v>
      </c>
      <c r="E10" s="36" t="str">
        <f>+_xll.qlRateHelperQuoteName(D10)</f>
        <v>USDHKD6M_Quote</v>
      </c>
      <c r="F10" s="37">
        <f>_xll.qlRateHelperRate($D10)</f>
        <v>5.5000000000000003E-4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42331</v>
      </c>
      <c r="J10" s="48">
        <v>0.99900514325957046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obj_0093e</v>
      </c>
      <c r="E11" s="36" t="str">
        <f>+_xll.qlRateHelperQuoteName(D11)</f>
        <v>USDHKD9M_Quote</v>
      </c>
      <c r="F11" s="37">
        <f>_xll.qlRateHelperRate($D11)</f>
        <v>4.0000000000000002E-4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42422</v>
      </c>
      <c r="J11" s="48">
        <v>0.99810523607130819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obj_0098d</v>
      </c>
      <c r="E12" s="36" t="str">
        <f>+_xll.qlRateHelperQuoteName(D12)</f>
        <v>USDHKD1Y_Quote</v>
      </c>
      <c r="F12" s="37">
        <f>_xll.qlRateHelperRate($D12)</f>
        <v>3.5E-4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42513</v>
      </c>
      <c r="J12" s="48">
        <v>0.99677566617316604</v>
      </c>
      <c r="L12" s="68" t="s">
        <v>142</v>
      </c>
      <c r="M12" s="66" t="b">
        <f>_xll.qlRelinkableHandleLinkTo('General Settings'!C16,YieldCurve)</f>
        <v>1</v>
      </c>
    </row>
    <row r="13" spans="1:14" x14ac:dyDescent="0.2">
      <c r="D13" s="36" t="str">
        <v>obj_0098b</v>
      </c>
      <c r="E13" s="36" t="str">
        <f>+_xll.qlRateHelperQuoteName(D13)</f>
        <v>USDHKD15M_Quote</v>
      </c>
      <c r="F13" s="37">
        <f>_xll.qlRateHelperRate($D13)</f>
        <v>-5.0000000000000001E-4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42604</v>
      </c>
      <c r="J13" s="48">
        <v>0.9950736349797944</v>
      </c>
      <c r="L13" s="68" t="s">
        <v>116</v>
      </c>
      <c r="M13" s="66" t="b">
        <v>0</v>
      </c>
    </row>
    <row r="14" spans="1:14" x14ac:dyDescent="0.2">
      <c r="D14" s="36" t="str">
        <v>obj_00994</v>
      </c>
      <c r="E14" s="36" t="str">
        <f>+_xll.qlRateHelperQuoteName(D14)</f>
        <v>USDHKD18M_Quote</v>
      </c>
      <c r="F14" s="37">
        <f>_xll.qlRateHelperRate($D14)</f>
        <v>-1E-3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42695</v>
      </c>
      <c r="J14" s="48">
        <v>0.99286269514862691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obj_00997</v>
      </c>
      <c r="E15" s="36" t="str">
        <f>+_xll.qlRateHelperQuoteName(D15)</f>
        <v>USDHKD21M_Quote</v>
      </c>
      <c r="F15" s="37">
        <f>_xll.qlRateHelperRate($D15)</f>
        <v>-1.75E-3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42787</v>
      </c>
      <c r="J15" s="48">
        <v>0.99012496151160012</v>
      </c>
      <c r="N15" s="46" t="s">
        <v>112</v>
      </c>
    </row>
    <row r="16" spans="1:14" x14ac:dyDescent="0.2">
      <c r="D16" s="36" t="str">
        <v>obj_00990</v>
      </c>
      <c r="E16" s="36" t="str">
        <f>+_xll.qlRateHelperQuoteName(D16)</f>
        <v>USDHKD2Y_Quote</v>
      </c>
      <c r="F16" s="37">
        <f>_xll.qlRateHelperRate($D16)</f>
        <v>-3.0000000000000001E-3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42877</v>
      </c>
      <c r="J16" s="48">
        <v>0.98709224191737077</v>
      </c>
      <c r="N16" s="46"/>
    </row>
    <row r="17" spans="4:14" x14ac:dyDescent="0.2">
      <c r="D17" s="36" t="str">
        <v>obj_00995</v>
      </c>
      <c r="E17" s="36" t="str">
        <f>+_xll.qlRateHelperQuoteName(D17)</f>
        <v>USDHKD3Y_Quote</v>
      </c>
      <c r="F17" s="37">
        <f>_xll.qlRateHelperRate($D17)</f>
        <v>-7.4999999999999997E-3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43241</v>
      </c>
      <c r="J17" s="48">
        <v>0.97141050868150847</v>
      </c>
      <c r="N17" s="46"/>
    </row>
    <row r="18" spans="4:14" x14ac:dyDescent="0.2">
      <c r="D18" s="36" t="str">
        <v>obj_0098f</v>
      </c>
      <c r="E18" s="36" t="str">
        <f>+_xll.qlRateHelperQuoteName(D18)</f>
        <v>USDHKD4Y_Quote</v>
      </c>
      <c r="F18" s="37">
        <f>_xll.qlRateHelperRate($D18)</f>
        <v>-1.7500000000000002E-2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43606</v>
      </c>
      <c r="J18" s="48">
        <v>0.95251313467085652</v>
      </c>
      <c r="N18" s="46"/>
    </row>
    <row r="19" spans="4:14" x14ac:dyDescent="0.2">
      <c r="D19" s="36" t="str">
        <v>obj_0098a</v>
      </c>
      <c r="E19" s="36" t="str">
        <f>+_xll.qlRateHelperQuoteName(D19)</f>
        <v>USDHKD5Y_Quote</v>
      </c>
      <c r="F19" s="37">
        <f>_xll.qlRateHelperRate($D19)</f>
        <v>-2.5000000000000001E-2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43972</v>
      </c>
      <c r="J19" s="48">
        <v>0.93085266884351969</v>
      </c>
      <c r="N19" s="46"/>
    </row>
    <row r="20" spans="4:14" x14ac:dyDescent="0.2">
      <c r="D20" s="36" t="str">
        <v>obj_00938</v>
      </c>
      <c r="E20" s="36" t="str">
        <f>+_xll.qlRateHelperQuoteName(D20)</f>
        <v>USDHKD7Y_Quote</v>
      </c>
      <c r="F20" s="37">
        <f>_xll.qlRateHelperRate($D20)</f>
        <v>-0.06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44704</v>
      </c>
      <c r="J20" s="48">
        <v>0.88660557610103563</v>
      </c>
      <c r="N20" s="46"/>
    </row>
    <row r="21" spans="4:14" x14ac:dyDescent="0.2">
      <c r="D21" s="36" t="str">
        <v>obj_0098e</v>
      </c>
      <c r="E21" s="36" t="str">
        <f>+_xll.qlRateHelperQuoteName(D21)</f>
        <v>USDHKD10Y_Quote</v>
      </c>
      <c r="F21" s="37">
        <f>_xll.qlRateHelperRate($D21)</f>
        <v>-0.105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45798</v>
      </c>
      <c r="J21" s="48">
        <v>0.81916182852579245</v>
      </c>
      <c r="N21" s="46"/>
    </row>
    <row r="22" spans="4:14" x14ac:dyDescent="0.2">
      <c r="D22" s="36" t="e">
        <v>#N/A</v>
      </c>
      <c r="E22" s="36" t="e">
        <f>+_xll.qlRateHelperQuoteName(D22)</f>
        <v>#VALUE!</v>
      </c>
      <c r="F22" s="37" t="e">
        <f>_xll.qlRateHelperRate($D22)</f>
        <v>#VALUE!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 t="e">
        <f>_xll.qlRateHelperEarliestDate($D22)</f>
        <v>#VALUE!</v>
      </c>
      <c r="I22" s="38" t="e">
        <f>_xll.qlRateHelperLatestDate($D22)</f>
        <v>#VALUE!</v>
      </c>
      <c r="J22" s="48" t="e">
        <v>#N/A</v>
      </c>
      <c r="N22" s="46"/>
    </row>
    <row r="23" spans="4:14" x14ac:dyDescent="0.2">
      <c r="D23" s="36" t="e">
        <v>#N/A</v>
      </c>
      <c r="E23" s="36" t="e">
        <f>+_xll.qlRateHelperQuoteName(D23)</f>
        <v>#VALUE!</v>
      </c>
      <c r="F23" s="37" t="e">
        <f>_xll.qlRateHelperRate($D23)</f>
        <v>#VALUE!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 t="e">
        <f>_xll.qlRateHelperEarliestDate($D23)</f>
        <v>#VALUE!</v>
      </c>
      <c r="I23" s="38" t="e">
        <f>_xll.qlRateHelperLatestDate($D23)</f>
        <v>#VALUE!</v>
      </c>
      <c r="J23" s="48" t="e">
        <v>#N/A</v>
      </c>
      <c r="N23" s="46"/>
    </row>
    <row r="24" spans="4:14" x14ac:dyDescent="0.2">
      <c r="D24" s="36" t="e">
        <v>#N/A</v>
      </c>
      <c r="E24" s="36" t="e">
        <f>+_xll.qlRateHelperQuoteName(D24)</f>
        <v>#VALUE!</v>
      </c>
      <c r="F24" s="37" t="e">
        <f>_xll.qlRateHelperRate($D24)</f>
        <v>#VALUE!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 t="e">
        <f>_xll.qlRateHelperEarliestDate($D24)</f>
        <v>#VALUE!</v>
      </c>
      <c r="I24" s="38" t="e">
        <f>_xll.qlRateHelperLatestDate($D24)</f>
        <v>#VALUE!</v>
      </c>
      <c r="J24" s="48" t="e">
        <v>#N/A</v>
      </c>
      <c r="N24" s="46"/>
    </row>
    <row r="25" spans="4:14" x14ac:dyDescent="0.2">
      <c r="D25" s="36" t="e">
        <v>#N/A</v>
      </c>
      <c r="E25" s="36" t="e">
        <f>+_xll.qlRateHelperQuoteName(D25)</f>
        <v>#VALUE!</v>
      </c>
      <c r="F25" s="37" t="e">
        <f>_xll.qlRateHelperRate($D25)</f>
        <v>#VALUE!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 t="e">
        <f>_xll.qlRateHelperEarliestDate($D25)</f>
        <v>#VALUE!</v>
      </c>
      <c r="I25" s="38" t="e">
        <f>_xll.qlRateHelperLatestDate($D25)</f>
        <v>#VALUE!</v>
      </c>
      <c r="J25" s="48" t="e">
        <v>#N/A</v>
      </c>
      <c r="N25" s="46"/>
    </row>
    <row r="26" spans="4:14" x14ac:dyDescent="0.2">
      <c r="D26" s="36" t="e">
        <v>#N/A</v>
      </c>
      <c r="E26" s="36" t="e">
        <f>+_xll.qlRateHelperQuoteName(D26)</f>
        <v>#VALUE!</v>
      </c>
      <c r="F26" s="37" t="e">
        <f>_xll.qlRateHelperRate($D26)</f>
        <v>#VALUE!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 t="e">
        <f>_xll.qlRateHelperEarliestDate($D26)</f>
        <v>#VALUE!</v>
      </c>
      <c r="I26" s="38" t="e">
        <f>_xll.qlRateHelperLatestDate($D26)</f>
        <v>#VALUE!</v>
      </c>
      <c r="J26" s="48" t="e">
        <v>#N/A</v>
      </c>
      <c r="N26" s="46"/>
    </row>
    <row r="27" spans="4:14" x14ac:dyDescent="0.2">
      <c r="D27" s="36" t="e">
        <v>#N/A</v>
      </c>
      <c r="E27" s="36" t="e">
        <f>+_xll.qlRateHelperQuoteName(D27)</f>
        <v>#VALUE!</v>
      </c>
      <c r="F27" s="37" t="e">
        <f>_xll.qlRateHelperRate($D27)</f>
        <v>#VALUE!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 t="e">
        <f>_xll.qlRateHelperEarliestDate($D27)</f>
        <v>#VALUE!</v>
      </c>
      <c r="I27" s="38" t="e">
        <f>_xll.qlRateHelperLatestDate($D27)</f>
        <v>#VALUE!</v>
      </c>
      <c r="J27" s="48" t="e">
        <v>#N/A</v>
      </c>
      <c r="N27" s="46"/>
    </row>
    <row r="28" spans="4:14" x14ac:dyDescent="0.2">
      <c r="D28" s="36" t="e">
        <v>#N/A</v>
      </c>
      <c r="E28" s="36" t="e">
        <f>+_xll.qlRateHelperQuoteName(D28)</f>
        <v>#VALUE!</v>
      </c>
      <c r="F28" s="37" t="e">
        <f>_xll.qlRateHelperRate($D28)</f>
        <v>#VALUE!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 t="e">
        <f>_xll.qlRateHelperEarliestDate($D28)</f>
        <v>#VALUE!</v>
      </c>
      <c r="I28" s="38" t="e">
        <f>_xll.qlRateHelperLatestDate($D28)</f>
        <v>#VALUE!</v>
      </c>
      <c r="J28" s="48" t="e">
        <v>#N/A</v>
      </c>
      <c r="L28" s="46"/>
      <c r="N28" s="46"/>
    </row>
    <row r="29" spans="4:14" x14ac:dyDescent="0.2">
      <c r="D29" s="36" t="e">
        <v>#N/A</v>
      </c>
      <c r="E29" s="36" t="e">
        <f>+_xll.qlRateHelperQuoteName(D29)</f>
        <v>#VALUE!</v>
      </c>
      <c r="F29" s="37" t="e">
        <f>_xll.qlRateHelperRate($D29)</f>
        <v>#VALUE!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 t="e">
        <f>_xll.qlRateHelperEarliestDate($D29)</f>
        <v>#VALUE!</v>
      </c>
      <c r="I29" s="38" t="e">
        <f>_xll.qlRateHelperLatestDate($D29)</f>
        <v>#VALUE!</v>
      </c>
      <c r="J29" s="48" t="e">
        <v>#N/A</v>
      </c>
      <c r="L29" s="46"/>
      <c r="N29" s="46"/>
    </row>
    <row r="30" spans="4:14" x14ac:dyDescent="0.2">
      <c r="D30" s="36" t="e">
        <v>#N/A</v>
      </c>
      <c r="E30" s="36" t="e">
        <f>+_xll.qlRateHelperQuoteName(D30)</f>
        <v>#VALUE!</v>
      </c>
      <c r="F30" s="37" t="e">
        <f>_xll.qlRateHelperRate($D30)</f>
        <v>#VALUE!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 t="e">
        <f>_xll.qlRateHelperEarliestDate($D30)</f>
        <v>#VALUE!</v>
      </c>
      <c r="I30" s="38" t="e">
        <f>_xll.qlRateHelperLatestDate($D30)</f>
        <v>#VALUE!</v>
      </c>
      <c r="J30" s="48" t="e">
        <v>#N/A</v>
      </c>
      <c r="L30" s="46"/>
      <c r="N30" s="46"/>
    </row>
    <row r="31" spans="4:14" x14ac:dyDescent="0.2">
      <c r="D31" s="36" t="e">
        <v>#N/A</v>
      </c>
      <c r="E31" s="36" t="e">
        <f>+_xll.qlRateHelperQuoteName(D31)</f>
        <v>#VALUE!</v>
      </c>
      <c r="F31" s="37" t="e">
        <f>_xll.qlRateHelperRate($D31)</f>
        <v>#VALUE!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 t="e">
        <f>_xll.qlRateHelperEarliestDate($D31)</f>
        <v>#VALUE!</v>
      </c>
      <c r="I31" s="38" t="e">
        <f>_xll.qlRateHelperLatestDate($D31)</f>
        <v>#VALUE!</v>
      </c>
      <c r="J31" s="48" t="e">
        <v>#N/A</v>
      </c>
      <c r="L31" s="46"/>
      <c r="N31" s="46"/>
    </row>
    <row r="32" spans="4:14" x14ac:dyDescent="0.2">
      <c r="D32" s="36" t="e">
        <v>#N/A</v>
      </c>
      <c r="E32" s="36" t="e">
        <f>+_xll.qlRateHelperQuoteName(D32)</f>
        <v>#VALUE!</v>
      </c>
      <c r="F32" s="37" t="e">
        <f>_xll.qlRateHelperRate($D32)</f>
        <v>#VALUE!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 t="e">
        <f>_xll.qlRateHelperEarliestDate($D32)</f>
        <v>#VALUE!</v>
      </c>
      <c r="I32" s="38" t="e">
        <f>_xll.qlRateHelperLatestDate($D32)</f>
        <v>#VALUE!</v>
      </c>
      <c r="J32" s="48" t="e">
        <v>#N/A</v>
      </c>
      <c r="L32" s="46"/>
      <c r="N32" s="46"/>
    </row>
    <row r="33" spans="4:12" x14ac:dyDescent="0.2">
      <c r="D33" s="36" t="e">
        <v>#N/A</v>
      </c>
      <c r="E33" s="36" t="e">
        <f>+_xll.qlRateHelperQuoteName(D33)</f>
        <v>#VALUE!</v>
      </c>
      <c r="F33" s="37" t="e">
        <f>_xll.qlRateHelperRate($D33)</f>
        <v>#VALUE!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 t="e">
        <f>_xll.qlRateHelperEarliestDate($D33)</f>
        <v>#VALUE!</v>
      </c>
      <c r="I33" s="38" t="e">
        <f>_xll.qlRateHelperLatestDate($D33)</f>
        <v>#VALUE!</v>
      </c>
      <c r="J33" s="48" t="e">
        <v>#N/A</v>
      </c>
      <c r="L33" s="46"/>
    </row>
    <row r="34" spans="4:12" x14ac:dyDescent="0.2">
      <c r="D34" s="36" t="e">
        <v>#N/A</v>
      </c>
      <c r="E34" s="36" t="e">
        <f>+_xll.qlRateHelperQuoteName(D34)</f>
        <v>#VALUE!</v>
      </c>
      <c r="F34" s="37" t="e">
        <f>_xll.qlRateHelperRate($D34)</f>
        <v>#VALUE!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 t="e">
        <f>_xll.qlRateHelperEarliestDate($D34)</f>
        <v>#VALUE!</v>
      </c>
      <c r="I34" s="38" t="e">
        <f>_xll.qlRateHelperLatestDate($D34)</f>
        <v>#VALUE!</v>
      </c>
      <c r="J34" s="48" t="e">
        <v>#N/A</v>
      </c>
    </row>
    <row r="35" spans="4:12" x14ac:dyDescent="0.2">
      <c r="D35" s="36" t="e">
        <v>#N/A</v>
      </c>
      <c r="E35" s="36" t="e">
        <f>+_xll.qlRateHelperQuoteName(D35)</f>
        <v>#VALUE!</v>
      </c>
      <c r="F35" s="37" t="e">
        <f>_xll.qlRateHelperRate($D35)</f>
        <v>#VALUE!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 t="e">
        <f>_xll.qlRateHelperEarliestDate($D35)</f>
        <v>#VALUE!</v>
      </c>
      <c r="I35" s="38" t="e">
        <f>_xll.qlRateHelperLatestDate($D35)</f>
        <v>#VALUE!</v>
      </c>
      <c r="J35" s="48" t="e">
        <v>#N/A</v>
      </c>
    </row>
    <row r="36" spans="4:12" x14ac:dyDescent="0.2">
      <c r="D36" s="36" t="e">
        <v>#N/A</v>
      </c>
      <c r="E36" s="36" t="e">
        <f>+_xll.qlRateHelperQuoteName(D36)</f>
        <v>#VALUE!</v>
      </c>
      <c r="F36" s="37" t="e">
        <f>_xll.qlRateHelperRate($D36)</f>
        <v>#VALUE!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 t="e">
        <f>_xll.qlRateHelperEarliestDate($D36)</f>
        <v>#VALUE!</v>
      </c>
      <c r="I36" s="38" t="e">
        <f>_xll.qlRateHelperLatestDate($D36)</f>
        <v>#VALUE!</v>
      </c>
      <c r="J36" s="48" t="e">
        <v>#N/A</v>
      </c>
    </row>
    <row r="37" spans="4:12" x14ac:dyDescent="0.2">
      <c r="D37" s="36" t="e">
        <v>#N/A</v>
      </c>
      <c r="E37" s="36" t="e">
        <f>+_xll.qlRateHelperQuoteName(D37)</f>
        <v>#VALUE!</v>
      </c>
      <c r="F37" s="37" t="e">
        <f>_xll.qlRateHelperRate($D37)</f>
        <v>#VALUE!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 t="e">
        <f>_xll.qlRateHelperEarliestDate($D37)</f>
        <v>#VALUE!</v>
      </c>
      <c r="I37" s="38" t="e">
        <f>_xll.qlRateHelperLatestDate($D37)</f>
        <v>#VALUE!</v>
      </c>
      <c r="J37" s="48" t="e">
        <v>#N/A</v>
      </c>
    </row>
    <row r="38" spans="4:12" x14ac:dyDescent="0.2">
      <c r="D38" s="36" t="e">
        <v>#N/A</v>
      </c>
      <c r="E38" s="36" t="e">
        <f>+_xll.qlRateHelperQuoteName(D38)</f>
        <v>#VALUE!</v>
      </c>
      <c r="F38" s="37" t="e">
        <f>_xll.qlRateHelperRate($D38)</f>
        <v>#VALUE!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 t="e">
        <f>_xll.qlRateHelperEarliestDate($D38)</f>
        <v>#VALUE!</v>
      </c>
      <c r="I38" s="38" t="e">
        <f>_xll.qlRateHelperLatestDate($D38)</f>
        <v>#VALUE!</v>
      </c>
      <c r="J38" s="48" t="e">
        <v>#N/A</v>
      </c>
    </row>
    <row r="39" spans="4:12" x14ac:dyDescent="0.2">
      <c r="D39" s="36" t="e">
        <v>#N/A</v>
      </c>
      <c r="E39" s="36" t="e">
        <f>+_xll.qlRateHelperQuoteName(D39)</f>
        <v>#VALUE!</v>
      </c>
      <c r="F39" s="37" t="e">
        <f>_xll.qlRateHelperRate($D39)</f>
        <v>#VALUE!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 t="e">
        <f>_xll.qlRateHelperEarliestDate($D39)</f>
        <v>#VALUE!</v>
      </c>
      <c r="I39" s="38" t="e">
        <f>_xll.qlRateHelperLatestDate($D39)</f>
        <v>#VALUE!</v>
      </c>
      <c r="J39" s="48" t="e">
        <v>#N/A</v>
      </c>
    </row>
    <row r="40" spans="4:12" x14ac:dyDescent="0.2">
      <c r="D40" s="36" t="e">
        <v>#N/A</v>
      </c>
      <c r="E40" s="36" t="e">
        <f>+_xll.qlRateHelperQuoteName(D40)</f>
        <v>#VALUE!</v>
      </c>
      <c r="F40" s="37" t="e">
        <f>_xll.qlRateHelperRate($D40)</f>
        <v>#VALUE!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 t="e">
        <f>_xll.qlRateHelperEarliestDate($D40)</f>
        <v>#VALUE!</v>
      </c>
      <c r="I40" s="38" t="e">
        <f>_xll.qlRateHelperLatestDate($D40)</f>
        <v>#VALUE!</v>
      </c>
      <c r="J40" s="48" t="e">
        <v>#N/A</v>
      </c>
    </row>
    <row r="41" spans="4:12" x14ac:dyDescent="0.2">
      <c r="D41" s="36" t="e">
        <v>#N/A</v>
      </c>
      <c r="E41" s="36" t="e">
        <f>+_xll.qlRateHelperQuoteName(D41)</f>
        <v>#VALUE!</v>
      </c>
      <c r="F41" s="37" t="e">
        <f>_xll.qlRateHelperRate($D41)</f>
        <v>#VALUE!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 t="e">
        <f>_xll.qlRateHelperEarliestDate($D41)</f>
        <v>#VALUE!</v>
      </c>
      <c r="I41" s="38" t="e">
        <f>_xll.qlRateHelperLatestDate($D41)</f>
        <v>#VALUE!</v>
      </c>
      <c r="J41" s="48" t="e">
        <v>#N/A</v>
      </c>
    </row>
    <row r="42" spans="4:12" x14ac:dyDescent="0.2">
      <c r="D42" s="36" t="e">
        <v>#N/A</v>
      </c>
      <c r="E42" s="36" t="e">
        <f>+_xll.qlRateHelperQuoteName(D42)</f>
        <v>#VALUE!</v>
      </c>
      <c r="F42" s="37" t="e">
        <f>_xll.qlRateHelperRate($D42)</f>
        <v>#VALUE!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 t="e">
        <f>_xll.qlRateHelperEarliestDate($D42)</f>
        <v>#VALUE!</v>
      </c>
      <c r="I42" s="38" t="e">
        <f>_xll.qlRateHelperLatestDate($D42)</f>
        <v>#VALUE!</v>
      </c>
      <c r="J42" s="48" t="e">
        <v>#N/A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42" hidden="1" customWidth="1" outlineLevel="1"/>
    <col min="2" max="2" width="9" style="42" hidden="1" customWidth="1" outlineLevel="1"/>
    <col min="3" max="3" width="2.7109375" style="42" hidden="1" customWidth="1" outlineLevel="1"/>
    <col min="4" max="4" width="13.140625" style="73" hidden="1" customWidth="1" outlineLevel="1"/>
    <col min="5" max="5" width="17.7109375" style="73" customWidth="1" collapsed="1"/>
    <col min="6" max="9" width="17.7109375" style="73" customWidth="1"/>
    <col min="10" max="10" width="17.7109375" style="42" customWidth="1"/>
    <col min="11" max="11" width="2.7109375" style="42" customWidth="1"/>
    <col min="12" max="12" width="18.28515625" style="42" bestFit="1" customWidth="1"/>
    <col min="13" max="13" width="50.7109375" style="42" customWidth="1"/>
    <col min="14" max="14" width="2.7109375" style="42" customWidth="1"/>
    <col min="15" max="15" width="30.7109375" style="42" bestFit="1" customWidth="1"/>
    <col min="16" max="16" width="47.28515625" style="42" bestFit="1" customWidth="1"/>
    <col min="17" max="17" width="17.28515625" style="42" bestFit="1" customWidth="1"/>
    <col min="18" max="16384" width="9.140625" style="42"/>
  </cols>
  <sheetData>
    <row r="1" spans="1:14" ht="22.5" x14ac:dyDescent="0.2">
      <c r="A1" s="104" t="s">
        <v>44</v>
      </c>
      <c r="B1" s="105"/>
      <c r="D1" s="21" t="s">
        <v>43</v>
      </c>
      <c r="E1" s="21" t="s">
        <v>68</v>
      </c>
      <c r="F1" s="21" t="s">
        <v>42</v>
      </c>
      <c r="G1" s="101"/>
      <c r="H1" s="21" t="s">
        <v>31</v>
      </c>
      <c r="I1" s="21" t="s">
        <v>30</v>
      </c>
      <c r="J1" s="47">
        <f t="array" ref="J1:J126">_xll.qlPiecewiseYieldCurveData(YieldCurve,)</f>
        <v>1</v>
      </c>
      <c r="L1" s="75" t="s">
        <v>57</v>
      </c>
      <c r="M1" s="76" t="s">
        <v>127</v>
      </c>
      <c r="N1" s="42" t="s">
        <v>112</v>
      </c>
    </row>
    <row r="2" spans="1:14" x14ac:dyDescent="0.2">
      <c r="A2" s="43" t="s">
        <v>41</v>
      </c>
      <c r="B2" s="30">
        <v>0</v>
      </c>
      <c r="D2" s="33" t="str">
        <f t="array" ref="D2:D126">_xll.qlRateHelperSelection(_xll.ohFilter(SEKRateHelpers,SEKRateHelpersIncluded),_xll.ohFilter(SEKRateHelpersPriority,SEKRateHelpersIncluded),nIMMFutures,nSerialFutures,FrontFuturesRollingDays,DepoInclusionCriteria,_xll.ohFilter(SEKMinDistance,SEKRateHelpersIncluded),SEKTrigger)</f>
        <v>obj_00921</v>
      </c>
      <c r="E2" s="33" t="str">
        <f>+_xll.qlRateHelperQuoteName(D2)</f>
        <v>USDSEKSN_Quote</v>
      </c>
      <c r="F2" s="34">
        <f>_xll.qlRateHelperRate($D2)</f>
        <v>-1.4500000000000003E-4</v>
      </c>
      <c r="G2" s="34" t="str">
        <f>IF(ISERROR(_xll.qlSwapRateHelperSpread($D2)),IF(ISERROR(_xll.qlFuturesRateHelperConvexityAdjustment($D2)),"--",_xll.qlFuturesRateHelperConvexityAdjustment($D2)),_xll.qlSwapRateHelperSpread($D2))</f>
        <v>--</v>
      </c>
      <c r="H2" s="35">
        <f>_xll.qlRateHelperEarliestDate($D2)</f>
        <v>42145</v>
      </c>
      <c r="I2" s="35">
        <f>_xll.qlRateHelperLatestDate($D2)</f>
        <v>42146</v>
      </c>
      <c r="J2" s="48">
        <v>1.0000119893476231</v>
      </c>
      <c r="L2" s="57" t="s">
        <v>117</v>
      </c>
      <c r="M2" s="63" t="str">
        <f>_xll.qlPiecewiseYieldCurve(M3,NDays,Calendar,_xll.ohPack('SEK Selected'!D2:D126),DayCounter,,,Accuracy,TraitsID,InterpolatorID,Permanent,,ObjectOverwrite)</f>
        <v>_SEKBASISUSDON#0040</v>
      </c>
      <c r="N2" s="46" t="s">
        <v>112</v>
      </c>
    </row>
    <row r="3" spans="1:14" x14ac:dyDescent="0.2">
      <c r="A3" s="44" t="s">
        <v>40</v>
      </c>
      <c r="B3" s="31">
        <v>0</v>
      </c>
      <c r="D3" s="36" t="str">
        <v>obj_00979</v>
      </c>
      <c r="E3" s="36" t="str">
        <f>+_xll.qlRateHelperQuoteName(D3)</f>
        <v>USDSEKSW_Quote</v>
      </c>
      <c r="F3" s="37">
        <f>_xll.qlRateHelperRate($D3)</f>
        <v>-1.0350000000000001E-3</v>
      </c>
      <c r="G3" s="37" t="str">
        <f>IF(ISERROR(_xll.qlSwapRateHelperSpread($D3)),IF(ISERROR(_xll.qlFuturesRateHelperConvexityAdjustment($D3)),"--",_xll.qlFuturesRateHelperConvexityAdjustment($D3)),_xll.qlSwapRateHelperSpread($D3))</f>
        <v>--</v>
      </c>
      <c r="H3" s="38">
        <f>_xll.qlRateHelperEarliestDate($D3)</f>
        <v>42145</v>
      </c>
      <c r="I3" s="38">
        <f>_xll.qlRateHelperLatestDate($D3)</f>
        <v>42152</v>
      </c>
      <c r="J3" s="48">
        <v>1.000099817207228</v>
      </c>
      <c r="L3" s="53" t="s">
        <v>136</v>
      </c>
      <c r="M3" s="96" t="str">
        <f>"_"&amp;Currency&amp;"BASIS"&amp;VLOOKUP(Currency,CurrencyTable,2,0)&amp;VLOOKUP(Currency,CurrencyTable,3,0)</f>
        <v>_SEKBASISUSDON</v>
      </c>
      <c r="N3" s="46" t="s">
        <v>112</v>
      </c>
    </row>
    <row r="4" spans="1:14" x14ac:dyDescent="0.2">
      <c r="A4" s="44" t="s">
        <v>39</v>
      </c>
      <c r="B4" s="31">
        <v>0</v>
      </c>
      <c r="D4" s="36" t="str">
        <v>obj_0092a</v>
      </c>
      <c r="E4" s="36" t="str">
        <f>+_xll.qlRateHelperQuoteName(D4)</f>
        <v>USDSEK2W_Quote</v>
      </c>
      <c r="F4" s="37">
        <f>_xll.qlRateHelperRate($D4)</f>
        <v>-2.0600000000000002E-3</v>
      </c>
      <c r="G4" s="37" t="str">
        <f>IF(ISERROR(_xll.qlSwapRateHelperSpread($D4)),IF(ISERROR(_xll.qlFuturesRateHelperConvexityAdjustment($D4)),"--",_xll.qlFuturesRateHelperConvexityAdjustment($D4)),_xll.qlSwapRateHelperSpread($D4))</f>
        <v>--</v>
      </c>
      <c r="H4" s="38">
        <f>_xll.qlRateHelperEarliestDate($D4)</f>
        <v>42145</v>
      </c>
      <c r="I4" s="38">
        <f>_xll.qlRateHelperLatestDate($D4)</f>
        <v>42159</v>
      </c>
      <c r="J4" s="48">
        <v>1.0001984643590587</v>
      </c>
      <c r="L4" s="53" t="s">
        <v>113</v>
      </c>
      <c r="M4" s="71" t="str">
        <f>_xll.ohRangeRetrieveError(YieldCurve)</f>
        <v/>
      </c>
      <c r="N4" s="46" t="s">
        <v>112</v>
      </c>
    </row>
    <row r="5" spans="1:14" x14ac:dyDescent="0.2">
      <c r="A5" s="45" t="s">
        <v>38</v>
      </c>
      <c r="B5" s="32" t="s">
        <v>37</v>
      </c>
      <c r="D5" s="36" t="str">
        <v>obj_00986</v>
      </c>
      <c r="E5" s="36" t="str">
        <f>+_xll.qlRateHelperQuoteName(D5)</f>
        <v>USDSEK3W_Quote</v>
      </c>
      <c r="F5" s="37">
        <f>_xll.qlRateHelperRate($D5)</f>
        <v>-3.1180000000000001E-3</v>
      </c>
      <c r="G5" s="37" t="str">
        <f>IF(ISERROR(_xll.qlSwapRateHelperSpread($D5)),IF(ISERROR(_xll.qlFuturesRateHelperConvexityAdjustment($D5)),"--",_xll.qlFuturesRateHelperConvexityAdjustment($D5)),_xll.qlSwapRateHelperSpread($D5))</f>
        <v>--</v>
      </c>
      <c r="H5" s="38">
        <f>_xll.qlRateHelperEarliestDate($D5)</f>
        <v>42145</v>
      </c>
      <c r="I5" s="38">
        <f>_xll.qlRateHelperLatestDate($D5)</f>
        <v>42166</v>
      </c>
      <c r="J5" s="48">
        <v>1.0003010842074107</v>
      </c>
      <c r="L5" s="54" t="s">
        <v>114</v>
      </c>
      <c r="M5" s="72" t="str">
        <f>_xll.ohRangeRetrieveError('SEK Selected'!J1)</f>
        <v/>
      </c>
      <c r="N5" s="46" t="s">
        <v>112</v>
      </c>
    </row>
    <row r="6" spans="1:14" x14ac:dyDescent="0.2">
      <c r="D6" s="36" t="str">
        <v>obj_00984</v>
      </c>
      <c r="E6" s="36" t="str">
        <f>+_xll.qlRateHelperQuoteName(D6)</f>
        <v>USDSEK1M_Quote</v>
      </c>
      <c r="F6" s="37">
        <f>_xll.qlRateHelperRate($D6)</f>
        <v>-4.8579999999999995E-3</v>
      </c>
      <c r="G6" s="37" t="str">
        <f>IF(ISERROR(_xll.qlSwapRateHelperSpread($D6)),IF(ISERROR(_xll.qlFuturesRateHelperConvexityAdjustment($D6)),"--",_xll.qlFuturesRateHelperConvexityAdjustment($D6)),_xll.qlSwapRateHelperSpread($D6))</f>
        <v>--</v>
      </c>
      <c r="H6" s="38">
        <f>_xll.qlRateHelperEarliestDate($D6)</f>
        <v>42145</v>
      </c>
      <c r="I6" s="38">
        <f>_xll.qlRateHelperLatestDate($D6)</f>
        <v>42177</v>
      </c>
      <c r="J6" s="48">
        <v>1.0004681071738184</v>
      </c>
      <c r="L6" s="53" t="s">
        <v>51</v>
      </c>
      <c r="M6" s="64">
        <v>2</v>
      </c>
      <c r="N6" s="46" t="s">
        <v>112</v>
      </c>
    </row>
    <row r="7" spans="1:14" x14ac:dyDescent="0.2">
      <c r="D7" s="36" t="str">
        <v>obj_0097d</v>
      </c>
      <c r="E7" s="36" t="str">
        <f>+_xll.qlRateHelperQuoteName(D7)</f>
        <v>USDSEK2M_Quote</v>
      </c>
      <c r="F7" s="37">
        <f>_xll.qlRateHelperRate($D7)</f>
        <v>-9.9635000000000001E-3</v>
      </c>
      <c r="G7" s="37" t="str">
        <f>IF(ISERROR(_xll.qlSwapRateHelperSpread($D7)),IF(ISERROR(_xll.qlFuturesRateHelperConvexityAdjustment($D7)),"--",_xll.qlFuturesRateHelperConvexityAdjustment($D7)),_xll.qlSwapRateHelperSpread($D7))</f>
        <v>--</v>
      </c>
      <c r="H7" s="38">
        <f>_xll.qlRateHelperEarliestDate($D7)</f>
        <v>42145</v>
      </c>
      <c r="I7" s="38">
        <f>_xll.qlRateHelperLatestDate($D7)</f>
        <v>42206</v>
      </c>
      <c r="J7" s="48">
        <v>1.000971936733833</v>
      </c>
      <c r="L7" s="53" t="s">
        <v>50</v>
      </c>
      <c r="M7" s="74" t="str">
        <f>'SEK RateHelpers'!JoinCalendar</f>
        <v>JoinHolidays(UnitedStates::Settlement,Sweden)</v>
      </c>
      <c r="N7" s="46" t="s">
        <v>112</v>
      </c>
    </row>
    <row r="8" spans="1:14" x14ac:dyDescent="0.2">
      <c r="D8" s="36" t="str">
        <v>obj_00983</v>
      </c>
      <c r="E8" s="36" t="str">
        <f>+_xll.qlRateHelperQuoteName(D8)</f>
        <v>USDSEK3M_Quote</v>
      </c>
      <c r="F8" s="37">
        <f>_xll.qlRateHelperRate($D8)</f>
        <v>-1.5712500000000001E-2</v>
      </c>
      <c r="G8" s="37" t="str">
        <f>IF(ISERROR(_xll.qlSwapRateHelperSpread($D8)),IF(ISERROR(_xll.qlFuturesRateHelperConvexityAdjustment($D8)),"--",_xll.qlFuturesRateHelperConvexityAdjustment($D8)),_xll.qlSwapRateHelperSpread($D8))</f>
        <v>--</v>
      </c>
      <c r="H8" s="38">
        <f>_xll.qlRateHelperEarliestDate($D8)</f>
        <v>42145</v>
      </c>
      <c r="I8" s="38">
        <f>_xll.qlRateHelperLatestDate($D8)</f>
        <v>42237</v>
      </c>
      <c r="J8" s="48">
        <v>1.0015336732875335</v>
      </c>
      <c r="L8" s="53" t="s">
        <v>49</v>
      </c>
      <c r="M8" s="56"/>
      <c r="N8" s="46" t="s">
        <v>112</v>
      </c>
    </row>
    <row r="9" spans="1:14" x14ac:dyDescent="0.2">
      <c r="D9" s="36" t="str">
        <v>obj_00973</v>
      </c>
      <c r="E9" s="36" t="str">
        <f>+_xll.qlRateHelperQuoteName(D9)</f>
        <v>USDSEK4M_Quote</v>
      </c>
      <c r="F9" s="37">
        <f>_xll.qlRateHelperRate($D9)</f>
        <v>-2.1595000000000003E-2</v>
      </c>
      <c r="G9" s="37" t="str">
        <f>IF(ISERROR(_xll.qlSwapRateHelperSpread($D9)),IF(ISERROR(_xll.qlFuturesRateHelperConvexityAdjustment($D9)),"--",_xll.qlFuturesRateHelperConvexityAdjustment($D9)),_xll.qlSwapRateHelperSpread($D9))</f>
        <v>--</v>
      </c>
      <c r="H9" s="38">
        <f>_xll.qlRateHelperEarliestDate($D9)</f>
        <v>42145</v>
      </c>
      <c r="I9" s="38">
        <f>_xll.qlRateHelperLatestDate($D9)</f>
        <v>42268</v>
      </c>
      <c r="J9" s="48">
        <v>1.0020984770829295</v>
      </c>
      <c r="L9" s="53" t="s">
        <v>48</v>
      </c>
      <c r="M9" s="65"/>
      <c r="N9" s="46" t="s">
        <v>112</v>
      </c>
    </row>
    <row r="10" spans="1:14" x14ac:dyDescent="0.2">
      <c r="D10" s="36" t="str">
        <v>obj_00918</v>
      </c>
      <c r="E10" s="36" t="str">
        <f>+_xll.qlRateHelperQuoteName(D10)</f>
        <v>USDSEK5M_Quote</v>
      </c>
      <c r="F10" s="37">
        <f>_xll.qlRateHelperRate($D10)</f>
        <v>-2.7438000000000001E-2</v>
      </c>
      <c r="G10" s="37" t="str">
        <f>IF(ISERROR(_xll.qlSwapRateHelperSpread($D10)),IF(ISERROR(_xll.qlFuturesRateHelperConvexityAdjustment($D10)),"--",_xll.qlFuturesRateHelperConvexityAdjustment($D10)),_xll.qlSwapRateHelperSpread($D10))</f>
        <v>--</v>
      </c>
      <c r="H10" s="38">
        <f>_xll.qlRateHelperEarliestDate($D10)</f>
        <v>42145</v>
      </c>
      <c r="I10" s="38">
        <f>_xll.qlRateHelperLatestDate($D10)</f>
        <v>42298</v>
      </c>
      <c r="J10" s="48">
        <v>1.0026088792263463</v>
      </c>
      <c r="L10" s="53" t="s">
        <v>47</v>
      </c>
      <c r="M10" s="66" t="s">
        <v>46</v>
      </c>
      <c r="N10" s="46" t="s">
        <v>112</v>
      </c>
    </row>
    <row r="11" spans="1:14" x14ac:dyDescent="0.2">
      <c r="D11" s="36" t="str">
        <v>obj_00987</v>
      </c>
      <c r="E11" s="36" t="str">
        <f>+_xll.qlRateHelperQuoteName(D11)</f>
        <v>USDSEK6M_Quote</v>
      </c>
      <c r="F11" s="37">
        <f>_xll.qlRateHelperRate($D11)</f>
        <v>-3.4342999999999999E-2</v>
      </c>
      <c r="G11" s="37" t="str">
        <f>IF(ISERROR(_xll.qlSwapRateHelperSpread($D11)),IF(ISERROR(_xll.qlFuturesRateHelperConvexityAdjustment($D11)),"--",_xll.qlFuturesRateHelperConvexityAdjustment($D11)),_xll.qlSwapRateHelperSpread($D11))</f>
        <v>--</v>
      </c>
      <c r="H11" s="38">
        <f>_xll.qlRateHelperEarliestDate($D11)</f>
        <v>42145</v>
      </c>
      <c r="I11" s="38">
        <f>_xll.qlRateHelperLatestDate($D11)</f>
        <v>42331</v>
      </c>
      <c r="J11" s="48">
        <v>1.003194399463766</v>
      </c>
      <c r="L11" s="54" t="s">
        <v>45</v>
      </c>
      <c r="M11" s="67" t="s">
        <v>63</v>
      </c>
      <c r="N11" s="46" t="s">
        <v>112</v>
      </c>
    </row>
    <row r="12" spans="1:14" x14ac:dyDescent="0.2">
      <c r="D12" s="36" t="str">
        <v>obj_00972</v>
      </c>
      <c r="E12" s="36" t="str">
        <f>+_xll.qlRateHelperQuoteName(D12)</f>
        <v>USDSEK7M_Quote</v>
      </c>
      <c r="F12" s="37">
        <f>_xll.qlRateHelperRate($D12)</f>
        <v>-3.9675000000000002E-2</v>
      </c>
      <c r="G12" s="37" t="str">
        <f>IF(ISERROR(_xll.qlSwapRateHelperSpread($D12)),IF(ISERROR(_xll.qlFuturesRateHelperConvexityAdjustment($D12)),"--",_xll.qlFuturesRateHelperConvexityAdjustment($D12)),_xll.qlSwapRateHelperSpread($D12))</f>
        <v>--</v>
      </c>
      <c r="H12" s="38">
        <f>_xll.qlRateHelperEarliestDate($D12)</f>
        <v>42145</v>
      </c>
      <c r="I12" s="38">
        <f>_xll.qlRateHelperLatestDate($D12)</f>
        <v>42359</v>
      </c>
      <c r="J12" s="48">
        <v>1.0036138124706118</v>
      </c>
      <c r="L12" s="68" t="s">
        <v>142</v>
      </c>
      <c r="M12" s="66" t="b">
        <f>_xll.qlRelinkableHandleLinkTo('General Settings'!C17,YieldCurve)</f>
        <v>1</v>
      </c>
    </row>
    <row r="13" spans="1:14" x14ac:dyDescent="0.2">
      <c r="D13" s="36" t="str">
        <v>obj_00977</v>
      </c>
      <c r="E13" s="36" t="str">
        <f>+_xll.qlRateHelperQuoteName(D13)</f>
        <v>USDSEK8M_Quote</v>
      </c>
      <c r="F13" s="37">
        <f>_xll.qlRateHelperRate($D13)</f>
        <v>-4.7625000000000001E-2</v>
      </c>
      <c r="G13" s="37" t="str">
        <f>IF(ISERROR(_xll.qlSwapRateHelperSpread($D13)),IF(ISERROR(_xll.qlFuturesRateHelperConvexityAdjustment($D13)),"--",_xll.qlFuturesRateHelperConvexityAdjustment($D13)),_xll.qlSwapRateHelperSpread($D13))</f>
        <v>--</v>
      </c>
      <c r="H13" s="38">
        <f>_xll.qlRateHelperEarliestDate($D13)</f>
        <v>42145</v>
      </c>
      <c r="I13" s="38">
        <f>_xll.qlRateHelperLatestDate($D13)</f>
        <v>42390</v>
      </c>
      <c r="J13" s="48">
        <v>1.0042493057134407</v>
      </c>
      <c r="L13" s="68" t="s">
        <v>116</v>
      </c>
      <c r="M13" s="66" t="b">
        <v>0</v>
      </c>
    </row>
    <row r="14" spans="1:14" x14ac:dyDescent="0.2">
      <c r="D14" s="36" t="str">
        <v>obj_00916</v>
      </c>
      <c r="E14" s="36" t="str">
        <f>+_xll.qlRateHelperQuoteName(D14)</f>
        <v>USDSEK9M_Quote</v>
      </c>
      <c r="F14" s="37">
        <f>_xll.qlRateHelperRate($D14)</f>
        <v>-5.5229500000000008E-2</v>
      </c>
      <c r="G14" s="37" t="str">
        <f>IF(ISERROR(_xll.qlSwapRateHelperSpread($D14)),IF(ISERROR(_xll.qlFuturesRateHelperConvexityAdjustment($D14)),"--",_xll.qlFuturesRateHelperConvexityAdjustment($D14)),_xll.qlSwapRateHelperSpread($D14))</f>
        <v>--</v>
      </c>
      <c r="H14" s="38">
        <f>_xll.qlRateHelperEarliestDate($D14)</f>
        <v>42145</v>
      </c>
      <c r="I14" s="38">
        <f>_xll.qlRateHelperLatestDate($D14)</f>
        <v>42422</v>
      </c>
      <c r="J14" s="48">
        <v>1.0047903400853697</v>
      </c>
      <c r="L14" s="69" t="s">
        <v>66</v>
      </c>
      <c r="M14" s="13" t="b">
        <f>_xll.qlExtrapolatorEnableExtrapolation(YieldCurve,M13)</f>
        <v>1</v>
      </c>
    </row>
    <row r="15" spans="1:14" x14ac:dyDescent="0.2">
      <c r="D15" s="36" t="str">
        <v>obj_00935</v>
      </c>
      <c r="E15" s="36" t="str">
        <f>+_xll.qlRateHelperQuoteName(D15)</f>
        <v>USDSEK10M_Quote</v>
      </c>
      <c r="F15" s="37">
        <f>_xll.qlRateHelperRate($D15)</f>
        <v>-6.2432000000000008E-2</v>
      </c>
      <c r="G15" s="37" t="str">
        <f>IF(ISERROR(_xll.qlSwapRateHelperSpread($D15)),IF(ISERROR(_xll.qlFuturesRateHelperConvexityAdjustment($D15)),"--",_xll.qlFuturesRateHelperConvexityAdjustment($D15)),_xll.qlSwapRateHelperSpread($D15))</f>
        <v>--</v>
      </c>
      <c r="H15" s="38">
        <f>_xll.qlRateHelperEarliestDate($D15)</f>
        <v>42145</v>
      </c>
      <c r="I15" s="38">
        <f>_xll.qlRateHelperLatestDate($D15)</f>
        <v>42450</v>
      </c>
      <c r="J15" s="48">
        <v>1.0053130936797599</v>
      </c>
      <c r="N15" s="46" t="s">
        <v>112</v>
      </c>
    </row>
    <row r="16" spans="1:14" x14ac:dyDescent="0.2">
      <c r="D16" s="36" t="str">
        <v>obj_00985</v>
      </c>
      <c r="E16" s="36" t="str">
        <f>+_xll.qlRateHelperQuoteName(D16)</f>
        <v>USDSEK11M_Quote</v>
      </c>
      <c r="F16" s="37">
        <f>_xll.qlRateHelperRate($D16)</f>
        <v>-7.0871000000000003E-2</v>
      </c>
      <c r="G16" s="37" t="str">
        <f>IF(ISERROR(_xll.qlSwapRateHelperSpread($D16)),IF(ISERROR(_xll.qlFuturesRateHelperConvexityAdjustment($D16)),"--",_xll.qlFuturesRateHelperConvexityAdjustment($D16)),_xll.qlSwapRateHelperSpread($D16))</f>
        <v>--</v>
      </c>
      <c r="H16" s="38">
        <f>_xll.qlRateHelperEarliestDate($D16)</f>
        <v>42145</v>
      </c>
      <c r="I16" s="38">
        <f>_xll.qlRateHelperLatestDate($D16)</f>
        <v>42481</v>
      </c>
      <c r="J16" s="48">
        <v>1.005868490532513</v>
      </c>
      <c r="N16" s="46"/>
    </row>
    <row r="17" spans="4:14" x14ac:dyDescent="0.2">
      <c r="D17" s="36" t="str">
        <v>obj_00975</v>
      </c>
      <c r="E17" s="36" t="str">
        <f>+_xll.qlRateHelperQuoteName(D17)</f>
        <v>USDSEK1Y_Quote</v>
      </c>
      <c r="F17" s="37">
        <f>_xll.qlRateHelperRate($D17)</f>
        <v>-7.9448000000000005E-2</v>
      </c>
      <c r="G17" s="37" t="str">
        <f>IF(ISERROR(_xll.qlSwapRateHelperSpread($D17)),IF(ISERROR(_xll.qlFuturesRateHelperConvexityAdjustment($D17)),"--",_xll.qlFuturesRateHelperConvexityAdjustment($D17)),_xll.qlSwapRateHelperSpread($D17))</f>
        <v>--</v>
      </c>
      <c r="H17" s="38">
        <f>_xll.qlRateHelperEarliestDate($D17)</f>
        <v>42145</v>
      </c>
      <c r="I17" s="38">
        <f>_xll.qlRateHelperLatestDate($D17)</f>
        <v>42513</v>
      </c>
      <c r="J17" s="48">
        <v>1.0063782313016756</v>
      </c>
      <c r="N17" s="46"/>
    </row>
    <row r="18" spans="4:14" x14ac:dyDescent="0.2">
      <c r="D18" s="36" t="str">
        <v>obj_00978</v>
      </c>
      <c r="E18" s="36" t="str">
        <f>+_xll.qlRateHelperQuoteName(D18)</f>
        <v>USDSEK15M_Quote</v>
      </c>
      <c r="F18" s="37">
        <f>_xll.qlRateHelperRate($D18)</f>
        <v>-0.10545</v>
      </c>
      <c r="G18" s="37" t="str">
        <f>IF(ISERROR(_xll.qlSwapRateHelperSpread($D18)),IF(ISERROR(_xll.qlFuturesRateHelperConvexityAdjustment($D18)),"--",_xll.qlFuturesRateHelperConvexityAdjustment($D18)),_xll.qlSwapRateHelperSpread($D18))</f>
        <v>--</v>
      </c>
      <c r="H18" s="38">
        <f>_xll.qlRateHelperEarliestDate($D18)</f>
        <v>42145</v>
      </c>
      <c r="I18" s="38">
        <f>_xll.qlRateHelperLatestDate($D18)</f>
        <v>42604</v>
      </c>
      <c r="J18" s="48">
        <v>1.007711856199192</v>
      </c>
      <c r="N18" s="46"/>
    </row>
    <row r="19" spans="4:14" x14ac:dyDescent="0.2">
      <c r="D19" s="36" t="str">
        <v>obj_0097f</v>
      </c>
      <c r="E19" s="36" t="str">
        <f>+_xll.qlRateHelperQuoteName(D19)</f>
        <v>USDSEK18M_Quote</v>
      </c>
      <c r="F19" s="37">
        <f>_xll.qlRateHelperRate($D19)</f>
        <v>-0.13452</v>
      </c>
      <c r="G19" s="37" t="str">
        <f>IF(ISERROR(_xll.qlSwapRateHelperSpread($D19)),IF(ISERROR(_xll.qlFuturesRateHelperConvexityAdjustment($D19)),"--",_xll.qlFuturesRateHelperConvexityAdjustment($D19)),_xll.qlSwapRateHelperSpread($D19))</f>
        <v>--</v>
      </c>
      <c r="H19" s="38">
        <f>_xll.qlRateHelperEarliestDate($D19)</f>
        <v>42145</v>
      </c>
      <c r="I19" s="38">
        <f>_xll.qlRateHelperLatestDate($D19)</f>
        <v>42695</v>
      </c>
      <c r="J19" s="48">
        <v>1.0089588152268523</v>
      </c>
      <c r="N19" s="46"/>
    </row>
    <row r="20" spans="4:14" x14ac:dyDescent="0.2">
      <c r="D20" s="36" t="str">
        <v>obj_0090f</v>
      </c>
      <c r="E20" s="36" t="str">
        <f>+_xll.qlRateHelperQuoteName(D20)</f>
        <v>USDSEK21M_Quote</v>
      </c>
      <c r="F20" s="37">
        <f>_xll.qlRateHelperRate($D20)</f>
        <v>-0.16220000000000001</v>
      </c>
      <c r="G20" s="37" t="str">
        <f>IF(ISERROR(_xll.qlSwapRateHelperSpread($D20)),IF(ISERROR(_xll.qlFuturesRateHelperConvexityAdjustment($D20)),"--",_xll.qlFuturesRateHelperConvexityAdjustment($D20)),_xll.qlSwapRateHelperSpread($D20))</f>
        <v>--</v>
      </c>
      <c r="H20" s="38">
        <f>_xll.qlRateHelperEarliestDate($D20)</f>
        <v>42145</v>
      </c>
      <c r="I20" s="38">
        <f>_xll.qlRateHelperLatestDate($D20)</f>
        <v>42787</v>
      </c>
      <c r="J20" s="48">
        <v>1.0094740634674806</v>
      </c>
      <c r="N20" s="46"/>
    </row>
    <row r="21" spans="4:14" x14ac:dyDescent="0.2">
      <c r="D21" s="36" t="str">
        <v>obj_00982</v>
      </c>
      <c r="E21" s="36" t="str">
        <f>+_xll.qlRateHelperQuoteName(D21)</f>
        <v>USDSEK2Y_Quote</v>
      </c>
      <c r="F21" s="37">
        <f>_xll.qlRateHelperRate($D21)</f>
        <v>-0.19409999999999999</v>
      </c>
      <c r="G21" s="37" t="str">
        <f>IF(ISERROR(_xll.qlSwapRateHelperSpread($D21)),IF(ISERROR(_xll.qlFuturesRateHelperConvexityAdjustment($D21)),"--",_xll.qlFuturesRateHelperConvexityAdjustment($D21)),_xll.qlSwapRateHelperSpread($D21))</f>
        <v>--</v>
      </c>
      <c r="H21" s="38">
        <f>_xll.qlRateHelperEarliestDate($D21)</f>
        <v>42145</v>
      </c>
      <c r="I21" s="38">
        <f>_xll.qlRateHelperLatestDate($D21)</f>
        <v>42877</v>
      </c>
      <c r="J21" s="48">
        <v>1.0101478586886414</v>
      </c>
      <c r="N21" s="46"/>
    </row>
    <row r="22" spans="4:14" x14ac:dyDescent="0.2">
      <c r="D22" s="36" t="str">
        <v>obj_00981</v>
      </c>
      <c r="E22" s="36" t="str">
        <f>+_xll.qlRateHelperQuoteName(D22)</f>
        <v>USDSEK3Y_Quote</v>
      </c>
      <c r="F22" s="37">
        <f>_xll.qlRateHelperRate($D22)</f>
        <v>-0.31706000000000001</v>
      </c>
      <c r="G22" s="37" t="str">
        <f>IF(ISERROR(_xll.qlSwapRateHelperSpread($D22)),IF(ISERROR(_xll.qlFuturesRateHelperConvexityAdjustment($D22)),"--",_xll.qlFuturesRateHelperConvexityAdjustment($D22)),_xll.qlSwapRateHelperSpread($D22))</f>
        <v>--</v>
      </c>
      <c r="H22" s="38">
        <f>_xll.qlRateHelperEarliestDate($D22)</f>
        <v>42145</v>
      </c>
      <c r="I22" s="38">
        <f>_xll.qlRateHelperLatestDate($D22)</f>
        <v>43242</v>
      </c>
      <c r="J22" s="48">
        <v>1.0086482063866586</v>
      </c>
      <c r="N22" s="46"/>
    </row>
    <row r="23" spans="4:14" x14ac:dyDescent="0.2">
      <c r="D23" s="36" t="str">
        <v>obj_00976</v>
      </c>
      <c r="E23" s="36" t="str">
        <f>+_xll.qlRateHelperQuoteName(D23)</f>
        <v>USDSEK4Y_Quote</v>
      </c>
      <c r="F23" s="37">
        <f>_xll.qlRateHelperRate($D23)</f>
        <v>-0.43021000000000004</v>
      </c>
      <c r="G23" s="37" t="str">
        <f>IF(ISERROR(_xll.qlSwapRateHelperSpread($D23)),IF(ISERROR(_xll.qlFuturesRateHelperConvexityAdjustment($D23)),"--",_xll.qlFuturesRateHelperConvexityAdjustment($D23)),_xll.qlSwapRateHelperSpread($D23))</f>
        <v>--</v>
      </c>
      <c r="H23" s="38">
        <f>_xll.qlRateHelperEarliestDate($D23)</f>
        <v>42145</v>
      </c>
      <c r="I23" s="38">
        <f>_xll.qlRateHelperLatestDate($D23)</f>
        <v>43606</v>
      </c>
      <c r="J23" s="48">
        <v>1.0018859462543515</v>
      </c>
      <c r="N23" s="46"/>
    </row>
    <row r="24" spans="4:14" x14ac:dyDescent="0.2">
      <c r="D24" s="36" t="str">
        <v>obj_00917</v>
      </c>
      <c r="E24" s="36" t="str">
        <f>+_xll.qlRateHelperQuoteName(D24)</f>
        <v>USDSEK5Y_Quote</v>
      </c>
      <c r="F24" s="37">
        <f>_xll.qlRateHelperRate($D24)</f>
        <v>-0.52468000000000004</v>
      </c>
      <c r="G24" s="37" t="str">
        <f>IF(ISERROR(_xll.qlSwapRateHelperSpread($D24)),IF(ISERROR(_xll.qlFuturesRateHelperConvexityAdjustment($D24)),"--",_xll.qlFuturesRateHelperConvexityAdjustment($D24)),_xll.qlSwapRateHelperSpread($D24))</f>
        <v>--</v>
      </c>
      <c r="H24" s="38">
        <f>_xll.qlRateHelperEarliestDate($D24)</f>
        <v>42145</v>
      </c>
      <c r="I24" s="38">
        <f>_xll.qlRateHelperLatestDate($D24)</f>
        <v>43973</v>
      </c>
      <c r="J24" s="48">
        <v>0.98987036912892956</v>
      </c>
      <c r="N24" s="46"/>
    </row>
    <row r="25" spans="4:14" x14ac:dyDescent="0.2">
      <c r="D25" s="36" t="str">
        <v>obj_0097b</v>
      </c>
      <c r="E25" s="36" t="str">
        <f>+_xll.qlRateHelperQuoteName(D25)</f>
        <v>USDSEK6Y_Quote</v>
      </c>
      <c r="F25" s="37">
        <f>_xll.qlRateHelperRate($D25)</f>
        <v>-0.60235000000000005</v>
      </c>
      <c r="G25" s="37" t="str">
        <f>IF(ISERROR(_xll.qlSwapRateHelperSpread($D25)),IF(ISERROR(_xll.qlFuturesRateHelperConvexityAdjustment($D25)),"--",_xll.qlFuturesRateHelperConvexityAdjustment($D25)),_xll.qlSwapRateHelperSpread($D25))</f>
        <v>--</v>
      </c>
      <c r="H25" s="38">
        <f>_xll.qlRateHelperEarliestDate($D25)</f>
        <v>42145</v>
      </c>
      <c r="I25" s="38">
        <f>_xll.qlRateHelperLatestDate($D25)</f>
        <v>44337</v>
      </c>
      <c r="J25" s="48">
        <v>0.97420959372873028</v>
      </c>
      <c r="N25" s="46"/>
    </row>
    <row r="26" spans="4:14" x14ac:dyDescent="0.2">
      <c r="D26" s="36" t="str">
        <v>obj_0097c</v>
      </c>
      <c r="E26" s="36" t="str">
        <f>+_xll.qlRateHelperQuoteName(D26)</f>
        <v>USDSEK7Y_Quote</v>
      </c>
      <c r="F26" s="37">
        <f>_xll.qlRateHelperRate($D26)</f>
        <v>-0.66215500000000005</v>
      </c>
      <c r="G26" s="37" t="str">
        <f>IF(ISERROR(_xll.qlSwapRateHelperSpread($D26)),IF(ISERROR(_xll.qlFuturesRateHelperConvexityAdjustment($D26)),"--",_xll.qlFuturesRateHelperConvexityAdjustment($D26)),_xll.qlSwapRateHelperSpread($D26))</f>
        <v>--</v>
      </c>
      <c r="H26" s="38">
        <f>_xll.qlRateHelperEarliestDate($D26)</f>
        <v>42145</v>
      </c>
      <c r="I26" s="38">
        <f>_xll.qlRateHelperLatestDate($D26)</f>
        <v>44704</v>
      </c>
      <c r="J26" s="48">
        <v>0.95536235062892638</v>
      </c>
      <c r="N26" s="46"/>
    </row>
    <row r="27" spans="4:14" x14ac:dyDescent="0.2">
      <c r="D27" s="36" t="str">
        <v>obj_0097e</v>
      </c>
      <c r="E27" s="36" t="str">
        <f>+_xll.qlRateHelperQuoteName(D27)</f>
        <v>USDSEK8Y_Quote</v>
      </c>
      <c r="F27" s="37">
        <f>_xll.qlRateHelperRate($D27)</f>
        <v>-0.71960000000000002</v>
      </c>
      <c r="G27" s="37" t="str">
        <f>IF(ISERROR(_xll.qlSwapRateHelperSpread($D27)),IF(ISERROR(_xll.qlFuturesRateHelperConvexityAdjustment($D27)),"--",_xll.qlFuturesRateHelperConvexityAdjustment($D27)),_xll.qlSwapRateHelperSpread($D27))</f>
        <v>--</v>
      </c>
      <c r="H27" s="38">
        <f>_xll.qlRateHelperEarliestDate($D27)</f>
        <v>42145</v>
      </c>
      <c r="I27" s="38">
        <f>_xll.qlRateHelperLatestDate($D27)</f>
        <v>45068</v>
      </c>
      <c r="J27" s="48">
        <v>0.93605693575696769</v>
      </c>
      <c r="N27" s="46"/>
    </row>
    <row r="28" spans="4:14" x14ac:dyDescent="0.2">
      <c r="D28" s="36" t="str">
        <v>obj_00974</v>
      </c>
      <c r="E28" s="36" t="str">
        <f>+_xll.qlRateHelperQuoteName(D28)</f>
        <v>USDSEK9Y_Quote</v>
      </c>
      <c r="F28" s="37">
        <f>_xll.qlRateHelperRate($D28)</f>
        <v>-0.75723000000000007</v>
      </c>
      <c r="G28" s="37" t="str">
        <f>IF(ISERROR(_xll.qlSwapRateHelperSpread($D28)),IF(ISERROR(_xll.qlFuturesRateHelperConvexityAdjustment($D28)),"--",_xll.qlFuturesRateHelperConvexityAdjustment($D28)),_xll.qlSwapRateHelperSpread($D28))</f>
        <v>--</v>
      </c>
      <c r="H28" s="38">
        <f>_xll.qlRateHelperEarliestDate($D28)</f>
        <v>42145</v>
      </c>
      <c r="I28" s="38">
        <f>_xll.qlRateHelperLatestDate($D28)</f>
        <v>45433</v>
      </c>
      <c r="J28" s="48">
        <v>0.91395452047282666</v>
      </c>
      <c r="L28" s="46"/>
      <c r="N28" s="46"/>
    </row>
    <row r="29" spans="4:14" x14ac:dyDescent="0.2">
      <c r="D29" s="36" t="str">
        <v>obj_00925</v>
      </c>
      <c r="E29" s="36" t="str">
        <f>+_xll.qlRateHelperQuoteName(D29)</f>
        <v>USDSEK10Y_Quote</v>
      </c>
      <c r="F29" s="37">
        <f>_xll.qlRateHelperRate($D29)</f>
        <v>-0.80358999999999992</v>
      </c>
      <c r="G29" s="37" t="str">
        <f>IF(ISERROR(_xll.qlSwapRateHelperSpread($D29)),IF(ISERROR(_xll.qlFuturesRateHelperConvexityAdjustment($D29)),"--",_xll.qlFuturesRateHelperConvexityAdjustment($D29)),_xll.qlSwapRateHelperSpread($D29))</f>
        <v>--</v>
      </c>
      <c r="H29" s="38">
        <f>_xll.qlRateHelperEarliestDate($D29)</f>
        <v>42145</v>
      </c>
      <c r="I29" s="38">
        <f>_xll.qlRateHelperLatestDate($D29)</f>
        <v>45798</v>
      </c>
      <c r="J29" s="48">
        <v>0.89393709145074751</v>
      </c>
      <c r="L29" s="46"/>
      <c r="N29" s="46"/>
    </row>
    <row r="30" spans="4:14" x14ac:dyDescent="0.2">
      <c r="D30" s="36" t="str">
        <v>obj_00988</v>
      </c>
      <c r="E30" s="36" t="str">
        <f>+_xll.qlRateHelperQuoteName(D30)</f>
        <v>USDSEK12Y_Quote</v>
      </c>
      <c r="F30" s="37">
        <f>_xll.qlRateHelperRate($D30)</f>
        <v>-0.89749999999999996</v>
      </c>
      <c r="G30" s="37" t="str">
        <f>IF(ISERROR(_xll.qlSwapRateHelperSpread($D30)),IF(ISERROR(_xll.qlFuturesRateHelperConvexityAdjustment($D30)),"--",_xll.qlFuturesRateHelperConvexityAdjustment($D30)),_xll.qlSwapRateHelperSpread($D30))</f>
        <v>--</v>
      </c>
      <c r="H30" s="38">
        <f>_xll.qlRateHelperEarliestDate($D30)</f>
        <v>42145</v>
      </c>
      <c r="I30" s="38">
        <f>_xll.qlRateHelperLatestDate($D30)</f>
        <v>46528</v>
      </c>
      <c r="J30" s="48">
        <v>0.85356373077609138</v>
      </c>
      <c r="L30" s="46"/>
      <c r="N30" s="46"/>
    </row>
    <row r="31" spans="4:14" x14ac:dyDescent="0.2">
      <c r="D31" s="36" t="str">
        <v>obj_00980</v>
      </c>
      <c r="E31" s="36" t="str">
        <f>+_xll.qlRateHelperQuoteName(D31)</f>
        <v>USDSEK15Y_Quote</v>
      </c>
      <c r="F31" s="37">
        <f>_xll.qlRateHelperRate($D31)</f>
        <v>-1.0315000000000001</v>
      </c>
      <c r="G31" s="37" t="str">
        <f>IF(ISERROR(_xll.qlSwapRateHelperSpread($D31)),IF(ISERROR(_xll.qlFuturesRateHelperConvexityAdjustment($D31)),"--",_xll.qlFuturesRateHelperConvexityAdjustment($D31)),_xll.qlSwapRateHelperSpread($D31))</f>
        <v>--</v>
      </c>
      <c r="H31" s="38">
        <f>_xll.qlRateHelperEarliestDate($D31)</f>
        <v>42145</v>
      </c>
      <c r="I31" s="38">
        <f>_xll.qlRateHelperLatestDate($D31)</f>
        <v>47624</v>
      </c>
      <c r="J31" s="48">
        <v>0.79569786060547099</v>
      </c>
      <c r="L31" s="46"/>
      <c r="N31" s="46"/>
    </row>
    <row r="32" spans="4:14" x14ac:dyDescent="0.2">
      <c r="D32" s="36" t="str">
        <v>obj_0097a</v>
      </c>
      <c r="E32" s="36" t="str">
        <f>+_xll.qlRateHelperQuoteName(D32)</f>
        <v>USDSEK20Y_Quote</v>
      </c>
      <c r="F32" s="37">
        <f>_xll.qlRateHelperRate($D32)</f>
        <v>-1.2175</v>
      </c>
      <c r="G32" s="37" t="str">
        <f>IF(ISERROR(_xll.qlSwapRateHelperSpread($D32)),IF(ISERROR(_xll.qlFuturesRateHelperConvexityAdjustment($D32)),"--",_xll.qlFuturesRateHelperConvexityAdjustment($D32)),_xll.qlSwapRateHelperSpread($D32))</f>
        <v>--</v>
      </c>
      <c r="H32" s="38">
        <f>_xll.qlRateHelperEarliestDate($D32)</f>
        <v>42145</v>
      </c>
      <c r="I32" s="38">
        <f>_xll.qlRateHelperLatestDate($D32)</f>
        <v>49450</v>
      </c>
      <c r="J32" s="48">
        <v>0.70495064749430225</v>
      </c>
      <c r="L32" s="46"/>
      <c r="N32" s="46"/>
    </row>
    <row r="33" spans="4:12" x14ac:dyDescent="0.2">
      <c r="D33" s="36" t="e">
        <v>#N/A</v>
      </c>
      <c r="E33" s="36" t="e">
        <f>+_xll.qlRateHelperQuoteName(D33)</f>
        <v>#VALUE!</v>
      </c>
      <c r="F33" s="37" t="e">
        <f>_xll.qlRateHelperRate($D33)</f>
        <v>#VALUE!</v>
      </c>
      <c r="G33" s="37" t="str">
        <f>IF(ISERROR(_xll.qlSwapRateHelperSpread($D33)),IF(ISERROR(_xll.qlFuturesRateHelperConvexityAdjustment($D33)),"--",_xll.qlFuturesRateHelperConvexityAdjustment($D33)),_xll.qlSwapRateHelperSpread($D33))</f>
        <v>--</v>
      </c>
      <c r="H33" s="38" t="e">
        <f>_xll.qlRateHelperEarliestDate($D33)</f>
        <v>#VALUE!</v>
      </c>
      <c r="I33" s="38" t="e">
        <f>_xll.qlRateHelperLatestDate($D33)</f>
        <v>#VALUE!</v>
      </c>
      <c r="J33" s="48" t="e">
        <v>#N/A</v>
      </c>
      <c r="L33" s="46"/>
    </row>
    <row r="34" spans="4:12" x14ac:dyDescent="0.2">
      <c r="D34" s="36" t="e">
        <v>#N/A</v>
      </c>
      <c r="E34" s="36" t="e">
        <f>+_xll.qlRateHelperQuoteName(D34)</f>
        <v>#VALUE!</v>
      </c>
      <c r="F34" s="37" t="e">
        <f>_xll.qlRateHelperRate($D34)</f>
        <v>#VALUE!</v>
      </c>
      <c r="G34" s="37" t="str">
        <f>IF(ISERROR(_xll.qlSwapRateHelperSpread($D34)),IF(ISERROR(_xll.qlFuturesRateHelperConvexityAdjustment($D34)),"--",_xll.qlFuturesRateHelperConvexityAdjustment($D34)),_xll.qlSwapRateHelperSpread($D34))</f>
        <v>--</v>
      </c>
      <c r="H34" s="38" t="e">
        <f>_xll.qlRateHelperEarliestDate($D34)</f>
        <v>#VALUE!</v>
      </c>
      <c r="I34" s="38" t="e">
        <f>_xll.qlRateHelperLatestDate($D34)</f>
        <v>#VALUE!</v>
      </c>
      <c r="J34" s="48" t="e">
        <v>#N/A</v>
      </c>
    </row>
    <row r="35" spans="4:12" x14ac:dyDescent="0.2">
      <c r="D35" s="36" t="e">
        <v>#N/A</v>
      </c>
      <c r="E35" s="36" t="e">
        <f>+_xll.qlRateHelperQuoteName(D35)</f>
        <v>#VALUE!</v>
      </c>
      <c r="F35" s="37" t="e">
        <f>_xll.qlRateHelperRate($D35)</f>
        <v>#VALUE!</v>
      </c>
      <c r="G35" s="37" t="str">
        <f>IF(ISERROR(_xll.qlSwapRateHelperSpread($D35)),IF(ISERROR(_xll.qlFuturesRateHelperConvexityAdjustment($D35)),"--",_xll.qlFuturesRateHelperConvexityAdjustment($D35)),_xll.qlSwapRateHelperSpread($D35))</f>
        <v>--</v>
      </c>
      <c r="H35" s="38" t="e">
        <f>_xll.qlRateHelperEarliestDate($D35)</f>
        <v>#VALUE!</v>
      </c>
      <c r="I35" s="38" t="e">
        <f>_xll.qlRateHelperLatestDate($D35)</f>
        <v>#VALUE!</v>
      </c>
      <c r="J35" s="48" t="e">
        <v>#N/A</v>
      </c>
    </row>
    <row r="36" spans="4:12" x14ac:dyDescent="0.2">
      <c r="D36" s="36" t="e">
        <v>#N/A</v>
      </c>
      <c r="E36" s="36" t="e">
        <f>+_xll.qlRateHelperQuoteName(D36)</f>
        <v>#VALUE!</v>
      </c>
      <c r="F36" s="37" t="e">
        <f>_xll.qlRateHelperRate($D36)</f>
        <v>#VALUE!</v>
      </c>
      <c r="G36" s="37" t="str">
        <f>IF(ISERROR(_xll.qlSwapRateHelperSpread($D36)),IF(ISERROR(_xll.qlFuturesRateHelperConvexityAdjustment($D36)),"--",_xll.qlFuturesRateHelperConvexityAdjustment($D36)),_xll.qlSwapRateHelperSpread($D36))</f>
        <v>--</v>
      </c>
      <c r="H36" s="38" t="e">
        <f>_xll.qlRateHelperEarliestDate($D36)</f>
        <v>#VALUE!</v>
      </c>
      <c r="I36" s="38" t="e">
        <f>_xll.qlRateHelperLatestDate($D36)</f>
        <v>#VALUE!</v>
      </c>
      <c r="J36" s="48" t="e">
        <v>#N/A</v>
      </c>
    </row>
    <row r="37" spans="4:12" x14ac:dyDescent="0.2">
      <c r="D37" s="36" t="e">
        <v>#N/A</v>
      </c>
      <c r="E37" s="36" t="e">
        <f>+_xll.qlRateHelperQuoteName(D37)</f>
        <v>#VALUE!</v>
      </c>
      <c r="F37" s="37" t="e">
        <f>_xll.qlRateHelperRate($D37)</f>
        <v>#VALUE!</v>
      </c>
      <c r="G37" s="37" t="str">
        <f>IF(ISERROR(_xll.qlSwapRateHelperSpread($D37)),IF(ISERROR(_xll.qlFuturesRateHelperConvexityAdjustment($D37)),"--",_xll.qlFuturesRateHelperConvexityAdjustment($D37)),_xll.qlSwapRateHelperSpread($D37))</f>
        <v>--</v>
      </c>
      <c r="H37" s="38" t="e">
        <f>_xll.qlRateHelperEarliestDate($D37)</f>
        <v>#VALUE!</v>
      </c>
      <c r="I37" s="38" t="e">
        <f>_xll.qlRateHelperLatestDate($D37)</f>
        <v>#VALUE!</v>
      </c>
      <c r="J37" s="48" t="e">
        <v>#N/A</v>
      </c>
    </row>
    <row r="38" spans="4:12" x14ac:dyDescent="0.2">
      <c r="D38" s="36" t="e">
        <v>#N/A</v>
      </c>
      <c r="E38" s="36" t="e">
        <f>+_xll.qlRateHelperQuoteName(D38)</f>
        <v>#VALUE!</v>
      </c>
      <c r="F38" s="37" t="e">
        <f>_xll.qlRateHelperRate($D38)</f>
        <v>#VALUE!</v>
      </c>
      <c r="G38" s="37" t="str">
        <f>IF(ISERROR(_xll.qlSwapRateHelperSpread($D38)),IF(ISERROR(_xll.qlFuturesRateHelperConvexityAdjustment($D38)),"--",_xll.qlFuturesRateHelperConvexityAdjustment($D38)),_xll.qlSwapRateHelperSpread($D38))</f>
        <v>--</v>
      </c>
      <c r="H38" s="38" t="e">
        <f>_xll.qlRateHelperEarliestDate($D38)</f>
        <v>#VALUE!</v>
      </c>
      <c r="I38" s="38" t="e">
        <f>_xll.qlRateHelperLatestDate($D38)</f>
        <v>#VALUE!</v>
      </c>
      <c r="J38" s="48" t="e">
        <v>#N/A</v>
      </c>
    </row>
    <row r="39" spans="4:12" x14ac:dyDescent="0.2">
      <c r="D39" s="36" t="e">
        <v>#N/A</v>
      </c>
      <c r="E39" s="36" t="e">
        <f>+_xll.qlRateHelperQuoteName(D39)</f>
        <v>#VALUE!</v>
      </c>
      <c r="F39" s="37" t="e">
        <f>_xll.qlRateHelperRate($D39)</f>
        <v>#VALUE!</v>
      </c>
      <c r="G39" s="37" t="str">
        <f>IF(ISERROR(_xll.qlSwapRateHelperSpread($D39)),IF(ISERROR(_xll.qlFuturesRateHelperConvexityAdjustment($D39)),"--",_xll.qlFuturesRateHelperConvexityAdjustment($D39)),_xll.qlSwapRateHelperSpread($D39))</f>
        <v>--</v>
      </c>
      <c r="H39" s="38" t="e">
        <f>_xll.qlRateHelperEarliestDate($D39)</f>
        <v>#VALUE!</v>
      </c>
      <c r="I39" s="38" t="e">
        <f>_xll.qlRateHelperLatestDate($D39)</f>
        <v>#VALUE!</v>
      </c>
      <c r="J39" s="48" t="e">
        <v>#N/A</v>
      </c>
    </row>
    <row r="40" spans="4:12" x14ac:dyDescent="0.2">
      <c r="D40" s="36" t="e">
        <v>#N/A</v>
      </c>
      <c r="E40" s="36" t="e">
        <f>+_xll.qlRateHelperQuoteName(D40)</f>
        <v>#VALUE!</v>
      </c>
      <c r="F40" s="37" t="e">
        <f>_xll.qlRateHelperRate($D40)</f>
        <v>#VALUE!</v>
      </c>
      <c r="G40" s="37" t="str">
        <f>IF(ISERROR(_xll.qlSwapRateHelperSpread($D40)),IF(ISERROR(_xll.qlFuturesRateHelperConvexityAdjustment($D40)),"--",_xll.qlFuturesRateHelperConvexityAdjustment($D40)),_xll.qlSwapRateHelperSpread($D40))</f>
        <v>--</v>
      </c>
      <c r="H40" s="38" t="e">
        <f>_xll.qlRateHelperEarliestDate($D40)</f>
        <v>#VALUE!</v>
      </c>
      <c r="I40" s="38" t="e">
        <f>_xll.qlRateHelperLatestDate($D40)</f>
        <v>#VALUE!</v>
      </c>
      <c r="J40" s="48" t="e">
        <v>#N/A</v>
      </c>
    </row>
    <row r="41" spans="4:12" x14ac:dyDescent="0.2">
      <c r="D41" s="36" t="e">
        <v>#N/A</v>
      </c>
      <c r="E41" s="36" t="e">
        <f>+_xll.qlRateHelperQuoteName(D41)</f>
        <v>#VALUE!</v>
      </c>
      <c r="F41" s="37" t="e">
        <f>_xll.qlRateHelperRate($D41)</f>
        <v>#VALUE!</v>
      </c>
      <c r="G41" s="37" t="str">
        <f>IF(ISERROR(_xll.qlSwapRateHelperSpread($D41)),IF(ISERROR(_xll.qlFuturesRateHelperConvexityAdjustment($D41)),"--",_xll.qlFuturesRateHelperConvexityAdjustment($D41)),_xll.qlSwapRateHelperSpread($D41))</f>
        <v>--</v>
      </c>
      <c r="H41" s="38" t="e">
        <f>_xll.qlRateHelperEarliestDate($D41)</f>
        <v>#VALUE!</v>
      </c>
      <c r="I41" s="38" t="e">
        <f>_xll.qlRateHelperLatestDate($D41)</f>
        <v>#VALUE!</v>
      </c>
      <c r="J41" s="48" t="e">
        <v>#N/A</v>
      </c>
    </row>
    <row r="42" spans="4:12" x14ac:dyDescent="0.2">
      <c r="D42" s="36" t="e">
        <v>#N/A</v>
      </c>
      <c r="E42" s="36" t="e">
        <f>+_xll.qlRateHelperQuoteName(D42)</f>
        <v>#VALUE!</v>
      </c>
      <c r="F42" s="37" t="e">
        <f>_xll.qlRateHelperRate($D42)</f>
        <v>#VALUE!</v>
      </c>
      <c r="G42" s="37" t="str">
        <f>IF(ISERROR(_xll.qlSwapRateHelperSpread($D42)),IF(ISERROR(_xll.qlFuturesRateHelperConvexityAdjustment($D42)),"--",_xll.qlFuturesRateHelperConvexityAdjustment($D42)),_xll.qlSwapRateHelperSpread($D42))</f>
        <v>--</v>
      </c>
      <c r="H42" s="38" t="e">
        <f>_xll.qlRateHelperEarliestDate($D42)</f>
        <v>#VALUE!</v>
      </c>
      <c r="I42" s="38" t="e">
        <f>_xll.qlRateHelperLatestDate($D42)</f>
        <v>#VALUE!</v>
      </c>
      <c r="J42" s="48" t="e">
        <v>#N/A</v>
      </c>
    </row>
    <row r="43" spans="4:12" x14ac:dyDescent="0.2">
      <c r="D43" s="36" t="e">
        <v>#N/A</v>
      </c>
      <c r="E43" s="36" t="e">
        <f>+_xll.qlRateHelperQuoteName(D43)</f>
        <v>#VALUE!</v>
      </c>
      <c r="F43" s="37" t="e">
        <f>_xll.qlRateHelperRate($D43)</f>
        <v>#VALUE!</v>
      </c>
      <c r="G43" s="37" t="str">
        <f>IF(ISERROR(_xll.qlSwapRateHelperSpread($D43)),IF(ISERROR(_xll.qlFuturesRateHelperConvexityAdjustment($D43)),"--",_xll.qlFuturesRateHelperConvexityAdjustment($D43)),_xll.qlSwapRateHelperSpread($D43))</f>
        <v>--</v>
      </c>
      <c r="H43" s="38" t="e">
        <f>_xll.qlRateHelperEarliestDate($D43)</f>
        <v>#VALUE!</v>
      </c>
      <c r="I43" s="38" t="e">
        <f>_xll.qlRateHelperLatestDate($D43)</f>
        <v>#VALUE!</v>
      </c>
      <c r="J43" s="48" t="e">
        <v>#N/A</v>
      </c>
    </row>
    <row r="44" spans="4:12" x14ac:dyDescent="0.2">
      <c r="D44" s="36" t="e">
        <v>#N/A</v>
      </c>
      <c r="E44" s="36" t="e">
        <f>+_xll.qlRateHelperQuoteName(D44)</f>
        <v>#VALUE!</v>
      </c>
      <c r="F44" s="37" t="e">
        <f>_xll.qlRateHelperRate($D44)</f>
        <v>#VALUE!</v>
      </c>
      <c r="G44" s="37" t="str">
        <f>IF(ISERROR(_xll.qlSwapRateHelperSpread($D44)),IF(ISERROR(_xll.qlFuturesRateHelperConvexityAdjustment($D44)),"--",_xll.qlFuturesRateHelperConvexityAdjustment($D44)),_xll.qlSwapRateHelperSpread($D44))</f>
        <v>--</v>
      </c>
      <c r="H44" s="38" t="e">
        <f>_xll.qlRateHelperEarliestDate($D44)</f>
        <v>#VALUE!</v>
      </c>
      <c r="I44" s="38" t="e">
        <f>_xll.qlRateHelperLatestDate($D44)</f>
        <v>#VALUE!</v>
      </c>
      <c r="J44" s="48" t="e">
        <v>#N/A</v>
      </c>
    </row>
    <row r="45" spans="4:12" x14ac:dyDescent="0.2">
      <c r="D45" s="36" t="e">
        <v>#N/A</v>
      </c>
      <c r="E45" s="36" t="e">
        <f>+_xll.qlRateHelperQuoteName(D45)</f>
        <v>#VALUE!</v>
      </c>
      <c r="F45" s="37" t="e">
        <f>_xll.qlRateHelperRate($D45)</f>
        <v>#VALUE!</v>
      </c>
      <c r="G45" s="37" t="str">
        <f>IF(ISERROR(_xll.qlSwapRateHelperSpread($D45)),IF(ISERROR(_xll.qlFuturesRateHelperConvexityAdjustment($D45)),"--",_xll.qlFuturesRateHelperConvexityAdjustment($D45)),_xll.qlSwapRateHelperSpread($D45))</f>
        <v>--</v>
      </c>
      <c r="H45" s="38" t="e">
        <f>_xll.qlRateHelperEarliestDate($D45)</f>
        <v>#VALUE!</v>
      </c>
      <c r="I45" s="38" t="e">
        <f>_xll.qlRateHelperLatestDate($D45)</f>
        <v>#VALUE!</v>
      </c>
      <c r="J45" s="48" t="e">
        <v>#N/A</v>
      </c>
    </row>
    <row r="46" spans="4:12" x14ac:dyDescent="0.2">
      <c r="D46" s="36" t="e">
        <v>#N/A</v>
      </c>
      <c r="E46" s="36" t="e">
        <f>+_xll.qlRateHelperQuoteName(D46)</f>
        <v>#VALUE!</v>
      </c>
      <c r="F46" s="37" t="e">
        <f>_xll.qlRateHelperRate($D46)</f>
        <v>#VALUE!</v>
      </c>
      <c r="G46" s="37" t="str">
        <f>IF(ISERROR(_xll.qlSwapRateHelperSpread($D46)),IF(ISERROR(_xll.qlFuturesRateHelperConvexityAdjustment($D46)),"--",_xll.qlFuturesRateHelperConvexityAdjustment($D46)),_xll.qlSwapRateHelperSpread($D46))</f>
        <v>--</v>
      </c>
      <c r="H46" s="38" t="e">
        <f>_xll.qlRateHelperEarliestDate($D46)</f>
        <v>#VALUE!</v>
      </c>
      <c r="I46" s="38" t="e">
        <f>_xll.qlRateHelperLatestDate($D46)</f>
        <v>#VALUE!</v>
      </c>
      <c r="J46" s="48" t="e">
        <v>#N/A</v>
      </c>
    </row>
    <row r="47" spans="4:12" x14ac:dyDescent="0.2">
      <c r="D47" s="36" t="e">
        <v>#N/A</v>
      </c>
      <c r="E47" s="36" t="e">
        <f>+_xll.qlRateHelperQuoteName(D47)</f>
        <v>#VALUE!</v>
      </c>
      <c r="F47" s="37" t="e">
        <f>_xll.qlRateHelperRate($D47)</f>
        <v>#VALUE!</v>
      </c>
      <c r="G47" s="37" t="str">
        <f>IF(ISERROR(_xll.qlSwapRateHelperSpread($D47)),IF(ISERROR(_xll.qlFuturesRateHelperConvexityAdjustment($D47)),"--",_xll.qlFuturesRateHelperConvexityAdjustment($D47)),_xll.qlSwapRateHelperSpread($D47))</f>
        <v>--</v>
      </c>
      <c r="H47" s="38" t="e">
        <f>_xll.qlRateHelperEarliestDate($D47)</f>
        <v>#VALUE!</v>
      </c>
      <c r="I47" s="38" t="e">
        <f>_xll.qlRateHelperLatestDate($D47)</f>
        <v>#VALUE!</v>
      </c>
      <c r="J47" s="48" t="e">
        <v>#N/A</v>
      </c>
    </row>
    <row r="48" spans="4:12" x14ac:dyDescent="0.2">
      <c r="D48" s="36" t="e">
        <v>#N/A</v>
      </c>
      <c r="E48" s="36" t="e">
        <f>+_xll.qlRateHelperQuoteName(D48)</f>
        <v>#VALUE!</v>
      </c>
      <c r="F48" s="37" t="e">
        <f>_xll.qlRateHelperRate($D48)</f>
        <v>#VALUE!</v>
      </c>
      <c r="G48" s="37" t="str">
        <f>IF(ISERROR(_xll.qlSwapRateHelperSpread($D48)),IF(ISERROR(_xll.qlFuturesRateHelperConvexityAdjustment($D48)),"--",_xll.qlFuturesRateHelperConvexityAdjustment($D48)),_xll.qlSwapRateHelperSpread($D48))</f>
        <v>--</v>
      </c>
      <c r="H48" s="38" t="e">
        <f>_xll.qlRateHelperEarliestDate($D48)</f>
        <v>#VALUE!</v>
      </c>
      <c r="I48" s="38" t="e">
        <f>_xll.qlRateHelperLatestDate($D48)</f>
        <v>#VALUE!</v>
      </c>
      <c r="J48" s="48" t="e">
        <v>#N/A</v>
      </c>
    </row>
    <row r="49" spans="4:10" x14ac:dyDescent="0.2">
      <c r="D49" s="36" t="e">
        <v>#N/A</v>
      </c>
      <c r="E49" s="36" t="e">
        <f>+_xll.qlRateHelperQuoteName(D49)</f>
        <v>#VALUE!</v>
      </c>
      <c r="F49" s="37" t="e">
        <f>_xll.qlRateHelperRate($D49)</f>
        <v>#VALUE!</v>
      </c>
      <c r="G49" s="37" t="str">
        <f>IF(ISERROR(_xll.qlSwapRateHelperSpread($D49)),IF(ISERROR(_xll.qlFuturesRateHelperConvexityAdjustment($D49)),"--",_xll.qlFuturesRateHelperConvexityAdjustment($D49)),_xll.qlSwapRateHelperSpread($D49))</f>
        <v>--</v>
      </c>
      <c r="H49" s="38" t="e">
        <f>_xll.qlRateHelperEarliestDate($D49)</f>
        <v>#VALUE!</v>
      </c>
      <c r="I49" s="38" t="e">
        <f>_xll.qlRateHelperLatestDate($D49)</f>
        <v>#VALUE!</v>
      </c>
      <c r="J49" s="48" t="e">
        <v>#N/A</v>
      </c>
    </row>
    <row r="50" spans="4:10" x14ac:dyDescent="0.2">
      <c r="D50" s="36" t="e">
        <v>#N/A</v>
      </c>
      <c r="E50" s="36" t="e">
        <f>+_xll.qlRateHelperQuoteName(D50)</f>
        <v>#VALUE!</v>
      </c>
      <c r="F50" s="37" t="e">
        <f>_xll.qlRateHelperRate($D50)</f>
        <v>#VALUE!</v>
      </c>
      <c r="G50" s="37" t="str">
        <f>IF(ISERROR(_xll.qlSwapRateHelperSpread($D50)),IF(ISERROR(_xll.qlFuturesRateHelperConvexityAdjustment($D50)),"--",_xll.qlFuturesRateHelperConvexityAdjustment($D50)),_xll.qlSwapRateHelperSpread($D50))</f>
        <v>--</v>
      </c>
      <c r="H50" s="38" t="e">
        <f>_xll.qlRateHelperEarliestDate($D50)</f>
        <v>#VALUE!</v>
      </c>
      <c r="I50" s="38" t="e">
        <f>_xll.qlRateHelperLatestDate($D50)</f>
        <v>#VALUE!</v>
      </c>
      <c r="J50" s="48" t="e">
        <v>#N/A</v>
      </c>
    </row>
    <row r="51" spans="4:10" x14ac:dyDescent="0.2">
      <c r="D51" s="36" t="e">
        <v>#N/A</v>
      </c>
      <c r="E51" s="36" t="e">
        <f>+_xll.qlRateHelperQuoteName(D51)</f>
        <v>#VALUE!</v>
      </c>
      <c r="F51" s="37" t="e">
        <f>_xll.qlRateHelperRate($D51)</f>
        <v>#VALUE!</v>
      </c>
      <c r="G51" s="37" t="str">
        <f>IF(ISERROR(_xll.qlSwapRateHelperSpread($D51)),IF(ISERROR(_xll.qlFuturesRateHelperConvexityAdjustment($D51)),"--",_xll.qlFuturesRateHelperConvexityAdjustment($D51)),_xll.qlSwapRateHelperSpread($D51))</f>
        <v>--</v>
      </c>
      <c r="H51" s="38" t="e">
        <f>_xll.qlRateHelperEarliestDate($D51)</f>
        <v>#VALUE!</v>
      </c>
      <c r="I51" s="38" t="e">
        <f>_xll.qlRateHelperLatestDate($D51)</f>
        <v>#VALUE!</v>
      </c>
      <c r="J51" s="48" t="e">
        <v>#N/A</v>
      </c>
    </row>
    <row r="52" spans="4:10" x14ac:dyDescent="0.2">
      <c r="D52" s="36" t="e">
        <v>#N/A</v>
      </c>
      <c r="E52" s="36" t="e">
        <f>+_xll.qlRateHelperQuoteName(D52)</f>
        <v>#VALUE!</v>
      </c>
      <c r="F52" s="37" t="e">
        <f>_xll.qlRateHelperRate($D52)</f>
        <v>#VALUE!</v>
      </c>
      <c r="G52" s="37" t="str">
        <f>IF(ISERROR(_xll.qlSwapRateHelperSpread($D52)),IF(ISERROR(_xll.qlFuturesRateHelperConvexityAdjustment($D52)),"--",_xll.qlFuturesRateHelperConvexityAdjustment($D52)),_xll.qlSwapRateHelperSpread($D52))</f>
        <v>--</v>
      </c>
      <c r="H52" s="38" t="e">
        <f>_xll.qlRateHelperEarliestDate($D52)</f>
        <v>#VALUE!</v>
      </c>
      <c r="I52" s="38" t="e">
        <f>_xll.qlRateHelperLatestDate($D52)</f>
        <v>#VALUE!</v>
      </c>
      <c r="J52" s="48" t="e">
        <v>#N/A</v>
      </c>
    </row>
    <row r="53" spans="4:10" x14ac:dyDescent="0.2">
      <c r="D53" s="36" t="e">
        <v>#N/A</v>
      </c>
      <c r="E53" s="36" t="e">
        <f>+_xll.qlRateHelperQuoteName(D53)</f>
        <v>#VALUE!</v>
      </c>
      <c r="F53" s="37" t="e">
        <f>_xll.qlRateHelperRate($D53)</f>
        <v>#VALUE!</v>
      </c>
      <c r="G53" s="37" t="str">
        <f>IF(ISERROR(_xll.qlSwapRateHelperSpread($D53)),IF(ISERROR(_xll.qlFuturesRateHelperConvexityAdjustment($D53)),"--",_xll.qlFuturesRateHelperConvexityAdjustment($D53)),_xll.qlSwapRateHelperSpread($D53))</f>
        <v>--</v>
      </c>
      <c r="H53" s="38" t="e">
        <f>_xll.qlRateHelperEarliestDate($D53)</f>
        <v>#VALUE!</v>
      </c>
      <c r="I53" s="38" t="e">
        <f>_xll.qlRateHelperLatestDate($D53)</f>
        <v>#VALUE!</v>
      </c>
      <c r="J53" s="48" t="e">
        <v>#N/A</v>
      </c>
    </row>
    <row r="54" spans="4:10" x14ac:dyDescent="0.2">
      <c r="D54" s="36" t="e">
        <v>#N/A</v>
      </c>
      <c r="E54" s="36" t="e">
        <f>+_xll.qlRateHelperQuoteName(D54)</f>
        <v>#VALUE!</v>
      </c>
      <c r="F54" s="37" t="e">
        <f>_xll.qlRateHelperRate($D54)</f>
        <v>#VALUE!</v>
      </c>
      <c r="G54" s="37" t="str">
        <f>IF(ISERROR(_xll.qlSwapRateHelperSpread($D54)),IF(ISERROR(_xll.qlFuturesRateHelperConvexityAdjustment($D54)),"--",_xll.qlFuturesRateHelperConvexityAdjustment($D54)),_xll.qlSwapRateHelperSpread($D54))</f>
        <v>--</v>
      </c>
      <c r="H54" s="38" t="e">
        <f>_xll.qlRateHelperEarliestDate($D54)</f>
        <v>#VALUE!</v>
      </c>
      <c r="I54" s="38" t="e">
        <f>_xll.qlRateHelperLatestDate($D54)</f>
        <v>#VALUE!</v>
      </c>
      <c r="J54" s="48" t="e">
        <v>#N/A</v>
      </c>
    </row>
    <row r="55" spans="4:10" x14ac:dyDescent="0.2">
      <c r="D55" s="36" t="e">
        <v>#N/A</v>
      </c>
      <c r="E55" s="36" t="e">
        <f>+_xll.qlRateHelperQuoteName(D55)</f>
        <v>#VALUE!</v>
      </c>
      <c r="F55" s="37" t="e">
        <f>_xll.qlRateHelperRate($D55)</f>
        <v>#VALUE!</v>
      </c>
      <c r="G55" s="37" t="str">
        <f>IF(ISERROR(_xll.qlSwapRateHelperSpread($D55)),IF(ISERROR(_xll.qlFuturesRateHelperConvexityAdjustment($D55)),"--",_xll.qlFuturesRateHelperConvexityAdjustment($D55)),_xll.qlSwapRateHelperSpread($D55))</f>
        <v>--</v>
      </c>
      <c r="H55" s="38" t="e">
        <f>_xll.qlRateHelperEarliestDate($D55)</f>
        <v>#VALUE!</v>
      </c>
      <c r="I55" s="38" t="e">
        <f>_xll.qlRateHelperLatestDate($D55)</f>
        <v>#VALUE!</v>
      </c>
      <c r="J55" s="48" t="e">
        <v>#N/A</v>
      </c>
    </row>
    <row r="56" spans="4:10" x14ac:dyDescent="0.2">
      <c r="D56" s="36" t="e">
        <v>#N/A</v>
      </c>
      <c r="E56" s="36" t="e">
        <f>+_xll.qlRateHelperQuoteName(D56)</f>
        <v>#VALUE!</v>
      </c>
      <c r="F56" s="37" t="e">
        <f>_xll.qlRateHelperRate($D56)</f>
        <v>#VALUE!</v>
      </c>
      <c r="G56" s="37" t="str">
        <f>IF(ISERROR(_xll.qlSwapRateHelperSpread($D56)),IF(ISERROR(_xll.qlFuturesRateHelperConvexityAdjustment($D56)),"--",_xll.qlFuturesRateHelperConvexityAdjustment($D56)),_xll.qlSwapRateHelperSpread($D56))</f>
        <v>--</v>
      </c>
      <c r="H56" s="38" t="e">
        <f>_xll.qlRateHelperEarliestDate($D56)</f>
        <v>#VALUE!</v>
      </c>
      <c r="I56" s="38" t="e">
        <f>_xll.qlRateHelperLatestDate($D56)</f>
        <v>#VALUE!</v>
      </c>
      <c r="J56" s="48" t="e">
        <v>#N/A</v>
      </c>
    </row>
    <row r="57" spans="4:10" x14ac:dyDescent="0.2">
      <c r="D57" s="36" t="e">
        <v>#N/A</v>
      </c>
      <c r="E57" s="36" t="e">
        <f>+_xll.qlRateHelperQuoteName(D57)</f>
        <v>#VALUE!</v>
      </c>
      <c r="F57" s="37" t="e">
        <f>_xll.qlRateHelperRate($D57)</f>
        <v>#VALUE!</v>
      </c>
      <c r="G57" s="37" t="str">
        <f>IF(ISERROR(_xll.qlSwapRateHelperSpread($D57)),IF(ISERROR(_xll.qlFuturesRateHelperConvexityAdjustment($D57)),"--",_xll.qlFuturesRateHelperConvexityAdjustment($D57)),_xll.qlSwapRateHelperSpread($D57))</f>
        <v>--</v>
      </c>
      <c r="H57" s="38" t="e">
        <f>_xll.qlRateHelperEarliestDate($D57)</f>
        <v>#VALUE!</v>
      </c>
      <c r="I57" s="38" t="e">
        <f>_xll.qlRateHelperLatestDate($D57)</f>
        <v>#VALUE!</v>
      </c>
      <c r="J57" s="48" t="e">
        <v>#N/A</v>
      </c>
    </row>
    <row r="58" spans="4:10" x14ac:dyDescent="0.2">
      <c r="D58" s="36" t="e">
        <v>#N/A</v>
      </c>
      <c r="E58" s="36" t="e">
        <f>+_xll.qlRateHelperQuoteName(D58)</f>
        <v>#VALUE!</v>
      </c>
      <c r="F58" s="37" t="e">
        <f>_xll.qlRateHelperRate($D58)</f>
        <v>#VALUE!</v>
      </c>
      <c r="G58" s="37" t="str">
        <f>IF(ISERROR(_xll.qlSwapRateHelperSpread($D58)),IF(ISERROR(_xll.qlFuturesRateHelperConvexityAdjustment($D58)),"--",_xll.qlFuturesRateHelperConvexityAdjustment($D58)),_xll.qlSwapRateHelperSpread($D58))</f>
        <v>--</v>
      </c>
      <c r="H58" s="38" t="e">
        <f>_xll.qlRateHelperEarliestDate($D58)</f>
        <v>#VALUE!</v>
      </c>
      <c r="I58" s="38" t="e">
        <f>_xll.qlRateHelperLatestDate($D58)</f>
        <v>#VALUE!</v>
      </c>
      <c r="J58" s="48" t="e">
        <v>#N/A</v>
      </c>
    </row>
    <row r="59" spans="4:10" x14ac:dyDescent="0.2">
      <c r="D59" s="36" t="e">
        <v>#N/A</v>
      </c>
      <c r="E59" s="36" t="e">
        <f>+_xll.qlRateHelperQuoteName(D59)</f>
        <v>#VALUE!</v>
      </c>
      <c r="F59" s="37" t="e">
        <f>_xll.qlRateHelperRate($D59)</f>
        <v>#VALUE!</v>
      </c>
      <c r="G59" s="37" t="str">
        <f>IF(ISERROR(_xll.qlSwapRateHelperSpread($D59)),IF(ISERROR(_xll.qlFuturesRateHelperConvexityAdjustment($D59)),"--",_xll.qlFuturesRateHelperConvexityAdjustment($D59)),_xll.qlSwapRateHelperSpread($D59))</f>
        <v>--</v>
      </c>
      <c r="H59" s="38" t="e">
        <f>_xll.qlRateHelperEarliestDate($D59)</f>
        <v>#VALUE!</v>
      </c>
      <c r="I59" s="38" t="e">
        <f>_xll.qlRateHelperLatestDate($D59)</f>
        <v>#VALUE!</v>
      </c>
      <c r="J59" s="48" t="e">
        <v>#N/A</v>
      </c>
    </row>
    <row r="60" spans="4:10" x14ac:dyDescent="0.2">
      <c r="D60" s="36" t="e">
        <v>#N/A</v>
      </c>
      <c r="E60" s="36" t="e">
        <f>+_xll.qlRateHelperQuoteName(D60)</f>
        <v>#VALUE!</v>
      </c>
      <c r="F60" s="37" t="e">
        <f>_xll.qlRateHelperRate($D60)</f>
        <v>#VALUE!</v>
      </c>
      <c r="G60" s="37" t="str">
        <f>IF(ISERROR(_xll.qlSwapRateHelperSpread($D60)),IF(ISERROR(_xll.qlFuturesRateHelperConvexityAdjustment($D60)),"--",_xll.qlFuturesRateHelperConvexityAdjustment($D60)),_xll.qlSwapRateHelperSpread($D60))</f>
        <v>--</v>
      </c>
      <c r="H60" s="38" t="e">
        <f>_xll.qlRateHelperEarliestDate($D60)</f>
        <v>#VALUE!</v>
      </c>
      <c r="I60" s="38" t="e">
        <f>_xll.qlRateHelperLatestDate($D60)</f>
        <v>#VALUE!</v>
      </c>
      <c r="J60" s="48" t="e">
        <v>#N/A</v>
      </c>
    </row>
    <row r="61" spans="4:10" x14ac:dyDescent="0.2">
      <c r="D61" s="36" t="e">
        <v>#N/A</v>
      </c>
      <c r="E61" s="36" t="e">
        <f>+_xll.qlRateHelperQuoteName(D61)</f>
        <v>#VALUE!</v>
      </c>
      <c r="F61" s="37" t="e">
        <f>_xll.qlRateHelperRate($D61)</f>
        <v>#VALUE!</v>
      </c>
      <c r="G61" s="37" t="str">
        <f>IF(ISERROR(_xll.qlSwapRateHelperSpread($D61)),IF(ISERROR(_xll.qlFuturesRateHelperConvexityAdjustment($D61)),"--",_xll.qlFuturesRateHelperConvexityAdjustment($D61)),_xll.qlSwapRateHelperSpread($D61))</f>
        <v>--</v>
      </c>
      <c r="H61" s="38" t="e">
        <f>_xll.qlRateHelperEarliestDate($D61)</f>
        <v>#VALUE!</v>
      </c>
      <c r="I61" s="38" t="e">
        <f>_xll.qlRateHelperLatestDate($D61)</f>
        <v>#VALUE!</v>
      </c>
      <c r="J61" s="48" t="e">
        <v>#N/A</v>
      </c>
    </row>
    <row r="62" spans="4:10" x14ac:dyDescent="0.2">
      <c r="D62" s="36" t="e">
        <v>#N/A</v>
      </c>
      <c r="E62" s="36" t="e">
        <f>+_xll.qlRateHelperQuoteName(D62)</f>
        <v>#VALUE!</v>
      </c>
      <c r="F62" s="37" t="e">
        <f>_xll.qlRateHelperRate($D62)</f>
        <v>#VALUE!</v>
      </c>
      <c r="G62" s="37" t="str">
        <f>IF(ISERROR(_xll.qlSwapRateHelperSpread($D62)),IF(ISERROR(_xll.qlFuturesRateHelperConvexityAdjustment($D62)),"--",_xll.qlFuturesRateHelperConvexityAdjustment($D62)),_xll.qlSwapRateHelperSpread($D62))</f>
        <v>--</v>
      </c>
      <c r="H62" s="38" t="e">
        <f>_xll.qlRateHelperEarliestDate($D62)</f>
        <v>#VALUE!</v>
      </c>
      <c r="I62" s="38" t="e">
        <f>_xll.qlRateHelperLatestDate($D62)</f>
        <v>#VALUE!</v>
      </c>
      <c r="J62" s="48" t="e">
        <v>#N/A</v>
      </c>
    </row>
    <row r="63" spans="4:10" x14ac:dyDescent="0.2">
      <c r="D63" s="36" t="e">
        <v>#N/A</v>
      </c>
      <c r="E63" s="36" t="e">
        <f>+_xll.qlRateHelperQuoteName(D63)</f>
        <v>#VALUE!</v>
      </c>
      <c r="F63" s="37" t="e">
        <f>_xll.qlRateHelperRate($D63)</f>
        <v>#VALUE!</v>
      </c>
      <c r="G63" s="37" t="str">
        <f>IF(ISERROR(_xll.qlSwapRateHelperSpread($D63)),IF(ISERROR(_xll.qlFuturesRateHelperConvexityAdjustment($D63)),"--",_xll.qlFuturesRateHelperConvexityAdjustment($D63)),_xll.qlSwapRateHelperSpread($D63))</f>
        <v>--</v>
      </c>
      <c r="H63" s="38" t="e">
        <f>_xll.qlRateHelperEarliestDate($D63)</f>
        <v>#VALUE!</v>
      </c>
      <c r="I63" s="38" t="e">
        <f>_xll.qlRateHelperLatestDate($D63)</f>
        <v>#VALUE!</v>
      </c>
      <c r="J63" s="48" t="e">
        <v>#N/A</v>
      </c>
    </row>
    <row r="64" spans="4:10" x14ac:dyDescent="0.2">
      <c r="D64" s="36" t="e">
        <v>#N/A</v>
      </c>
      <c r="E64" s="36" t="e">
        <f>+_xll.qlRateHelperQuoteName(D64)</f>
        <v>#VALUE!</v>
      </c>
      <c r="F64" s="37" t="e">
        <f>_xll.qlRateHelperRate($D64)</f>
        <v>#VALUE!</v>
      </c>
      <c r="G64" s="37" t="str">
        <f>IF(ISERROR(_xll.qlSwapRateHelperSpread($D64)),IF(ISERROR(_xll.qlFuturesRateHelperConvexityAdjustment($D64)),"--",_xll.qlFuturesRateHelperConvexityAdjustment($D64)),_xll.qlSwapRateHelperSpread($D64))</f>
        <v>--</v>
      </c>
      <c r="H64" s="38" t="e">
        <f>_xll.qlRateHelperEarliestDate($D64)</f>
        <v>#VALUE!</v>
      </c>
      <c r="I64" s="38" t="e">
        <f>_xll.qlRateHelperLatestDate($D64)</f>
        <v>#VALUE!</v>
      </c>
      <c r="J64" s="48" t="e">
        <v>#N/A</v>
      </c>
    </row>
    <row r="65" spans="4:10" x14ac:dyDescent="0.2">
      <c r="D65" s="36" t="e">
        <v>#N/A</v>
      </c>
      <c r="E65" s="36" t="e">
        <f>+_xll.qlRateHelperQuoteName(D65)</f>
        <v>#VALUE!</v>
      </c>
      <c r="F65" s="37" t="e">
        <f>_xll.qlRateHelperRate($D65)</f>
        <v>#VALUE!</v>
      </c>
      <c r="G65" s="37" t="str">
        <f>IF(ISERROR(_xll.qlSwapRateHelperSpread($D65)),IF(ISERROR(_xll.qlFuturesRateHelperConvexityAdjustment($D65)),"--",_xll.qlFuturesRateHelperConvexityAdjustment($D65)),_xll.qlSwapRateHelperSpread($D65))</f>
        <v>--</v>
      </c>
      <c r="H65" s="38" t="e">
        <f>_xll.qlRateHelperEarliestDate($D65)</f>
        <v>#VALUE!</v>
      </c>
      <c r="I65" s="38" t="e">
        <f>_xll.qlRateHelperLatestDate($D65)</f>
        <v>#VALUE!</v>
      </c>
      <c r="J65" s="48" t="e">
        <v>#N/A</v>
      </c>
    </row>
    <row r="66" spans="4:10" x14ac:dyDescent="0.2">
      <c r="D66" s="36" t="e">
        <v>#N/A</v>
      </c>
      <c r="E66" s="36" t="e">
        <f>+_xll.qlRateHelperQuoteName(D66)</f>
        <v>#VALUE!</v>
      </c>
      <c r="F66" s="37" t="e">
        <f>_xll.qlRateHelperRate($D66)</f>
        <v>#VALUE!</v>
      </c>
      <c r="G66" s="37" t="str">
        <f>IF(ISERROR(_xll.qlSwapRateHelperSpread($D66)),IF(ISERROR(_xll.qlFuturesRateHelperConvexityAdjustment($D66)),"--",_xll.qlFuturesRateHelperConvexityAdjustment($D66)),_xll.qlSwapRateHelperSpread($D66))</f>
        <v>--</v>
      </c>
      <c r="H66" s="38" t="e">
        <f>_xll.qlRateHelperEarliestDate($D66)</f>
        <v>#VALUE!</v>
      </c>
      <c r="I66" s="38" t="e">
        <f>_xll.qlRateHelperLatestDate($D66)</f>
        <v>#VALUE!</v>
      </c>
      <c r="J66" s="48" t="e">
        <v>#N/A</v>
      </c>
    </row>
    <row r="67" spans="4:10" x14ac:dyDescent="0.2">
      <c r="D67" s="36" t="e">
        <v>#N/A</v>
      </c>
      <c r="E67" s="36" t="e">
        <f>+_xll.qlRateHelperQuoteName(D67)</f>
        <v>#VALUE!</v>
      </c>
      <c r="F67" s="37" t="e">
        <f>_xll.qlRateHelperRate($D67)</f>
        <v>#VALUE!</v>
      </c>
      <c r="G67" s="37" t="str">
        <f>IF(ISERROR(_xll.qlSwapRateHelperSpread($D67)),IF(ISERROR(_xll.qlFuturesRateHelperConvexityAdjustment($D67)),"--",_xll.qlFuturesRateHelperConvexityAdjustment($D67)),_xll.qlSwapRateHelperSpread($D67))</f>
        <v>--</v>
      </c>
      <c r="H67" s="38" t="e">
        <f>_xll.qlRateHelperEarliestDate($D67)</f>
        <v>#VALUE!</v>
      </c>
      <c r="I67" s="38" t="e">
        <f>_xll.qlRateHelperLatestDate($D67)</f>
        <v>#VALUE!</v>
      </c>
      <c r="J67" s="48" t="e">
        <v>#N/A</v>
      </c>
    </row>
    <row r="68" spans="4:10" x14ac:dyDescent="0.2">
      <c r="D68" s="36" t="e">
        <v>#N/A</v>
      </c>
      <c r="E68" s="36" t="e">
        <f>+_xll.qlRateHelperQuoteName(D68)</f>
        <v>#VALUE!</v>
      </c>
      <c r="F68" s="37" t="e">
        <f>_xll.qlRateHelperRate($D68)</f>
        <v>#VALUE!</v>
      </c>
      <c r="G68" s="37" t="str">
        <f>IF(ISERROR(_xll.qlSwapRateHelperSpread($D68)),IF(ISERROR(_xll.qlFuturesRateHelperConvexityAdjustment($D68)),"--",_xll.qlFuturesRateHelperConvexityAdjustment($D68)),_xll.qlSwapRateHelperSpread($D68))</f>
        <v>--</v>
      </c>
      <c r="H68" s="38" t="e">
        <f>_xll.qlRateHelperEarliestDate($D68)</f>
        <v>#VALUE!</v>
      </c>
      <c r="I68" s="38" t="e">
        <f>_xll.qlRateHelperLatestDate($D68)</f>
        <v>#VALUE!</v>
      </c>
      <c r="J68" s="48" t="e">
        <v>#N/A</v>
      </c>
    </row>
    <row r="69" spans="4:10" x14ac:dyDescent="0.2">
      <c r="D69" s="36" t="e">
        <v>#N/A</v>
      </c>
      <c r="E69" s="36" t="e">
        <f>+_xll.qlRateHelperQuoteName(D69)</f>
        <v>#VALUE!</v>
      </c>
      <c r="F69" s="37" t="e">
        <f>_xll.qlRateHelperRate($D69)</f>
        <v>#VALUE!</v>
      </c>
      <c r="G69" s="37" t="str">
        <f>IF(ISERROR(_xll.qlSwapRateHelperSpread($D69)),IF(ISERROR(_xll.qlFuturesRateHelperConvexityAdjustment($D69)),"--",_xll.qlFuturesRateHelperConvexityAdjustment($D69)),_xll.qlSwapRateHelperSpread($D69))</f>
        <v>--</v>
      </c>
      <c r="H69" s="38" t="e">
        <f>_xll.qlRateHelperEarliestDate($D69)</f>
        <v>#VALUE!</v>
      </c>
      <c r="I69" s="38" t="e">
        <f>_xll.qlRateHelperLatestDate($D69)</f>
        <v>#VALUE!</v>
      </c>
      <c r="J69" s="48" t="e">
        <v>#N/A</v>
      </c>
    </row>
    <row r="70" spans="4:10" x14ac:dyDescent="0.2">
      <c r="D70" s="36" t="e">
        <v>#N/A</v>
      </c>
      <c r="E70" s="36" t="e">
        <f>+_xll.qlRateHelperQuoteName(D70)</f>
        <v>#VALUE!</v>
      </c>
      <c r="F70" s="37" t="e">
        <f>_xll.qlRateHelperRate($D70)</f>
        <v>#VALUE!</v>
      </c>
      <c r="G70" s="37" t="str">
        <f>IF(ISERROR(_xll.qlSwapRateHelperSpread($D70)),IF(ISERROR(_xll.qlFuturesRateHelperConvexityAdjustment($D70)),"--",_xll.qlFuturesRateHelperConvexityAdjustment($D70)),_xll.qlSwapRateHelperSpread($D70))</f>
        <v>--</v>
      </c>
      <c r="H70" s="38" t="e">
        <f>_xll.qlRateHelperEarliestDate($D70)</f>
        <v>#VALUE!</v>
      </c>
      <c r="I70" s="38" t="e">
        <f>_xll.qlRateHelperLatestDate($D70)</f>
        <v>#VALUE!</v>
      </c>
      <c r="J70" s="48" t="e">
        <v>#N/A</v>
      </c>
    </row>
    <row r="71" spans="4:10" x14ac:dyDescent="0.2">
      <c r="D71" s="36" t="e">
        <v>#N/A</v>
      </c>
      <c r="E71" s="36" t="e">
        <f>+_xll.qlRateHelperQuoteName(D71)</f>
        <v>#VALUE!</v>
      </c>
      <c r="F71" s="37" t="e">
        <f>_xll.qlRateHelperRate($D71)</f>
        <v>#VALUE!</v>
      </c>
      <c r="G71" s="37" t="str">
        <f>IF(ISERROR(_xll.qlSwapRateHelperSpread($D71)),IF(ISERROR(_xll.qlFuturesRateHelperConvexityAdjustment($D71)),"--",_xll.qlFuturesRateHelperConvexityAdjustment($D71)),_xll.qlSwapRateHelperSpread($D71))</f>
        <v>--</v>
      </c>
      <c r="H71" s="38" t="e">
        <f>_xll.qlRateHelperEarliestDate($D71)</f>
        <v>#VALUE!</v>
      </c>
      <c r="I71" s="38" t="e">
        <f>_xll.qlRateHelperLatestDate($D71)</f>
        <v>#VALUE!</v>
      </c>
      <c r="J71" s="48" t="e">
        <v>#N/A</v>
      </c>
    </row>
    <row r="72" spans="4:10" x14ac:dyDescent="0.2">
      <c r="D72" s="36" t="e">
        <v>#N/A</v>
      </c>
      <c r="E72" s="36" t="e">
        <f>+_xll.qlRateHelperQuoteName(D72)</f>
        <v>#VALUE!</v>
      </c>
      <c r="F72" s="37" t="e">
        <f>_xll.qlRateHelperRate($D72)</f>
        <v>#VALUE!</v>
      </c>
      <c r="G72" s="37" t="str">
        <f>IF(ISERROR(_xll.qlSwapRateHelperSpread($D72)),IF(ISERROR(_xll.qlFuturesRateHelperConvexityAdjustment($D72)),"--",_xll.qlFuturesRateHelperConvexityAdjustment($D72)),_xll.qlSwapRateHelperSpread($D72))</f>
        <v>--</v>
      </c>
      <c r="H72" s="38" t="e">
        <f>_xll.qlRateHelperEarliestDate($D72)</f>
        <v>#VALUE!</v>
      </c>
      <c r="I72" s="38" t="e">
        <f>_xll.qlRateHelperLatestDate($D72)</f>
        <v>#VALUE!</v>
      </c>
      <c r="J72" s="48" t="e">
        <v>#N/A</v>
      </c>
    </row>
    <row r="73" spans="4:10" x14ac:dyDescent="0.2">
      <c r="D73" s="36" t="e">
        <v>#N/A</v>
      </c>
      <c r="E73" s="36" t="e">
        <f>+_xll.qlRateHelperQuoteName(D73)</f>
        <v>#VALUE!</v>
      </c>
      <c r="F73" s="37" t="e">
        <f>_xll.qlRateHelperRate($D73)</f>
        <v>#VALUE!</v>
      </c>
      <c r="G73" s="37" t="str">
        <f>IF(ISERROR(_xll.qlSwapRateHelperSpread($D73)),IF(ISERROR(_xll.qlFuturesRateHelperConvexityAdjustment($D73)),"--",_xll.qlFuturesRateHelperConvexityAdjustment($D73)),_xll.qlSwapRateHelperSpread($D73))</f>
        <v>--</v>
      </c>
      <c r="H73" s="38" t="e">
        <f>_xll.qlRateHelperEarliestDate($D73)</f>
        <v>#VALUE!</v>
      </c>
      <c r="I73" s="38" t="e">
        <f>_xll.qlRateHelperLatestDate($D73)</f>
        <v>#VALUE!</v>
      </c>
      <c r="J73" s="48" t="e">
        <v>#N/A</v>
      </c>
    </row>
    <row r="74" spans="4:10" x14ac:dyDescent="0.2">
      <c r="D74" s="36" t="e">
        <v>#N/A</v>
      </c>
      <c r="E74" s="36" t="e">
        <f>+_xll.qlRateHelperQuoteName(D74)</f>
        <v>#VALUE!</v>
      </c>
      <c r="F74" s="37" t="e">
        <f>_xll.qlRateHelperRate($D74)</f>
        <v>#VALUE!</v>
      </c>
      <c r="G74" s="37" t="str">
        <f>IF(ISERROR(_xll.qlSwapRateHelperSpread($D74)),IF(ISERROR(_xll.qlFuturesRateHelperConvexityAdjustment($D74)),"--",_xll.qlFuturesRateHelperConvexityAdjustment($D74)),_xll.qlSwapRateHelperSpread($D74))</f>
        <v>--</v>
      </c>
      <c r="H74" s="38" t="e">
        <f>_xll.qlRateHelperEarliestDate($D74)</f>
        <v>#VALUE!</v>
      </c>
      <c r="I74" s="38" t="e">
        <f>_xll.qlRateHelperLatestDate($D74)</f>
        <v>#VALUE!</v>
      </c>
      <c r="J74" s="48" t="e">
        <v>#N/A</v>
      </c>
    </row>
    <row r="75" spans="4:10" x14ac:dyDescent="0.2">
      <c r="D75" s="36" t="e">
        <v>#N/A</v>
      </c>
      <c r="E75" s="36" t="e">
        <f>+_xll.qlRateHelperQuoteName(D75)</f>
        <v>#VALUE!</v>
      </c>
      <c r="F75" s="37" t="e">
        <f>_xll.qlRateHelperRate($D75)</f>
        <v>#VALUE!</v>
      </c>
      <c r="G75" s="37" t="str">
        <f>IF(ISERROR(_xll.qlSwapRateHelperSpread($D75)),IF(ISERROR(_xll.qlFuturesRateHelperConvexityAdjustment($D75)),"--",_xll.qlFuturesRateHelperConvexityAdjustment($D75)),_xll.qlSwapRateHelperSpread($D75))</f>
        <v>--</v>
      </c>
      <c r="H75" s="38" t="e">
        <f>_xll.qlRateHelperEarliestDate($D75)</f>
        <v>#VALUE!</v>
      </c>
      <c r="I75" s="38" t="e">
        <f>_xll.qlRateHelperLatestDate($D75)</f>
        <v>#VALUE!</v>
      </c>
      <c r="J75" s="48" t="e">
        <v>#N/A</v>
      </c>
    </row>
    <row r="76" spans="4:10" x14ac:dyDescent="0.2">
      <c r="D76" s="36" t="e">
        <v>#N/A</v>
      </c>
      <c r="E76" s="36" t="e">
        <f>+_xll.qlRateHelperQuoteName(D76)</f>
        <v>#VALUE!</v>
      </c>
      <c r="F76" s="37" t="e">
        <f>_xll.qlRateHelperRate($D76)</f>
        <v>#VALUE!</v>
      </c>
      <c r="G76" s="37" t="str">
        <f>IF(ISERROR(_xll.qlSwapRateHelperSpread($D76)),IF(ISERROR(_xll.qlFuturesRateHelperConvexityAdjustment($D76)),"--",_xll.qlFuturesRateHelperConvexityAdjustment($D76)),_xll.qlSwapRateHelperSpread($D76))</f>
        <v>--</v>
      </c>
      <c r="H76" s="38" t="e">
        <f>_xll.qlRateHelperEarliestDate($D76)</f>
        <v>#VALUE!</v>
      </c>
      <c r="I76" s="38" t="e">
        <f>_xll.qlRateHelperLatestDate($D76)</f>
        <v>#VALUE!</v>
      </c>
      <c r="J76" s="48" t="e">
        <v>#N/A</v>
      </c>
    </row>
    <row r="77" spans="4:10" x14ac:dyDescent="0.2">
      <c r="D77" s="36" t="e">
        <v>#N/A</v>
      </c>
      <c r="E77" s="36" t="e">
        <f>+_xll.qlRateHelperQuoteName(D77)</f>
        <v>#VALUE!</v>
      </c>
      <c r="F77" s="37" t="e">
        <f>_xll.qlRateHelperRate($D77)</f>
        <v>#VALUE!</v>
      </c>
      <c r="G77" s="37" t="str">
        <f>IF(ISERROR(_xll.qlSwapRateHelperSpread($D77)),IF(ISERROR(_xll.qlFuturesRateHelperConvexityAdjustment($D77)),"--",_xll.qlFuturesRateHelperConvexityAdjustment($D77)),_xll.qlSwapRateHelperSpread($D77))</f>
        <v>--</v>
      </c>
      <c r="H77" s="38" t="e">
        <f>_xll.qlRateHelperEarliestDate($D77)</f>
        <v>#VALUE!</v>
      </c>
      <c r="I77" s="38" t="e">
        <f>_xll.qlRateHelperLatestDate($D77)</f>
        <v>#VALUE!</v>
      </c>
      <c r="J77" s="48" t="e">
        <v>#N/A</v>
      </c>
    </row>
    <row r="78" spans="4:10" x14ac:dyDescent="0.2">
      <c r="D78" s="36" t="e">
        <v>#N/A</v>
      </c>
      <c r="E78" s="36" t="e">
        <f>+_xll.qlRateHelperQuoteName(D78)</f>
        <v>#VALUE!</v>
      </c>
      <c r="F78" s="37" t="e">
        <f>_xll.qlRateHelperRate($D78)</f>
        <v>#VALUE!</v>
      </c>
      <c r="G78" s="37" t="str">
        <f>IF(ISERROR(_xll.qlSwapRateHelperSpread($D78)),IF(ISERROR(_xll.qlFuturesRateHelperConvexityAdjustment($D78)),"--",_xll.qlFuturesRateHelperConvexityAdjustment($D78)),_xll.qlSwapRateHelperSpread($D78))</f>
        <v>--</v>
      </c>
      <c r="H78" s="38" t="e">
        <f>_xll.qlRateHelperEarliestDate($D78)</f>
        <v>#VALUE!</v>
      </c>
      <c r="I78" s="38" t="e">
        <f>_xll.qlRateHelperLatestDate($D78)</f>
        <v>#VALUE!</v>
      </c>
      <c r="J78" s="48" t="e">
        <v>#N/A</v>
      </c>
    </row>
    <row r="79" spans="4:10" x14ac:dyDescent="0.2">
      <c r="D79" s="36" t="e">
        <v>#N/A</v>
      </c>
      <c r="E79" s="36" t="e">
        <f>+_xll.qlRateHelperQuoteName(D79)</f>
        <v>#VALUE!</v>
      </c>
      <c r="F79" s="37" t="e">
        <f>_xll.qlRateHelperRate($D79)</f>
        <v>#VALUE!</v>
      </c>
      <c r="G79" s="37" t="str">
        <f>IF(ISERROR(_xll.qlSwapRateHelperSpread($D79)),IF(ISERROR(_xll.qlFuturesRateHelperConvexityAdjustment($D79)),"--",_xll.qlFuturesRateHelperConvexityAdjustment($D79)),_xll.qlSwapRateHelperSpread($D79))</f>
        <v>--</v>
      </c>
      <c r="H79" s="38" t="e">
        <f>_xll.qlRateHelperEarliestDate($D79)</f>
        <v>#VALUE!</v>
      </c>
      <c r="I79" s="38" t="e">
        <f>_xll.qlRateHelperLatestDate($D79)</f>
        <v>#VALUE!</v>
      </c>
      <c r="J79" s="48" t="e">
        <v>#N/A</v>
      </c>
    </row>
    <row r="80" spans="4:10" x14ac:dyDescent="0.2">
      <c r="D80" s="36" t="e">
        <v>#N/A</v>
      </c>
      <c r="E80" s="36" t="e">
        <f>+_xll.qlRateHelperQuoteName(D80)</f>
        <v>#VALUE!</v>
      </c>
      <c r="F80" s="37" t="e">
        <f>_xll.qlRateHelperRate($D80)</f>
        <v>#VALUE!</v>
      </c>
      <c r="G80" s="37" t="str">
        <f>IF(ISERROR(_xll.qlSwapRateHelperSpread($D80)),IF(ISERROR(_xll.qlFuturesRateHelperConvexityAdjustment($D80)),"--",_xll.qlFuturesRateHelperConvexityAdjustment($D80)),_xll.qlSwapRateHelperSpread($D80))</f>
        <v>--</v>
      </c>
      <c r="H80" s="38" t="e">
        <f>_xll.qlRateHelperEarliestDate($D80)</f>
        <v>#VALUE!</v>
      </c>
      <c r="I80" s="38" t="e">
        <f>_xll.qlRateHelperLatestDate($D80)</f>
        <v>#VALUE!</v>
      </c>
      <c r="J80" s="48" t="e">
        <v>#N/A</v>
      </c>
    </row>
    <row r="81" spans="4:10" x14ac:dyDescent="0.2">
      <c r="D81" s="36" t="e">
        <v>#N/A</v>
      </c>
      <c r="E81" s="36" t="e">
        <f>+_xll.qlRateHelperQuoteName(D81)</f>
        <v>#VALUE!</v>
      </c>
      <c r="F81" s="37" t="e">
        <f>_xll.qlRateHelperRate($D81)</f>
        <v>#VALUE!</v>
      </c>
      <c r="G81" s="37" t="str">
        <f>IF(ISERROR(_xll.qlSwapRateHelperSpread($D81)),IF(ISERROR(_xll.qlFuturesRateHelperConvexityAdjustment($D81)),"--",_xll.qlFuturesRateHelperConvexityAdjustment($D81)),_xll.qlSwapRateHelperSpread($D81))</f>
        <v>--</v>
      </c>
      <c r="H81" s="38" t="e">
        <f>_xll.qlRateHelperEarliestDate($D81)</f>
        <v>#VALUE!</v>
      </c>
      <c r="I81" s="38" t="e">
        <f>_xll.qlRateHelperLatestDate($D81)</f>
        <v>#VALUE!</v>
      </c>
      <c r="J81" s="48" t="e">
        <v>#N/A</v>
      </c>
    </row>
    <row r="82" spans="4:10" x14ac:dyDescent="0.2">
      <c r="D82" s="36" t="e">
        <v>#N/A</v>
      </c>
      <c r="E82" s="36" t="e">
        <f>+_xll.qlRateHelperQuoteName(D82)</f>
        <v>#VALUE!</v>
      </c>
      <c r="F82" s="37" t="e">
        <f>_xll.qlRateHelperRate($D82)</f>
        <v>#VALUE!</v>
      </c>
      <c r="G82" s="37" t="str">
        <f>IF(ISERROR(_xll.qlSwapRateHelperSpread($D82)),IF(ISERROR(_xll.qlFuturesRateHelperConvexityAdjustment($D82)),"--",_xll.qlFuturesRateHelperConvexityAdjustment($D82)),_xll.qlSwapRateHelperSpread($D82))</f>
        <v>--</v>
      </c>
      <c r="H82" s="38" t="e">
        <f>_xll.qlRateHelperEarliestDate($D82)</f>
        <v>#VALUE!</v>
      </c>
      <c r="I82" s="38" t="e">
        <f>_xll.qlRateHelperLatestDate($D82)</f>
        <v>#VALUE!</v>
      </c>
      <c r="J82" s="48" t="e">
        <v>#N/A</v>
      </c>
    </row>
    <row r="83" spans="4:10" x14ac:dyDescent="0.2">
      <c r="D83" s="36" t="e">
        <v>#N/A</v>
      </c>
      <c r="E83" s="36" t="e">
        <f>+_xll.qlRateHelperQuoteName(D83)</f>
        <v>#VALUE!</v>
      </c>
      <c r="F83" s="37" t="e">
        <f>_xll.qlRateHelperRate($D83)</f>
        <v>#VALUE!</v>
      </c>
      <c r="G83" s="37" t="str">
        <f>IF(ISERROR(_xll.qlSwapRateHelperSpread($D83)),IF(ISERROR(_xll.qlFuturesRateHelperConvexityAdjustment($D83)),"--",_xll.qlFuturesRateHelperConvexityAdjustment($D83)),_xll.qlSwapRateHelperSpread($D83))</f>
        <v>--</v>
      </c>
      <c r="H83" s="38" t="e">
        <f>_xll.qlRateHelperEarliestDate($D83)</f>
        <v>#VALUE!</v>
      </c>
      <c r="I83" s="38" t="e">
        <f>_xll.qlRateHelperLatestDate($D83)</f>
        <v>#VALUE!</v>
      </c>
      <c r="J83" s="48" t="e">
        <v>#N/A</v>
      </c>
    </row>
    <row r="84" spans="4:10" x14ac:dyDescent="0.2">
      <c r="D84" s="36" t="e">
        <v>#N/A</v>
      </c>
      <c r="E84" s="36" t="e">
        <f>+_xll.qlRateHelperQuoteName(D84)</f>
        <v>#VALUE!</v>
      </c>
      <c r="F84" s="37" t="e">
        <f>_xll.qlRateHelperRate($D84)</f>
        <v>#VALUE!</v>
      </c>
      <c r="G84" s="37" t="str">
        <f>IF(ISERROR(_xll.qlSwapRateHelperSpread($D84)),IF(ISERROR(_xll.qlFuturesRateHelperConvexityAdjustment($D84)),"--",_xll.qlFuturesRateHelperConvexityAdjustment($D84)),_xll.qlSwapRateHelperSpread($D84))</f>
        <v>--</v>
      </c>
      <c r="H84" s="38" t="e">
        <f>_xll.qlRateHelperEarliestDate($D84)</f>
        <v>#VALUE!</v>
      </c>
      <c r="I84" s="38" t="e">
        <f>_xll.qlRateHelperLatestDate($D84)</f>
        <v>#VALUE!</v>
      </c>
      <c r="J84" s="48" t="e">
        <v>#N/A</v>
      </c>
    </row>
    <row r="85" spans="4:10" x14ac:dyDescent="0.2">
      <c r="D85" s="36" t="e">
        <v>#N/A</v>
      </c>
      <c r="E85" s="36" t="e">
        <f>+_xll.qlRateHelperQuoteName(D85)</f>
        <v>#VALUE!</v>
      </c>
      <c r="F85" s="37" t="e">
        <f>_xll.qlRateHelperRate($D85)</f>
        <v>#VALUE!</v>
      </c>
      <c r="G85" s="37" t="str">
        <f>IF(ISERROR(_xll.qlSwapRateHelperSpread($D85)),IF(ISERROR(_xll.qlFuturesRateHelperConvexityAdjustment($D85)),"--",_xll.qlFuturesRateHelperConvexityAdjustment($D85)),_xll.qlSwapRateHelperSpread($D85))</f>
        <v>--</v>
      </c>
      <c r="H85" s="38" t="e">
        <f>_xll.qlRateHelperEarliestDate($D85)</f>
        <v>#VALUE!</v>
      </c>
      <c r="I85" s="38" t="e">
        <f>_xll.qlRateHelperLatestDate($D85)</f>
        <v>#VALUE!</v>
      </c>
      <c r="J85" s="48" t="e">
        <v>#N/A</v>
      </c>
    </row>
    <row r="86" spans="4:10" x14ac:dyDescent="0.2">
      <c r="D86" s="36" t="e">
        <v>#N/A</v>
      </c>
      <c r="E86" s="36" t="e">
        <f>+_xll.qlRateHelperQuoteName(D86)</f>
        <v>#VALUE!</v>
      </c>
      <c r="F86" s="37" t="e">
        <f>_xll.qlRateHelperRate($D86)</f>
        <v>#VALUE!</v>
      </c>
      <c r="G86" s="37" t="str">
        <f>IF(ISERROR(_xll.qlSwapRateHelperSpread($D86)),IF(ISERROR(_xll.qlFuturesRateHelperConvexityAdjustment($D86)),"--",_xll.qlFuturesRateHelperConvexityAdjustment($D86)),_xll.qlSwapRateHelperSpread($D86))</f>
        <v>--</v>
      </c>
      <c r="H86" s="38" t="e">
        <f>_xll.qlRateHelperEarliestDate($D86)</f>
        <v>#VALUE!</v>
      </c>
      <c r="I86" s="38" t="e">
        <f>_xll.qlRateHelperLatestDate($D86)</f>
        <v>#VALUE!</v>
      </c>
      <c r="J86" s="48" t="e">
        <v>#N/A</v>
      </c>
    </row>
    <row r="87" spans="4:10" x14ac:dyDescent="0.2">
      <c r="D87" s="36" t="e">
        <v>#N/A</v>
      </c>
      <c r="E87" s="36" t="e">
        <f>+_xll.qlRateHelperQuoteName(D87)</f>
        <v>#VALUE!</v>
      </c>
      <c r="F87" s="37" t="e">
        <f>_xll.qlRateHelperRate($D87)</f>
        <v>#VALUE!</v>
      </c>
      <c r="G87" s="37" t="str">
        <f>IF(ISERROR(_xll.qlSwapRateHelperSpread($D87)),IF(ISERROR(_xll.qlFuturesRateHelperConvexityAdjustment($D87)),"--",_xll.qlFuturesRateHelperConvexityAdjustment($D87)),_xll.qlSwapRateHelperSpread($D87))</f>
        <v>--</v>
      </c>
      <c r="H87" s="38" t="e">
        <f>_xll.qlRateHelperEarliestDate($D87)</f>
        <v>#VALUE!</v>
      </c>
      <c r="I87" s="38" t="e">
        <f>_xll.qlRateHelperLatestDate($D87)</f>
        <v>#VALUE!</v>
      </c>
      <c r="J87" s="48" t="e">
        <v>#N/A</v>
      </c>
    </row>
    <row r="88" spans="4:10" x14ac:dyDescent="0.2">
      <c r="D88" s="36" t="e">
        <v>#N/A</v>
      </c>
      <c r="E88" s="36" t="e">
        <f>+_xll.qlRateHelperQuoteName(D88)</f>
        <v>#VALUE!</v>
      </c>
      <c r="F88" s="37" t="e">
        <f>_xll.qlRateHelperRate($D88)</f>
        <v>#VALUE!</v>
      </c>
      <c r="G88" s="37" t="str">
        <f>IF(ISERROR(_xll.qlSwapRateHelperSpread($D88)),IF(ISERROR(_xll.qlFuturesRateHelperConvexityAdjustment($D88)),"--",_xll.qlFuturesRateHelperConvexityAdjustment($D88)),_xll.qlSwapRateHelperSpread($D88))</f>
        <v>--</v>
      </c>
      <c r="H88" s="38" t="e">
        <f>_xll.qlRateHelperEarliestDate($D88)</f>
        <v>#VALUE!</v>
      </c>
      <c r="I88" s="38" t="e">
        <f>_xll.qlRateHelperLatestDate($D88)</f>
        <v>#VALUE!</v>
      </c>
      <c r="J88" s="48" t="e">
        <v>#N/A</v>
      </c>
    </row>
    <row r="89" spans="4:10" x14ac:dyDescent="0.2">
      <c r="D89" s="36" t="e">
        <v>#N/A</v>
      </c>
      <c r="E89" s="36" t="e">
        <f>+_xll.qlRateHelperQuoteName(D89)</f>
        <v>#VALUE!</v>
      </c>
      <c r="F89" s="37" t="e">
        <f>_xll.qlRateHelperRate($D89)</f>
        <v>#VALUE!</v>
      </c>
      <c r="G89" s="37" t="str">
        <f>IF(ISERROR(_xll.qlSwapRateHelperSpread($D89)),IF(ISERROR(_xll.qlFuturesRateHelperConvexityAdjustment($D89)),"--",_xll.qlFuturesRateHelperConvexityAdjustment($D89)),_xll.qlSwapRateHelperSpread($D89))</f>
        <v>--</v>
      </c>
      <c r="H89" s="38" t="e">
        <f>_xll.qlRateHelperEarliestDate($D89)</f>
        <v>#VALUE!</v>
      </c>
      <c r="I89" s="38" t="e">
        <f>_xll.qlRateHelperLatestDate($D89)</f>
        <v>#VALUE!</v>
      </c>
      <c r="J89" s="48" t="e">
        <v>#N/A</v>
      </c>
    </row>
    <row r="90" spans="4:10" x14ac:dyDescent="0.2">
      <c r="D90" s="36" t="e">
        <v>#N/A</v>
      </c>
      <c r="E90" s="36" t="e">
        <f>+_xll.qlRateHelperQuoteName(D90)</f>
        <v>#VALUE!</v>
      </c>
      <c r="F90" s="37" t="e">
        <f>_xll.qlRateHelperRate($D90)</f>
        <v>#VALUE!</v>
      </c>
      <c r="G90" s="37" t="str">
        <f>IF(ISERROR(_xll.qlSwapRateHelperSpread($D90)),IF(ISERROR(_xll.qlFuturesRateHelperConvexityAdjustment($D90)),"--",_xll.qlFuturesRateHelperConvexityAdjustment($D90)),_xll.qlSwapRateHelperSpread($D90))</f>
        <v>--</v>
      </c>
      <c r="H90" s="38" t="e">
        <f>_xll.qlRateHelperEarliestDate($D90)</f>
        <v>#VALUE!</v>
      </c>
      <c r="I90" s="38" t="e">
        <f>_xll.qlRateHelperLatestDate($D90)</f>
        <v>#VALUE!</v>
      </c>
      <c r="J90" s="48" t="e">
        <v>#N/A</v>
      </c>
    </row>
    <row r="91" spans="4:10" x14ac:dyDescent="0.2">
      <c r="D91" s="36" t="e">
        <v>#N/A</v>
      </c>
      <c r="E91" s="36" t="e">
        <f>+_xll.qlRateHelperQuoteName(D91)</f>
        <v>#VALUE!</v>
      </c>
      <c r="F91" s="37" t="e">
        <f>_xll.qlRateHelperRate($D91)</f>
        <v>#VALUE!</v>
      </c>
      <c r="G91" s="37" t="str">
        <f>IF(ISERROR(_xll.qlSwapRateHelperSpread($D91)),IF(ISERROR(_xll.qlFuturesRateHelperConvexityAdjustment($D91)),"--",_xll.qlFuturesRateHelperConvexityAdjustment($D91)),_xll.qlSwapRateHelperSpread($D91))</f>
        <v>--</v>
      </c>
      <c r="H91" s="38" t="e">
        <f>_xll.qlRateHelperEarliestDate($D91)</f>
        <v>#VALUE!</v>
      </c>
      <c r="I91" s="38" t="e">
        <f>_xll.qlRateHelperLatestDate($D91)</f>
        <v>#VALUE!</v>
      </c>
      <c r="J91" s="48" t="e">
        <v>#N/A</v>
      </c>
    </row>
    <row r="92" spans="4:10" x14ac:dyDescent="0.2">
      <c r="D92" s="36" t="e">
        <v>#N/A</v>
      </c>
      <c r="E92" s="36" t="e">
        <f>+_xll.qlRateHelperQuoteName(D92)</f>
        <v>#VALUE!</v>
      </c>
      <c r="F92" s="37" t="e">
        <f>_xll.qlRateHelperRate($D92)</f>
        <v>#VALUE!</v>
      </c>
      <c r="G92" s="37" t="str">
        <f>IF(ISERROR(_xll.qlSwapRateHelperSpread($D92)),IF(ISERROR(_xll.qlFuturesRateHelperConvexityAdjustment($D92)),"--",_xll.qlFuturesRateHelperConvexityAdjustment($D92)),_xll.qlSwapRateHelperSpread($D92))</f>
        <v>--</v>
      </c>
      <c r="H92" s="38" t="e">
        <f>_xll.qlRateHelperEarliestDate($D92)</f>
        <v>#VALUE!</v>
      </c>
      <c r="I92" s="38" t="e">
        <f>_xll.qlRateHelperLatestDate($D92)</f>
        <v>#VALUE!</v>
      </c>
      <c r="J92" s="48" t="e">
        <v>#N/A</v>
      </c>
    </row>
    <row r="93" spans="4:10" x14ac:dyDescent="0.2">
      <c r="D93" s="36" t="e">
        <v>#N/A</v>
      </c>
      <c r="E93" s="36" t="e">
        <f>+_xll.qlRateHelperQuoteName(D93)</f>
        <v>#VALUE!</v>
      </c>
      <c r="F93" s="37" t="e">
        <f>_xll.qlRateHelperRate($D93)</f>
        <v>#VALUE!</v>
      </c>
      <c r="G93" s="37" t="str">
        <f>IF(ISERROR(_xll.qlSwapRateHelperSpread($D93)),IF(ISERROR(_xll.qlFuturesRateHelperConvexityAdjustment($D93)),"--",_xll.qlFuturesRateHelperConvexityAdjustment($D93)),_xll.qlSwapRateHelperSpread($D93))</f>
        <v>--</v>
      </c>
      <c r="H93" s="38" t="e">
        <f>_xll.qlRateHelperEarliestDate($D93)</f>
        <v>#VALUE!</v>
      </c>
      <c r="I93" s="38" t="e">
        <f>_xll.qlRateHelperLatestDate($D93)</f>
        <v>#VALUE!</v>
      </c>
      <c r="J93" s="48" t="e">
        <v>#N/A</v>
      </c>
    </row>
    <row r="94" spans="4:10" x14ac:dyDescent="0.2">
      <c r="D94" s="36" t="e">
        <v>#N/A</v>
      </c>
      <c r="E94" s="36" t="e">
        <f>+_xll.qlRateHelperQuoteName(D94)</f>
        <v>#VALUE!</v>
      </c>
      <c r="F94" s="37" t="e">
        <f>_xll.qlRateHelperRate($D94)</f>
        <v>#VALUE!</v>
      </c>
      <c r="G94" s="37" t="str">
        <f>IF(ISERROR(_xll.qlSwapRateHelperSpread($D94)),IF(ISERROR(_xll.qlFuturesRateHelperConvexityAdjustment($D94)),"--",_xll.qlFuturesRateHelperConvexityAdjustment($D94)),_xll.qlSwapRateHelperSpread($D94))</f>
        <v>--</v>
      </c>
      <c r="H94" s="38" t="e">
        <f>_xll.qlRateHelperEarliestDate($D94)</f>
        <v>#VALUE!</v>
      </c>
      <c r="I94" s="38" t="e">
        <f>_xll.qlRateHelperLatestDate($D94)</f>
        <v>#VALUE!</v>
      </c>
      <c r="J94" s="48" t="e">
        <v>#N/A</v>
      </c>
    </row>
    <row r="95" spans="4:10" x14ac:dyDescent="0.2">
      <c r="D95" s="36" t="e">
        <v>#N/A</v>
      </c>
      <c r="E95" s="36" t="e">
        <f>+_xll.qlRateHelperQuoteName(D95)</f>
        <v>#VALUE!</v>
      </c>
      <c r="F95" s="37" t="e">
        <f>_xll.qlRateHelperRate($D95)</f>
        <v>#VALUE!</v>
      </c>
      <c r="G95" s="37" t="str">
        <f>IF(ISERROR(_xll.qlSwapRateHelperSpread($D95)),IF(ISERROR(_xll.qlFuturesRateHelperConvexityAdjustment($D95)),"--",_xll.qlFuturesRateHelperConvexityAdjustment($D95)),_xll.qlSwapRateHelperSpread($D95))</f>
        <v>--</v>
      </c>
      <c r="H95" s="38" t="e">
        <f>_xll.qlRateHelperEarliestDate($D95)</f>
        <v>#VALUE!</v>
      </c>
      <c r="I95" s="38" t="e">
        <f>_xll.qlRateHelperLatestDate($D95)</f>
        <v>#VALUE!</v>
      </c>
      <c r="J95" s="48" t="e">
        <v>#N/A</v>
      </c>
    </row>
    <row r="96" spans="4:10" x14ac:dyDescent="0.2">
      <c r="D96" s="36" t="e">
        <v>#N/A</v>
      </c>
      <c r="E96" s="36" t="e">
        <f>+_xll.qlRateHelperQuoteName(D96)</f>
        <v>#VALUE!</v>
      </c>
      <c r="F96" s="37" t="e">
        <f>_xll.qlRateHelperRate($D96)</f>
        <v>#VALUE!</v>
      </c>
      <c r="G96" s="37" t="str">
        <f>IF(ISERROR(_xll.qlSwapRateHelperSpread($D96)),IF(ISERROR(_xll.qlFuturesRateHelperConvexityAdjustment($D96)),"--",_xll.qlFuturesRateHelperConvexityAdjustment($D96)),_xll.qlSwapRateHelperSpread($D96))</f>
        <v>--</v>
      </c>
      <c r="H96" s="38" t="e">
        <f>_xll.qlRateHelperEarliestDate($D96)</f>
        <v>#VALUE!</v>
      </c>
      <c r="I96" s="38" t="e">
        <f>_xll.qlRateHelperLatestDate($D96)</f>
        <v>#VALUE!</v>
      </c>
      <c r="J96" s="48" t="e">
        <v>#N/A</v>
      </c>
    </row>
    <row r="97" spans="4:10" x14ac:dyDescent="0.2">
      <c r="D97" s="36" t="e">
        <v>#N/A</v>
      </c>
      <c r="E97" s="36" t="e">
        <f>+_xll.qlRateHelperQuoteName(D97)</f>
        <v>#VALUE!</v>
      </c>
      <c r="F97" s="37" t="e">
        <f>_xll.qlRateHelperRate($D97)</f>
        <v>#VALUE!</v>
      </c>
      <c r="G97" s="37" t="str">
        <f>IF(ISERROR(_xll.qlSwapRateHelperSpread($D97)),IF(ISERROR(_xll.qlFuturesRateHelperConvexityAdjustment($D97)),"--",_xll.qlFuturesRateHelperConvexityAdjustment($D97)),_xll.qlSwapRateHelperSpread($D97))</f>
        <v>--</v>
      </c>
      <c r="H97" s="38" t="e">
        <f>_xll.qlRateHelperEarliestDate($D97)</f>
        <v>#VALUE!</v>
      </c>
      <c r="I97" s="38" t="e">
        <f>_xll.qlRateHelperLatestDate($D97)</f>
        <v>#VALUE!</v>
      </c>
      <c r="J97" s="48" t="e">
        <v>#N/A</v>
      </c>
    </row>
    <row r="98" spans="4:10" x14ac:dyDescent="0.2">
      <c r="D98" s="36" t="e">
        <v>#N/A</v>
      </c>
      <c r="E98" s="36" t="e">
        <f>+_xll.qlRateHelperQuoteName(D98)</f>
        <v>#VALUE!</v>
      </c>
      <c r="F98" s="37" t="e">
        <f>_xll.qlRateHelperRate($D98)</f>
        <v>#VALUE!</v>
      </c>
      <c r="G98" s="37" t="str">
        <f>IF(ISERROR(_xll.qlSwapRateHelperSpread($D98)),IF(ISERROR(_xll.qlFuturesRateHelperConvexityAdjustment($D98)),"--",_xll.qlFuturesRateHelperConvexityAdjustment($D98)),_xll.qlSwapRateHelperSpread($D98))</f>
        <v>--</v>
      </c>
      <c r="H98" s="38" t="e">
        <f>_xll.qlRateHelperEarliestDate($D98)</f>
        <v>#VALUE!</v>
      </c>
      <c r="I98" s="38" t="e">
        <f>_xll.qlRateHelperLatestDate($D98)</f>
        <v>#VALUE!</v>
      </c>
      <c r="J98" s="48" t="e">
        <v>#N/A</v>
      </c>
    </row>
    <row r="99" spans="4:10" x14ac:dyDescent="0.2">
      <c r="D99" s="36" t="e">
        <v>#N/A</v>
      </c>
      <c r="E99" s="36" t="e">
        <f>+_xll.qlRateHelperQuoteName(D99)</f>
        <v>#VALUE!</v>
      </c>
      <c r="F99" s="37" t="e">
        <f>_xll.qlRateHelperRate($D99)</f>
        <v>#VALUE!</v>
      </c>
      <c r="G99" s="37" t="str">
        <f>IF(ISERROR(_xll.qlSwapRateHelperSpread($D99)),IF(ISERROR(_xll.qlFuturesRateHelperConvexityAdjustment($D99)),"--",_xll.qlFuturesRateHelperConvexityAdjustment($D99)),_xll.qlSwapRateHelperSpread($D99))</f>
        <v>--</v>
      </c>
      <c r="H99" s="38" t="e">
        <f>_xll.qlRateHelperEarliestDate($D99)</f>
        <v>#VALUE!</v>
      </c>
      <c r="I99" s="38" t="e">
        <f>_xll.qlRateHelperLatestDate($D99)</f>
        <v>#VALUE!</v>
      </c>
      <c r="J99" s="48" t="e">
        <v>#N/A</v>
      </c>
    </row>
    <row r="100" spans="4:10" x14ac:dyDescent="0.2">
      <c r="D100" s="36" t="e">
        <v>#N/A</v>
      </c>
      <c r="E100" s="36" t="e">
        <f>+_xll.qlRateHelperQuoteName(D100)</f>
        <v>#VALUE!</v>
      </c>
      <c r="F100" s="37" t="e">
        <f>_xll.qlRateHelperRate($D100)</f>
        <v>#VALUE!</v>
      </c>
      <c r="G100" s="37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8" t="e">
        <f>_xll.qlRateHelperEarliestDate($D100)</f>
        <v>#VALUE!</v>
      </c>
      <c r="I100" s="38" t="e">
        <f>_xll.qlRateHelperLatestDate($D100)</f>
        <v>#VALUE!</v>
      </c>
      <c r="J100" s="48" t="e">
        <v>#N/A</v>
      </c>
    </row>
    <row r="101" spans="4:10" x14ac:dyDescent="0.2">
      <c r="D101" s="36" t="e">
        <v>#N/A</v>
      </c>
      <c r="E101" s="36" t="e">
        <f>+_xll.qlRateHelperQuoteName(D101)</f>
        <v>#VALUE!</v>
      </c>
      <c r="F101" s="37" t="e">
        <f>_xll.qlRateHelperRate($D101)</f>
        <v>#VALUE!</v>
      </c>
      <c r="G101" s="37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8" t="e">
        <f>_xll.qlRateHelperEarliestDate($D101)</f>
        <v>#VALUE!</v>
      </c>
      <c r="I101" s="38" t="e">
        <f>_xll.qlRateHelperLatestDate($D101)</f>
        <v>#VALUE!</v>
      </c>
      <c r="J101" s="48" t="e">
        <v>#N/A</v>
      </c>
    </row>
    <row r="102" spans="4:10" x14ac:dyDescent="0.2">
      <c r="D102" s="36" t="e">
        <v>#N/A</v>
      </c>
      <c r="E102" s="36" t="e">
        <f>+_xll.qlRateHelperQuoteName(D102)</f>
        <v>#VALUE!</v>
      </c>
      <c r="F102" s="37" t="e">
        <f>_xll.qlRateHelperRate($D102)</f>
        <v>#VALUE!</v>
      </c>
      <c r="G102" s="37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8" t="e">
        <f>_xll.qlRateHelperEarliestDate($D102)</f>
        <v>#VALUE!</v>
      </c>
      <c r="I102" s="38" t="e">
        <f>_xll.qlRateHelperLatestDate($D102)</f>
        <v>#VALUE!</v>
      </c>
      <c r="J102" s="48" t="e">
        <v>#N/A</v>
      </c>
    </row>
    <row r="103" spans="4:10" x14ac:dyDescent="0.2">
      <c r="D103" s="36" t="e">
        <v>#N/A</v>
      </c>
      <c r="E103" s="36" t="e">
        <f>+_xll.qlRateHelperQuoteName(D103)</f>
        <v>#VALUE!</v>
      </c>
      <c r="F103" s="37" t="e">
        <f>_xll.qlRateHelperRate($D103)</f>
        <v>#VALUE!</v>
      </c>
      <c r="G103" s="37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8" t="e">
        <f>_xll.qlRateHelperEarliestDate($D103)</f>
        <v>#VALUE!</v>
      </c>
      <c r="I103" s="38" t="e">
        <f>_xll.qlRateHelperLatestDate($D103)</f>
        <v>#VALUE!</v>
      </c>
      <c r="J103" s="48" t="e">
        <v>#N/A</v>
      </c>
    </row>
    <row r="104" spans="4:10" x14ac:dyDescent="0.2">
      <c r="D104" s="36" t="e">
        <v>#N/A</v>
      </c>
      <c r="E104" s="36" t="e">
        <f>+_xll.qlRateHelperQuoteName(D104)</f>
        <v>#VALUE!</v>
      </c>
      <c r="F104" s="37" t="e">
        <f>_xll.qlRateHelperRate($D104)</f>
        <v>#VALUE!</v>
      </c>
      <c r="G104" s="37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8" t="e">
        <f>_xll.qlRateHelperEarliestDate($D104)</f>
        <v>#VALUE!</v>
      </c>
      <c r="I104" s="38" t="e">
        <f>_xll.qlRateHelperLatestDate($D104)</f>
        <v>#VALUE!</v>
      </c>
      <c r="J104" s="48" t="e">
        <v>#N/A</v>
      </c>
    </row>
    <row r="105" spans="4:10" x14ac:dyDescent="0.2">
      <c r="D105" s="36" t="e">
        <v>#N/A</v>
      </c>
      <c r="E105" s="36" t="e">
        <f>+_xll.qlRateHelperQuoteName(D105)</f>
        <v>#VALUE!</v>
      </c>
      <c r="F105" s="37" t="e">
        <f>_xll.qlRateHelperRate($D105)</f>
        <v>#VALUE!</v>
      </c>
      <c r="G105" s="37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8" t="e">
        <f>_xll.qlRateHelperEarliestDate($D105)</f>
        <v>#VALUE!</v>
      </c>
      <c r="I105" s="38" t="e">
        <f>_xll.qlRateHelperLatestDate($D105)</f>
        <v>#VALUE!</v>
      </c>
      <c r="J105" s="48" t="e">
        <v>#N/A</v>
      </c>
    </row>
    <row r="106" spans="4:10" x14ac:dyDescent="0.2">
      <c r="D106" s="36" t="e">
        <v>#N/A</v>
      </c>
      <c r="E106" s="36" t="e">
        <f>+_xll.qlRateHelperQuoteName(D106)</f>
        <v>#VALUE!</v>
      </c>
      <c r="F106" s="37" t="e">
        <f>_xll.qlRateHelperRate($D106)</f>
        <v>#VALUE!</v>
      </c>
      <c r="G106" s="37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8" t="e">
        <f>_xll.qlRateHelperEarliestDate($D106)</f>
        <v>#VALUE!</v>
      </c>
      <c r="I106" s="38" t="e">
        <f>_xll.qlRateHelperLatestDate($D106)</f>
        <v>#VALUE!</v>
      </c>
      <c r="J106" s="48" t="e">
        <v>#N/A</v>
      </c>
    </row>
    <row r="107" spans="4:10" x14ac:dyDescent="0.2">
      <c r="D107" s="36" t="e">
        <v>#N/A</v>
      </c>
      <c r="E107" s="36" t="e">
        <f>+_xll.qlRateHelperQuoteName(D107)</f>
        <v>#VALUE!</v>
      </c>
      <c r="F107" s="37" t="e">
        <f>_xll.qlRateHelperRate($D107)</f>
        <v>#VALUE!</v>
      </c>
      <c r="G107" s="37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8" t="e">
        <f>_xll.qlRateHelperEarliestDate($D107)</f>
        <v>#VALUE!</v>
      </c>
      <c r="I107" s="38" t="e">
        <f>_xll.qlRateHelperLatestDate($D107)</f>
        <v>#VALUE!</v>
      </c>
      <c r="J107" s="48" t="e">
        <v>#N/A</v>
      </c>
    </row>
    <row r="108" spans="4:10" x14ac:dyDescent="0.2">
      <c r="D108" s="36" t="e">
        <v>#N/A</v>
      </c>
      <c r="E108" s="36" t="e">
        <f>+_xll.qlRateHelperQuoteName(D108)</f>
        <v>#VALUE!</v>
      </c>
      <c r="F108" s="37" t="e">
        <f>_xll.qlRateHelperRate($D108)</f>
        <v>#VALUE!</v>
      </c>
      <c r="G108" s="37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8" t="e">
        <f>_xll.qlRateHelperEarliestDate($D108)</f>
        <v>#VALUE!</v>
      </c>
      <c r="I108" s="38" t="e">
        <f>_xll.qlRateHelperLatestDate($D108)</f>
        <v>#VALUE!</v>
      </c>
      <c r="J108" s="48" t="e">
        <v>#N/A</v>
      </c>
    </row>
    <row r="109" spans="4:10" x14ac:dyDescent="0.2">
      <c r="D109" s="36" t="e">
        <v>#N/A</v>
      </c>
      <c r="E109" s="36" t="e">
        <f>+_xll.qlRateHelperQuoteName(D109)</f>
        <v>#VALUE!</v>
      </c>
      <c r="F109" s="37" t="e">
        <f>_xll.qlRateHelperRate($D109)</f>
        <v>#VALUE!</v>
      </c>
      <c r="G109" s="37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8" t="e">
        <f>_xll.qlRateHelperEarliestDate($D109)</f>
        <v>#VALUE!</v>
      </c>
      <c r="I109" s="38" t="e">
        <f>_xll.qlRateHelperLatestDate($D109)</f>
        <v>#VALUE!</v>
      </c>
      <c r="J109" s="48" t="e">
        <v>#N/A</v>
      </c>
    </row>
    <row r="110" spans="4:10" x14ac:dyDescent="0.2">
      <c r="D110" s="36" t="e">
        <v>#N/A</v>
      </c>
      <c r="E110" s="36" t="e">
        <f>+_xll.qlRateHelperQuoteName(D110)</f>
        <v>#VALUE!</v>
      </c>
      <c r="F110" s="37" t="e">
        <f>_xll.qlRateHelperRate($D110)</f>
        <v>#VALUE!</v>
      </c>
      <c r="G110" s="37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8" t="e">
        <f>_xll.qlRateHelperEarliestDate($D110)</f>
        <v>#VALUE!</v>
      </c>
      <c r="I110" s="38" t="e">
        <f>_xll.qlRateHelperLatestDate($D110)</f>
        <v>#VALUE!</v>
      </c>
      <c r="J110" s="48" t="e">
        <v>#N/A</v>
      </c>
    </row>
    <row r="111" spans="4:10" x14ac:dyDescent="0.2">
      <c r="D111" s="36" t="e">
        <v>#N/A</v>
      </c>
      <c r="E111" s="36" t="e">
        <f>+_xll.qlRateHelperQuoteName(D111)</f>
        <v>#VALUE!</v>
      </c>
      <c r="F111" s="37" t="e">
        <f>_xll.qlRateHelperRate($D111)</f>
        <v>#VALUE!</v>
      </c>
      <c r="G111" s="37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8" t="e">
        <f>_xll.qlRateHelperEarliestDate($D111)</f>
        <v>#VALUE!</v>
      </c>
      <c r="I111" s="38" t="e">
        <f>_xll.qlRateHelperLatestDate($D111)</f>
        <v>#VALUE!</v>
      </c>
      <c r="J111" s="48" t="e">
        <v>#N/A</v>
      </c>
    </row>
    <row r="112" spans="4:10" x14ac:dyDescent="0.2">
      <c r="D112" s="36" t="e">
        <v>#N/A</v>
      </c>
      <c r="E112" s="36" t="e">
        <f>+_xll.qlRateHelperQuoteName(D112)</f>
        <v>#VALUE!</v>
      </c>
      <c r="F112" s="37" t="e">
        <f>_xll.qlRateHelperRate($D112)</f>
        <v>#VALUE!</v>
      </c>
      <c r="G112" s="37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8" t="e">
        <f>_xll.qlRateHelperEarliestDate($D112)</f>
        <v>#VALUE!</v>
      </c>
      <c r="I112" s="38" t="e">
        <f>_xll.qlRateHelperLatestDate($D112)</f>
        <v>#VALUE!</v>
      </c>
      <c r="J112" s="48" t="e">
        <v>#N/A</v>
      </c>
    </row>
    <row r="113" spans="4:10" x14ac:dyDescent="0.2">
      <c r="D113" s="36" t="e">
        <v>#N/A</v>
      </c>
      <c r="E113" s="36" t="e">
        <f>+_xll.qlRateHelperQuoteName(D113)</f>
        <v>#VALUE!</v>
      </c>
      <c r="F113" s="37" t="e">
        <f>_xll.qlRateHelperRate($D113)</f>
        <v>#VALUE!</v>
      </c>
      <c r="G113" s="37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8" t="e">
        <f>_xll.qlRateHelperEarliestDate($D113)</f>
        <v>#VALUE!</v>
      </c>
      <c r="I113" s="38" t="e">
        <f>_xll.qlRateHelperLatestDate($D113)</f>
        <v>#VALUE!</v>
      </c>
      <c r="J113" s="48" t="e">
        <v>#N/A</v>
      </c>
    </row>
    <row r="114" spans="4:10" x14ac:dyDescent="0.2">
      <c r="D114" s="36" t="e">
        <v>#N/A</v>
      </c>
      <c r="E114" s="36" t="e">
        <f>+_xll.qlRateHelperQuoteName(D114)</f>
        <v>#VALUE!</v>
      </c>
      <c r="F114" s="37" t="e">
        <f>_xll.qlRateHelperRate($D114)</f>
        <v>#VALUE!</v>
      </c>
      <c r="G114" s="37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8" t="e">
        <f>_xll.qlRateHelperEarliestDate($D114)</f>
        <v>#VALUE!</v>
      </c>
      <c r="I114" s="38" t="e">
        <f>_xll.qlRateHelperLatestDate($D114)</f>
        <v>#VALUE!</v>
      </c>
      <c r="J114" s="48" t="e">
        <v>#N/A</v>
      </c>
    </row>
    <row r="115" spans="4:10" x14ac:dyDescent="0.2">
      <c r="D115" s="36" t="e">
        <v>#N/A</v>
      </c>
      <c r="E115" s="36" t="e">
        <f>+_xll.qlRateHelperQuoteName(D115)</f>
        <v>#VALUE!</v>
      </c>
      <c r="F115" s="37" t="e">
        <f>_xll.qlRateHelperRate($D115)</f>
        <v>#VALUE!</v>
      </c>
      <c r="G115" s="37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8" t="e">
        <f>_xll.qlRateHelperEarliestDate($D115)</f>
        <v>#VALUE!</v>
      </c>
      <c r="I115" s="38" t="e">
        <f>_xll.qlRateHelperLatestDate($D115)</f>
        <v>#VALUE!</v>
      </c>
      <c r="J115" s="48" t="e">
        <v>#N/A</v>
      </c>
    </row>
    <row r="116" spans="4:10" x14ac:dyDescent="0.2">
      <c r="D116" s="36" t="e">
        <v>#N/A</v>
      </c>
      <c r="E116" s="36" t="e">
        <f>+_xll.qlRateHelperQuoteName(D116)</f>
        <v>#VALUE!</v>
      </c>
      <c r="F116" s="37" t="e">
        <f>_xll.qlRateHelperRate($D116)</f>
        <v>#VALUE!</v>
      </c>
      <c r="G116" s="37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8" t="e">
        <f>_xll.qlRateHelperEarliestDate($D116)</f>
        <v>#VALUE!</v>
      </c>
      <c r="I116" s="38" t="e">
        <f>_xll.qlRateHelperLatestDate($D116)</f>
        <v>#VALUE!</v>
      </c>
      <c r="J116" s="48" t="e">
        <v>#N/A</v>
      </c>
    </row>
    <row r="117" spans="4:10" x14ac:dyDescent="0.2">
      <c r="D117" s="36" t="e">
        <v>#N/A</v>
      </c>
      <c r="E117" s="36" t="e">
        <f>+_xll.qlRateHelperQuoteName(D117)</f>
        <v>#VALUE!</v>
      </c>
      <c r="F117" s="37" t="e">
        <f>_xll.qlRateHelperRate($D117)</f>
        <v>#VALUE!</v>
      </c>
      <c r="G117" s="37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8" t="e">
        <f>_xll.qlRateHelperEarliestDate($D117)</f>
        <v>#VALUE!</v>
      </c>
      <c r="I117" s="38" t="e">
        <f>_xll.qlRateHelperLatestDate($D117)</f>
        <v>#VALUE!</v>
      </c>
      <c r="J117" s="48" t="e">
        <v>#N/A</v>
      </c>
    </row>
    <row r="118" spans="4:10" x14ac:dyDescent="0.2">
      <c r="D118" s="36" t="e">
        <v>#N/A</v>
      </c>
      <c r="E118" s="36" t="e">
        <f>+_xll.qlRateHelperQuoteName(D118)</f>
        <v>#VALUE!</v>
      </c>
      <c r="F118" s="37" t="e">
        <f>_xll.qlRateHelperRate($D118)</f>
        <v>#VALUE!</v>
      </c>
      <c r="G118" s="37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8" t="e">
        <f>_xll.qlRateHelperEarliestDate($D118)</f>
        <v>#VALUE!</v>
      </c>
      <c r="I118" s="38" t="e">
        <f>_xll.qlRateHelperLatestDate($D118)</f>
        <v>#VALUE!</v>
      </c>
      <c r="J118" s="48" t="e">
        <v>#N/A</v>
      </c>
    </row>
    <row r="119" spans="4:10" x14ac:dyDescent="0.2">
      <c r="D119" s="36" t="e">
        <v>#N/A</v>
      </c>
      <c r="E119" s="36" t="e">
        <f>+_xll.qlRateHelperQuoteName(D119)</f>
        <v>#VALUE!</v>
      </c>
      <c r="F119" s="37" t="e">
        <f>_xll.qlRateHelperRate($D119)</f>
        <v>#VALUE!</v>
      </c>
      <c r="G119" s="37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8" t="e">
        <f>_xll.qlRateHelperEarliestDate($D119)</f>
        <v>#VALUE!</v>
      </c>
      <c r="I119" s="38" t="e">
        <f>_xll.qlRateHelperLatestDate($D119)</f>
        <v>#VALUE!</v>
      </c>
      <c r="J119" s="48" t="e">
        <v>#N/A</v>
      </c>
    </row>
    <row r="120" spans="4:10" x14ac:dyDescent="0.2">
      <c r="D120" s="36" t="e">
        <v>#N/A</v>
      </c>
      <c r="E120" s="36" t="e">
        <f>+_xll.qlRateHelperQuoteName(D120)</f>
        <v>#VALUE!</v>
      </c>
      <c r="F120" s="37" t="e">
        <f>_xll.qlRateHelperRate($D120)</f>
        <v>#VALUE!</v>
      </c>
      <c r="G120" s="37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8" t="e">
        <f>_xll.qlRateHelperEarliestDate($D120)</f>
        <v>#VALUE!</v>
      </c>
      <c r="I120" s="38" t="e">
        <f>_xll.qlRateHelperLatestDate($D120)</f>
        <v>#VALUE!</v>
      </c>
      <c r="J120" s="48" t="e">
        <v>#N/A</v>
      </c>
    </row>
    <row r="121" spans="4:10" x14ac:dyDescent="0.2">
      <c r="D121" s="36" t="e">
        <v>#N/A</v>
      </c>
      <c r="E121" s="36" t="e">
        <f>+_xll.qlRateHelperQuoteName(D121)</f>
        <v>#VALUE!</v>
      </c>
      <c r="F121" s="37" t="e">
        <f>_xll.qlRateHelperRate($D121)</f>
        <v>#VALUE!</v>
      </c>
      <c r="G121" s="37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8" t="e">
        <f>_xll.qlRateHelperEarliestDate($D121)</f>
        <v>#VALUE!</v>
      </c>
      <c r="I121" s="38" t="e">
        <f>_xll.qlRateHelperLatestDate($D121)</f>
        <v>#VALUE!</v>
      </c>
      <c r="J121" s="48" t="e">
        <v>#N/A</v>
      </c>
    </row>
    <row r="122" spans="4:10" x14ac:dyDescent="0.2">
      <c r="D122" s="36" t="e">
        <v>#N/A</v>
      </c>
      <c r="E122" s="36" t="e">
        <f>+_xll.qlRateHelperQuoteName(D122)</f>
        <v>#VALUE!</v>
      </c>
      <c r="F122" s="37" t="e">
        <f>_xll.qlRateHelperRate($D122)</f>
        <v>#VALUE!</v>
      </c>
      <c r="G122" s="37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8" t="e">
        <f>_xll.qlRateHelperEarliestDate($D122)</f>
        <v>#VALUE!</v>
      </c>
      <c r="I122" s="38" t="e">
        <f>_xll.qlRateHelperLatestDate($D122)</f>
        <v>#VALUE!</v>
      </c>
      <c r="J122" s="48" t="e">
        <v>#N/A</v>
      </c>
    </row>
    <row r="123" spans="4:10" x14ac:dyDescent="0.2">
      <c r="D123" s="36" t="e">
        <v>#N/A</v>
      </c>
      <c r="E123" s="36" t="e">
        <f>+_xll.qlRateHelperQuoteName(D123)</f>
        <v>#VALUE!</v>
      </c>
      <c r="F123" s="37" t="e">
        <f>_xll.qlRateHelperRate($D123)</f>
        <v>#VALUE!</v>
      </c>
      <c r="G123" s="37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8" t="e">
        <f>_xll.qlRateHelperEarliestDate($D123)</f>
        <v>#VALUE!</v>
      </c>
      <c r="I123" s="38" t="e">
        <f>_xll.qlRateHelperLatestDate($D123)</f>
        <v>#VALUE!</v>
      </c>
      <c r="J123" s="48" t="e">
        <v>#N/A</v>
      </c>
    </row>
    <row r="124" spans="4:10" x14ac:dyDescent="0.2">
      <c r="D124" s="36" t="e">
        <v>#N/A</v>
      </c>
      <c r="E124" s="36" t="e">
        <f>+_xll.qlRateHelperQuoteName(D124)</f>
        <v>#VALUE!</v>
      </c>
      <c r="F124" s="37" t="e">
        <f>_xll.qlRateHelperRate($D124)</f>
        <v>#VALUE!</v>
      </c>
      <c r="G124" s="37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8" t="e">
        <f>_xll.qlRateHelperEarliestDate($D124)</f>
        <v>#VALUE!</v>
      </c>
      <c r="I124" s="38" t="e">
        <f>_xll.qlRateHelperLatestDate($D124)</f>
        <v>#VALUE!</v>
      </c>
      <c r="J124" s="48" t="e">
        <v>#N/A</v>
      </c>
    </row>
    <row r="125" spans="4:10" x14ac:dyDescent="0.2">
      <c r="D125" s="36" t="e">
        <v>#N/A</v>
      </c>
      <c r="E125" s="36" t="e">
        <f>+_xll.qlRateHelperQuoteName(D125)</f>
        <v>#VALUE!</v>
      </c>
      <c r="F125" s="37" t="e">
        <f>_xll.qlRateHelperRate($D125)</f>
        <v>#VALUE!</v>
      </c>
      <c r="G125" s="37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8" t="e">
        <f>_xll.qlRateHelperEarliestDate($D125)</f>
        <v>#VALUE!</v>
      </c>
      <c r="I125" s="38" t="e">
        <f>_xll.qlRateHelperLatestDate($D125)</f>
        <v>#VALUE!</v>
      </c>
      <c r="J125" s="48" t="e">
        <v>#N/A</v>
      </c>
    </row>
    <row r="126" spans="4:10" x14ac:dyDescent="0.2">
      <c r="D126" s="39" t="e">
        <v>#N/A</v>
      </c>
      <c r="E126" s="39" t="e">
        <f>+_xll.qlRateHelperQuoteName(D126)</f>
        <v>#VALUE!</v>
      </c>
      <c r="F126" s="40" t="e">
        <f>_xll.qlRateHelperRate($D126)</f>
        <v>#VALUE!</v>
      </c>
      <c r="G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41" t="e">
        <f>_xll.qlRateHelperEarliestDate($D126)</f>
        <v>#VALUE!</v>
      </c>
      <c r="I126" s="41" t="e">
        <f>_xll.qlRateHelperLatestDate($D126)</f>
        <v>#VALUE!</v>
      </c>
      <c r="J126" s="49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U57"/>
  <sheetViews>
    <sheetView showGridLines="0" topLeftCell="I1" workbookViewId="0">
      <selection activeCell="T4" sqref="T4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2" t="s">
        <v>55</v>
      </c>
      <c r="U1" s="26" t="s">
        <v>112</v>
      </c>
    </row>
    <row r="2" spans="1:21" x14ac:dyDescent="0.2">
      <c r="A2" s="23" t="s">
        <v>59</v>
      </c>
      <c r="B2" s="17" t="str">
        <f t="shared" ref="B2:B33" si="0">ForeignCurrency&amp;CollateralCurrency&amp;A2&amp;"_Quote"</f>
        <v>USDEURSN_Quote</v>
      </c>
      <c r="C2" s="17" t="str">
        <f t="shared" ref="C2:C33" si="1">ForeignCurrency&amp;CollateralCurrency&amp;QuoteSuffix</f>
        <v>USDEUR_Quote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Settings'!$C$10))),"--",_xll.qlFxSwapRateHelper(,B2,C2,IF(A2="SN","1D",IF(A2="SW","1W",A2)),D2,JoinCalendar,E2,F2,IsCurrencyPairCollateralBased,CollateralCurve,Permanent,_xll.ohTrigger(ManualTrigger,'General Settings'!$C$10),ObjectOverwrite))</f>
        <v>obj_01613#0041</v>
      </c>
      <c r="H2" s="18" t="str">
        <f>_xll.ohRangeRetrieveError(G2)</f>
        <v/>
      </c>
      <c r="I2" s="1" t="str">
        <f>IFERROR(_xll.qlRateHelperQuoteName(G2),"--")</f>
        <v>USDEURSN_Quote</v>
      </c>
      <c r="J2" s="2">
        <f>IFERROR(_xll.qlRateHelperQuoteValue(G2,),"--")</f>
        <v>1.3000000000000001E-5</v>
      </c>
      <c r="K2" s="27">
        <f>IFERROR(_xll.qlFxSwapRateHelperSpotValue(G2),"--")</f>
        <v>1.1144000000000001</v>
      </c>
      <c r="L2" s="2"/>
      <c r="M2" s="3" t="b">
        <f t="shared" ref="M2:M23" si="2">IF(J2="--",FALSE,TRUE)</f>
        <v>1</v>
      </c>
      <c r="N2" s="4">
        <v>50</v>
      </c>
      <c r="O2" s="4">
        <v>1</v>
      </c>
      <c r="P2" s="5">
        <f>IFERROR(_xll.qlRateHelperEarliestDate(G2,),"--")</f>
        <v>42145</v>
      </c>
      <c r="Q2" s="5">
        <f>IFERROR(_xll.qlRateHelperLatestDate(G2,),"--")</f>
        <v>42146</v>
      </c>
      <c r="S2" s="57" t="s">
        <v>79</v>
      </c>
      <c r="T2" s="92" t="str">
        <f>VLOOKUP(ForeignCurrency,CurrencyTable,2,0)</f>
        <v>EUR</v>
      </c>
      <c r="U2" s="16" t="s">
        <v>112</v>
      </c>
    </row>
    <row r="3" spans="1:21" x14ac:dyDescent="0.2">
      <c r="A3" s="23" t="s">
        <v>29</v>
      </c>
      <c r="B3" s="17" t="str">
        <f t="shared" si="0"/>
        <v>USDEURSW_Quote</v>
      </c>
      <c r="C3" s="17" t="str">
        <f t="shared" si="1"/>
        <v>USDEUR_Quote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Settings'!$C$10))),"--",_xll.qlFxSwapRateHelper(,B3,C3,IF(A3="SN","1D",IF(A3="SW","1W",A3)),D3,JoinCalendar,E3,F3,IsCurrencyPairCollateralBased,CollateralCurve,Permanent,_xll.ohTrigger(ManualTrigger,'General Settings'!$C$10),ObjectOverwrite))</f>
        <v>obj_0160b#0041</v>
      </c>
      <c r="H3" s="18" t="str">
        <f>_xll.ohRangeRetrieveError(G3)</f>
        <v/>
      </c>
      <c r="I3" s="6" t="str">
        <f>IFERROR(_xll.qlRateHelperQuoteName(G3),"--")</f>
        <v>USDEURSW_Quote</v>
      </c>
      <c r="J3" s="7">
        <f>IFERROR(_xll.qlRateHelperQuoteValue(G3,),"--")</f>
        <v>9.4500000000000007E-5</v>
      </c>
      <c r="K3" s="28">
        <f>IFERROR(_xll.qlFxSwapRateHelperSpotValue(G3),"--")</f>
        <v>1.1144000000000001</v>
      </c>
      <c r="L3" s="7"/>
      <c r="M3" s="8" t="b">
        <f t="shared" si="2"/>
        <v>1</v>
      </c>
      <c r="N3" s="9">
        <v>50</v>
      </c>
      <c r="O3" s="9">
        <v>1</v>
      </c>
      <c r="P3" s="10">
        <f>IFERROR(_xll.qlRateHelperEarliestDate(G3,),"--")</f>
        <v>42145</v>
      </c>
      <c r="Q3" s="10">
        <f>IFERROR(_xll.qlRateHelperLatestDate(G3,),"--")</f>
        <v>42152</v>
      </c>
      <c r="S3" s="53" t="s">
        <v>106</v>
      </c>
      <c r="T3" s="93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USDEUR2W_Quote</v>
      </c>
      <c r="C4" s="17" t="str">
        <f t="shared" si="1"/>
        <v>USDEUR_Quote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Settings'!$C$10))),"--",_xll.qlFxSwapRateHelper(,B4,C4,IF(A4="SN","1D",IF(A4="SW","1W",A4)),D4,JoinCalendar,E4,F4,IsCurrencyPairCollateralBased,CollateralCurve,Permanent,_xll.ohTrigger(ManualTrigger,'General Settings'!$C$10),ObjectOverwrite))</f>
        <v>obj_01616#0041</v>
      </c>
      <c r="H4" s="18" t="str">
        <f>_xll.ohRangeRetrieveError(G4)</f>
        <v/>
      </c>
      <c r="I4" s="6" t="str">
        <f>IFERROR(_xll.qlRateHelperQuoteName(G4),"--")</f>
        <v>USDEUR2W_Quote</v>
      </c>
      <c r="J4" s="7">
        <f>IFERROR(_xll.qlRateHelperQuoteValue(G4,),"--")</f>
        <v>1.92E-4</v>
      </c>
      <c r="K4" s="28">
        <f>IFERROR(_xll.qlFxSwapRateHelperSpotValue(G4),"--")</f>
        <v>1.1144000000000001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IFERROR(_xll.qlRateHelperEarliestDate(G4,),"--")</f>
        <v>42145</v>
      </c>
      <c r="Q4" s="10">
        <f>IFERROR(_xll.qlRateHelperLatestDate(G4,),"--")</f>
        <v>42159</v>
      </c>
      <c r="S4" s="54" t="s">
        <v>77</v>
      </c>
      <c r="T4" s="59" t="str">
        <f>CollateralCurrency&amp;T3</f>
        <v>EURON</v>
      </c>
      <c r="U4" s="16" t="s">
        <v>112</v>
      </c>
    </row>
    <row r="5" spans="1:21" x14ac:dyDescent="0.2">
      <c r="A5" s="23" t="s">
        <v>27</v>
      </c>
      <c r="B5" s="17" t="str">
        <f t="shared" si="0"/>
        <v>USDEUR3W_Quote</v>
      </c>
      <c r="C5" s="17" t="str">
        <f t="shared" si="1"/>
        <v>USDEUR_Quote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Settings'!$C$10))),"--",_xll.qlFxSwapRateHelper(,B5,C5,IF(A5="SN","1D",IF(A5="SW","1W",A5)),D5,JoinCalendar,E5,F5,IsCurrencyPairCollateralBased,CollateralCurve,Permanent,_xll.ohTrigger(ManualTrigger,'General Settings'!$C$10),ObjectOverwrite))</f>
        <v>obj_015fb#0041</v>
      </c>
      <c r="H5" s="18" t="str">
        <f>_xll.ohRangeRetrieveError(G5)</f>
        <v/>
      </c>
      <c r="I5" s="6" t="str">
        <f>IFERROR(_xll.qlRateHelperQuoteName(G5),"--")</f>
        <v>USDEUR3W_Quote</v>
      </c>
      <c r="J5" s="7">
        <f>IFERROR(_xll.qlRateHelperQuoteValue(G5,),"--")</f>
        <v>2.9300000000000002E-4</v>
      </c>
      <c r="K5" s="28">
        <f>IFERROR(_xll.qlFxSwapRateHelperSpotValue(G5),"--")</f>
        <v>1.1144000000000001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IFERROR(_xll.qlRateHelperEarliestDate(G5,),"--")</f>
        <v>42145</v>
      </c>
      <c r="Q5" s="10">
        <f>IFERROR(_xll.qlRateHelperLatestDate(G5,),"--")</f>
        <v>42166</v>
      </c>
      <c r="S5" s="52" t="s">
        <v>108</v>
      </c>
      <c r="T5" s="50" t="s">
        <v>80</v>
      </c>
      <c r="U5" s="16" t="s">
        <v>112</v>
      </c>
    </row>
    <row r="6" spans="1:21" x14ac:dyDescent="0.2">
      <c r="A6" s="23" t="s">
        <v>26</v>
      </c>
      <c r="B6" s="17" t="str">
        <f t="shared" si="0"/>
        <v>USDEUR1M_Quote</v>
      </c>
      <c r="C6" s="17" t="str">
        <f t="shared" si="1"/>
        <v>USDEUR_Quote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Settings'!$C$10))),"--",_xll.qlFxSwapRateHelper(,B6,C6,IF(A6="SN","1D",IF(A6="SW","1W",A6)),D6,JoinCalendar,E6,F6,IsCurrencyPairCollateralBased,CollateralCurve,Permanent,_xll.ohTrigger(ManualTrigger,'General Settings'!$C$10),ObjectOverwrite))</f>
        <v>obj_01606#0041</v>
      </c>
      <c r="H6" s="18" t="str">
        <f>_xll.ohRangeRetrieveError(G6)</f>
        <v/>
      </c>
      <c r="I6" s="6" t="str">
        <f>IFERROR(_xll.qlRateHelperQuoteName(G6),"--")</f>
        <v>USDEUR1M_Quote</v>
      </c>
      <c r="J6" s="7">
        <f>IFERROR(_xll.qlRateHelperQuoteValue(G6,),"--")</f>
        <v>4.5350000000000002E-4</v>
      </c>
      <c r="K6" s="28">
        <f>IFERROR(_xll.qlFxSwapRateHelperSpotValue(G6),"--")</f>
        <v>1.1144000000000001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IFERROR(_xll.qlRateHelperEarliestDate(G6,),"--")</f>
        <v>42145</v>
      </c>
      <c r="Q6" s="10">
        <f>IFERROR(_xll.qlRateHelperLatestDate(G6,),"--")</f>
        <v>42177</v>
      </c>
      <c r="S6" s="55" t="s">
        <v>109</v>
      </c>
      <c r="T6" s="56" t="s">
        <v>55</v>
      </c>
      <c r="U6" s="16" t="s">
        <v>112</v>
      </c>
    </row>
    <row r="7" spans="1:21" x14ac:dyDescent="0.2">
      <c r="A7" s="23" t="s">
        <v>25</v>
      </c>
      <c r="B7" s="17" t="str">
        <f t="shared" si="0"/>
        <v>USDEUR2M_Quote</v>
      </c>
      <c r="C7" s="17" t="str">
        <f t="shared" si="1"/>
        <v>USDEUR_Quote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Settings'!$C$10))),"--",_xll.qlFxSwapRateHelper(,B7,C7,IF(A7="SN","1D",IF(A7="SW","1W",A7)),D7,JoinCalendar,E7,F7,IsCurrencyPairCollateralBased,CollateralCurve,Permanent,_xll.ohTrigger(ManualTrigger,'General Settings'!$C$10),ObjectOverwrite))</f>
        <v>obj_01601#0041</v>
      </c>
      <c r="H7" s="18" t="str">
        <f>_xll.ohRangeRetrieveError(G7)</f>
        <v/>
      </c>
      <c r="I7" s="6" t="str">
        <f>IFERROR(_xll.qlRateHelperQuoteName(G7),"--")</f>
        <v>USDEUR2M_Quote</v>
      </c>
      <c r="J7" s="7">
        <f>IFERROR(_xll.qlRateHelperQuoteValue(G7,),"--")</f>
        <v>8.8700000000000009E-4</v>
      </c>
      <c r="K7" s="28">
        <f>IFERROR(_xll.qlFxSwapRateHelperSpotValue(G7),"--")</f>
        <v>1.1144000000000001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IFERROR(_xll.qlRateHelperEarliestDate(G7,),"--")</f>
        <v>42145</v>
      </c>
      <c r="Q7" s="10">
        <f>IFERROR(_xll.qlRateHelperLatestDate(G7,),"--")</f>
        <v>42206</v>
      </c>
      <c r="S7" s="53" t="s">
        <v>78</v>
      </c>
      <c r="T7" s="51" t="b">
        <f>IF(BaseCurrency=CollateralCurrency,TRUE,FALSE)</f>
        <v>1</v>
      </c>
      <c r="U7" s="16" t="s">
        <v>112</v>
      </c>
    </row>
    <row r="8" spans="1:21" x14ac:dyDescent="0.2">
      <c r="A8" s="23" t="s">
        <v>24</v>
      </c>
      <c r="B8" s="17" t="str">
        <f t="shared" si="0"/>
        <v>USDEUR3M_Quote</v>
      </c>
      <c r="C8" s="17" t="str">
        <f t="shared" si="1"/>
        <v>USDEUR_Quote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Settings'!$C$10))),"--",_xll.qlFxSwapRateHelper(,B8,C8,IF(A8="SN","1D",IF(A8="SW","1W",A8)),D8,JoinCalendar,E8,F8,IsCurrencyPairCollateralBased,CollateralCurve,Permanent,_xll.ohTrigger(ManualTrigger,'General Settings'!$C$10),ObjectOverwrite))</f>
        <v>obj_01617#0041</v>
      </c>
      <c r="H8" s="18" t="str">
        <f>_xll.ohRangeRetrieveError(G8)</f>
        <v/>
      </c>
      <c r="I8" s="6" t="str">
        <f>IFERROR(_xll.qlRateHelperQuoteName(G8),"--")</f>
        <v>USDEUR3M_Quote</v>
      </c>
      <c r="J8" s="7">
        <f>IFERROR(_xll.qlRateHelperQuoteValue(G8,),"--")</f>
        <v>1.3859999999999999E-3</v>
      </c>
      <c r="K8" s="28">
        <f>IFERROR(_xll.qlFxSwapRateHelperSpotValue(G8),"--")</f>
        <v>1.1144000000000001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IFERROR(_xll.qlRateHelperEarliestDate(G8,),"--")</f>
        <v>42145</v>
      </c>
      <c r="Q8" s="10">
        <f>IFERROR(_xll.qlRateHelperLatestDate(G8,),"--")</f>
        <v>42237</v>
      </c>
      <c r="S8" s="52" t="s">
        <v>110</v>
      </c>
      <c r="T8" s="94" t="s">
        <v>76</v>
      </c>
      <c r="U8" s="16" t="s">
        <v>112</v>
      </c>
    </row>
    <row r="9" spans="1:21" x14ac:dyDescent="0.2">
      <c r="A9" s="23" t="s">
        <v>23</v>
      </c>
      <c r="B9" s="17" t="str">
        <f t="shared" si="0"/>
        <v>USDEUR4M_Quote</v>
      </c>
      <c r="C9" s="17" t="str">
        <f t="shared" si="1"/>
        <v>USDEUR_Quote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Settings'!$C$10))),"--",_xll.qlFxSwapRateHelper(,B9,C9,IF(A9="SN","1D",IF(A9="SW","1W",A9)),D9,JoinCalendar,E9,F9,IsCurrencyPairCollateralBased,CollateralCurve,Permanent,_xll.ohTrigger(ManualTrigger,'General Settings'!$C$10),ObjectOverwrite))</f>
        <v>obj_0160e#0041</v>
      </c>
      <c r="H9" s="18" t="str">
        <f>_xll.ohRangeRetrieveError(G9)</f>
        <v/>
      </c>
      <c r="I9" s="6" t="str">
        <f>IFERROR(_xll.qlRateHelperQuoteName(G9),"--")</f>
        <v>USDEUR4M_Quote</v>
      </c>
      <c r="J9" s="7">
        <f>IFERROR(_xll.qlRateHelperQuoteValue(G9,),"--")</f>
        <v>1.8899999999999998E-3</v>
      </c>
      <c r="K9" s="28">
        <f>IFERROR(_xll.qlFxSwapRateHelperSpotValue(G9),"--")</f>
        <v>1.1144000000000001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IFERROR(_xll.qlRateHelperEarliestDate(G9,),"--")</f>
        <v>42145</v>
      </c>
      <c r="Q9" s="10">
        <f>IFERROR(_xll.qlRateHelperLatestDate(G9,),"--")</f>
        <v>42268</v>
      </c>
      <c r="S9" s="53" t="s">
        <v>111</v>
      </c>
      <c r="T9" s="61" t="s">
        <v>64</v>
      </c>
      <c r="U9" s="16" t="s">
        <v>112</v>
      </c>
    </row>
    <row r="10" spans="1:21" x14ac:dyDescent="0.2">
      <c r="A10" s="23" t="s">
        <v>22</v>
      </c>
      <c r="B10" s="17" t="str">
        <f t="shared" si="0"/>
        <v>USDEUR5M_Quote</v>
      </c>
      <c r="C10" s="17" t="str">
        <f t="shared" si="1"/>
        <v>USDEUR_Quote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Settings'!$C$10))),"--",_xll.qlFxSwapRateHelper(,B10,C10,IF(A10="SN","1D",IF(A10="SW","1W",A10)),D10,JoinCalendar,E10,F10,IsCurrencyPairCollateralBased,CollateralCurve,Permanent,_xll.ohTrigger(ManualTrigger,'General Settings'!$C$10),ObjectOverwrite))</f>
        <v>obj_01608#0041</v>
      </c>
      <c r="H10" s="18" t="str">
        <f>_xll.ohRangeRetrieveError(G10)</f>
        <v/>
      </c>
      <c r="I10" s="6" t="str">
        <f>IFERROR(_xll.qlRateHelperQuoteName(G10),"--")</f>
        <v>USDEUR5M_Quote</v>
      </c>
      <c r="J10" s="7">
        <f>IFERROR(_xll.qlRateHelperQuoteValue(G10,),"--")</f>
        <v>2.4219999999999997E-3</v>
      </c>
      <c r="K10" s="28">
        <f>IFERROR(_xll.qlFxSwapRateHelperSpotValue(G10),"--")</f>
        <v>1.1144000000000001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IFERROR(_xll.qlRateHelperEarliestDate(G10,),"--")</f>
        <v>42145</v>
      </c>
      <c r="Q10" s="10">
        <f>IFERROR(_xll.qlRateHelperLatestDate(G10,),"--")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USDEUR6M_Quote</v>
      </c>
      <c r="C11" s="17" t="str">
        <f t="shared" si="1"/>
        <v>USDEUR_Quote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Settings'!$C$10))),"--",_xll.qlFxSwapRateHelper(,B11,C11,IF(A11="SN","1D",IF(A11="SW","1W",A11)),D11,JoinCalendar,E11,F11,IsCurrencyPairCollateralBased,CollateralCurve,Permanent,_xll.ohTrigger(ManualTrigger,'General Settings'!$C$10),ObjectOverwrite))</f>
        <v>obj_01600#0041</v>
      </c>
      <c r="H11" s="18" t="str">
        <f>_xll.ohRangeRetrieveError(G11)</f>
        <v/>
      </c>
      <c r="I11" s="6" t="str">
        <f>IFERROR(_xll.qlRateHelperQuoteName(G11),"--")</f>
        <v>USDEUR6M_Quote</v>
      </c>
      <c r="J11" s="7">
        <f>IFERROR(_xll.qlRateHelperQuoteValue(G11,),"--")</f>
        <v>3.1160000000000003E-3</v>
      </c>
      <c r="K11" s="28">
        <f>IFERROR(_xll.qlFxSwapRateHelperSpotValue(G11),"--")</f>
        <v>1.1144000000000001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IFERROR(_xll.qlRateHelperEarliestDate(G11,),"--")</f>
        <v>42145</v>
      </c>
      <c r="Q11" s="10">
        <f>IFERROR(_xll.qlRateHelperLatestDate(G11,),"--")</f>
        <v>42331</v>
      </c>
      <c r="S11" s="54" t="s">
        <v>69</v>
      </c>
      <c r="T11" s="62" t="str">
        <f>T10&amp;"("&amp;T8&amp;","&amp;T9&amp;")"</f>
        <v>JoinHolidays(TARGET,UnitedStates::Settlement)</v>
      </c>
      <c r="U11" s="16" t="s">
        <v>112</v>
      </c>
    </row>
    <row r="12" spans="1:21" x14ac:dyDescent="0.2">
      <c r="A12" s="23" t="s">
        <v>20</v>
      </c>
      <c r="B12" s="17" t="str">
        <f t="shared" si="0"/>
        <v>USDEUR7M_Quote</v>
      </c>
      <c r="C12" s="17" t="str">
        <f t="shared" si="1"/>
        <v>USDEUR_Quote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Settings'!$C$10))),"--",_xll.qlFxSwapRateHelper(,B12,C12,IF(A12="SN","1D",IF(A12="SW","1W",A12)),D12,JoinCalendar,E12,F12,IsCurrencyPairCollateralBased,CollateralCurve,Permanent,_xll.ohTrigger(ManualTrigger,'General Settings'!$C$10),ObjectOverwrite))</f>
        <v>obj_0160f#0041</v>
      </c>
      <c r="H12" s="18" t="str">
        <f>_xll.ohRangeRetrieveError(G12)</f>
        <v/>
      </c>
      <c r="I12" s="6" t="str">
        <f>IFERROR(_xll.qlRateHelperQuoteName(G12),"--")</f>
        <v>USDEUR7M_Quote</v>
      </c>
      <c r="J12" s="7">
        <f>IFERROR(_xll.qlRateHelperQuoteValue(G12,),"--")</f>
        <v>3.7549999999999997E-3</v>
      </c>
      <c r="K12" s="28">
        <f>IFERROR(_xll.qlFxSwapRateHelperSpotValue(G12),"--")</f>
        <v>1.1144000000000001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IFERROR(_xll.qlRateHelperEarliestDate(G12,),"--")</f>
        <v>42145</v>
      </c>
      <c r="Q12" s="10">
        <f>IFERROR(_xll.qlRateHelperLatestDate(G12,),"--")</f>
        <v>42359</v>
      </c>
      <c r="U12" s="16" t="s">
        <v>112</v>
      </c>
    </row>
    <row r="13" spans="1:21" x14ac:dyDescent="0.2">
      <c r="A13" s="23" t="s">
        <v>19</v>
      </c>
      <c r="B13" s="17" t="str">
        <f t="shared" si="0"/>
        <v>USDEUR8M_Quote</v>
      </c>
      <c r="C13" s="17" t="str">
        <f t="shared" si="1"/>
        <v>USDEUR_Quote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Settings'!$C$10))),"--",_xll.qlFxSwapRateHelper(,B13,C13,IF(A13="SN","1D",IF(A13="SW","1W",A13)),D13,JoinCalendar,E13,F13,IsCurrencyPairCollateralBased,CollateralCurve,Permanent,_xll.ohTrigger(ManualTrigger,'General Settings'!$C$10),ObjectOverwrite))</f>
        <v>obj_01604#0041</v>
      </c>
      <c r="H13" s="18" t="str">
        <f>_xll.ohRangeRetrieveError(G13)</f>
        <v/>
      </c>
      <c r="I13" s="6" t="str">
        <f>IFERROR(_xll.qlRateHelperQuoteName(G13),"--")</f>
        <v>USDEUR8M_Quote</v>
      </c>
      <c r="J13" s="7">
        <f>IFERROR(_xll.qlRateHelperQuoteValue(G13,),"--")</f>
        <v>4.5120000000000004E-3</v>
      </c>
      <c r="K13" s="28">
        <f>IFERROR(_xll.qlFxSwapRateHelperSpotValue(G13),"--")</f>
        <v>1.1144000000000001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IFERROR(_xll.qlRateHelperEarliestDate(G13,),"--")</f>
        <v>42145</v>
      </c>
      <c r="Q13" s="10">
        <f>IFERROR(_xll.qlRateHelperLatestDate(G13,),"--")</f>
        <v>42390</v>
      </c>
    </row>
    <row r="14" spans="1:21" x14ac:dyDescent="0.2">
      <c r="A14" s="23" t="s">
        <v>18</v>
      </c>
      <c r="B14" s="17" t="str">
        <f t="shared" si="0"/>
        <v>USDEUR9M_Quote</v>
      </c>
      <c r="C14" s="17" t="str">
        <f t="shared" si="1"/>
        <v>USDEUR_Quote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Settings'!$C$10))),"--",_xll.qlFxSwapRateHelper(,B14,C14,IF(A14="SN","1D",IF(A14="SW","1W",A14)),D14,JoinCalendar,E14,F14,IsCurrencyPairCollateralBased,CollateralCurve,Permanent,_xll.ohTrigger(ManualTrigger,'General Settings'!$C$10),ObjectOverwrite))</f>
        <v>obj_01609#0041</v>
      </c>
      <c r="H14" s="18" t="str">
        <f>_xll.ohRangeRetrieveError(G14)</f>
        <v/>
      </c>
      <c r="I14" s="6" t="str">
        <f>IFERROR(_xll.qlRateHelperQuoteName(G14),"--")</f>
        <v>USDEUR9M_Quote</v>
      </c>
      <c r="J14" s="7">
        <f>IFERROR(_xll.qlRateHelperQuoteValue(G14,),"--")</f>
        <v>5.3535000000000006E-3</v>
      </c>
      <c r="K14" s="28">
        <f>IFERROR(_xll.qlFxSwapRateHelperSpotValue(G14),"--")</f>
        <v>1.1144000000000001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IFERROR(_xll.qlRateHelperEarliestDate(G14,),"--")</f>
        <v>42145</v>
      </c>
      <c r="Q14" s="10">
        <f>IFERROR(_xll.qlRateHelperLatestDate(G14,),"--")</f>
        <v>42422</v>
      </c>
    </row>
    <row r="15" spans="1:21" x14ac:dyDescent="0.2">
      <c r="A15" s="23" t="s">
        <v>17</v>
      </c>
      <c r="B15" s="17" t="str">
        <f t="shared" si="0"/>
        <v>USDEUR10M_Quote</v>
      </c>
      <c r="C15" s="17" t="str">
        <f t="shared" si="1"/>
        <v>USDEUR_Quote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Settings'!$C$10))),"--",_xll.qlFxSwapRateHelper(,B15,C15,IF(A15="SN","1D",IF(A15="SW","1W",A15)),D15,JoinCalendar,E15,F15,IsCurrencyPairCollateralBased,CollateralCurve,Permanent,_xll.ohTrigger(ManualTrigger,'General Settings'!$C$10),ObjectOverwrite))</f>
        <v>obj_01605#0041</v>
      </c>
      <c r="H15" s="18" t="str">
        <f>_xll.ohRangeRetrieveError(G15)</f>
        <v/>
      </c>
      <c r="I15" s="6" t="str">
        <f>IFERROR(_xll.qlRateHelperQuoteName(G15),"--")</f>
        <v>USDEUR10M_Quote</v>
      </c>
      <c r="J15" s="7">
        <f>IFERROR(_xll.qlRateHelperQuoteValue(G15,),"--")</f>
        <v>6.1349999999999998E-3</v>
      </c>
      <c r="K15" s="28">
        <f>IFERROR(_xll.qlFxSwapRateHelperSpotValue(G15),"--")</f>
        <v>1.1144000000000001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IFERROR(_xll.qlRateHelperEarliestDate(G15,),"--")</f>
        <v>42145</v>
      </c>
      <c r="Q15" s="10">
        <f>IFERROR(_xll.qlRateHelperLatestDate(G15,),"--")</f>
        <v>42450</v>
      </c>
    </row>
    <row r="16" spans="1:21" x14ac:dyDescent="0.2">
      <c r="A16" s="23" t="s">
        <v>16</v>
      </c>
      <c r="B16" s="17" t="str">
        <f t="shared" si="0"/>
        <v>USDEUR11M_Quote</v>
      </c>
      <c r="C16" s="17" t="str">
        <f t="shared" si="1"/>
        <v>USDEUR_Quote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Settings'!$C$10))),"--",_xll.qlFxSwapRateHelper(,B16,C16,IF(A16="SN","1D",IF(A16="SW","1W",A16)),D16,JoinCalendar,E16,F16,IsCurrencyPairCollateralBased,CollateralCurve,Permanent,_xll.ohTrigger(ManualTrigger,'General Settings'!$C$10),ObjectOverwrite))</f>
        <v>obj_015fe#0041</v>
      </c>
      <c r="H16" s="18" t="str">
        <f>_xll.ohRangeRetrieveError(G16)</f>
        <v/>
      </c>
      <c r="I16" s="6" t="str">
        <f>IFERROR(_xll.qlRateHelperQuoteName(G16),"--")</f>
        <v>USDEUR11M_Quote</v>
      </c>
      <c r="J16" s="7">
        <f>IFERROR(_xll.qlRateHelperQuoteValue(G16,),"--")</f>
        <v>7.0699999999999999E-3</v>
      </c>
      <c r="K16" s="28">
        <f>IFERROR(_xll.qlFxSwapRateHelperSpotValue(G16),"--")</f>
        <v>1.1144000000000001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IFERROR(_xll.qlRateHelperEarliestDate(G16,),"--")</f>
        <v>42145</v>
      </c>
      <c r="Q16" s="10">
        <f>IFERROR(_xll.qlRateHelperLatestDate(G16,),"--")</f>
        <v>42481</v>
      </c>
    </row>
    <row r="17" spans="1:17" x14ac:dyDescent="0.2">
      <c r="A17" s="23" t="s">
        <v>15</v>
      </c>
      <c r="B17" s="17" t="str">
        <f t="shared" si="0"/>
        <v>USDEUR1Y_Quote</v>
      </c>
      <c r="C17" s="17" t="str">
        <f t="shared" si="1"/>
        <v>USDEUR_Quote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Settings'!$C$10))),"--",_xll.qlFxSwapRateHelper(,B17,C17,IF(A17="SN","1D",IF(A17="SW","1W",A17)),D17,JoinCalendar,E17,F17,IsCurrencyPairCollateralBased,CollateralCurve,Permanent,_xll.ohTrigger(ManualTrigger,'General Settings'!$C$10),ObjectOverwrite))</f>
        <v>obj_01602#0041</v>
      </c>
      <c r="H17" s="18" t="str">
        <f>_xll.ohRangeRetrieveError(G17)</f>
        <v/>
      </c>
      <c r="I17" s="6" t="str">
        <f>IFERROR(_xll.qlRateHelperQuoteName(G17),"--")</f>
        <v>USDEUR1Y_Quote</v>
      </c>
      <c r="J17" s="7">
        <f>IFERROR(_xll.qlRateHelperQuoteValue(G17,),"--")</f>
        <v>8.1825000000000005E-3</v>
      </c>
      <c r="K17" s="28">
        <f>IFERROR(_xll.qlFxSwapRateHelperSpotValue(G17),"--")</f>
        <v>1.1144000000000001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IFERROR(_xll.qlRateHelperEarliestDate(G17,),"--")</f>
        <v>42145</v>
      </c>
      <c r="Q17" s="10">
        <f>IFERROR(_xll.qlRateHelperLatestDate(G17,),"--")</f>
        <v>42513</v>
      </c>
    </row>
    <row r="18" spans="1:17" x14ac:dyDescent="0.2">
      <c r="A18" s="23" t="s">
        <v>81</v>
      </c>
      <c r="B18" s="17" t="str">
        <f t="shared" si="0"/>
        <v>USDEUR13M_Quote</v>
      </c>
      <c r="C18" s="17" t="str">
        <f t="shared" si="1"/>
        <v>USDEUR_Quote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Settings'!$C$10))),"--",_xll.qlFxSwapRateHelper(,B18,C18,IF(A18="SN","1D",IF(A18="SW","1W",A18)),D18,JoinCalendar,E18,F18,IsCurrencyPairCollateralBased,CollateralCurve,Permanent,_xll.ohTrigger(ManualTrigger,'General Settings'!$C$10),ObjectOverwrite))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IFERROR(_xll.qlRateHelperQuoteValue(G18,),"--")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IFERROR(_xll.qlRateHelperEarliestDate(G18,),"--")</f>
        <v>--</v>
      </c>
      <c r="Q18" s="10" t="str">
        <f>IFERROR(_xll.qlRateHelperLatestDate(G18,),"--")</f>
        <v>--</v>
      </c>
    </row>
    <row r="19" spans="1:17" x14ac:dyDescent="0.2">
      <c r="A19" s="23" t="s">
        <v>82</v>
      </c>
      <c r="B19" s="17" t="str">
        <f t="shared" si="0"/>
        <v>USDEUR14M_Quote</v>
      </c>
      <c r="C19" s="17" t="str">
        <f t="shared" si="1"/>
        <v>USDEUR_Quote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Settings'!$C$10))),"--",_xll.qlFxSwapRateHelper(,B19,C19,IF(A19="SN","1D",IF(A19="SW","1W",A19)),D19,JoinCalendar,E19,F19,IsCurrencyPairCollateralBased,CollateralCurve,Permanent,_xll.ohTrigger(ManualTrigger,'General Settings'!$C$10),ObjectOverwrite))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IFERROR(_xll.qlRateHelperQuoteValue(G19,),"--")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IFERROR(_xll.qlRateHelperEarliestDate(G19,),"--")</f>
        <v>--</v>
      </c>
      <c r="Q19" s="10" t="str">
        <f>IFERROR(_xll.qlRateHelperLatestDate(G19,),"--")</f>
        <v>--</v>
      </c>
    </row>
    <row r="20" spans="1:17" x14ac:dyDescent="0.2">
      <c r="A20" s="23" t="s">
        <v>14</v>
      </c>
      <c r="B20" s="17" t="str">
        <f t="shared" si="0"/>
        <v>USDEUR15M_Quote</v>
      </c>
      <c r="C20" s="17" t="str">
        <f t="shared" si="1"/>
        <v>USDEUR_Quote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Settings'!$C$10))),"--",_xll.qlFxSwapRateHelper(,B20,C20,IF(A20="SN","1D",IF(A20="SW","1W",A20)),D20,JoinCalendar,E20,F20,IsCurrencyPairCollateralBased,CollateralCurve,Permanent,_xll.ohTrigger(ManualTrigger,'General Settings'!$C$10),ObjectOverwrite))</f>
        <v>obj_01603#0041</v>
      </c>
      <c r="H20" s="18" t="str">
        <f>_xll.ohRangeRetrieveError(G20)</f>
        <v/>
      </c>
      <c r="I20" s="6" t="str">
        <f>IFERROR(_xll.qlRateHelperQuoteName(G20),"--")</f>
        <v>USDEUR15M_Quote</v>
      </c>
      <c r="J20" s="7">
        <f>IFERROR(_xll.qlRateHelperQuoteValue(G20,),"--")</f>
        <v>1.1478E-2</v>
      </c>
      <c r="K20" s="28">
        <f>IFERROR(_xll.qlFxSwapRateHelperSpotValue(G20),"--")</f>
        <v>1.1144000000000001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IFERROR(_xll.qlRateHelperEarliestDate(G20,),"--")</f>
        <v>42145</v>
      </c>
      <c r="Q20" s="10">
        <f>IFERROR(_xll.qlRateHelperLatestDate(G20,),"--")</f>
        <v>42604</v>
      </c>
    </row>
    <row r="21" spans="1:17" x14ac:dyDescent="0.2">
      <c r="A21" s="23" t="s">
        <v>83</v>
      </c>
      <c r="B21" s="17" t="str">
        <f t="shared" si="0"/>
        <v>USDEUR16M_Quote</v>
      </c>
      <c r="C21" s="17" t="str">
        <f t="shared" si="1"/>
        <v>USDEUR_Quote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Settings'!$C$10))),"--",_xll.qlFxSwapRateHelper(,B21,C21,IF(A21="SN","1D",IF(A21="SW","1W",A21)),D21,JoinCalendar,E21,F21,IsCurrencyPairCollateralBased,CollateralCurve,Permanent,_xll.ohTrigger(ManualTrigger,'General Settings'!$C$10),ObjectOverwrite))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IFERROR(_xll.qlRateHelperEarliestDate(G21,),"--")</f>
        <v>--</v>
      </c>
      <c r="Q21" s="10" t="str">
        <f>IFERROR(_xll.qlRateHelperLatestDate(G21,),"--")</f>
        <v>--</v>
      </c>
    </row>
    <row r="22" spans="1:17" x14ac:dyDescent="0.2">
      <c r="A22" s="23" t="s">
        <v>84</v>
      </c>
      <c r="B22" s="17" t="str">
        <f t="shared" si="0"/>
        <v>USDEUR17M_Quote</v>
      </c>
      <c r="C22" s="17" t="str">
        <f t="shared" si="1"/>
        <v>USDEUR_Quote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Settings'!$C$10))),"--",_xll.qlFxSwapRateHelper(,B22,C22,IF(A22="SN","1D",IF(A22="SW","1W",A22)),D22,JoinCalendar,E22,F22,IsCurrencyPairCollateralBased,CollateralCurve,Permanent,_xll.ohTrigger(ManualTrigger,'General Settings'!$C$10),ObjectOverwrite))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IFERROR(_xll.qlRateHelperEarliestDate(G22,),"--")</f>
        <v>--</v>
      </c>
      <c r="Q22" s="10" t="str">
        <f>IFERROR(_xll.qlRateHelperLatestDate(G22,),"--")</f>
        <v>--</v>
      </c>
    </row>
    <row r="23" spans="1:17" x14ac:dyDescent="0.2">
      <c r="A23" s="23" t="s">
        <v>13</v>
      </c>
      <c r="B23" s="17" t="str">
        <f t="shared" si="0"/>
        <v>USDEUR18M_Quote</v>
      </c>
      <c r="C23" s="17" t="str">
        <f t="shared" si="1"/>
        <v>USDEUR_Quote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Settings'!$C$10))),"--",_xll.qlFxSwapRateHelper(,B23,C23,IF(A23="SN","1D",IF(A23="SW","1W",A23)),D23,JoinCalendar,E23,F23,IsCurrencyPairCollateralBased,CollateralCurve,Permanent,_xll.ohTrigger(ManualTrigger,'General Settings'!$C$10),ObjectOverwrite))</f>
        <v>obj_01615#0041</v>
      </c>
      <c r="H23" s="18" t="str">
        <f>_xll.ohRangeRetrieveError(G23)</f>
        <v/>
      </c>
      <c r="I23" s="6" t="str">
        <f>IFERROR(_xll.qlRateHelperQuoteName(G23),"--")</f>
        <v>USDEUR18M_Quote</v>
      </c>
      <c r="J23" s="7">
        <f>IFERROR(_xll.qlRateHelperQuoteValue(G23,),"--")</f>
        <v>1.5360000000000002E-2</v>
      </c>
      <c r="K23" s="28">
        <f>IFERROR(_xll.qlFxSwapRateHelperSpotValue(G23),"--")</f>
        <v>1.1144000000000001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IFERROR(_xll.qlRateHelperEarliestDate(G23,),"--")</f>
        <v>42145</v>
      </c>
      <c r="Q23" s="10">
        <f>IFERROR(_xll.qlRateHelperLatestDate(G23,),"--")</f>
        <v>42695</v>
      </c>
    </row>
    <row r="24" spans="1:17" x14ac:dyDescent="0.2">
      <c r="A24" s="23" t="s">
        <v>85</v>
      </c>
      <c r="B24" s="17" t="str">
        <f t="shared" si="0"/>
        <v>USDEUR19M_Quote</v>
      </c>
      <c r="C24" s="17" t="str">
        <f t="shared" si="1"/>
        <v>USDEUR_Quote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Settings'!$C$10))),"--",_xll.qlFxSwapRateHelper(,B24,C24,IF(A24="SN","1D",IF(A24="SW","1W",A24)),D24,JoinCalendar,E24,F24,IsCurrencyPairCollateralBased,CollateralCurve,Permanent,_xll.ohTrigger(ManualTrigger,'General Settings'!$C$10),ObjectOverwrite))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28" t="str">
        <f>IFERROR(_xll.qlFxSwapRateHelperSpotValue(G24),"--")</f>
        <v>--</v>
      </c>
      <c r="L24" s="7"/>
      <c r="M24" s="8" t="b">
        <f>IF(J24="--",FALSE,TRUE)</f>
        <v>0</v>
      </c>
      <c r="N24" s="9">
        <v>50</v>
      </c>
      <c r="O24" s="9">
        <v>1</v>
      </c>
      <c r="P24" s="10" t="str">
        <f>IFERROR(_xll.qlRateHelperEarliestDate(G24,),"--")</f>
        <v>--</v>
      </c>
      <c r="Q24" s="10" t="str">
        <f>IFERROR(_xll.qlRateHelperLatestDate(G24,),"--")</f>
        <v>--</v>
      </c>
    </row>
    <row r="25" spans="1:17" x14ac:dyDescent="0.2">
      <c r="A25" s="23" t="s">
        <v>86</v>
      </c>
      <c r="B25" s="17" t="str">
        <f t="shared" si="0"/>
        <v>USDEUR20M_Quote</v>
      </c>
      <c r="C25" s="17" t="str">
        <f t="shared" si="1"/>
        <v>USDEUR_Quote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Settings'!$C$10))),"--",_xll.qlFxSwapRateHelper(,B25,C25,IF(A25="SN","1D",IF(A25="SW","1W",A25)),D25,JoinCalendar,E25,F25,IsCurrencyPairCollateralBased,CollateralCurve,Permanent,_xll.ohTrigger(ManualTrigger,'General Settings'!$C$10),ObjectOverwrite))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28" t="str">
        <f>IFERROR(_xll.qlFxSwapRateHelperSpotValue(G25),"--")</f>
        <v>--</v>
      </c>
      <c r="L25" s="7"/>
      <c r="M25" s="8" t="b">
        <f t="shared" ref="M25:M57" si="3">IF(J25="--",FALSE,TRUE)</f>
        <v>0</v>
      </c>
      <c r="N25" s="9">
        <v>50</v>
      </c>
      <c r="O25" s="9">
        <v>1</v>
      </c>
      <c r="P25" s="10" t="str">
        <f>IFERROR(_xll.qlRateHelperEarliestDate(G25,),"--")</f>
        <v>--</v>
      </c>
      <c r="Q25" s="10" t="str">
        <f>IFERROR(_xll.qlRateHelperLatestDate(G25,),"--")</f>
        <v>--</v>
      </c>
    </row>
    <row r="26" spans="1:17" x14ac:dyDescent="0.2">
      <c r="A26" s="23" t="s">
        <v>12</v>
      </c>
      <c r="B26" s="17" t="str">
        <f t="shared" si="0"/>
        <v>USDEUR21M_Quote</v>
      </c>
      <c r="C26" s="17" t="str">
        <f t="shared" si="1"/>
        <v>USDEUR_Quote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Settings'!$C$10))),"--",_xll.qlFxSwapRateHelper(,B26,C26,IF(A26="SN","1D",IF(A26="SW","1W",A26)),D26,JoinCalendar,E26,F26,IsCurrencyPairCollateralBased,CollateralCurve,Permanent,_xll.ohTrigger(ManualTrigger,'General Settings'!$C$10),ObjectOverwrite))</f>
        <v>obj_01614#0041</v>
      </c>
      <c r="H26" s="18" t="str">
        <f>_xll.ohRangeRetrieveError(G26)</f>
        <v/>
      </c>
      <c r="I26" s="6" t="str">
        <f>IFERROR(_xll.qlRateHelperQuoteName(G26),"--")</f>
        <v>USDEUR21M_Quote</v>
      </c>
      <c r="J26" s="7">
        <f>IFERROR(_xll.qlRateHelperQuoteValue(G26,),"--")</f>
        <v>1.9935000000000001E-2</v>
      </c>
      <c r="K26" s="28">
        <f>IFERROR(_xll.qlFxSwapRateHelperSpotValue(G26),"--")</f>
        <v>1.1144000000000001</v>
      </c>
      <c r="L26" s="7"/>
      <c r="M26" s="8" t="b">
        <f t="shared" si="3"/>
        <v>1</v>
      </c>
      <c r="N26" s="9">
        <v>50</v>
      </c>
      <c r="O26" s="9">
        <v>1</v>
      </c>
      <c r="P26" s="10">
        <f>IFERROR(_xll.qlRateHelperEarliestDate(G26,),"--")</f>
        <v>42145</v>
      </c>
      <c r="Q26" s="10">
        <f>IFERROR(_xll.qlRateHelperLatestDate(G26,),"--")</f>
        <v>42787</v>
      </c>
    </row>
    <row r="27" spans="1:17" x14ac:dyDescent="0.2">
      <c r="A27" s="23" t="s">
        <v>87</v>
      </c>
      <c r="B27" s="17" t="str">
        <f t="shared" si="0"/>
        <v>USDEUR22M_Quote</v>
      </c>
      <c r="C27" s="17" t="str">
        <f t="shared" si="1"/>
        <v>USDEUR_Quote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Settings'!$C$10))),"--",_xll.qlFxSwapRateHelper(,B27,C27,IF(A27="SN","1D",IF(A27="SW","1W",A27)),D27,JoinCalendar,E27,F27,IsCurrencyPairCollateralBased,CollateralCurve,Permanent,_xll.ohTrigger(ManualTrigger,'General Settings'!$C$10),ObjectOverwrite))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28" t="str">
        <f>IFERROR(_xll.qlFxSwapRateHelperSpotValue(G27),"--")</f>
        <v>--</v>
      </c>
      <c r="L27" s="7"/>
      <c r="M27" s="8" t="b">
        <f t="shared" si="3"/>
        <v>0</v>
      </c>
      <c r="N27" s="9">
        <v>50</v>
      </c>
      <c r="O27" s="9">
        <v>1</v>
      </c>
      <c r="P27" s="10" t="str">
        <f>IFERROR(_xll.qlRateHelperEarliestDate(G27,),"--")</f>
        <v>--</v>
      </c>
      <c r="Q27" s="10" t="str">
        <f>IFERROR(_xll.qlRateHelperLatestDate(G27,),"--")</f>
        <v>--</v>
      </c>
    </row>
    <row r="28" spans="1:17" x14ac:dyDescent="0.2">
      <c r="A28" s="23" t="s">
        <v>88</v>
      </c>
      <c r="B28" s="17" t="str">
        <f t="shared" si="0"/>
        <v>USDEUR23M_Quote</v>
      </c>
      <c r="C28" s="17" t="str">
        <f t="shared" si="1"/>
        <v>USDEUR_Quote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Settings'!$C$10))),"--",_xll.qlFxSwapRateHelper(,B28,C28,IF(A28="SN","1D",IF(A28="SW","1W",A28)),D28,JoinCalendar,E28,F28,IsCurrencyPairCollateralBased,CollateralCurve,Permanent,_xll.ohTrigger(ManualTrigger,'General Settings'!$C$10),ObjectOverwrite))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28" t="str">
        <f>IFERROR(_xll.qlFxSwapRateHelperSpotValue(G28),"--")</f>
        <v>--</v>
      </c>
      <c r="L28" s="7"/>
      <c r="M28" s="8" t="b">
        <f t="shared" si="3"/>
        <v>0</v>
      </c>
      <c r="N28" s="9">
        <v>50</v>
      </c>
      <c r="O28" s="9">
        <v>1</v>
      </c>
      <c r="P28" s="10" t="str">
        <f>IFERROR(_xll.qlRateHelperEarliestDate(G28,),"--")</f>
        <v>--</v>
      </c>
      <c r="Q28" s="10" t="str">
        <f>IFERROR(_xll.qlRateHelperLatestDate(G28,),"--")</f>
        <v>--</v>
      </c>
    </row>
    <row r="29" spans="1:17" x14ac:dyDescent="0.2">
      <c r="A29" s="23" t="s">
        <v>11</v>
      </c>
      <c r="B29" s="17" t="str">
        <f t="shared" si="0"/>
        <v>USDEUR2Y_Quote</v>
      </c>
      <c r="C29" s="17" t="str">
        <f t="shared" si="1"/>
        <v>USDEUR_Quote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Settings'!$C$10))),"--",_xll.qlFxSwapRateHelper(,B29,C29,IF(A29="SN","1D",IF(A29="SW","1W",A29)),D29,JoinCalendar,E29,F29,IsCurrencyPairCollateralBased,CollateralCurve,Permanent,_xll.ohTrigger(ManualTrigger,'General Settings'!$C$10),ObjectOverwrite))</f>
        <v>obj_015fc#0041</v>
      </c>
      <c r="H29" s="18" t="str">
        <f>_xll.ohRangeRetrieveError(G29)</f>
        <v/>
      </c>
      <c r="I29" s="6" t="str">
        <f>IFERROR(_xll.qlRateHelperQuoteName(G29),"--")</f>
        <v>USDEUR2Y_Quote</v>
      </c>
      <c r="J29" s="7">
        <f>IFERROR(_xll.qlRateHelperQuoteValue(G29,),"--")</f>
        <v>2.4915E-2</v>
      </c>
      <c r="K29" s="28">
        <f>IFERROR(_xll.qlFxSwapRateHelperSpotValue(G29),"--")</f>
        <v>1.1144000000000001</v>
      </c>
      <c r="L29" s="7"/>
      <c r="M29" s="8" t="b">
        <f t="shared" si="3"/>
        <v>1</v>
      </c>
      <c r="N29" s="9">
        <v>50</v>
      </c>
      <c r="O29" s="9">
        <v>1</v>
      </c>
      <c r="P29" s="10">
        <f>IFERROR(_xll.qlRateHelperEarliestDate(G29,),"--")</f>
        <v>42145</v>
      </c>
      <c r="Q29" s="10">
        <f>IFERROR(_xll.qlRateHelperLatestDate(G29,),"--")</f>
        <v>42877</v>
      </c>
    </row>
    <row r="30" spans="1:17" x14ac:dyDescent="0.2">
      <c r="A30" s="23" t="s">
        <v>10</v>
      </c>
      <c r="B30" s="17" t="str">
        <f t="shared" si="0"/>
        <v>USDEUR3Y_Quote</v>
      </c>
      <c r="C30" s="17" t="str">
        <f t="shared" si="1"/>
        <v>USDEUR_Quote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Settings'!$C$10))),"--",_xll.qlFxSwapRateHelper(,B30,C30,IF(A30="SN","1D",IF(A30="SW","1W",A30)),D30,JoinCalendar,E30,F30,IsCurrencyPairCollateralBased,CollateralCurve,Permanent,_xll.ohTrigger(ManualTrigger,'General Settings'!$C$10),ObjectOverwrite))</f>
        <v>obj_0160c#0041</v>
      </c>
      <c r="H30" s="18" t="str">
        <f>_xll.ohRangeRetrieveError(G30)</f>
        <v/>
      </c>
      <c r="I30" s="6" t="str">
        <f>IFERROR(_xll.qlRateHelperQuoteName(G30),"--")</f>
        <v>USDEUR3Y_Quote</v>
      </c>
      <c r="J30" s="7">
        <f>IFERROR(_xll.qlRateHelperQuoteValue(G30,),"--")</f>
        <v>4.7480000000000001E-2</v>
      </c>
      <c r="K30" s="28">
        <f>IFERROR(_xll.qlFxSwapRateHelperSpotValue(G30),"--")</f>
        <v>1.1144000000000001</v>
      </c>
      <c r="L30" s="7"/>
      <c r="M30" s="8" t="b">
        <f t="shared" si="3"/>
        <v>1</v>
      </c>
      <c r="N30" s="9">
        <v>50</v>
      </c>
      <c r="O30" s="9">
        <v>1</v>
      </c>
      <c r="P30" s="10">
        <f>IFERROR(_xll.qlRateHelperEarliestDate(G30,),"--")</f>
        <v>42145</v>
      </c>
      <c r="Q30" s="10">
        <f>IFERROR(_xll.qlRateHelperLatestDate(G30,),"--")</f>
        <v>43241</v>
      </c>
    </row>
    <row r="31" spans="1:17" x14ac:dyDescent="0.2">
      <c r="A31" s="23" t="s">
        <v>9</v>
      </c>
      <c r="B31" s="17" t="str">
        <f t="shared" si="0"/>
        <v>USDEUR4Y_Quote</v>
      </c>
      <c r="C31" s="17" t="str">
        <f t="shared" si="1"/>
        <v>USDEUR_Quote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Settings'!$C$10))),"--",_xll.qlFxSwapRateHelper(,B31,C31,IF(A31="SN","1D",IF(A31="SW","1W",A31)),D31,JoinCalendar,E31,F31,IsCurrencyPairCollateralBased,CollateralCurve,Permanent,_xll.ohTrigger(ManualTrigger,'General Settings'!$C$10),ObjectOverwrite))</f>
        <v>obj_01611#0041</v>
      </c>
      <c r="H31" s="18" t="str">
        <f>_xll.ohRangeRetrieveError(G31)</f>
        <v/>
      </c>
      <c r="I31" s="6" t="str">
        <f>IFERROR(_xll.qlRateHelperQuoteName(G31),"--")</f>
        <v>USDEUR4Y_Quote</v>
      </c>
      <c r="J31" s="7">
        <f>IFERROR(_xll.qlRateHelperQuoteValue(G31,),"--")</f>
        <v>7.2800000000000004E-2</v>
      </c>
      <c r="K31" s="28">
        <f>IFERROR(_xll.qlFxSwapRateHelperSpotValue(G31),"--")</f>
        <v>1.1144000000000001</v>
      </c>
      <c r="L31" s="7"/>
      <c r="M31" s="8" t="b">
        <f t="shared" si="3"/>
        <v>1</v>
      </c>
      <c r="N31" s="9">
        <v>50</v>
      </c>
      <c r="O31" s="9">
        <v>1</v>
      </c>
      <c r="P31" s="10">
        <f>IFERROR(_xll.qlRateHelperEarliestDate(G31,),"--")</f>
        <v>42145</v>
      </c>
      <c r="Q31" s="10">
        <f>IFERROR(_xll.qlRateHelperLatestDate(G31,),"--")</f>
        <v>43606</v>
      </c>
    </row>
    <row r="32" spans="1:17" x14ac:dyDescent="0.2">
      <c r="A32" s="23" t="s">
        <v>8</v>
      </c>
      <c r="B32" s="17" t="str">
        <f t="shared" si="0"/>
        <v>USDEUR5Y_Quote</v>
      </c>
      <c r="C32" s="17" t="str">
        <f t="shared" si="1"/>
        <v>USDEUR_Quote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Settings'!$C$10))),"--",_xll.qlFxSwapRateHelper(,B32,C32,IF(A32="SN","1D",IF(A32="SW","1W",A32)),D32,JoinCalendar,E32,F32,IsCurrencyPairCollateralBased,CollateralCurve,Permanent,_xll.ohTrigger(ManualTrigger,'General Settings'!$C$10),ObjectOverwrite))</f>
        <v>obj_01619#0040</v>
      </c>
      <c r="H32" s="18" t="str">
        <f>_xll.ohRangeRetrieveError(G32)</f>
        <v/>
      </c>
      <c r="I32" s="6" t="str">
        <f>IFERROR(_xll.qlRateHelperQuoteName(G32),"--")</f>
        <v>USDEUR5Y_Quote</v>
      </c>
      <c r="J32" s="7">
        <f>IFERROR(_xll.qlRateHelperQuoteValue(G32,),"--")</f>
        <v>9.8900000000000002E-2</v>
      </c>
      <c r="K32" s="28">
        <f>IFERROR(_xll.qlFxSwapRateHelperSpotValue(G32),"--")</f>
        <v>1.1144000000000001</v>
      </c>
      <c r="L32" s="7"/>
      <c r="M32" s="8" t="b">
        <f t="shared" si="3"/>
        <v>1</v>
      </c>
      <c r="N32" s="9">
        <v>50</v>
      </c>
      <c r="O32" s="9">
        <v>1</v>
      </c>
      <c r="P32" s="10">
        <f>IFERROR(_xll.qlRateHelperEarliestDate(G32,),"--")</f>
        <v>42145</v>
      </c>
      <c r="Q32" s="10">
        <f>IFERROR(_xll.qlRateHelperLatestDate(G32,),"--")</f>
        <v>43972</v>
      </c>
    </row>
    <row r="33" spans="1:17" x14ac:dyDescent="0.2">
      <c r="A33" s="23" t="s">
        <v>7</v>
      </c>
      <c r="B33" s="17" t="str">
        <f t="shared" si="0"/>
        <v>USDEUR6Y_Quote</v>
      </c>
      <c r="C33" s="17" t="str">
        <f t="shared" si="1"/>
        <v>USDEUR_Quote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Settings'!$C$10))),"--",_xll.qlFxSwapRateHelper(,B33,C33,IF(A33="SN","1D",IF(A33="SW","1W",A33)),D33,JoinCalendar,E33,F33,IsCurrencyPairCollateralBased,CollateralCurve,Permanent,_xll.ohTrigger(ManualTrigger,'General Settings'!$C$10),ObjectOverwrite))</f>
        <v>obj_01618#0040</v>
      </c>
      <c r="H33" s="18" t="str">
        <f>_xll.ohRangeRetrieveError(G33)</f>
        <v/>
      </c>
      <c r="I33" s="6" t="str">
        <f>IFERROR(_xll.qlRateHelperQuoteName(G33),"--")</f>
        <v>USDEUR6Y_Quote</v>
      </c>
      <c r="J33" s="7">
        <f>IFERROR(_xll.qlRateHelperQuoteValue(G33,),"--")</f>
        <v>0.12489000000000001</v>
      </c>
      <c r="K33" s="28">
        <f>IFERROR(_xll.qlFxSwapRateHelperSpotValue(G33),"--")</f>
        <v>1.1144000000000001</v>
      </c>
      <c r="L33" s="7"/>
      <c r="M33" s="8" t="b">
        <f t="shared" si="3"/>
        <v>1</v>
      </c>
      <c r="N33" s="9">
        <v>50</v>
      </c>
      <c r="O33" s="9">
        <v>1</v>
      </c>
      <c r="P33" s="10">
        <f>IFERROR(_xll.qlRateHelperEarliestDate(G33,),"--")</f>
        <v>42145</v>
      </c>
      <c r="Q33" s="10">
        <f>IFERROR(_xll.qlRateHelperLatestDate(G33,),"--")</f>
        <v>44337</v>
      </c>
    </row>
    <row r="34" spans="1:17" x14ac:dyDescent="0.2">
      <c r="A34" s="23" t="s">
        <v>6</v>
      </c>
      <c r="B34" s="17" t="str">
        <f t="shared" ref="B34:B57" si="4">ForeignCurrency&amp;CollateralCurrency&amp;A34&amp;"_Quote"</f>
        <v>USDEUR7Y_Quote</v>
      </c>
      <c r="C34" s="17" t="str">
        <f t="shared" ref="C34:C57" si="5">ForeignCurrency&amp;CollateralCurrency&amp;QuoteSuffix</f>
        <v>USDEUR_Quote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Settings'!$C$10))),"--",_xll.qlFxSwapRateHelper(,B34,C34,IF(A34="SN","1D",IF(A34="SW","1W",A34)),D34,JoinCalendar,E34,F34,IsCurrencyPairCollateralBased,CollateralCurve,Permanent,_xll.ohTrigger(ManualTrigger,'General Settings'!$C$10),ObjectOverwrite))</f>
        <v>obj_015ff#0041</v>
      </c>
      <c r="H34" s="18" t="str">
        <f>_xll.ohRangeRetrieveError(G34)</f>
        <v/>
      </c>
      <c r="I34" s="6" t="str">
        <f>IFERROR(_xll.qlRateHelperQuoteName(G34),"--")</f>
        <v>USDEUR7Y_Quote</v>
      </c>
      <c r="J34" s="7">
        <f>IFERROR(_xll.qlRateHelperQuoteValue(G34,),"--")</f>
        <v>0.149955</v>
      </c>
      <c r="K34" s="28">
        <f>IFERROR(_xll.qlFxSwapRateHelperSpotValue(G34),"--")</f>
        <v>1.1144000000000001</v>
      </c>
      <c r="L34" s="7"/>
      <c r="M34" s="8" t="b">
        <f t="shared" si="3"/>
        <v>1</v>
      </c>
      <c r="N34" s="9">
        <v>50</v>
      </c>
      <c r="O34" s="9">
        <v>1</v>
      </c>
      <c r="P34" s="10">
        <f>IFERROR(_xll.qlRateHelperEarliestDate(G34,),"--")</f>
        <v>42145</v>
      </c>
      <c r="Q34" s="10">
        <f>IFERROR(_xll.qlRateHelperLatestDate(G34,),"--")</f>
        <v>44704</v>
      </c>
    </row>
    <row r="35" spans="1:17" x14ac:dyDescent="0.2">
      <c r="A35" s="23" t="s">
        <v>5</v>
      </c>
      <c r="B35" s="17" t="str">
        <f t="shared" si="4"/>
        <v>USDEUR8Y_Quote</v>
      </c>
      <c r="C35" s="17" t="str">
        <f t="shared" si="5"/>
        <v>USDEUR_Quote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Settings'!$C$10))),"--",_xll.qlFxSwapRateHelper(,B35,C35,IF(A35="SN","1D",IF(A35="SW","1W",A35)),D35,JoinCalendar,E35,F35,IsCurrencyPairCollateralBased,CollateralCurve,Permanent,_xll.ohTrigger(ManualTrigger,'General Settings'!$C$10),ObjectOverwrite))</f>
        <v>obj_0160a#0041</v>
      </c>
      <c r="H35" s="18" t="str">
        <f>_xll.ohRangeRetrieveError(G35)</f>
        <v/>
      </c>
      <c r="I35" s="6" t="str">
        <f>IFERROR(_xll.qlRateHelperQuoteName(G35),"--")</f>
        <v>USDEUR8Y_Quote</v>
      </c>
      <c r="J35" s="7">
        <f>IFERROR(_xll.qlRateHelperQuoteValue(G35,),"--")</f>
        <v>0.17249999999999999</v>
      </c>
      <c r="K35" s="28">
        <f>IFERROR(_xll.qlFxSwapRateHelperSpotValue(G35),"--")</f>
        <v>1.1144000000000001</v>
      </c>
      <c r="L35" s="7"/>
      <c r="M35" s="8" t="b">
        <f t="shared" si="3"/>
        <v>1</v>
      </c>
      <c r="N35" s="9">
        <v>50</v>
      </c>
      <c r="O35" s="9">
        <v>1</v>
      </c>
      <c r="P35" s="10">
        <f>IFERROR(_xll.qlRateHelperEarliestDate(G35,),"--")</f>
        <v>42145</v>
      </c>
      <c r="Q35" s="10">
        <f>IFERROR(_xll.qlRateHelperLatestDate(G35,),"--")</f>
        <v>45068</v>
      </c>
    </row>
    <row r="36" spans="1:17" x14ac:dyDescent="0.2">
      <c r="A36" s="23" t="s">
        <v>4</v>
      </c>
      <c r="B36" s="17" t="str">
        <f t="shared" si="4"/>
        <v>USDEUR9Y_Quote</v>
      </c>
      <c r="C36" s="17" t="str">
        <f t="shared" si="5"/>
        <v>USDEUR_Quote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Settings'!$C$10))),"--",_xll.qlFxSwapRateHelper(,B36,C36,IF(A36="SN","1D",IF(A36="SW","1W",A36)),D36,JoinCalendar,E36,F36,IsCurrencyPairCollateralBased,CollateralCurve,Permanent,_xll.ohTrigger(ManualTrigger,'General Settings'!$C$10),ObjectOverwrite))</f>
        <v>obj_0161a#0040</v>
      </c>
      <c r="H36" s="18" t="str">
        <f>_xll.ohRangeRetrieveError(G36)</f>
        <v/>
      </c>
      <c r="I36" s="6" t="str">
        <f>IFERROR(_xll.qlRateHelperQuoteName(G36),"--")</f>
        <v>USDEUR9Y_Quote</v>
      </c>
      <c r="J36" s="7">
        <f>IFERROR(_xll.qlRateHelperQuoteValue(G36,),"--")</f>
        <v>0.19585</v>
      </c>
      <c r="K36" s="28">
        <f>IFERROR(_xll.qlFxSwapRateHelperSpotValue(G36),"--")</f>
        <v>1.1144000000000001</v>
      </c>
      <c r="L36" s="7"/>
      <c r="M36" s="8" t="b">
        <f t="shared" si="3"/>
        <v>1</v>
      </c>
      <c r="N36" s="9">
        <v>50</v>
      </c>
      <c r="O36" s="9">
        <v>1</v>
      </c>
      <c r="P36" s="10">
        <f>IFERROR(_xll.qlRateHelperEarliestDate(G36,),"--")</f>
        <v>42145</v>
      </c>
      <c r="Q36" s="10">
        <f>IFERROR(_xll.qlRateHelperLatestDate(G36,),"--")</f>
        <v>45433</v>
      </c>
    </row>
    <row r="37" spans="1:17" x14ac:dyDescent="0.2">
      <c r="A37" s="23" t="s">
        <v>3</v>
      </c>
      <c r="B37" s="17" t="str">
        <f t="shared" si="4"/>
        <v>USDEUR10Y_Quote</v>
      </c>
      <c r="C37" s="17" t="str">
        <f t="shared" si="5"/>
        <v>USDEUR_Quote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Settings'!$C$10))),"--",_xll.qlFxSwapRateHelper(,B37,C37,IF(A37="SN","1D",IF(A37="SW","1W",A37)),D37,JoinCalendar,E37,F37,IsCurrencyPairCollateralBased,CollateralCurve,Permanent,_xll.ohTrigger(ManualTrigger,'General Settings'!$C$10),ObjectOverwrite))</f>
        <v>obj_0160d#0041</v>
      </c>
      <c r="H37" s="18" t="str">
        <f>_xll.ohRangeRetrieveError(G37)</f>
        <v/>
      </c>
      <c r="I37" s="6" t="str">
        <f>IFERROR(_xll.qlRateHelperQuoteName(G37),"--")</f>
        <v>USDEUR10Y_Quote</v>
      </c>
      <c r="J37" s="7">
        <f>IFERROR(_xll.qlRateHelperQuoteValue(G37,),"--")</f>
        <v>0.21836999999999998</v>
      </c>
      <c r="K37" s="28">
        <f>IFERROR(_xll.qlFxSwapRateHelperSpotValue(G37),"--")</f>
        <v>1.1144000000000001</v>
      </c>
      <c r="L37" s="7"/>
      <c r="M37" s="8" t="b">
        <f t="shared" si="3"/>
        <v>1</v>
      </c>
      <c r="N37" s="9">
        <v>50</v>
      </c>
      <c r="O37" s="9">
        <v>1</v>
      </c>
      <c r="P37" s="10">
        <f>IFERROR(_xll.qlRateHelperEarliestDate(G37,),"--")</f>
        <v>42145</v>
      </c>
      <c r="Q37" s="10">
        <f>IFERROR(_xll.qlRateHelperLatestDate(G37,),"--")</f>
        <v>45798</v>
      </c>
    </row>
    <row r="38" spans="1:17" x14ac:dyDescent="0.2">
      <c r="A38" s="23" t="s">
        <v>89</v>
      </c>
      <c r="B38" s="17" t="str">
        <f t="shared" si="4"/>
        <v>USDEUR11Y_Quote</v>
      </c>
      <c r="C38" s="17" t="str">
        <f t="shared" si="5"/>
        <v>USDEUR_Quote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Settings'!$C$10))),"--",_xll.qlFxSwapRateHelper(,B38,C38,IF(A38="SN","1D",IF(A38="SW","1W",A38)),D38,JoinCalendar,E38,F38,IsCurrencyPairCollateralBased,CollateralCurve,Permanent,_xll.ohTrigger(ManualTrigger,'General Settings'!$C$10),ObjectOverwrite))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IFERROR(_xll.qlRateHelperQuoteValue(G38,),"--")</f>
        <v>--</v>
      </c>
      <c r="K38" s="28" t="str">
        <f>IFERROR(_xll.qlFxSwapRateHelperSpotValue(G38),"--")</f>
        <v>--</v>
      </c>
      <c r="L38" s="7"/>
      <c r="M38" s="8" t="b">
        <f t="shared" si="3"/>
        <v>0</v>
      </c>
      <c r="N38" s="9">
        <v>50</v>
      </c>
      <c r="O38" s="9">
        <v>1</v>
      </c>
      <c r="P38" s="10" t="str">
        <f>IFERROR(_xll.qlRateHelperEarliestDate(G38,),"--")</f>
        <v>--</v>
      </c>
      <c r="Q38" s="10" t="str">
        <f>IFERROR(_xll.qlRateHelperLatestDate(G38,),"--")</f>
        <v>--</v>
      </c>
    </row>
    <row r="39" spans="1:17" x14ac:dyDescent="0.2">
      <c r="A39" s="23" t="s">
        <v>2</v>
      </c>
      <c r="B39" s="17" t="str">
        <f t="shared" si="4"/>
        <v>USDEUR12Y_Quote</v>
      </c>
      <c r="C39" s="17" t="str">
        <f t="shared" si="5"/>
        <v>USDEUR_Quote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Settings'!$C$10))),"--",_xll.qlFxSwapRateHelper(,B39,C39,IF(A39="SN","1D",IF(A39="SW","1W",A39)),D39,JoinCalendar,E39,F39,IsCurrencyPairCollateralBased,CollateralCurve,Permanent,_xll.ohTrigger(ManualTrigger,'General Settings'!$C$10),ObjectOverwrite))</f>
        <v>obj_01610#0041</v>
      </c>
      <c r="H39" s="18" t="str">
        <f>_xll.ohRangeRetrieveError(G39)</f>
        <v/>
      </c>
      <c r="I39" s="6" t="str">
        <f>IFERROR(_xll.qlRateHelperQuoteName(G39),"--")</f>
        <v>USDEUR12Y_Quote</v>
      </c>
      <c r="J39" s="7">
        <f>IFERROR(_xll.qlRateHelperQuoteValue(G39,),"--")</f>
        <v>0.26216</v>
      </c>
      <c r="K39" s="28">
        <f>IFERROR(_xll.qlFxSwapRateHelperSpotValue(G39),"--")</f>
        <v>1.1144000000000001</v>
      </c>
      <c r="L39" s="7"/>
      <c r="M39" s="8" t="b">
        <f t="shared" si="3"/>
        <v>1</v>
      </c>
      <c r="N39" s="9">
        <v>50</v>
      </c>
      <c r="O39" s="9">
        <v>1</v>
      </c>
      <c r="P39" s="10">
        <f>IFERROR(_xll.qlRateHelperEarliestDate(G39,),"--")</f>
        <v>42145</v>
      </c>
      <c r="Q39" s="10">
        <f>IFERROR(_xll.qlRateHelperLatestDate(G39,),"--")</f>
        <v>46528</v>
      </c>
    </row>
    <row r="40" spans="1:17" x14ac:dyDescent="0.2">
      <c r="A40" s="23" t="s">
        <v>90</v>
      </c>
      <c r="B40" s="17" t="str">
        <f t="shared" si="4"/>
        <v>USDEUR13Y_Quote</v>
      </c>
      <c r="C40" s="17" t="str">
        <f t="shared" si="5"/>
        <v>USDEUR_Quote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Settings'!$C$10))),"--",_xll.qlFxSwapRateHelper(,B40,C40,IF(A40="SN","1D",IF(A40="SW","1W",A40)),D40,JoinCalendar,E40,F40,IsCurrencyPairCollateralBased,CollateralCurve,Permanent,_xll.ohTrigger(ManualTrigger,'General Settings'!$C$10),ObjectOverwrite))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IFERROR(_xll.qlRateHelperQuoteValue(G40,),"--")</f>
        <v>--</v>
      </c>
      <c r="K40" s="28" t="str">
        <f>IFERROR(_xll.qlFxSwapRateHelperSpotValue(G40),"--")</f>
        <v>--</v>
      </c>
      <c r="L40" s="7"/>
      <c r="M40" s="8" t="b">
        <f t="shared" si="3"/>
        <v>0</v>
      </c>
      <c r="N40" s="9">
        <v>50</v>
      </c>
      <c r="O40" s="9">
        <v>1</v>
      </c>
      <c r="P40" s="10" t="str">
        <f>IFERROR(_xll.qlRateHelperEarliestDate(G40,),"--")</f>
        <v>--</v>
      </c>
      <c r="Q40" s="10" t="str">
        <f>IFERROR(_xll.qlRateHelperLatestDate(G40,),"--")</f>
        <v>--</v>
      </c>
    </row>
    <row r="41" spans="1:17" x14ac:dyDescent="0.2">
      <c r="A41" s="23" t="s">
        <v>91</v>
      </c>
      <c r="B41" s="17" t="str">
        <f t="shared" si="4"/>
        <v>USDEUR14Y_Quote</v>
      </c>
      <c r="C41" s="17" t="str">
        <f t="shared" si="5"/>
        <v>USDEUR_Quote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Settings'!$C$10))),"--",_xll.qlFxSwapRateHelper(,B41,C41,IF(A41="SN","1D",IF(A41="SW","1W",A41)),D41,JoinCalendar,E41,F41,IsCurrencyPairCollateralBased,CollateralCurve,Permanent,_xll.ohTrigger(ManualTrigger,'General Settings'!$C$10),ObjectOverwrite))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28" t="str">
        <f>IFERROR(_xll.qlFxSwapRateHelperSpotValue(G41),"--")</f>
        <v>--</v>
      </c>
      <c r="L41" s="7"/>
      <c r="M41" s="8" t="b">
        <f t="shared" si="3"/>
        <v>0</v>
      </c>
      <c r="N41" s="9">
        <v>50</v>
      </c>
      <c r="O41" s="9">
        <v>1</v>
      </c>
      <c r="P41" s="10" t="str">
        <f>IFERROR(_xll.qlRateHelperEarliestDate(G41,),"--")</f>
        <v>--</v>
      </c>
      <c r="Q41" s="10" t="str">
        <f>IFERROR(_xll.qlRateHelperLatestDate(G41,),"--")</f>
        <v>--</v>
      </c>
    </row>
    <row r="42" spans="1:17" x14ac:dyDescent="0.2">
      <c r="A42" s="23" t="s">
        <v>1</v>
      </c>
      <c r="B42" s="17" t="str">
        <f t="shared" si="4"/>
        <v>USDEUR15Y_Quote</v>
      </c>
      <c r="C42" s="17" t="str">
        <f t="shared" si="5"/>
        <v>USDEUR_Quote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Settings'!$C$10))),"--",_xll.qlFxSwapRateHelper(,B42,C42,IF(A42="SN","1D",IF(A42="SW","1W",A42)),D42,JoinCalendar,E42,F42,IsCurrencyPairCollateralBased,CollateralCurve,Permanent,_xll.ohTrigger(ManualTrigger,'General Settings'!$C$10),ObjectOverwrite))</f>
        <v>obj_01612#0041</v>
      </c>
      <c r="H42" s="18" t="str">
        <f>_xll.ohRangeRetrieveError(G42)</f>
        <v/>
      </c>
      <c r="I42" s="6" t="str">
        <f>IFERROR(_xll.qlRateHelperQuoteName(G42),"--")</f>
        <v>USDEUR15Y_Quote</v>
      </c>
      <c r="J42" s="7">
        <f>IFERROR(_xll.qlRateHelperQuoteValue(G42,),"--")</f>
        <v>0.32589000000000001</v>
      </c>
      <c r="K42" s="28">
        <f>IFERROR(_xll.qlFxSwapRateHelperSpotValue(G42),"--")</f>
        <v>1.1144000000000001</v>
      </c>
      <c r="L42" s="7"/>
      <c r="M42" s="8" t="b">
        <f t="shared" si="3"/>
        <v>1</v>
      </c>
      <c r="N42" s="9">
        <v>50</v>
      </c>
      <c r="O42" s="9">
        <v>1</v>
      </c>
      <c r="P42" s="10">
        <f>IFERROR(_xll.qlRateHelperEarliestDate(G42,),"--")</f>
        <v>42145</v>
      </c>
      <c r="Q42" s="10">
        <f>IFERROR(_xll.qlRateHelperLatestDate(G42,),"--")</f>
        <v>47624</v>
      </c>
    </row>
    <row r="43" spans="1:17" x14ac:dyDescent="0.2">
      <c r="A43" s="23" t="s">
        <v>92</v>
      </c>
      <c r="B43" s="17" t="str">
        <f t="shared" si="4"/>
        <v>USDEUR16Y_Quote</v>
      </c>
      <c r="C43" s="17" t="str">
        <f t="shared" si="5"/>
        <v>USDEUR_Quote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Settings'!$C$10))),"--",_xll.qlFxSwapRateHelper(,B43,C43,IF(A43="SN","1D",IF(A43="SW","1W",A43)),D43,JoinCalendar,E43,F43,IsCurrencyPairCollateralBased,CollateralCurve,Permanent,_xll.ohTrigger(ManualTrigger,'General Settings'!$C$10),ObjectOverwrite))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28" t="str">
        <f>IFERROR(_xll.qlFxSwapRateHelperSpotValue(G43),"--")</f>
        <v>--</v>
      </c>
      <c r="L43" s="7"/>
      <c r="M43" s="8" t="b">
        <f t="shared" si="3"/>
        <v>0</v>
      </c>
      <c r="N43" s="9">
        <v>50</v>
      </c>
      <c r="O43" s="9">
        <v>1</v>
      </c>
      <c r="P43" s="10" t="str">
        <f>IFERROR(_xll.qlRateHelperEarliestDate(G43,),"--")</f>
        <v>--</v>
      </c>
      <c r="Q43" s="10" t="str">
        <f>IFERROR(_xll.qlRateHelperLatestDate(G43,),"--")</f>
        <v>--</v>
      </c>
    </row>
    <row r="44" spans="1:17" x14ac:dyDescent="0.2">
      <c r="A44" s="23" t="s">
        <v>93</v>
      </c>
      <c r="B44" s="17" t="str">
        <f t="shared" si="4"/>
        <v>USDEUR17Y_Quote</v>
      </c>
      <c r="C44" s="17" t="str">
        <f t="shared" si="5"/>
        <v>USDEUR_Quote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Settings'!$C$10))),"--",_xll.qlFxSwapRateHelper(,B44,C44,IF(A44="SN","1D",IF(A44="SW","1W",A44)),D44,JoinCalendar,E44,F44,IsCurrencyPairCollateralBased,CollateralCurve,Permanent,_xll.ohTrigger(ManualTrigger,'General Settings'!$C$10),ObjectOverwrite))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28" t="str">
        <f>IFERROR(_xll.qlFxSwapRateHelperSpotValue(G44),"--")</f>
        <v>--</v>
      </c>
      <c r="L44" s="7"/>
      <c r="M44" s="8" t="b">
        <f t="shared" si="3"/>
        <v>0</v>
      </c>
      <c r="N44" s="9">
        <v>50</v>
      </c>
      <c r="O44" s="9">
        <v>1</v>
      </c>
      <c r="P44" s="10" t="str">
        <f>IFERROR(_xll.qlRateHelperEarliestDate(G44,),"--")</f>
        <v>--</v>
      </c>
      <c r="Q44" s="10" t="str">
        <f>IFERROR(_xll.qlRateHelperLatestDate(G44,),"--")</f>
        <v>--</v>
      </c>
    </row>
    <row r="45" spans="1:17" x14ac:dyDescent="0.2">
      <c r="A45" s="23" t="s">
        <v>94</v>
      </c>
      <c r="B45" s="17" t="str">
        <f t="shared" si="4"/>
        <v>USDEUR18Y_Quote</v>
      </c>
      <c r="C45" s="17" t="str">
        <f t="shared" si="5"/>
        <v>USDEUR_Quote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Settings'!$C$10))),"--",_xll.qlFxSwapRateHelper(,B45,C45,IF(A45="SN","1D",IF(A45="SW","1W",A45)),D45,JoinCalendar,E45,F45,IsCurrencyPairCollateralBased,CollateralCurve,Permanent,_xll.ohTrigger(ManualTrigger,'General Settings'!$C$10),ObjectOverwrite))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IFERROR(_xll.qlRateHelperQuoteValue(G45,),"--")</f>
        <v>--</v>
      </c>
      <c r="K45" s="28" t="str">
        <f>IFERROR(_xll.qlFxSwapRateHelperSpotValue(G45),"--")</f>
        <v>--</v>
      </c>
      <c r="L45" s="7"/>
      <c r="M45" s="8" t="b">
        <f t="shared" si="3"/>
        <v>0</v>
      </c>
      <c r="N45" s="9">
        <v>50</v>
      </c>
      <c r="O45" s="9">
        <v>1</v>
      </c>
      <c r="P45" s="10" t="str">
        <f>IFERROR(_xll.qlRateHelperEarliestDate(G45,),"--")</f>
        <v>--</v>
      </c>
      <c r="Q45" s="10" t="str">
        <f>IFERROR(_xll.qlRateHelperLatestDate(G45,),"--")</f>
        <v>--</v>
      </c>
    </row>
    <row r="46" spans="1:17" x14ac:dyDescent="0.2">
      <c r="A46" s="23" t="s">
        <v>95</v>
      </c>
      <c r="B46" s="17" t="str">
        <f t="shared" si="4"/>
        <v>USDEUR19Y_Quote</v>
      </c>
      <c r="C46" s="17" t="str">
        <f t="shared" si="5"/>
        <v>USDEUR_Quote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Settings'!$C$10))),"--",_xll.qlFxSwapRateHelper(,B46,C46,IF(A46="SN","1D",IF(A46="SW","1W",A46)),D46,JoinCalendar,E46,F46,IsCurrencyPairCollateralBased,CollateralCurve,Permanent,_xll.ohTrigger(ManualTrigger,'General Settings'!$C$10),ObjectOverwrite))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28" t="str">
        <f>IFERROR(_xll.qlFxSwapRateHelperSpotValue(G46),"--")</f>
        <v>--</v>
      </c>
      <c r="L46" s="7"/>
      <c r="M46" s="8" t="b">
        <f t="shared" si="3"/>
        <v>0</v>
      </c>
      <c r="N46" s="9">
        <v>50</v>
      </c>
      <c r="O46" s="9">
        <v>1</v>
      </c>
      <c r="P46" s="10" t="str">
        <f>IFERROR(_xll.qlRateHelperEarliestDate(G46,),"--")</f>
        <v>--</v>
      </c>
      <c r="Q46" s="10" t="str">
        <f>IFERROR(_xll.qlRateHelperLatestDate(G46,),"--")</f>
        <v>--</v>
      </c>
    </row>
    <row r="47" spans="1:17" x14ac:dyDescent="0.2">
      <c r="A47" s="23" t="s">
        <v>0</v>
      </c>
      <c r="B47" s="17" t="str">
        <f t="shared" si="4"/>
        <v>USDEUR20Y_Quote</v>
      </c>
      <c r="C47" s="17" t="str">
        <f t="shared" si="5"/>
        <v>USDEUR_Quote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Settings'!$C$10))),"--",_xll.qlFxSwapRateHelper(,B47,C47,IF(A47="SN","1D",IF(A47="SW","1W",A47)),D47,JoinCalendar,E47,F47,IsCurrencyPairCollateralBased,CollateralCurve,Permanent,_xll.ohTrigger(ManualTrigger,'General Settings'!$C$10),ObjectOverwrite))</f>
        <v>obj_015fd#0041</v>
      </c>
      <c r="H47" s="18" t="str">
        <f>_xll.ohRangeRetrieveError(G47)</f>
        <v/>
      </c>
      <c r="I47" s="6" t="str">
        <f>IFERROR(_xll.qlRateHelperQuoteName(G47),"--")</f>
        <v>USDEUR20Y_Quote</v>
      </c>
      <c r="J47" s="7">
        <f>IFERROR(_xll.qlRateHelperQuoteValue(G47,),"--")</f>
        <v>0.43580000000000002</v>
      </c>
      <c r="K47" s="28">
        <f>IFERROR(_xll.qlFxSwapRateHelperSpotValue(G47),"--")</f>
        <v>1.1144000000000001</v>
      </c>
      <c r="L47" s="7"/>
      <c r="M47" s="8" t="b">
        <f t="shared" si="3"/>
        <v>1</v>
      </c>
      <c r="N47" s="9">
        <v>50</v>
      </c>
      <c r="O47" s="9">
        <v>1</v>
      </c>
      <c r="P47" s="10">
        <f>IFERROR(_xll.qlRateHelperEarliestDate(G47,),"--")</f>
        <v>42145</v>
      </c>
      <c r="Q47" s="10">
        <f>IFERROR(_xll.qlRateHelperLatestDate(G47,),"--")</f>
        <v>49450</v>
      </c>
    </row>
    <row r="48" spans="1:17" x14ac:dyDescent="0.2">
      <c r="A48" s="23" t="s">
        <v>96</v>
      </c>
      <c r="B48" s="17" t="str">
        <f t="shared" si="4"/>
        <v>USDEUR21Y_Quote</v>
      </c>
      <c r="C48" s="17" t="str">
        <f t="shared" si="5"/>
        <v>USDEUR_Quote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Settings'!$C$10))),"--",_xll.qlFxSwapRateHelper(,B48,C48,IF(A48="SN","1D",IF(A48="SW","1W",A48)),D48,JoinCalendar,E48,F48,IsCurrencyPairCollateralBased,CollateralCurve,Permanent,_xll.ohTrigger(ManualTrigger,'General Settings'!$C$10),ObjectOverwrite))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28" t="str">
        <f>IFERROR(_xll.qlFxSwapRateHelperSpotValue(G48),"--")</f>
        <v>--</v>
      </c>
      <c r="L48" s="7"/>
      <c r="M48" s="8" t="b">
        <f t="shared" si="3"/>
        <v>0</v>
      </c>
      <c r="N48" s="9">
        <v>50</v>
      </c>
      <c r="O48" s="9">
        <v>1</v>
      </c>
      <c r="P48" s="10" t="str">
        <f>IFERROR(_xll.qlRateHelperEarliestDate(G48,),"--")</f>
        <v>--</v>
      </c>
      <c r="Q48" s="10" t="str">
        <f>IFERROR(_xll.qlRateHelperLatestDate(G48,),"--")</f>
        <v>--</v>
      </c>
    </row>
    <row r="49" spans="1:17" x14ac:dyDescent="0.2">
      <c r="A49" s="23" t="s">
        <v>97</v>
      </c>
      <c r="B49" s="17" t="str">
        <f t="shared" si="4"/>
        <v>USDEUR22Y_Quote</v>
      </c>
      <c r="C49" s="17" t="str">
        <f t="shared" si="5"/>
        <v>USDEUR_Quote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Settings'!$C$10))),"--",_xll.qlFxSwapRateHelper(,B49,C49,IF(A49="SN","1D",IF(A49="SW","1W",A49)),D49,JoinCalendar,E49,F49,IsCurrencyPairCollateralBased,CollateralCurve,Permanent,_xll.ohTrigger(ManualTrigger,'General Settings'!$C$10),ObjectOverwrite))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28" t="str">
        <f>IFERROR(_xll.qlFxSwapRateHelperSpotValue(G49),"--")</f>
        <v>--</v>
      </c>
      <c r="L49" s="7"/>
      <c r="M49" s="8" t="b">
        <f t="shared" si="3"/>
        <v>0</v>
      </c>
      <c r="N49" s="9">
        <v>50</v>
      </c>
      <c r="O49" s="9">
        <v>1</v>
      </c>
      <c r="P49" s="10" t="str">
        <f>IFERROR(_xll.qlRateHelperEarliestDate(G49,),"--")</f>
        <v>--</v>
      </c>
      <c r="Q49" s="10" t="str">
        <f>IFERROR(_xll.qlRateHelperLatestDate(G49,),"--")</f>
        <v>--</v>
      </c>
    </row>
    <row r="50" spans="1:17" x14ac:dyDescent="0.2">
      <c r="A50" s="23" t="s">
        <v>98</v>
      </c>
      <c r="B50" s="17" t="str">
        <f t="shared" si="4"/>
        <v>USDEUR23Y_Quote</v>
      </c>
      <c r="C50" s="17" t="str">
        <f t="shared" si="5"/>
        <v>USDEUR_Quote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Settings'!$C$10))),"--",_xll.qlFxSwapRateHelper(,B50,C50,IF(A50="SN","1D",IF(A50="SW","1W",A50)),D50,JoinCalendar,E50,F50,IsCurrencyPairCollateralBased,CollateralCurve,Permanent,_xll.ohTrigger(ManualTrigger,'General Settings'!$C$10),ObjectOverwrite))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IFERROR(_xll.qlRateHelperQuoteValue(G50,),"--")</f>
        <v>--</v>
      </c>
      <c r="K50" s="28" t="str">
        <f>IFERROR(_xll.qlFxSwapRateHelperSpotValue(G50),"--")</f>
        <v>--</v>
      </c>
      <c r="L50" s="7"/>
      <c r="M50" s="8" t="b">
        <f t="shared" si="3"/>
        <v>0</v>
      </c>
      <c r="N50" s="9">
        <v>50</v>
      </c>
      <c r="O50" s="9">
        <v>1</v>
      </c>
      <c r="P50" s="10" t="str">
        <f>IFERROR(_xll.qlRateHelperEarliestDate(G50,),"--")</f>
        <v>--</v>
      </c>
      <c r="Q50" s="10" t="str">
        <f>IFERROR(_xll.qlRateHelperLatestDate(G50,),"--")</f>
        <v>--</v>
      </c>
    </row>
    <row r="51" spans="1:17" x14ac:dyDescent="0.2">
      <c r="A51" s="23" t="s">
        <v>99</v>
      </c>
      <c r="B51" s="17" t="str">
        <f t="shared" si="4"/>
        <v>USDEUR24Y_Quote</v>
      </c>
      <c r="C51" s="17" t="str">
        <f t="shared" si="5"/>
        <v>USDEUR_Quote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Settings'!$C$10))),"--",_xll.qlFxSwapRateHelper(,B51,C51,IF(A51="SN","1D",IF(A51="SW","1W",A51)),D51,JoinCalendar,E51,F51,IsCurrencyPairCollateralBased,CollateralCurve,Permanent,_xll.ohTrigger(ManualTrigger,'General Settings'!$C$10),ObjectOverwrite))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28" t="str">
        <f>IFERROR(_xll.qlFxSwapRateHelperSpotValue(G51),"--")</f>
        <v>--</v>
      </c>
      <c r="L51" s="7"/>
      <c r="M51" s="8" t="b">
        <f t="shared" si="3"/>
        <v>0</v>
      </c>
      <c r="N51" s="9">
        <v>50</v>
      </c>
      <c r="O51" s="9">
        <v>1</v>
      </c>
      <c r="P51" s="10" t="str">
        <f>IFERROR(_xll.qlRateHelperEarliestDate(G51,),"--")</f>
        <v>--</v>
      </c>
      <c r="Q51" s="10" t="str">
        <f>IFERROR(_xll.qlRateHelperLatestDate(G51,),"--")</f>
        <v>--</v>
      </c>
    </row>
    <row r="52" spans="1:17" x14ac:dyDescent="0.2">
      <c r="A52" s="23" t="s">
        <v>100</v>
      </c>
      <c r="B52" s="17" t="str">
        <f t="shared" si="4"/>
        <v>USDEUR25Y_Quote</v>
      </c>
      <c r="C52" s="17" t="str">
        <f t="shared" si="5"/>
        <v>USDEUR_Quote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Settings'!$C$10))),"--",_xll.qlFxSwapRateHelper(,B52,C52,IF(A52="SN","1D",IF(A52="SW","1W",A52)),D52,JoinCalendar,E52,F52,IsCurrencyPairCollateralBased,CollateralCurve,Permanent,_xll.ohTrigger(ManualTrigger,'General Settings'!$C$10),ObjectOverwrite))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28" t="str">
        <f>IFERROR(_xll.qlFxSwapRateHelperSpotValue(G52),"--")</f>
        <v>--</v>
      </c>
      <c r="L52" s="7"/>
      <c r="M52" s="8" t="b">
        <f t="shared" si="3"/>
        <v>0</v>
      </c>
      <c r="N52" s="9">
        <v>50</v>
      </c>
      <c r="O52" s="9">
        <v>1</v>
      </c>
      <c r="P52" s="10" t="str">
        <f>IFERROR(_xll.qlRateHelperEarliestDate(G52,),"--")</f>
        <v>--</v>
      </c>
      <c r="Q52" s="10" t="str">
        <f>IFERROR(_xll.qlRateHelperLatestDate(G52,),"--")</f>
        <v>--</v>
      </c>
    </row>
    <row r="53" spans="1:17" x14ac:dyDescent="0.2">
      <c r="A53" s="23" t="s">
        <v>101</v>
      </c>
      <c r="B53" s="17" t="str">
        <f t="shared" si="4"/>
        <v>USDEUR26Y_Quote</v>
      </c>
      <c r="C53" s="17" t="str">
        <f t="shared" si="5"/>
        <v>USDEUR_Quote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Settings'!$C$10))),"--",_xll.qlFxSwapRateHelper(,B53,C53,IF(A53="SN","1D",IF(A53="SW","1W",A53)),D53,JoinCalendar,E53,F53,IsCurrencyPairCollateralBased,CollateralCurve,Permanent,_xll.ohTrigger(ManualTrigger,'General Settings'!$C$10),ObjectOverwrite))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28" t="str">
        <f>IFERROR(_xll.qlFxSwapRateHelperSpotValue(G53),"--")</f>
        <v>--</v>
      </c>
      <c r="L53" s="7"/>
      <c r="M53" s="8" t="b">
        <f t="shared" si="3"/>
        <v>0</v>
      </c>
      <c r="N53" s="9">
        <v>50</v>
      </c>
      <c r="O53" s="9">
        <v>1</v>
      </c>
      <c r="P53" s="10" t="str">
        <f>IFERROR(_xll.qlRateHelperEarliestDate(G53,),"--")</f>
        <v>--</v>
      </c>
      <c r="Q53" s="10" t="str">
        <f>IFERROR(_xll.qlRateHelperLatestDate(G53,),"--")</f>
        <v>--</v>
      </c>
    </row>
    <row r="54" spans="1:17" x14ac:dyDescent="0.2">
      <c r="A54" s="23" t="s">
        <v>102</v>
      </c>
      <c r="B54" s="17" t="str">
        <f t="shared" si="4"/>
        <v>USDEUR27Y_Quote</v>
      </c>
      <c r="C54" s="17" t="str">
        <f t="shared" si="5"/>
        <v>USDEUR_Quote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Settings'!$C$10))),"--",_xll.qlFxSwapRateHelper(,B54,C54,IF(A54="SN","1D",IF(A54="SW","1W",A54)),D54,JoinCalendar,E54,F54,IsCurrencyPairCollateralBased,CollateralCurve,Permanent,_xll.ohTrigger(ManualTrigger,'General Settings'!$C$10),ObjectOverwrite))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28" t="str">
        <f>IFERROR(_xll.qlFxSwapRateHelperSpotValue(G54),"--")</f>
        <v>--</v>
      </c>
      <c r="L54" s="7"/>
      <c r="M54" s="8" t="b">
        <f t="shared" si="3"/>
        <v>0</v>
      </c>
      <c r="N54" s="9">
        <v>50</v>
      </c>
      <c r="O54" s="9">
        <v>1</v>
      </c>
      <c r="P54" s="10" t="str">
        <f>IFERROR(_xll.qlRateHelperEarliestDate(G54,),"--")</f>
        <v>--</v>
      </c>
      <c r="Q54" s="10" t="str">
        <f>IFERROR(_xll.qlRateHelperLatestDate(G54,),"--")</f>
        <v>--</v>
      </c>
    </row>
    <row r="55" spans="1:17" x14ac:dyDescent="0.2">
      <c r="A55" s="23" t="s">
        <v>103</v>
      </c>
      <c r="B55" s="17" t="str">
        <f t="shared" si="4"/>
        <v>USDEUR28Y_Quote</v>
      </c>
      <c r="C55" s="17" t="str">
        <f t="shared" si="5"/>
        <v>USDEUR_Quote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Settings'!$C$10))),"--",_xll.qlFxSwapRateHelper(,B55,C55,IF(A55="SN","1D",IF(A55="SW","1W",A55)),D55,JoinCalendar,E55,F55,IsCurrencyPairCollateralBased,CollateralCurve,Permanent,_xll.ohTrigger(ManualTrigger,'General Settings'!$C$10),ObjectOverwrite))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28" t="str">
        <f>IFERROR(_xll.qlFxSwapRateHelperSpotValue(G55),"--")</f>
        <v>--</v>
      </c>
      <c r="L55" s="7"/>
      <c r="M55" s="8" t="b">
        <f t="shared" si="3"/>
        <v>0</v>
      </c>
      <c r="N55" s="9">
        <v>50</v>
      </c>
      <c r="O55" s="9">
        <v>1</v>
      </c>
      <c r="P55" s="10" t="str">
        <f>IFERROR(_xll.qlRateHelperEarliestDate(G55,),"--")</f>
        <v>--</v>
      </c>
      <c r="Q55" s="10" t="str">
        <f>IFERROR(_xll.qlRateHelperLatestDate(G55,),"--")</f>
        <v>--</v>
      </c>
    </row>
    <row r="56" spans="1:17" x14ac:dyDescent="0.2">
      <c r="A56" s="23" t="s">
        <v>104</v>
      </c>
      <c r="B56" s="17" t="str">
        <f t="shared" si="4"/>
        <v>USDEUR29Y_Quote</v>
      </c>
      <c r="C56" s="17" t="str">
        <f t="shared" si="5"/>
        <v>USDEUR_Quote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Settings'!$C$10))),"--",_xll.qlFxSwapRateHelper(,B56,C56,IF(A56="SN","1D",IF(A56="SW","1W",A56)),D56,JoinCalendar,E56,F56,IsCurrencyPairCollateralBased,CollateralCurve,Permanent,_xll.ohTrigger(ManualTrigger,'General Settings'!$C$10),ObjectOverwrite))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28" t="str">
        <f>IFERROR(_xll.qlFxSwapRateHelperSpotValue(G56),"--")</f>
        <v>--</v>
      </c>
      <c r="L56" s="7"/>
      <c r="M56" s="8" t="b">
        <f t="shared" si="3"/>
        <v>0</v>
      </c>
      <c r="N56" s="9">
        <v>50</v>
      </c>
      <c r="O56" s="9">
        <v>1</v>
      </c>
      <c r="P56" s="10" t="str">
        <f>IFERROR(_xll.qlRateHelperEarliestDate(G56,),"--")</f>
        <v>--</v>
      </c>
      <c r="Q56" s="10" t="str">
        <f>IFERROR(_xll.qlRateHelperLatestDate(G56,),"--")</f>
        <v>--</v>
      </c>
    </row>
    <row r="57" spans="1:17" x14ac:dyDescent="0.2">
      <c r="A57" s="24" t="s">
        <v>105</v>
      </c>
      <c r="B57" s="19" t="str">
        <f t="shared" si="4"/>
        <v>USDEUR30Y_Quote</v>
      </c>
      <c r="C57" s="19" t="str">
        <f t="shared" si="5"/>
        <v>USDEUR_Quote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Settings'!$C$10))),"--",_xll.qlFxSwapRateHelper(,B57,C57,IF(A57="SN","1D",IF(A57="SW","1W",A57)),D57,JoinCalendar,E57,F57,IsCurrencyPairCollateralBased,CollateralCurve,Permanent,_xll.ohTrigger(ManualTrigger,'General Settings'!$C$10),ObjectOverwrite))</f>
        <v>obj_01607#0041</v>
      </c>
      <c r="H57" s="20" t="str">
        <f>_xll.ohRangeRetrieveError(G57)</f>
        <v/>
      </c>
      <c r="I57" s="11" t="str">
        <f>IFERROR(_xll.qlRateHelperQuoteName(G57),"--")</f>
        <v>USDEUR30Y_Quote</v>
      </c>
      <c r="J57" s="12">
        <f>IFERROR(_xll.qlRateHelperQuoteValue(G57,),"--")</f>
        <v>0.70640000000000003</v>
      </c>
      <c r="K57" s="29">
        <f>IFERROR(_xll.qlFxSwapRateHelperSpotValue(G57),"--")</f>
        <v>1.1144000000000001</v>
      </c>
      <c r="L57" s="12"/>
      <c r="M57" s="13" t="b">
        <f t="shared" si="3"/>
        <v>1</v>
      </c>
      <c r="N57" s="14">
        <v>50</v>
      </c>
      <c r="O57" s="14">
        <v>1</v>
      </c>
      <c r="P57" s="15">
        <f>IFERROR(_xll.qlRateHelperEarliestDate(G57,),"--")</f>
        <v>42145</v>
      </c>
      <c r="Q57" s="15">
        <f>IFERROR(_xll.qlRateHelperLatestDate(G57,),"--")</f>
        <v>53104</v>
      </c>
    </row>
  </sheetData>
  <dataValidations disablePrompts="1" count="4">
    <dataValidation type="list" allowBlank="1" showInputMessage="1" showErrorMessage="1" sqref="T6 T1:T2">
      <formula1>"EUR,USD,GBP,JPY,CHF,AUD,CNY,CNH,HKD,RMB,SEK,PLN,HUF,CZK"</formula1>
    </dataValidation>
    <dataValidation type="list" allowBlank="1" showInputMessage="1" showErrorMessage="1" sqref="T5">
      <formula1>"EUR,USD,GBP,JPY,CHF"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8:T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2" t="s">
        <v>80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USDEURSN_Quote</v>
      </c>
      <c r="C2" s="17" t="str">
        <f t="shared" ref="C2:C33" si="1">CollateralCurrency&amp;ForeignCurrency&amp;QuoteSuffix</f>
        <v>USDEUR_Quote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Settings'!$C$11))),"--",_xll.qlFxSwapRateHelper(,B2,C2,IF(A2="SN","1D",IF(A2="SW","1W",A2)),D2,JoinCalendar,E2,F2,IsCurrencyPairCollateralBased,CollateralCurve,Permanent,_xll.ohTrigger(ManualTrigger,'General Settings'!$C$11),ObjectOverwrite))</f>
        <v>obj_009a4#0043</v>
      </c>
      <c r="H2" s="18" t="str">
        <f>_xll.ohRangeRetrieveError(G2)</f>
        <v/>
      </c>
      <c r="I2" s="1" t="str">
        <f>IFERROR(_xll.qlRateHelperQuoteName(G2),"--")</f>
        <v>USDEURSN_Quote</v>
      </c>
      <c r="J2" s="2">
        <f>IFERROR(_xll.qlRateHelperQuoteValue(G2,),"--")</f>
        <v>1.3000000000000001E-5</v>
      </c>
      <c r="K2" s="27">
        <f>IFERROR(_xll.qlFxSwapRateHelperSpotValue(G2),"--")</f>
        <v>1.1144000000000001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IFERROR(_xll.qlRateHelperEarliestDate(G2,),"--")</f>
        <v>42145</v>
      </c>
      <c r="Q2" s="5">
        <f>IFERROR(_xll.qlRateHelperLatestDate(G2,),"--")</f>
        <v>42146</v>
      </c>
      <c r="S2" s="57" t="s">
        <v>79</v>
      </c>
      <c r="T2" s="92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USDEURSW_Quote</v>
      </c>
      <c r="C3" s="17" t="str">
        <f t="shared" si="1"/>
        <v>USDEUR_Quote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Settings'!$C$11))),"--",_xll.qlFxSwapRateHelper(,B3,C3,IF(A3="SN","1D",IF(A3="SW","1W",A3)),D3,JoinCalendar,E3,F3,IsCurrencyPairCollateralBased,CollateralCurve,Permanent,_xll.ohTrigger(ManualTrigger,'General Settings'!$C$11),ObjectOverwrite))</f>
        <v>obj_0099b#0043</v>
      </c>
      <c r="H3" s="18" t="str">
        <f>_xll.ohRangeRetrieveError(G3)</f>
        <v/>
      </c>
      <c r="I3" s="6" t="str">
        <f>IFERROR(_xll.qlRateHelperQuoteName(G3),"--")</f>
        <v>USDEURSW_Quote</v>
      </c>
      <c r="J3" s="7">
        <f>IFERROR(_xll.qlRateHelperQuoteValue(G3,),"--")</f>
        <v>9.4500000000000007E-5</v>
      </c>
      <c r="K3" s="28">
        <f>IFERROR(_xll.qlFxSwapRateHelperSpotValue(G3),"--")</f>
        <v>1.1144000000000001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IFERROR(_xll.qlRateHelperEarliestDate(G3,),"--")</f>
        <v>42145</v>
      </c>
      <c r="Q3" s="10">
        <f>IFERROR(_xll.qlRateHelperLatestDate(G3,),"--")</f>
        <v>42152</v>
      </c>
      <c r="S3" s="53" t="s">
        <v>106</v>
      </c>
      <c r="T3" s="93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USDEUR2W_Quote</v>
      </c>
      <c r="C4" s="17" t="str">
        <f t="shared" si="1"/>
        <v>USDEUR_Quote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Settings'!$C$11))),"--",_xll.qlFxSwapRateHelper(,B4,C4,IF(A4="SN","1D",IF(A4="SW","1W",A4)),D4,JoinCalendar,E4,F4,IsCurrencyPairCollateralBased,CollateralCurve,Permanent,_xll.ohTrigger(ManualTrigger,'General Settings'!$C$11),ObjectOverwrite))</f>
        <v>obj_0099c#0043</v>
      </c>
      <c r="H4" s="18" t="str">
        <f>_xll.ohRangeRetrieveError(G4)</f>
        <v/>
      </c>
      <c r="I4" s="6" t="str">
        <f>IFERROR(_xll.qlRateHelperQuoteName(G4),"--")</f>
        <v>USDEUR2W_Quote</v>
      </c>
      <c r="J4" s="7">
        <f>IFERROR(_xll.qlRateHelperQuoteValue(G4,),"--")</f>
        <v>1.92E-4</v>
      </c>
      <c r="K4" s="28">
        <f>IFERROR(_xll.qlFxSwapRateHelperSpotValue(G4),"--")</f>
        <v>1.1144000000000001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IFERROR(_xll.qlRateHelperEarliestDate(G4,),"--")</f>
        <v>42145</v>
      </c>
      <c r="Q4" s="10">
        <f>IFERROR(_xll.qlRateHelperLatestDate(G4,),"--")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USDEUR3W_Quote</v>
      </c>
      <c r="C5" s="17" t="str">
        <f t="shared" si="1"/>
        <v>USDEUR_Quote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Settings'!$C$11))),"--",_xll.qlFxSwapRateHelper(,B5,C5,IF(A5="SN","1D",IF(A5="SW","1W",A5)),D5,JoinCalendar,E5,F5,IsCurrencyPairCollateralBased,CollateralCurve,Permanent,_xll.ohTrigger(ManualTrigger,'General Settings'!$C$11),ObjectOverwrite))</f>
        <v>obj_009af#0043</v>
      </c>
      <c r="H5" s="18" t="str">
        <f>_xll.ohRangeRetrieveError(G5)</f>
        <v/>
      </c>
      <c r="I5" s="6" t="str">
        <f>IFERROR(_xll.qlRateHelperQuoteName(G5),"--")</f>
        <v>USDEUR3W_Quote</v>
      </c>
      <c r="J5" s="7">
        <f>IFERROR(_xll.qlRateHelperQuoteValue(G5,),"--")</f>
        <v>2.9300000000000002E-4</v>
      </c>
      <c r="K5" s="28">
        <f>IFERROR(_xll.qlFxSwapRateHelperSpotValue(G5),"--")</f>
        <v>1.1144000000000001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IFERROR(_xll.qlRateHelperEarliestDate(G5,),"--")</f>
        <v>42145</v>
      </c>
      <c r="Q5" s="10">
        <f>IFERROR(_xll.qlRateHelperLatestDate(G5,),"--")</f>
        <v>42166</v>
      </c>
      <c r="S5" s="52" t="s">
        <v>108</v>
      </c>
      <c r="T5" s="50" t="s">
        <v>80</v>
      </c>
      <c r="U5" s="16" t="s">
        <v>112</v>
      </c>
    </row>
    <row r="6" spans="1:21" x14ac:dyDescent="0.2">
      <c r="A6" s="23" t="s">
        <v>26</v>
      </c>
      <c r="B6" s="17" t="str">
        <f t="shared" si="0"/>
        <v>USDEUR1M_Quote</v>
      </c>
      <c r="C6" s="17" t="str">
        <f t="shared" si="1"/>
        <v>USDEUR_Quote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Settings'!$C$11))),"--",_xll.qlFxSwapRateHelper(,B6,C6,IF(A6="SN","1D",IF(A6="SW","1W",A6)),D6,JoinCalendar,E6,F6,IsCurrencyPairCollateralBased,CollateralCurve,Permanent,_xll.ohTrigger(ManualTrigger,'General Settings'!$C$11),ObjectOverwrite))</f>
        <v>obj_009b5#0043</v>
      </c>
      <c r="H6" s="18" t="str">
        <f>_xll.ohRangeRetrieveError(G6)</f>
        <v/>
      </c>
      <c r="I6" s="6" t="str">
        <f>IFERROR(_xll.qlRateHelperQuoteName(G6),"--")</f>
        <v>USDEUR1M_Quote</v>
      </c>
      <c r="J6" s="7">
        <f>IFERROR(_xll.qlRateHelperQuoteValue(G6,),"--")</f>
        <v>4.5350000000000002E-4</v>
      </c>
      <c r="K6" s="28">
        <f>IFERROR(_xll.qlFxSwapRateHelperSpotValue(G6),"--")</f>
        <v>1.1144000000000001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IFERROR(_xll.qlRateHelperEarliestDate(G6,),"--")</f>
        <v>42145</v>
      </c>
      <c r="Q6" s="10">
        <f>IFERROR(_xll.qlRateHelperLatestDate(G6,),"--")</f>
        <v>42177</v>
      </c>
      <c r="S6" s="55" t="s">
        <v>109</v>
      </c>
      <c r="T6" s="56" t="s">
        <v>55</v>
      </c>
      <c r="U6" s="16" t="s">
        <v>112</v>
      </c>
    </row>
    <row r="7" spans="1:21" x14ac:dyDescent="0.2">
      <c r="A7" s="23" t="s">
        <v>25</v>
      </c>
      <c r="B7" s="17" t="str">
        <f t="shared" si="0"/>
        <v>USDEUR2M_Quote</v>
      </c>
      <c r="C7" s="17" t="str">
        <f t="shared" si="1"/>
        <v>USDEUR_Quote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Settings'!$C$11))),"--",_xll.qlFxSwapRateHelper(,B7,C7,IF(A7="SN","1D",IF(A7="SW","1W",A7)),D7,JoinCalendar,E7,F7,IsCurrencyPairCollateralBased,CollateralCurve,Permanent,_xll.ohTrigger(ManualTrigger,'General Settings'!$C$11),ObjectOverwrite))</f>
        <v>obj_009a5#0043</v>
      </c>
      <c r="H7" s="18" t="str">
        <f>_xll.ohRangeRetrieveError(G7)</f>
        <v/>
      </c>
      <c r="I7" s="6" t="str">
        <f>IFERROR(_xll.qlRateHelperQuoteName(G7),"--")</f>
        <v>USDEUR2M_Quote</v>
      </c>
      <c r="J7" s="7">
        <f>IFERROR(_xll.qlRateHelperQuoteValue(G7,),"--")</f>
        <v>8.8700000000000009E-4</v>
      </c>
      <c r="K7" s="28">
        <f>IFERROR(_xll.qlFxSwapRateHelperSpotValue(G7),"--")</f>
        <v>1.1144000000000001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IFERROR(_xll.qlRateHelperEarliestDate(G7,),"--")</f>
        <v>42145</v>
      </c>
      <c r="Q7" s="10">
        <f>IFERROR(_xll.qlRateHelperLatestDate(G7,),"--")</f>
        <v>42206</v>
      </c>
      <c r="S7" s="53" t="s">
        <v>78</v>
      </c>
      <c r="T7" s="51" t="b">
        <f>IF(BaseCurrency=CollateralCurrency,TRUE,FALSE)</f>
        <v>0</v>
      </c>
      <c r="U7" s="16" t="s">
        <v>112</v>
      </c>
    </row>
    <row r="8" spans="1:21" x14ac:dyDescent="0.2">
      <c r="A8" s="23" t="s">
        <v>24</v>
      </c>
      <c r="B8" s="17" t="str">
        <f t="shared" si="0"/>
        <v>USDEUR3M_Quote</v>
      </c>
      <c r="C8" s="17" t="str">
        <f t="shared" si="1"/>
        <v>USDEUR_Quote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Settings'!$C$11))),"--",_xll.qlFxSwapRateHelper(,B8,C8,IF(A8="SN","1D",IF(A8="SW","1W",A8)),D8,JoinCalendar,E8,F8,IsCurrencyPairCollateralBased,CollateralCurve,Permanent,_xll.ohTrigger(ManualTrigger,'General Settings'!$C$11),ObjectOverwrite))</f>
        <v>obj_009a0#0043</v>
      </c>
      <c r="H8" s="18" t="str">
        <f>_xll.ohRangeRetrieveError(G8)</f>
        <v/>
      </c>
      <c r="I8" s="6" t="str">
        <f>IFERROR(_xll.qlRateHelperQuoteName(G8),"--")</f>
        <v>USDEUR3M_Quote</v>
      </c>
      <c r="J8" s="7">
        <f>IFERROR(_xll.qlRateHelperQuoteValue(G8,),"--")</f>
        <v>1.3859999999999999E-3</v>
      </c>
      <c r="K8" s="28">
        <f>IFERROR(_xll.qlFxSwapRateHelperSpotValue(G8),"--")</f>
        <v>1.1144000000000001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IFERROR(_xll.qlRateHelperEarliestDate(G8,),"--")</f>
        <v>42145</v>
      </c>
      <c r="Q8" s="10">
        <f>IFERROR(_xll.qlRateHelperLatestDate(G8,),"--")</f>
        <v>42237</v>
      </c>
      <c r="S8" s="52" t="s">
        <v>110</v>
      </c>
      <c r="T8" s="94" t="s">
        <v>76</v>
      </c>
      <c r="U8" s="16" t="s">
        <v>112</v>
      </c>
    </row>
    <row r="9" spans="1:21" x14ac:dyDescent="0.2">
      <c r="A9" s="23" t="s">
        <v>23</v>
      </c>
      <c r="B9" s="17" t="str">
        <f t="shared" si="0"/>
        <v>USDEUR4M_Quote</v>
      </c>
      <c r="C9" s="17" t="str">
        <f t="shared" si="1"/>
        <v>USDEUR_Quote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Settings'!$C$11))),"--",_xll.qlFxSwapRateHelper(,B9,C9,IF(A9="SN","1D",IF(A9="SW","1W",A9)),D9,JoinCalendar,E9,F9,IsCurrencyPairCollateralBased,CollateralCurve,Permanent,_xll.ohTrigger(ManualTrigger,'General Settings'!$C$11),ObjectOverwrite))</f>
        <v>obj_009b6#0043</v>
      </c>
      <c r="H9" s="18" t="str">
        <f>_xll.ohRangeRetrieveError(G9)</f>
        <v/>
      </c>
      <c r="I9" s="6" t="str">
        <f>IFERROR(_xll.qlRateHelperQuoteName(G9),"--")</f>
        <v>USDEUR4M_Quote</v>
      </c>
      <c r="J9" s="7">
        <f>IFERROR(_xll.qlRateHelperQuoteValue(G9,),"--")</f>
        <v>1.8899999999999998E-3</v>
      </c>
      <c r="K9" s="28">
        <f>IFERROR(_xll.qlFxSwapRateHelperSpotValue(G9),"--")</f>
        <v>1.1144000000000001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IFERROR(_xll.qlRateHelperEarliestDate(G9,),"--")</f>
        <v>42145</v>
      </c>
      <c r="Q9" s="10">
        <f>IFERROR(_xll.qlRateHelperLatestDate(G9,),"--")</f>
        <v>42268</v>
      </c>
      <c r="S9" s="53" t="s">
        <v>111</v>
      </c>
      <c r="T9" s="61" t="s">
        <v>64</v>
      </c>
      <c r="U9" s="16" t="s">
        <v>112</v>
      </c>
    </row>
    <row r="10" spans="1:21" x14ac:dyDescent="0.2">
      <c r="A10" s="23" t="s">
        <v>22</v>
      </c>
      <c r="B10" s="17" t="str">
        <f t="shared" si="0"/>
        <v>USDEUR5M_Quote</v>
      </c>
      <c r="C10" s="17" t="str">
        <f t="shared" si="1"/>
        <v>USDEUR_Quote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Settings'!$C$11))),"--",_xll.qlFxSwapRateHelper(,B10,C10,IF(A10="SN","1D",IF(A10="SW","1W",A10)),D10,JoinCalendar,E10,F10,IsCurrencyPairCollateralBased,CollateralCurve,Permanent,_xll.ohTrigger(ManualTrigger,'General Settings'!$C$11),ObjectOverwrite))</f>
        <v>obj_009b7#0043</v>
      </c>
      <c r="H10" s="18" t="str">
        <f>_xll.ohRangeRetrieveError(G10)</f>
        <v/>
      </c>
      <c r="I10" s="6" t="str">
        <f>IFERROR(_xll.qlRateHelperQuoteName(G10),"--")</f>
        <v>USDEUR5M_Quote</v>
      </c>
      <c r="J10" s="7">
        <f>IFERROR(_xll.qlRateHelperQuoteValue(G10,),"--")</f>
        <v>2.4219999999999997E-3</v>
      </c>
      <c r="K10" s="28">
        <f>IFERROR(_xll.qlFxSwapRateHelperSpotValue(G10),"--")</f>
        <v>1.1144000000000001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IFERROR(_xll.qlRateHelperEarliestDate(G10,),"--")</f>
        <v>42145</v>
      </c>
      <c r="Q10" s="10">
        <f>IFERROR(_xll.qlRateHelperLatestDate(G10,),"--")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USDEUR6M_Quote</v>
      </c>
      <c r="C11" s="17" t="str">
        <f t="shared" si="1"/>
        <v>USDEUR_Quote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Settings'!$C$11))),"--",_xll.qlFxSwapRateHelper(,B11,C11,IF(A11="SN","1D",IF(A11="SW","1W",A11)),D11,JoinCalendar,E11,F11,IsCurrencyPairCollateralBased,CollateralCurve,Permanent,_xll.ohTrigger(ManualTrigger,'General Settings'!$C$11),ObjectOverwrite))</f>
        <v>obj_009a7#0043</v>
      </c>
      <c r="H11" s="18" t="str">
        <f>_xll.ohRangeRetrieveError(G11)</f>
        <v/>
      </c>
      <c r="I11" s="6" t="str">
        <f>IFERROR(_xll.qlRateHelperQuoteName(G11),"--")</f>
        <v>USDEUR6M_Quote</v>
      </c>
      <c r="J11" s="7">
        <f>IFERROR(_xll.qlRateHelperQuoteValue(G11,),"--")</f>
        <v>3.1160000000000003E-3</v>
      </c>
      <c r="K11" s="28">
        <f>IFERROR(_xll.qlFxSwapRateHelperSpotValue(G11),"--")</f>
        <v>1.1144000000000001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IFERROR(_xll.qlRateHelperEarliestDate(G11,),"--")</f>
        <v>42145</v>
      </c>
      <c r="Q11" s="10">
        <f>IFERROR(_xll.qlRateHelperLatestDate(G11,),"--")</f>
        <v>42331</v>
      </c>
      <c r="S11" s="54" t="s">
        <v>69</v>
      </c>
      <c r="T11" s="62" t="str">
        <f>T10&amp;"("&amp;T8&amp;","&amp;T9&amp;")"</f>
        <v>JoinHolidays(TARGET,UnitedStates::Settlement)</v>
      </c>
      <c r="U11" s="16" t="s">
        <v>112</v>
      </c>
    </row>
    <row r="12" spans="1:21" x14ac:dyDescent="0.2">
      <c r="A12" s="23" t="s">
        <v>20</v>
      </c>
      <c r="B12" s="17" t="str">
        <f t="shared" si="0"/>
        <v>USDEUR7M_Quote</v>
      </c>
      <c r="C12" s="17" t="str">
        <f t="shared" si="1"/>
        <v>USDEUR_Quote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Settings'!$C$11))),"--",_xll.qlFxSwapRateHelper(,B12,C12,IF(A12="SN","1D",IF(A12="SW","1W",A12)),D12,JoinCalendar,E12,F12,IsCurrencyPairCollateralBased,CollateralCurve,Permanent,_xll.ohTrigger(ManualTrigger,'General Settings'!$C$11),ObjectOverwrite))</f>
        <v>obj_009ac#0043</v>
      </c>
      <c r="H12" s="18" t="str">
        <f>_xll.ohRangeRetrieveError(G12)</f>
        <v/>
      </c>
      <c r="I12" s="6" t="str">
        <f>IFERROR(_xll.qlRateHelperQuoteName(G12),"--")</f>
        <v>USDEUR7M_Quote</v>
      </c>
      <c r="J12" s="7">
        <f>IFERROR(_xll.qlRateHelperQuoteValue(G12,),"--")</f>
        <v>3.7549999999999997E-3</v>
      </c>
      <c r="K12" s="28">
        <f>IFERROR(_xll.qlFxSwapRateHelperSpotValue(G12),"--")</f>
        <v>1.1144000000000001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IFERROR(_xll.qlRateHelperEarliestDate(G12,),"--")</f>
        <v>42145</v>
      </c>
      <c r="Q12" s="10">
        <f>IFERROR(_xll.qlRateHelperLatestDate(G12,),"--")</f>
        <v>42359</v>
      </c>
      <c r="U12" s="16" t="s">
        <v>112</v>
      </c>
    </row>
    <row r="13" spans="1:21" x14ac:dyDescent="0.2">
      <c r="A13" s="23" t="s">
        <v>19</v>
      </c>
      <c r="B13" s="17" t="str">
        <f t="shared" si="0"/>
        <v>USDEUR8M_Quote</v>
      </c>
      <c r="C13" s="17" t="str">
        <f t="shared" si="1"/>
        <v>USDEUR_Quote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Settings'!$C$11))),"--",_xll.qlFxSwapRateHelper(,B13,C13,IF(A13="SN","1D",IF(A13="SW","1W",A13)),D13,JoinCalendar,E13,F13,IsCurrencyPairCollateralBased,CollateralCurve,Permanent,_xll.ohTrigger(ManualTrigger,'General Settings'!$C$11),ObjectOverwrite))</f>
        <v>obj_009a3#0043</v>
      </c>
      <c r="H13" s="18" t="str">
        <f>_xll.ohRangeRetrieveError(G13)</f>
        <v/>
      </c>
      <c r="I13" s="6" t="str">
        <f>IFERROR(_xll.qlRateHelperQuoteName(G13),"--")</f>
        <v>USDEUR8M_Quote</v>
      </c>
      <c r="J13" s="7">
        <f>IFERROR(_xll.qlRateHelperQuoteValue(G13,),"--")</f>
        <v>4.5120000000000004E-3</v>
      </c>
      <c r="K13" s="28">
        <f>IFERROR(_xll.qlFxSwapRateHelperSpotValue(G13),"--")</f>
        <v>1.1144000000000001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IFERROR(_xll.qlRateHelperEarliestDate(G13,),"--")</f>
        <v>42145</v>
      </c>
      <c r="Q13" s="10">
        <f>IFERROR(_xll.qlRateHelperLatestDate(G13,),"--")</f>
        <v>42390</v>
      </c>
    </row>
    <row r="14" spans="1:21" x14ac:dyDescent="0.2">
      <c r="A14" s="23" t="s">
        <v>18</v>
      </c>
      <c r="B14" s="17" t="str">
        <f t="shared" si="0"/>
        <v>USDEUR9M_Quote</v>
      </c>
      <c r="C14" s="17" t="str">
        <f t="shared" si="1"/>
        <v>USDEUR_Quote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Settings'!$C$11))),"--",_xll.qlFxSwapRateHelper(,B14,C14,IF(A14="SN","1D",IF(A14="SW","1W",A14)),D14,JoinCalendar,E14,F14,IsCurrencyPairCollateralBased,CollateralCurve,Permanent,_xll.ohTrigger(ManualTrigger,'General Settings'!$C$11),ObjectOverwrite))</f>
        <v>obj_0099e#0043</v>
      </c>
      <c r="H14" s="18" t="str">
        <f>_xll.ohRangeRetrieveError(G14)</f>
        <v/>
      </c>
      <c r="I14" s="6" t="str">
        <f>IFERROR(_xll.qlRateHelperQuoteName(G14),"--")</f>
        <v>USDEUR9M_Quote</v>
      </c>
      <c r="J14" s="7">
        <f>IFERROR(_xll.qlRateHelperQuoteValue(G14,),"--")</f>
        <v>5.3535000000000006E-3</v>
      </c>
      <c r="K14" s="28">
        <f>IFERROR(_xll.qlFxSwapRateHelperSpotValue(G14),"--")</f>
        <v>1.1144000000000001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IFERROR(_xll.qlRateHelperEarliestDate(G14,),"--")</f>
        <v>42145</v>
      </c>
      <c r="Q14" s="10">
        <f>IFERROR(_xll.qlRateHelperLatestDate(G14,),"--")</f>
        <v>42422</v>
      </c>
    </row>
    <row r="15" spans="1:21" x14ac:dyDescent="0.2">
      <c r="A15" s="23" t="s">
        <v>17</v>
      </c>
      <c r="B15" s="17" t="str">
        <f t="shared" si="0"/>
        <v>USDEUR10M_Quote</v>
      </c>
      <c r="C15" s="17" t="str">
        <f t="shared" si="1"/>
        <v>USDEUR_Quote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Settings'!$C$11))),"--",_xll.qlFxSwapRateHelper(,B15,C15,IF(A15="SN","1D",IF(A15="SW","1W",A15)),D15,JoinCalendar,E15,F15,IsCurrencyPairCollateralBased,CollateralCurve,Permanent,_xll.ohTrigger(ManualTrigger,'General Settings'!$C$11),ObjectOverwrite))</f>
        <v>obj_009ba#0043</v>
      </c>
      <c r="H15" s="18" t="str">
        <f>_xll.ohRangeRetrieveError(G15)</f>
        <v/>
      </c>
      <c r="I15" s="6" t="str">
        <f>IFERROR(_xll.qlRateHelperQuoteName(G15),"--")</f>
        <v>USDEUR10M_Quote</v>
      </c>
      <c r="J15" s="7">
        <f>IFERROR(_xll.qlRateHelperQuoteValue(G15,),"--")</f>
        <v>6.1349999999999998E-3</v>
      </c>
      <c r="K15" s="28">
        <f>IFERROR(_xll.qlFxSwapRateHelperSpotValue(G15),"--")</f>
        <v>1.1144000000000001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IFERROR(_xll.qlRateHelperEarliestDate(G15,),"--")</f>
        <v>42145</v>
      </c>
      <c r="Q15" s="10">
        <f>IFERROR(_xll.qlRateHelperLatestDate(G15,),"--")</f>
        <v>42450</v>
      </c>
    </row>
    <row r="16" spans="1:21" x14ac:dyDescent="0.2">
      <c r="A16" s="23" t="s">
        <v>16</v>
      </c>
      <c r="B16" s="17" t="str">
        <f t="shared" si="0"/>
        <v>USDEUR11M_Quote</v>
      </c>
      <c r="C16" s="17" t="str">
        <f t="shared" si="1"/>
        <v>USDEUR_Quote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Settings'!$C$11))),"--",_xll.qlFxSwapRateHelper(,B16,C16,IF(A16="SN","1D",IF(A16="SW","1W",A16)),D16,JoinCalendar,E16,F16,IsCurrencyPairCollateralBased,CollateralCurve,Permanent,_xll.ohTrigger(ManualTrigger,'General Settings'!$C$11),ObjectOverwrite))</f>
        <v>obj_009a2#0043</v>
      </c>
      <c r="H16" s="18" t="str">
        <f>_xll.ohRangeRetrieveError(G16)</f>
        <v/>
      </c>
      <c r="I16" s="6" t="str">
        <f>IFERROR(_xll.qlRateHelperQuoteName(G16),"--")</f>
        <v>USDEUR11M_Quote</v>
      </c>
      <c r="J16" s="7">
        <f>IFERROR(_xll.qlRateHelperQuoteValue(G16,),"--")</f>
        <v>7.0699999999999999E-3</v>
      </c>
      <c r="K16" s="28">
        <f>IFERROR(_xll.qlFxSwapRateHelperSpotValue(G16),"--")</f>
        <v>1.1144000000000001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IFERROR(_xll.qlRateHelperEarliestDate(G16,),"--")</f>
        <v>42145</v>
      </c>
      <c r="Q16" s="10">
        <f>IFERROR(_xll.qlRateHelperLatestDate(G16,),"--")</f>
        <v>42481</v>
      </c>
    </row>
    <row r="17" spans="1:17" x14ac:dyDescent="0.2">
      <c r="A17" s="23" t="s">
        <v>15</v>
      </c>
      <c r="B17" s="17" t="str">
        <f t="shared" si="0"/>
        <v>USDEUR1Y_Quote</v>
      </c>
      <c r="C17" s="17" t="str">
        <f t="shared" si="1"/>
        <v>USDEUR_Quote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Settings'!$C$11))),"--",_xll.qlFxSwapRateHelper(,B17,C17,IF(A17="SN","1D",IF(A17="SW","1W",A17)),D17,JoinCalendar,E17,F17,IsCurrencyPairCollateralBased,CollateralCurve,Permanent,_xll.ohTrigger(ManualTrigger,'General Settings'!$C$11),ObjectOverwrite))</f>
        <v>obj_0099f#0043</v>
      </c>
      <c r="H17" s="18" t="str">
        <f>_xll.ohRangeRetrieveError(G17)</f>
        <v/>
      </c>
      <c r="I17" s="6" t="str">
        <f>IFERROR(_xll.qlRateHelperQuoteName(G17),"--")</f>
        <v>USDEUR1Y_Quote</v>
      </c>
      <c r="J17" s="7">
        <f>IFERROR(_xll.qlRateHelperQuoteValue(G17,),"--")</f>
        <v>8.1825000000000005E-3</v>
      </c>
      <c r="K17" s="28">
        <f>IFERROR(_xll.qlFxSwapRateHelperSpotValue(G17),"--")</f>
        <v>1.1144000000000001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IFERROR(_xll.qlRateHelperEarliestDate(G17,),"--")</f>
        <v>42145</v>
      </c>
      <c r="Q17" s="10">
        <f>IFERROR(_xll.qlRateHelperLatestDate(G17,),"--")</f>
        <v>42513</v>
      </c>
    </row>
    <row r="18" spans="1:17" x14ac:dyDescent="0.2">
      <c r="A18" s="23" t="s">
        <v>81</v>
      </c>
      <c r="B18" s="17" t="str">
        <f t="shared" si="0"/>
        <v>USDEUR13M_Quote</v>
      </c>
      <c r="C18" s="17" t="str">
        <f t="shared" si="1"/>
        <v>USDEUR_Quote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Settings'!$C$11))),"--",_xll.qlFxSwapRateHelper(,B18,C18,IF(A18="SN","1D",IF(A18="SW","1W",A18)),D18,JoinCalendar,E18,F18,IsCurrencyPairCollateralBased,CollateralCurve,Permanent,_xll.ohTrigger(ManualTrigger,'General Settings'!$C$11),ObjectOverwrite))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IFERROR(_xll.qlRateHelperQuoteValue(G18,),"--")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IFERROR(_xll.qlRateHelperEarliestDate(G18,),"--")</f>
        <v>--</v>
      </c>
      <c r="Q18" s="10" t="str">
        <f>IFERROR(_xll.qlRateHelperLatestDate(G18,),"--")</f>
        <v>--</v>
      </c>
    </row>
    <row r="19" spans="1:17" x14ac:dyDescent="0.2">
      <c r="A19" s="23" t="s">
        <v>82</v>
      </c>
      <c r="B19" s="17" t="str">
        <f t="shared" si="0"/>
        <v>USDEUR14M_Quote</v>
      </c>
      <c r="C19" s="17" t="str">
        <f t="shared" si="1"/>
        <v>USDEUR_Quote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Settings'!$C$11))),"--",_xll.qlFxSwapRateHelper(,B19,C19,IF(A19="SN","1D",IF(A19="SW","1W",A19)),D19,JoinCalendar,E19,F19,IsCurrencyPairCollateralBased,CollateralCurve,Permanent,_xll.ohTrigger(ManualTrigger,'General Settings'!$C$11),ObjectOverwrite))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IFERROR(_xll.qlRateHelperQuoteValue(G19,),"--")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IFERROR(_xll.qlRateHelperEarliestDate(G19,),"--")</f>
        <v>--</v>
      </c>
      <c r="Q19" s="10" t="str">
        <f>IFERROR(_xll.qlRateHelperLatestDate(G19,),"--")</f>
        <v>--</v>
      </c>
    </row>
    <row r="20" spans="1:17" x14ac:dyDescent="0.2">
      <c r="A20" s="23" t="s">
        <v>14</v>
      </c>
      <c r="B20" s="17" t="str">
        <f t="shared" si="0"/>
        <v>USDEUR15M_Quote</v>
      </c>
      <c r="C20" s="17" t="str">
        <f t="shared" si="1"/>
        <v>USDEUR_Quote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Settings'!$C$11))),"--",_xll.qlFxSwapRateHelper(,B20,C20,IF(A20="SN","1D",IF(A20="SW","1W",A20)),D20,JoinCalendar,E20,F20,IsCurrencyPairCollateralBased,CollateralCurve,Permanent,_xll.ohTrigger(ManualTrigger,'General Settings'!$C$11),ObjectOverwrite))</f>
        <v>obj_0099d#0043</v>
      </c>
      <c r="H20" s="18" t="str">
        <f>_xll.ohRangeRetrieveError(G20)</f>
        <v/>
      </c>
      <c r="I20" s="6" t="str">
        <f>IFERROR(_xll.qlRateHelperQuoteName(G20),"--")</f>
        <v>USDEUR15M_Quote</v>
      </c>
      <c r="J20" s="7">
        <f>IFERROR(_xll.qlRateHelperQuoteValue(G20,),"--")</f>
        <v>1.1478E-2</v>
      </c>
      <c r="K20" s="28">
        <f>IFERROR(_xll.qlFxSwapRateHelperSpotValue(G20),"--")</f>
        <v>1.1144000000000001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IFERROR(_xll.qlRateHelperEarliestDate(G20,),"--")</f>
        <v>42145</v>
      </c>
      <c r="Q20" s="10">
        <f>IFERROR(_xll.qlRateHelperLatestDate(G20,),"--")</f>
        <v>42604</v>
      </c>
    </row>
    <row r="21" spans="1:17" x14ac:dyDescent="0.2">
      <c r="A21" s="23" t="s">
        <v>83</v>
      </c>
      <c r="B21" s="17" t="str">
        <f t="shared" si="0"/>
        <v>USDEUR16M_Quote</v>
      </c>
      <c r="C21" s="17" t="str">
        <f t="shared" si="1"/>
        <v>USDEUR_Quote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Settings'!$C$11))),"--",_xll.qlFxSwapRateHelper(,B21,C21,IF(A21="SN","1D",IF(A21="SW","1W",A21)),D21,JoinCalendar,E21,F21,IsCurrencyPairCollateralBased,CollateralCurve,Permanent,_xll.ohTrigger(ManualTrigger,'General Settings'!$C$11),ObjectOverwrite))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IFERROR(_xll.qlRateHelperEarliestDate(G21,),"--")</f>
        <v>--</v>
      </c>
      <c r="Q21" s="10" t="str">
        <f>IFERROR(_xll.qlRateHelperLatestDate(G21,),"--")</f>
        <v>--</v>
      </c>
    </row>
    <row r="22" spans="1:17" x14ac:dyDescent="0.2">
      <c r="A22" s="23" t="s">
        <v>84</v>
      </c>
      <c r="B22" s="17" t="str">
        <f t="shared" si="0"/>
        <v>USDEUR17M_Quote</v>
      </c>
      <c r="C22" s="17" t="str">
        <f t="shared" si="1"/>
        <v>USDEUR_Quote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Settings'!$C$11))),"--",_xll.qlFxSwapRateHelper(,B22,C22,IF(A22="SN","1D",IF(A22="SW","1W",A22)),D22,JoinCalendar,E22,F22,IsCurrencyPairCollateralBased,CollateralCurve,Permanent,_xll.ohTrigger(ManualTrigger,'General Settings'!$C$11),ObjectOverwrite))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IFERROR(_xll.qlRateHelperEarliestDate(G22,),"--")</f>
        <v>--</v>
      </c>
      <c r="Q22" s="10" t="str">
        <f>IFERROR(_xll.qlRateHelperLatestDate(G22,),"--")</f>
        <v>--</v>
      </c>
    </row>
    <row r="23" spans="1:17" x14ac:dyDescent="0.2">
      <c r="A23" s="23" t="s">
        <v>13</v>
      </c>
      <c r="B23" s="17" t="str">
        <f t="shared" si="0"/>
        <v>USDEUR18M_Quote</v>
      </c>
      <c r="C23" s="17" t="str">
        <f t="shared" si="1"/>
        <v>USDEUR_Quote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Settings'!$C$11))),"--",_xll.qlFxSwapRateHelper(,B23,C23,IF(A23="SN","1D",IF(A23="SW","1W",A23)),D23,JoinCalendar,E23,F23,IsCurrencyPairCollateralBased,CollateralCurve,Permanent,_xll.ohTrigger(ManualTrigger,'General Settings'!$C$11),ObjectOverwrite))</f>
        <v>obj_009b3#0043</v>
      </c>
      <c r="H23" s="18" t="str">
        <f>_xll.ohRangeRetrieveError(G23)</f>
        <v/>
      </c>
      <c r="I23" s="6" t="str">
        <f>IFERROR(_xll.qlRateHelperQuoteName(G23),"--")</f>
        <v>USDEUR18M_Quote</v>
      </c>
      <c r="J23" s="7">
        <f>IFERROR(_xll.qlRateHelperQuoteValue(G23,),"--")</f>
        <v>1.5360000000000002E-2</v>
      </c>
      <c r="K23" s="28">
        <f>IFERROR(_xll.qlFxSwapRateHelperSpotValue(G23),"--")</f>
        <v>1.1144000000000001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IFERROR(_xll.qlRateHelperEarliestDate(G23,),"--")</f>
        <v>42145</v>
      </c>
      <c r="Q23" s="10">
        <f>IFERROR(_xll.qlRateHelperLatestDate(G23,),"--")</f>
        <v>42695</v>
      </c>
    </row>
    <row r="24" spans="1:17" x14ac:dyDescent="0.2">
      <c r="A24" s="23" t="s">
        <v>85</v>
      </c>
      <c r="B24" s="17" t="str">
        <f t="shared" si="0"/>
        <v>USDEUR19M_Quote</v>
      </c>
      <c r="C24" s="17" t="str">
        <f t="shared" si="1"/>
        <v>USDEUR_Quote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Settings'!$C$11))),"--",_xll.qlFxSwapRateHelper(,B24,C24,IF(A24="SN","1D",IF(A24="SW","1W",A24)),D24,JoinCalendar,E24,F24,IsCurrencyPairCollateralBased,CollateralCurve,Permanent,_xll.ohTrigger(ManualTrigger,'General Settings'!$C$11),ObjectOverwrite))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IFERROR(_xll.qlRateHelperEarliestDate(G24,),"--")</f>
        <v>--</v>
      </c>
      <c r="Q24" s="10" t="str">
        <f>IFERROR(_xll.qlRateHelperLatestDate(G24,),"--")</f>
        <v>--</v>
      </c>
    </row>
    <row r="25" spans="1:17" x14ac:dyDescent="0.2">
      <c r="A25" s="23" t="s">
        <v>86</v>
      </c>
      <c r="B25" s="17" t="str">
        <f t="shared" si="0"/>
        <v>USDEUR20M_Quote</v>
      </c>
      <c r="C25" s="17" t="str">
        <f t="shared" si="1"/>
        <v>USDEUR_Quote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Settings'!$C$11))),"--",_xll.qlFxSwapRateHelper(,B25,C25,IF(A25="SN","1D",IF(A25="SW","1W",A25)),D25,JoinCalendar,E25,F25,IsCurrencyPairCollateralBased,CollateralCurve,Permanent,_xll.ohTrigger(ManualTrigger,'General Settings'!$C$11),ObjectOverwrite))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IFERROR(_xll.qlRateHelperEarliestDate(G25,),"--")</f>
        <v>--</v>
      </c>
      <c r="Q25" s="10" t="str">
        <f>IFERROR(_xll.qlRateHelperLatestDate(G25,),"--")</f>
        <v>--</v>
      </c>
    </row>
    <row r="26" spans="1:17" x14ac:dyDescent="0.2">
      <c r="A26" s="23" t="s">
        <v>12</v>
      </c>
      <c r="B26" s="17" t="str">
        <f t="shared" si="0"/>
        <v>USDEUR21M_Quote</v>
      </c>
      <c r="C26" s="17" t="str">
        <f t="shared" si="1"/>
        <v>USDEUR_Quote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Settings'!$C$11))),"--",_xll.qlFxSwapRateHelper(,B26,C26,IF(A26="SN","1D",IF(A26="SW","1W",A26)),D26,JoinCalendar,E26,F26,IsCurrencyPairCollateralBased,CollateralCurve,Permanent,_xll.ohTrigger(ManualTrigger,'General Settings'!$C$11),ObjectOverwrite))</f>
        <v>obj_009b0#0043</v>
      </c>
      <c r="H26" s="18" t="str">
        <f>_xll.ohRangeRetrieveError(G26)</f>
        <v/>
      </c>
      <c r="I26" s="6" t="str">
        <f>IFERROR(_xll.qlRateHelperQuoteName(G26),"--")</f>
        <v>USDEUR21M_Quote</v>
      </c>
      <c r="J26" s="7">
        <f>IFERROR(_xll.qlRateHelperQuoteValue(G26,),"--")</f>
        <v>1.9935000000000001E-2</v>
      </c>
      <c r="K26" s="28">
        <f>IFERROR(_xll.qlFxSwapRateHelperSpotValue(G26),"--")</f>
        <v>1.1144000000000001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IFERROR(_xll.qlRateHelperEarliestDate(G26,),"--")</f>
        <v>42145</v>
      </c>
      <c r="Q26" s="10">
        <f>IFERROR(_xll.qlRateHelperLatestDate(G26,),"--")</f>
        <v>42787</v>
      </c>
    </row>
    <row r="27" spans="1:17" x14ac:dyDescent="0.2">
      <c r="A27" s="23" t="s">
        <v>87</v>
      </c>
      <c r="B27" s="17" t="str">
        <f t="shared" si="0"/>
        <v>USDEUR22M_Quote</v>
      </c>
      <c r="C27" s="17" t="str">
        <f t="shared" si="1"/>
        <v>USDEUR_Quote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Settings'!$C$11))),"--",_xll.qlFxSwapRateHelper(,B27,C27,IF(A27="SN","1D",IF(A27="SW","1W",A27)),D27,JoinCalendar,E27,F27,IsCurrencyPairCollateralBased,CollateralCurve,Permanent,_xll.ohTrigger(ManualTrigger,'General Settings'!$C$11),ObjectOverwrite))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IFERROR(_xll.qlRateHelperEarliestDate(G27,),"--")</f>
        <v>--</v>
      </c>
      <c r="Q27" s="10" t="str">
        <f>IFERROR(_xll.qlRateHelperLatestDate(G27,),"--")</f>
        <v>--</v>
      </c>
    </row>
    <row r="28" spans="1:17" x14ac:dyDescent="0.2">
      <c r="A28" s="23" t="s">
        <v>88</v>
      </c>
      <c r="B28" s="17" t="str">
        <f t="shared" si="0"/>
        <v>USDEUR23M_Quote</v>
      </c>
      <c r="C28" s="17" t="str">
        <f t="shared" si="1"/>
        <v>USDEUR_Quote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Settings'!$C$11))),"--",_xll.qlFxSwapRateHelper(,B28,C28,IF(A28="SN","1D",IF(A28="SW","1W",A28)),D28,JoinCalendar,E28,F28,IsCurrencyPairCollateralBased,CollateralCurve,Permanent,_xll.ohTrigger(ManualTrigger,'General Settings'!$C$11),ObjectOverwrite))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IFERROR(_xll.qlRateHelperEarliestDate(G28,),"--")</f>
        <v>--</v>
      </c>
      <c r="Q28" s="10" t="str">
        <f>IFERROR(_xll.qlRateHelperLatestDate(G28,),"--")</f>
        <v>--</v>
      </c>
    </row>
    <row r="29" spans="1:17" x14ac:dyDescent="0.2">
      <c r="A29" s="23" t="s">
        <v>11</v>
      </c>
      <c r="B29" s="17" t="str">
        <f t="shared" si="0"/>
        <v>USDEUR2Y_Quote</v>
      </c>
      <c r="C29" s="17" t="str">
        <f t="shared" si="1"/>
        <v>USDEUR_Quote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Settings'!$C$11))),"--",_xll.qlFxSwapRateHelper(,B29,C29,IF(A29="SN","1D",IF(A29="SW","1W",A29)),D29,JoinCalendar,E29,F29,IsCurrencyPairCollateralBased,CollateralCurve,Permanent,_xll.ohTrigger(ManualTrigger,'General Settings'!$C$11),ObjectOverwrite))</f>
        <v>obj_009a8#0043</v>
      </c>
      <c r="H29" s="18" t="str">
        <f>_xll.ohRangeRetrieveError(G29)</f>
        <v/>
      </c>
      <c r="I29" s="6" t="str">
        <f>IFERROR(_xll.qlRateHelperQuoteName(G29),"--")</f>
        <v>USDEUR2Y_Quote</v>
      </c>
      <c r="J29" s="7">
        <f>IFERROR(_xll.qlRateHelperQuoteValue(G29,),"--")</f>
        <v>2.4915E-2</v>
      </c>
      <c r="K29" s="28">
        <f>IFERROR(_xll.qlFxSwapRateHelperSpotValue(G29),"--")</f>
        <v>1.1144000000000001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IFERROR(_xll.qlRateHelperEarliestDate(G29,),"--")</f>
        <v>42145</v>
      </c>
      <c r="Q29" s="10">
        <f>IFERROR(_xll.qlRateHelperLatestDate(G29,),"--")</f>
        <v>42877</v>
      </c>
    </row>
    <row r="30" spans="1:17" x14ac:dyDescent="0.2">
      <c r="A30" s="23" t="s">
        <v>10</v>
      </c>
      <c r="B30" s="17" t="str">
        <f t="shared" si="0"/>
        <v>USDEUR3Y_Quote</v>
      </c>
      <c r="C30" s="17" t="str">
        <f t="shared" si="1"/>
        <v>USDEUR_Quote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Settings'!$C$11))),"--",_xll.qlFxSwapRateHelper(,B30,C30,IF(A30="SN","1D",IF(A30="SW","1W",A30)),D30,JoinCalendar,E30,F30,IsCurrencyPairCollateralBased,CollateralCurve,Permanent,_xll.ohTrigger(ManualTrigger,'General Settings'!$C$11),ObjectOverwrite))</f>
        <v>obj_009a6#0043</v>
      </c>
      <c r="H30" s="18" t="str">
        <f>_xll.ohRangeRetrieveError(G30)</f>
        <v/>
      </c>
      <c r="I30" s="6" t="str">
        <f>IFERROR(_xll.qlRateHelperQuoteName(G30),"--")</f>
        <v>USDEUR3Y_Quote</v>
      </c>
      <c r="J30" s="7">
        <f>IFERROR(_xll.qlRateHelperQuoteValue(G30,),"--")</f>
        <v>4.7480000000000001E-2</v>
      </c>
      <c r="K30" s="28">
        <f>IFERROR(_xll.qlFxSwapRateHelperSpotValue(G30),"--")</f>
        <v>1.1144000000000001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IFERROR(_xll.qlRateHelperEarliestDate(G30,),"--")</f>
        <v>42145</v>
      </c>
      <c r="Q30" s="10">
        <f>IFERROR(_xll.qlRateHelperLatestDate(G30,),"--")</f>
        <v>43241</v>
      </c>
    </row>
    <row r="31" spans="1:17" x14ac:dyDescent="0.2">
      <c r="A31" s="23" t="s">
        <v>9</v>
      </c>
      <c r="B31" s="17" t="str">
        <f t="shared" si="0"/>
        <v>USDEUR4Y_Quote</v>
      </c>
      <c r="C31" s="17" t="str">
        <f t="shared" si="1"/>
        <v>USDEUR_Quote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Settings'!$C$11))),"--",_xll.qlFxSwapRateHelper(,B31,C31,IF(A31="SN","1D",IF(A31="SW","1W",A31)),D31,JoinCalendar,E31,F31,IsCurrencyPairCollateralBased,CollateralCurve,Permanent,_xll.ohTrigger(ManualTrigger,'General Settings'!$C$11),ObjectOverwrite))</f>
        <v>obj_009ae#0043</v>
      </c>
      <c r="H31" s="18" t="str">
        <f>_xll.ohRangeRetrieveError(G31)</f>
        <v/>
      </c>
      <c r="I31" s="6" t="str">
        <f>IFERROR(_xll.qlRateHelperQuoteName(G31),"--")</f>
        <v>USDEUR4Y_Quote</v>
      </c>
      <c r="J31" s="7">
        <f>IFERROR(_xll.qlRateHelperQuoteValue(G31,),"--")</f>
        <v>7.2800000000000004E-2</v>
      </c>
      <c r="K31" s="28">
        <f>IFERROR(_xll.qlFxSwapRateHelperSpotValue(G31),"--")</f>
        <v>1.1144000000000001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IFERROR(_xll.qlRateHelperEarliestDate(G31,),"--")</f>
        <v>42145</v>
      </c>
      <c r="Q31" s="10">
        <f>IFERROR(_xll.qlRateHelperLatestDate(G31,),"--")</f>
        <v>43606</v>
      </c>
    </row>
    <row r="32" spans="1:17" x14ac:dyDescent="0.2">
      <c r="A32" s="23" t="s">
        <v>8</v>
      </c>
      <c r="B32" s="17" t="str">
        <f t="shared" si="0"/>
        <v>USDEUR5Y_Quote</v>
      </c>
      <c r="C32" s="17" t="str">
        <f t="shared" si="1"/>
        <v>USDEUR_Quote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Settings'!$C$11))),"--",_xll.qlFxSwapRateHelper(,B32,C32,IF(A32="SN","1D",IF(A32="SW","1W",A32)),D32,JoinCalendar,E32,F32,IsCurrencyPairCollateralBased,CollateralCurve,Permanent,_xll.ohTrigger(ManualTrigger,'General Settings'!$C$11),ObjectOverwrite))</f>
        <v>obj_009a9#0043</v>
      </c>
      <c r="H32" s="18" t="str">
        <f>_xll.ohRangeRetrieveError(G32)</f>
        <v/>
      </c>
      <c r="I32" s="6" t="str">
        <f>IFERROR(_xll.qlRateHelperQuoteName(G32),"--")</f>
        <v>USDEUR5Y_Quote</v>
      </c>
      <c r="J32" s="7">
        <f>IFERROR(_xll.qlRateHelperQuoteValue(G32,),"--")</f>
        <v>9.8900000000000002E-2</v>
      </c>
      <c r="K32" s="28">
        <f>IFERROR(_xll.qlFxSwapRateHelperSpotValue(G32),"--")</f>
        <v>1.1144000000000001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IFERROR(_xll.qlRateHelperEarliestDate(G32,),"--")</f>
        <v>42145</v>
      </c>
      <c r="Q32" s="10">
        <f>IFERROR(_xll.qlRateHelperLatestDate(G32,),"--")</f>
        <v>43972</v>
      </c>
    </row>
    <row r="33" spans="1:17" x14ac:dyDescent="0.2">
      <c r="A33" s="23" t="s">
        <v>7</v>
      </c>
      <c r="B33" s="17" t="str">
        <f t="shared" si="0"/>
        <v>USDEUR6Y_Quote</v>
      </c>
      <c r="C33" s="17" t="str">
        <f t="shared" si="1"/>
        <v>USDEUR_Quote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Settings'!$C$11))),"--",_xll.qlFxSwapRateHelper(,B33,C33,IF(A33="SN","1D",IF(A33="SW","1W",A33)),D33,JoinCalendar,E33,F33,IsCurrencyPairCollateralBased,CollateralCurve,Permanent,_xll.ohTrigger(ManualTrigger,'General Settings'!$C$11),ObjectOverwrite))</f>
        <v>obj_009ab#0043</v>
      </c>
      <c r="H33" s="18" t="str">
        <f>_xll.ohRangeRetrieveError(G33)</f>
        <v/>
      </c>
      <c r="I33" s="6" t="str">
        <f>IFERROR(_xll.qlRateHelperQuoteName(G33),"--")</f>
        <v>USDEUR6Y_Quote</v>
      </c>
      <c r="J33" s="7">
        <f>IFERROR(_xll.qlRateHelperQuoteValue(G33,),"--")</f>
        <v>0.12489000000000001</v>
      </c>
      <c r="K33" s="28">
        <f>IFERROR(_xll.qlFxSwapRateHelperSpotValue(G33),"--")</f>
        <v>1.1144000000000001</v>
      </c>
      <c r="L33" s="7"/>
      <c r="M33" s="8" t="b">
        <f t="shared" si="2"/>
        <v>1</v>
      </c>
      <c r="N33" s="9">
        <v>50</v>
      </c>
      <c r="O33" s="9">
        <v>1</v>
      </c>
      <c r="P33" s="10">
        <f>IFERROR(_xll.qlRateHelperEarliestDate(G33,),"--")</f>
        <v>42145</v>
      </c>
      <c r="Q33" s="10">
        <f>IFERROR(_xll.qlRateHelperLatestDate(G33,),"--")</f>
        <v>44337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USDEUR7Y_Quote</v>
      </c>
      <c r="C34" s="17" t="str">
        <f t="shared" ref="C34:C57" si="4">CollateralCurrency&amp;ForeignCurrency&amp;QuoteSuffix</f>
        <v>USDEUR_Quote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Settings'!$C$11))),"--",_xll.qlFxSwapRateHelper(,B34,C34,IF(A34="SN","1D",IF(A34="SW","1W",A34)),D34,JoinCalendar,E34,F34,IsCurrencyPairCollateralBased,CollateralCurve,Permanent,_xll.ohTrigger(ManualTrigger,'General Settings'!$C$11),ObjectOverwrite))</f>
        <v>obj_009a1#0043</v>
      </c>
      <c r="H34" s="18" t="str">
        <f>_xll.ohRangeRetrieveError(G34)</f>
        <v/>
      </c>
      <c r="I34" s="6" t="str">
        <f>IFERROR(_xll.qlRateHelperQuoteName(G34),"--")</f>
        <v>USDEUR7Y_Quote</v>
      </c>
      <c r="J34" s="7">
        <f>IFERROR(_xll.qlRateHelperQuoteValue(G34,),"--")</f>
        <v>0.149955</v>
      </c>
      <c r="K34" s="28">
        <f>IFERROR(_xll.qlFxSwapRateHelperSpotValue(G34),"--")</f>
        <v>1.1144000000000001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IFERROR(_xll.qlRateHelperEarliestDate(G34,),"--")</f>
        <v>42145</v>
      </c>
      <c r="Q34" s="10">
        <f>IFERROR(_xll.qlRateHelperLatestDate(G34,),"--")</f>
        <v>44704</v>
      </c>
    </row>
    <row r="35" spans="1:17" x14ac:dyDescent="0.2">
      <c r="A35" s="23" t="s">
        <v>5</v>
      </c>
      <c r="B35" s="17" t="str">
        <f t="shared" si="3"/>
        <v>USDEUR8Y_Quote</v>
      </c>
      <c r="C35" s="17" t="str">
        <f t="shared" si="4"/>
        <v>USDEUR_Quote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Settings'!$C$11))),"--",_xll.qlFxSwapRateHelper(,B35,C35,IF(A35="SN","1D",IF(A35="SW","1W",A35)),D35,JoinCalendar,E35,F35,IsCurrencyPairCollateralBased,CollateralCurve,Permanent,_xll.ohTrigger(ManualTrigger,'General Settings'!$C$11),ObjectOverwrite))</f>
        <v>obj_009b2#0043</v>
      </c>
      <c r="H35" s="18" t="str">
        <f>_xll.ohRangeRetrieveError(G35)</f>
        <v/>
      </c>
      <c r="I35" s="6" t="str">
        <f>IFERROR(_xll.qlRateHelperQuoteName(G35),"--")</f>
        <v>USDEUR8Y_Quote</v>
      </c>
      <c r="J35" s="7">
        <f>IFERROR(_xll.qlRateHelperQuoteValue(G35,),"--")</f>
        <v>0.17249999999999999</v>
      </c>
      <c r="K35" s="28">
        <f>IFERROR(_xll.qlFxSwapRateHelperSpotValue(G35),"--")</f>
        <v>1.1144000000000001</v>
      </c>
      <c r="L35" s="7"/>
      <c r="M35" s="8" t="b">
        <f t="shared" si="2"/>
        <v>1</v>
      </c>
      <c r="N35" s="9">
        <v>50</v>
      </c>
      <c r="O35" s="9">
        <v>1</v>
      </c>
      <c r="P35" s="10">
        <f>IFERROR(_xll.qlRateHelperEarliestDate(G35,),"--")</f>
        <v>42145</v>
      </c>
      <c r="Q35" s="10">
        <f>IFERROR(_xll.qlRateHelperLatestDate(G35,),"--")</f>
        <v>45068</v>
      </c>
    </row>
    <row r="36" spans="1:17" x14ac:dyDescent="0.2">
      <c r="A36" s="23" t="s">
        <v>4</v>
      </c>
      <c r="B36" s="17" t="str">
        <f t="shared" si="3"/>
        <v>USDEUR9Y_Quote</v>
      </c>
      <c r="C36" s="17" t="str">
        <f t="shared" si="4"/>
        <v>USDEUR_Quote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Settings'!$C$11))),"--",_xll.qlFxSwapRateHelper(,B36,C36,IF(A36="SN","1D",IF(A36="SW","1W",A36)),D36,JoinCalendar,E36,F36,IsCurrencyPairCollateralBased,CollateralCurve,Permanent,_xll.ohTrigger(ManualTrigger,'General Settings'!$C$11),ObjectOverwrite))</f>
        <v>obj_009aa#0043</v>
      </c>
      <c r="H36" s="18" t="str">
        <f>_xll.ohRangeRetrieveError(G36)</f>
        <v/>
      </c>
      <c r="I36" s="6" t="str">
        <f>IFERROR(_xll.qlRateHelperQuoteName(G36),"--")</f>
        <v>USDEUR9Y_Quote</v>
      </c>
      <c r="J36" s="7">
        <f>IFERROR(_xll.qlRateHelperQuoteValue(G36,),"--")</f>
        <v>0.19585</v>
      </c>
      <c r="K36" s="28">
        <f>IFERROR(_xll.qlFxSwapRateHelperSpotValue(G36),"--")</f>
        <v>1.1144000000000001</v>
      </c>
      <c r="L36" s="7"/>
      <c r="M36" s="8" t="b">
        <f t="shared" si="2"/>
        <v>1</v>
      </c>
      <c r="N36" s="9">
        <v>50</v>
      </c>
      <c r="O36" s="9">
        <v>1</v>
      </c>
      <c r="P36" s="10">
        <f>IFERROR(_xll.qlRateHelperEarliestDate(G36,),"--")</f>
        <v>42145</v>
      </c>
      <c r="Q36" s="10">
        <f>IFERROR(_xll.qlRateHelperLatestDate(G36,),"--")</f>
        <v>45433</v>
      </c>
    </row>
    <row r="37" spans="1:17" x14ac:dyDescent="0.2">
      <c r="A37" s="23" t="s">
        <v>3</v>
      </c>
      <c r="B37" s="17" t="str">
        <f t="shared" si="3"/>
        <v>USDEUR10Y_Quote</v>
      </c>
      <c r="C37" s="17" t="str">
        <f t="shared" si="4"/>
        <v>USDEUR_Quote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Settings'!$C$11))),"--",_xll.qlFxSwapRateHelper(,B37,C37,IF(A37="SN","1D",IF(A37="SW","1W",A37)),D37,JoinCalendar,E37,F37,IsCurrencyPairCollateralBased,CollateralCurve,Permanent,_xll.ohTrigger(ManualTrigger,'General Settings'!$C$11),ObjectOverwrite))</f>
        <v>obj_009ad#0043</v>
      </c>
      <c r="H37" s="18" t="str">
        <f>_xll.ohRangeRetrieveError(G37)</f>
        <v/>
      </c>
      <c r="I37" s="6" t="str">
        <f>IFERROR(_xll.qlRateHelperQuoteName(G37),"--")</f>
        <v>USDEUR10Y_Quote</v>
      </c>
      <c r="J37" s="7">
        <f>IFERROR(_xll.qlRateHelperQuoteValue(G37,),"--")</f>
        <v>0.21836999999999998</v>
      </c>
      <c r="K37" s="28">
        <f>IFERROR(_xll.qlFxSwapRateHelperSpotValue(G37),"--")</f>
        <v>1.1144000000000001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IFERROR(_xll.qlRateHelperEarliestDate(G37,),"--")</f>
        <v>42145</v>
      </c>
      <c r="Q37" s="10">
        <f>IFERROR(_xll.qlRateHelperLatestDate(G37,),"--")</f>
        <v>45798</v>
      </c>
    </row>
    <row r="38" spans="1:17" x14ac:dyDescent="0.2">
      <c r="A38" s="23" t="s">
        <v>89</v>
      </c>
      <c r="B38" s="17" t="str">
        <f t="shared" si="3"/>
        <v>USDEUR11Y_Quote</v>
      </c>
      <c r="C38" s="17" t="str">
        <f t="shared" si="4"/>
        <v>USDEUR_Quote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Settings'!$C$11))),"--",_xll.qlFxSwapRateHelper(,B38,C38,IF(A38="SN","1D",IF(A38="SW","1W",A38)),D38,JoinCalendar,E38,F38,IsCurrencyPairCollateralBased,CollateralCurve,Permanent,_xll.ohTrigger(ManualTrigger,'General Settings'!$C$11),ObjectOverwrite))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IFERROR(_xll.qlRateHelperQuoteValue(G38,),"--")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IFERROR(_xll.qlRateHelperEarliestDate(G38,),"--")</f>
        <v>--</v>
      </c>
      <c r="Q38" s="10" t="str">
        <f>IFERROR(_xll.qlRateHelperLatestDate(G38,),"--")</f>
        <v>--</v>
      </c>
    </row>
    <row r="39" spans="1:17" x14ac:dyDescent="0.2">
      <c r="A39" s="23" t="s">
        <v>2</v>
      </c>
      <c r="B39" s="17" t="str">
        <f t="shared" si="3"/>
        <v>USDEUR12Y_Quote</v>
      </c>
      <c r="C39" s="17" t="str">
        <f t="shared" si="4"/>
        <v>USDEUR_Quote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Settings'!$C$11))),"--",_xll.qlFxSwapRateHelper(,B39,C39,IF(A39="SN","1D",IF(A39="SW","1W",A39)),D39,JoinCalendar,E39,F39,IsCurrencyPairCollateralBased,CollateralCurve,Permanent,_xll.ohTrigger(ManualTrigger,'General Settings'!$C$11),ObjectOverwrite))</f>
        <v>obj_009b1#0043</v>
      </c>
      <c r="H39" s="18" t="str">
        <f>_xll.ohRangeRetrieveError(G39)</f>
        <v/>
      </c>
      <c r="I39" s="6" t="str">
        <f>IFERROR(_xll.qlRateHelperQuoteName(G39),"--")</f>
        <v>USDEUR12Y_Quote</v>
      </c>
      <c r="J39" s="7">
        <f>IFERROR(_xll.qlRateHelperQuoteValue(G39,),"--")</f>
        <v>0.26216</v>
      </c>
      <c r="K39" s="28">
        <f>IFERROR(_xll.qlFxSwapRateHelperSpotValue(G39),"--")</f>
        <v>1.1144000000000001</v>
      </c>
      <c r="L39" s="7"/>
      <c r="M39" s="8" t="b">
        <f t="shared" si="2"/>
        <v>1</v>
      </c>
      <c r="N39" s="9">
        <v>50</v>
      </c>
      <c r="O39" s="9">
        <v>1</v>
      </c>
      <c r="P39" s="10">
        <f>IFERROR(_xll.qlRateHelperEarliestDate(G39,),"--")</f>
        <v>42145</v>
      </c>
      <c r="Q39" s="10">
        <f>IFERROR(_xll.qlRateHelperLatestDate(G39,),"--")</f>
        <v>46528</v>
      </c>
    </row>
    <row r="40" spans="1:17" x14ac:dyDescent="0.2">
      <c r="A40" s="23" t="s">
        <v>90</v>
      </c>
      <c r="B40" s="17" t="str">
        <f t="shared" si="3"/>
        <v>USDEUR13Y_Quote</v>
      </c>
      <c r="C40" s="17" t="str">
        <f t="shared" si="4"/>
        <v>USDEUR_Quote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Settings'!$C$11))),"--",_xll.qlFxSwapRateHelper(,B40,C40,IF(A40="SN","1D",IF(A40="SW","1W",A40)),D40,JoinCalendar,E40,F40,IsCurrencyPairCollateralBased,CollateralCurve,Permanent,_xll.ohTrigger(ManualTrigger,'General Settings'!$C$11),ObjectOverwrite))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IFERROR(_xll.qlRateHelperQuoteValue(G40,),"--")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IFERROR(_xll.qlRateHelperEarliestDate(G40,),"--")</f>
        <v>--</v>
      </c>
      <c r="Q40" s="10" t="str">
        <f>IFERROR(_xll.qlRateHelperLatestDate(G40,),"--")</f>
        <v>--</v>
      </c>
    </row>
    <row r="41" spans="1:17" x14ac:dyDescent="0.2">
      <c r="A41" s="23" t="s">
        <v>91</v>
      </c>
      <c r="B41" s="17" t="str">
        <f t="shared" si="3"/>
        <v>USDEUR14Y_Quote</v>
      </c>
      <c r="C41" s="17" t="str">
        <f t="shared" si="4"/>
        <v>USDEUR_Quote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Settings'!$C$11))),"--",_xll.qlFxSwapRateHelper(,B41,C41,IF(A41="SN","1D",IF(A41="SW","1W",A41)),D41,JoinCalendar,E41,F41,IsCurrencyPairCollateralBased,CollateralCurve,Permanent,_xll.ohTrigger(ManualTrigger,'General Settings'!$C$11),ObjectOverwrite))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IFERROR(_xll.qlRateHelperEarliestDate(G41,),"--")</f>
        <v>--</v>
      </c>
      <c r="Q41" s="10" t="str">
        <f>IFERROR(_xll.qlRateHelperLatestDate(G41,),"--")</f>
        <v>--</v>
      </c>
    </row>
    <row r="42" spans="1:17" x14ac:dyDescent="0.2">
      <c r="A42" s="23" t="s">
        <v>1</v>
      </c>
      <c r="B42" s="17" t="str">
        <f t="shared" si="3"/>
        <v>USDEUR15Y_Quote</v>
      </c>
      <c r="C42" s="17" t="str">
        <f t="shared" si="4"/>
        <v>USDEUR_Quote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Settings'!$C$11))),"--",_xll.qlFxSwapRateHelper(,B42,C42,IF(A42="SN","1D",IF(A42="SW","1W",A42)),D42,JoinCalendar,E42,F42,IsCurrencyPairCollateralBased,CollateralCurve,Permanent,_xll.ohTrigger(ManualTrigger,'General Settings'!$C$11),ObjectOverwrite))</f>
        <v>obj_009b8#0043</v>
      </c>
      <c r="H42" s="18" t="str">
        <f>_xll.ohRangeRetrieveError(G42)</f>
        <v/>
      </c>
      <c r="I42" s="6" t="str">
        <f>IFERROR(_xll.qlRateHelperQuoteName(G42),"--")</f>
        <v>USDEUR15Y_Quote</v>
      </c>
      <c r="J42" s="7">
        <f>IFERROR(_xll.qlRateHelperQuoteValue(G42,),"--")</f>
        <v>0.32589000000000001</v>
      </c>
      <c r="K42" s="28">
        <f>IFERROR(_xll.qlFxSwapRateHelperSpotValue(G42),"--")</f>
        <v>1.1144000000000001</v>
      </c>
      <c r="L42" s="7"/>
      <c r="M42" s="8" t="b">
        <f t="shared" si="2"/>
        <v>1</v>
      </c>
      <c r="N42" s="9">
        <v>50</v>
      </c>
      <c r="O42" s="9">
        <v>1</v>
      </c>
      <c r="P42" s="10">
        <f>IFERROR(_xll.qlRateHelperEarliestDate(G42,),"--")</f>
        <v>42145</v>
      </c>
      <c r="Q42" s="10">
        <f>IFERROR(_xll.qlRateHelperLatestDate(G42,),"--")</f>
        <v>47624</v>
      </c>
    </row>
    <row r="43" spans="1:17" x14ac:dyDescent="0.2">
      <c r="A43" s="23" t="s">
        <v>92</v>
      </c>
      <c r="B43" s="17" t="str">
        <f t="shared" si="3"/>
        <v>USDEUR16Y_Quote</v>
      </c>
      <c r="C43" s="17" t="str">
        <f t="shared" si="4"/>
        <v>USDEUR_Quote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Settings'!$C$11))),"--",_xll.qlFxSwapRateHelper(,B43,C43,IF(A43="SN","1D",IF(A43="SW","1W",A43)),D43,JoinCalendar,E43,F43,IsCurrencyPairCollateralBased,CollateralCurve,Permanent,_xll.ohTrigger(ManualTrigger,'General Settings'!$C$11),ObjectOverwrite))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IFERROR(_xll.qlRateHelperEarliestDate(G43,),"--")</f>
        <v>--</v>
      </c>
      <c r="Q43" s="10" t="str">
        <f>IFERROR(_xll.qlRateHelperLatestDate(G43,),"--")</f>
        <v>--</v>
      </c>
    </row>
    <row r="44" spans="1:17" x14ac:dyDescent="0.2">
      <c r="A44" s="23" t="s">
        <v>93</v>
      </c>
      <c r="B44" s="17" t="str">
        <f t="shared" si="3"/>
        <v>USDEUR17Y_Quote</v>
      </c>
      <c r="C44" s="17" t="str">
        <f t="shared" si="4"/>
        <v>USDEUR_Quote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Settings'!$C$11))),"--",_xll.qlFxSwapRateHelper(,B44,C44,IF(A44="SN","1D",IF(A44="SW","1W",A44)),D44,JoinCalendar,E44,F44,IsCurrencyPairCollateralBased,CollateralCurve,Permanent,_xll.ohTrigger(ManualTrigger,'General Settings'!$C$11),ObjectOverwrite))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IFERROR(_xll.qlRateHelperEarliestDate(G44,),"--")</f>
        <v>--</v>
      </c>
      <c r="Q44" s="10" t="str">
        <f>IFERROR(_xll.qlRateHelperLatestDate(G44,),"--")</f>
        <v>--</v>
      </c>
    </row>
    <row r="45" spans="1:17" x14ac:dyDescent="0.2">
      <c r="A45" s="23" t="s">
        <v>94</v>
      </c>
      <c r="B45" s="17" t="str">
        <f t="shared" si="3"/>
        <v>USDEUR18Y_Quote</v>
      </c>
      <c r="C45" s="17" t="str">
        <f t="shared" si="4"/>
        <v>USDEUR_Quote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Settings'!$C$11))),"--",_xll.qlFxSwapRateHelper(,B45,C45,IF(A45="SN","1D",IF(A45="SW","1W",A45)),D45,JoinCalendar,E45,F45,IsCurrencyPairCollateralBased,CollateralCurve,Permanent,_xll.ohTrigger(ManualTrigger,'General Settings'!$C$11),ObjectOverwrite))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IFERROR(_xll.qlRateHelperQuoteValue(G45,),"--")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IFERROR(_xll.qlRateHelperEarliestDate(G45,),"--")</f>
        <v>--</v>
      </c>
      <c r="Q45" s="10" t="str">
        <f>IFERROR(_xll.qlRateHelperLatestDate(G45,),"--")</f>
        <v>--</v>
      </c>
    </row>
    <row r="46" spans="1:17" x14ac:dyDescent="0.2">
      <c r="A46" s="23" t="s">
        <v>95</v>
      </c>
      <c r="B46" s="17" t="str">
        <f t="shared" si="3"/>
        <v>USDEUR19Y_Quote</v>
      </c>
      <c r="C46" s="17" t="str">
        <f t="shared" si="4"/>
        <v>USDEUR_Quote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Settings'!$C$11))),"--",_xll.qlFxSwapRateHelper(,B46,C46,IF(A46="SN","1D",IF(A46="SW","1W",A46)),D46,JoinCalendar,E46,F46,IsCurrencyPairCollateralBased,CollateralCurve,Permanent,_xll.ohTrigger(ManualTrigger,'General Settings'!$C$11),ObjectOverwrite))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IFERROR(_xll.qlRateHelperEarliestDate(G46,),"--")</f>
        <v>--</v>
      </c>
      <c r="Q46" s="10" t="str">
        <f>IFERROR(_xll.qlRateHelperLatestDate(G46,),"--")</f>
        <v>--</v>
      </c>
    </row>
    <row r="47" spans="1:17" x14ac:dyDescent="0.2">
      <c r="A47" s="23" t="s">
        <v>0</v>
      </c>
      <c r="B47" s="17" t="str">
        <f t="shared" si="3"/>
        <v>USDEUR20Y_Quote</v>
      </c>
      <c r="C47" s="17" t="str">
        <f t="shared" si="4"/>
        <v>USDEUR_Quote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Settings'!$C$11))),"--",_xll.qlFxSwapRateHelper(,B47,C47,IF(A47="SN","1D",IF(A47="SW","1W",A47)),D47,JoinCalendar,E47,F47,IsCurrencyPairCollateralBased,CollateralCurve,Permanent,_xll.ohTrigger(ManualTrigger,'General Settings'!$C$11),ObjectOverwrite))</f>
        <v>obj_009b9#0043</v>
      </c>
      <c r="H47" s="18" t="str">
        <f>_xll.ohRangeRetrieveError(G47)</f>
        <v/>
      </c>
      <c r="I47" s="6" t="str">
        <f>IFERROR(_xll.qlRateHelperQuoteName(G47),"--")</f>
        <v>USDEUR20Y_Quote</v>
      </c>
      <c r="J47" s="7">
        <f>IFERROR(_xll.qlRateHelperQuoteValue(G47,),"--")</f>
        <v>0.43580000000000002</v>
      </c>
      <c r="K47" s="28">
        <f>IFERROR(_xll.qlFxSwapRateHelperSpotValue(G47),"--")</f>
        <v>1.1144000000000001</v>
      </c>
      <c r="L47" s="7"/>
      <c r="M47" s="8" t="b">
        <f t="shared" si="2"/>
        <v>1</v>
      </c>
      <c r="N47" s="9">
        <v>50</v>
      </c>
      <c r="O47" s="9">
        <v>1</v>
      </c>
      <c r="P47" s="10">
        <f>IFERROR(_xll.qlRateHelperEarliestDate(G47,),"--")</f>
        <v>42145</v>
      </c>
      <c r="Q47" s="10">
        <f>IFERROR(_xll.qlRateHelperLatestDate(G47,),"--")</f>
        <v>49450</v>
      </c>
    </row>
    <row r="48" spans="1:17" x14ac:dyDescent="0.2">
      <c r="A48" s="23" t="s">
        <v>96</v>
      </c>
      <c r="B48" s="17" t="str">
        <f t="shared" si="3"/>
        <v>USDEUR21Y_Quote</v>
      </c>
      <c r="C48" s="17" t="str">
        <f t="shared" si="4"/>
        <v>USDEUR_Quote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Settings'!$C$11))),"--",_xll.qlFxSwapRateHelper(,B48,C48,IF(A48="SN","1D",IF(A48="SW","1W",A48)),D48,JoinCalendar,E48,F48,IsCurrencyPairCollateralBased,CollateralCurve,Permanent,_xll.ohTrigger(ManualTrigger,'General Settings'!$C$11),ObjectOverwrite))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28" t="str">
        <f>IFERROR(_xll.qlFxSwapRateHelperSpotValue(G48),"--")</f>
        <v>--</v>
      </c>
      <c r="L48" s="7"/>
      <c r="M48" s="8" t="b">
        <f t="shared" si="2"/>
        <v>0</v>
      </c>
      <c r="N48" s="9">
        <v>50</v>
      </c>
      <c r="O48" s="9">
        <v>1</v>
      </c>
      <c r="P48" s="10" t="str">
        <f>IFERROR(_xll.qlRateHelperEarliestDate(G48,),"--")</f>
        <v>--</v>
      </c>
      <c r="Q48" s="10" t="str">
        <f>IFERROR(_xll.qlRateHelperLatestDate(G48,),"--")</f>
        <v>--</v>
      </c>
    </row>
    <row r="49" spans="1:17" x14ac:dyDescent="0.2">
      <c r="A49" s="23" t="s">
        <v>97</v>
      </c>
      <c r="B49" s="17" t="str">
        <f t="shared" si="3"/>
        <v>USDEUR22Y_Quote</v>
      </c>
      <c r="C49" s="17" t="str">
        <f t="shared" si="4"/>
        <v>USDEUR_Quote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Settings'!$C$11))),"--",_xll.qlFxSwapRateHelper(,B49,C49,IF(A49="SN","1D",IF(A49="SW","1W",A49)),D49,JoinCalendar,E49,F49,IsCurrencyPairCollateralBased,CollateralCurve,Permanent,_xll.ohTrigger(ManualTrigger,'General Settings'!$C$11),ObjectOverwrite))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28" t="str">
        <f>IFERROR(_xll.qlFxSwapRateHelperSpotValue(G49),"--")</f>
        <v>--</v>
      </c>
      <c r="L49" s="7"/>
      <c r="M49" s="8" t="b">
        <f t="shared" si="2"/>
        <v>0</v>
      </c>
      <c r="N49" s="9">
        <v>50</v>
      </c>
      <c r="O49" s="9">
        <v>1</v>
      </c>
      <c r="P49" s="10" t="str">
        <f>IFERROR(_xll.qlRateHelperEarliestDate(G49,),"--")</f>
        <v>--</v>
      </c>
      <c r="Q49" s="10" t="str">
        <f>IFERROR(_xll.qlRateHelperLatestDate(G49,),"--")</f>
        <v>--</v>
      </c>
    </row>
    <row r="50" spans="1:17" x14ac:dyDescent="0.2">
      <c r="A50" s="23" t="s">
        <v>98</v>
      </c>
      <c r="B50" s="17" t="str">
        <f t="shared" si="3"/>
        <v>USDEUR23Y_Quote</v>
      </c>
      <c r="C50" s="17" t="str">
        <f t="shared" si="4"/>
        <v>USDEUR_Quote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Settings'!$C$11))),"--",_xll.qlFxSwapRateHelper(,B50,C50,IF(A50="SN","1D",IF(A50="SW","1W",A50)),D50,JoinCalendar,E50,F50,IsCurrencyPairCollateralBased,CollateralCurve,Permanent,_xll.ohTrigger(ManualTrigger,'General Settings'!$C$11),ObjectOverwrite))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IFERROR(_xll.qlRateHelperQuoteValue(G50,),"--")</f>
        <v>--</v>
      </c>
      <c r="K50" s="28" t="str">
        <f>IFERROR(_xll.qlFxSwapRateHelperSpotValue(G50),"--")</f>
        <v>--</v>
      </c>
      <c r="L50" s="7"/>
      <c r="M50" s="8" t="b">
        <f t="shared" si="2"/>
        <v>0</v>
      </c>
      <c r="N50" s="9">
        <v>50</v>
      </c>
      <c r="O50" s="9">
        <v>1</v>
      </c>
      <c r="P50" s="10" t="str">
        <f>IFERROR(_xll.qlRateHelperEarliestDate(G50,),"--")</f>
        <v>--</v>
      </c>
      <c r="Q50" s="10" t="str">
        <f>IFERROR(_xll.qlRateHelperLatestDate(G50,),"--")</f>
        <v>--</v>
      </c>
    </row>
    <row r="51" spans="1:17" x14ac:dyDescent="0.2">
      <c r="A51" s="23" t="s">
        <v>99</v>
      </c>
      <c r="B51" s="17" t="str">
        <f t="shared" si="3"/>
        <v>USDEUR24Y_Quote</v>
      </c>
      <c r="C51" s="17" t="str">
        <f t="shared" si="4"/>
        <v>USDEUR_Quote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Settings'!$C$11))),"--",_xll.qlFxSwapRateHelper(,B51,C51,IF(A51="SN","1D",IF(A51="SW","1W",A51)),D51,JoinCalendar,E51,F51,IsCurrencyPairCollateralBased,CollateralCurve,Permanent,_xll.ohTrigger(ManualTrigger,'General Settings'!$C$11),ObjectOverwrite))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28" t="str">
        <f>IFERROR(_xll.qlFxSwapRateHelperSpotValue(G51),"--")</f>
        <v>--</v>
      </c>
      <c r="L51" s="7"/>
      <c r="M51" s="8" t="b">
        <f t="shared" si="2"/>
        <v>0</v>
      </c>
      <c r="N51" s="9">
        <v>50</v>
      </c>
      <c r="O51" s="9">
        <v>1</v>
      </c>
      <c r="P51" s="10" t="str">
        <f>IFERROR(_xll.qlRateHelperEarliestDate(G51,),"--")</f>
        <v>--</v>
      </c>
      <c r="Q51" s="10" t="str">
        <f>IFERROR(_xll.qlRateHelperLatestDate(G51,),"--")</f>
        <v>--</v>
      </c>
    </row>
    <row r="52" spans="1:17" x14ac:dyDescent="0.2">
      <c r="A52" s="23" t="s">
        <v>100</v>
      </c>
      <c r="B52" s="17" t="str">
        <f t="shared" si="3"/>
        <v>USDEUR25Y_Quote</v>
      </c>
      <c r="C52" s="17" t="str">
        <f t="shared" si="4"/>
        <v>USDEUR_Quote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Settings'!$C$11))),"--",_xll.qlFxSwapRateHelper(,B52,C52,IF(A52="SN","1D",IF(A52="SW","1W",A52)),D52,JoinCalendar,E52,F52,IsCurrencyPairCollateralBased,CollateralCurve,Permanent,_xll.ohTrigger(ManualTrigger,'General Settings'!$C$11),ObjectOverwrite))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28" t="str">
        <f>IFERROR(_xll.qlFxSwapRateHelperSpotValue(G52),"--")</f>
        <v>--</v>
      </c>
      <c r="L52" s="7"/>
      <c r="M52" s="8" t="b">
        <f t="shared" si="2"/>
        <v>0</v>
      </c>
      <c r="N52" s="9">
        <v>50</v>
      </c>
      <c r="O52" s="9">
        <v>1</v>
      </c>
      <c r="P52" s="10" t="str">
        <f>IFERROR(_xll.qlRateHelperEarliestDate(G52,),"--")</f>
        <v>--</v>
      </c>
      <c r="Q52" s="10" t="str">
        <f>IFERROR(_xll.qlRateHelperLatestDate(G52,),"--")</f>
        <v>--</v>
      </c>
    </row>
    <row r="53" spans="1:17" x14ac:dyDescent="0.2">
      <c r="A53" s="23" t="s">
        <v>101</v>
      </c>
      <c r="B53" s="17" t="str">
        <f t="shared" si="3"/>
        <v>USDEUR26Y_Quote</v>
      </c>
      <c r="C53" s="17" t="str">
        <f t="shared" si="4"/>
        <v>USDEUR_Quote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Settings'!$C$11))),"--",_xll.qlFxSwapRateHelper(,B53,C53,IF(A53="SN","1D",IF(A53="SW","1W",A53)),D53,JoinCalendar,E53,F53,IsCurrencyPairCollateralBased,CollateralCurve,Permanent,_xll.ohTrigger(ManualTrigger,'General Settings'!$C$11),ObjectOverwrite))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28" t="str">
        <f>IFERROR(_xll.qlFxSwapRateHelperSpotValue(G53),"--")</f>
        <v>--</v>
      </c>
      <c r="L53" s="7"/>
      <c r="M53" s="8" t="b">
        <f t="shared" si="2"/>
        <v>0</v>
      </c>
      <c r="N53" s="9">
        <v>50</v>
      </c>
      <c r="O53" s="9">
        <v>1</v>
      </c>
      <c r="P53" s="10" t="str">
        <f>IFERROR(_xll.qlRateHelperEarliestDate(G53,),"--")</f>
        <v>--</v>
      </c>
      <c r="Q53" s="10" t="str">
        <f>IFERROR(_xll.qlRateHelperLatestDate(G53,),"--")</f>
        <v>--</v>
      </c>
    </row>
    <row r="54" spans="1:17" x14ac:dyDescent="0.2">
      <c r="A54" s="23" t="s">
        <v>102</v>
      </c>
      <c r="B54" s="17" t="str">
        <f t="shared" si="3"/>
        <v>USDEUR27Y_Quote</v>
      </c>
      <c r="C54" s="17" t="str">
        <f t="shared" si="4"/>
        <v>USDEUR_Quote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Settings'!$C$11))),"--",_xll.qlFxSwapRateHelper(,B54,C54,IF(A54="SN","1D",IF(A54="SW","1W",A54)),D54,JoinCalendar,E54,F54,IsCurrencyPairCollateralBased,CollateralCurve,Permanent,_xll.ohTrigger(ManualTrigger,'General Settings'!$C$11),ObjectOverwrite))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28" t="str">
        <f>IFERROR(_xll.qlFxSwapRateHelperSpotValue(G54),"--")</f>
        <v>--</v>
      </c>
      <c r="L54" s="7"/>
      <c r="M54" s="8" t="b">
        <f t="shared" si="2"/>
        <v>0</v>
      </c>
      <c r="N54" s="9">
        <v>50</v>
      </c>
      <c r="O54" s="9">
        <v>1</v>
      </c>
      <c r="P54" s="10" t="str">
        <f>IFERROR(_xll.qlRateHelperEarliestDate(G54,),"--")</f>
        <v>--</v>
      </c>
      <c r="Q54" s="10" t="str">
        <f>IFERROR(_xll.qlRateHelperLatestDate(G54,),"--")</f>
        <v>--</v>
      </c>
    </row>
    <row r="55" spans="1:17" x14ac:dyDescent="0.2">
      <c r="A55" s="23" t="s">
        <v>103</v>
      </c>
      <c r="B55" s="17" t="str">
        <f t="shared" si="3"/>
        <v>USDEUR28Y_Quote</v>
      </c>
      <c r="C55" s="17" t="str">
        <f t="shared" si="4"/>
        <v>USDEUR_Quote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Settings'!$C$11))),"--",_xll.qlFxSwapRateHelper(,B55,C55,IF(A55="SN","1D",IF(A55="SW","1W",A55)),D55,JoinCalendar,E55,F55,IsCurrencyPairCollateralBased,CollateralCurve,Permanent,_xll.ohTrigger(ManualTrigger,'General Settings'!$C$11),ObjectOverwrite))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28" t="str">
        <f>IFERROR(_xll.qlFxSwapRateHelperSpotValue(G55),"--")</f>
        <v>--</v>
      </c>
      <c r="L55" s="7"/>
      <c r="M55" s="8" t="b">
        <f t="shared" si="2"/>
        <v>0</v>
      </c>
      <c r="N55" s="9">
        <v>50</v>
      </c>
      <c r="O55" s="9">
        <v>1</v>
      </c>
      <c r="P55" s="10" t="str">
        <f>IFERROR(_xll.qlRateHelperEarliestDate(G55,),"--")</f>
        <v>--</v>
      </c>
      <c r="Q55" s="10" t="str">
        <f>IFERROR(_xll.qlRateHelperLatestDate(G55,),"--")</f>
        <v>--</v>
      </c>
    </row>
    <row r="56" spans="1:17" x14ac:dyDescent="0.2">
      <c r="A56" s="23" t="s">
        <v>104</v>
      </c>
      <c r="B56" s="17" t="str">
        <f t="shared" si="3"/>
        <v>USDEUR29Y_Quote</v>
      </c>
      <c r="C56" s="17" t="str">
        <f t="shared" si="4"/>
        <v>USDEUR_Quote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Settings'!$C$11))),"--",_xll.qlFxSwapRateHelper(,B56,C56,IF(A56="SN","1D",IF(A56="SW","1W",A56)),D56,JoinCalendar,E56,F56,IsCurrencyPairCollateralBased,CollateralCurve,Permanent,_xll.ohTrigger(ManualTrigger,'General Settings'!$C$11),ObjectOverwrite))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28" t="str">
        <f>IFERROR(_xll.qlFxSwapRateHelperSpotValue(G56),"--")</f>
        <v>--</v>
      </c>
      <c r="L56" s="7"/>
      <c r="M56" s="8" t="b">
        <f t="shared" si="2"/>
        <v>0</v>
      </c>
      <c r="N56" s="9">
        <v>50</v>
      </c>
      <c r="O56" s="9">
        <v>1</v>
      </c>
      <c r="P56" s="10" t="str">
        <f>IFERROR(_xll.qlRateHelperEarliestDate(G56,),"--")</f>
        <v>--</v>
      </c>
      <c r="Q56" s="10" t="str">
        <f>IFERROR(_xll.qlRateHelperLatestDate(G56,),"--")</f>
        <v>--</v>
      </c>
    </row>
    <row r="57" spans="1:17" x14ac:dyDescent="0.2">
      <c r="A57" s="24" t="s">
        <v>105</v>
      </c>
      <c r="B57" s="19" t="str">
        <f t="shared" si="3"/>
        <v>USDEUR30Y_Quote</v>
      </c>
      <c r="C57" s="19" t="str">
        <f t="shared" si="4"/>
        <v>USDEUR_Quote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Settings'!$C$11))),"--",_xll.qlFxSwapRateHelper(,B57,C57,IF(A57="SN","1D",IF(A57="SW","1W",A57)),D57,JoinCalendar,E57,F57,IsCurrencyPairCollateralBased,CollateralCurve,Permanent,_xll.ohTrigger(ManualTrigger,'General Settings'!$C$11),ObjectOverwrite))</f>
        <v>obj_009b4#0043</v>
      </c>
      <c r="H57" s="20" t="str">
        <f>_xll.ohRangeRetrieveError(G57)</f>
        <v/>
      </c>
      <c r="I57" s="11" t="str">
        <f>IFERROR(_xll.qlRateHelperQuoteName(G57),"--")</f>
        <v>USDEUR30Y_Quote</v>
      </c>
      <c r="J57" s="12">
        <f>IFERROR(_xll.qlRateHelperQuoteValue(G57,),"--")</f>
        <v>0.70640000000000003</v>
      </c>
      <c r="K57" s="29">
        <f>IFERROR(_xll.qlFxSwapRateHelperSpotValue(G57),"--")</f>
        <v>1.1144000000000001</v>
      </c>
      <c r="L57" s="12"/>
      <c r="M57" s="13" t="b">
        <f t="shared" si="2"/>
        <v>1</v>
      </c>
      <c r="N57" s="14">
        <v>50</v>
      </c>
      <c r="O57" s="14">
        <v>1</v>
      </c>
      <c r="P57" s="15">
        <f>IFERROR(_xll.qlRateHelperEarliestDate(G57,),"--")</f>
        <v>42145</v>
      </c>
      <c r="Q57" s="15">
        <f>IFERROR(_xll.qlRateHelperLatestDate(G57,),"--")</f>
        <v>53104</v>
      </c>
    </row>
  </sheetData>
  <dataValidations count="4">
    <dataValidation type="list" allowBlank="1" showInputMessage="1" showErrorMessage="1" sqref="T8:T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5">
      <formula1>"EUR,USD,GBP,JPY,CHF"</formula1>
    </dataValidation>
    <dataValidation type="list" allowBlank="1" showInputMessage="1" showErrorMessage="1" sqref="T6 T1: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5" t="s">
        <v>118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USDGBPSN_Quote</v>
      </c>
      <c r="C2" s="17" t="str">
        <f t="shared" ref="C2:C33" si="1">CollateralCurrency&amp;ForeignCurrency&amp;QuoteSuffix</f>
        <v>USDGBP_Quote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Settings'!$C$12))),"--",_xll.qlFxSwapRateHelper(,B2,C2,IF(A2="SN","1D",IF(A2="SW","1W",A2)),D2,JoinCalendar,E2,F2,IsCurrencyPairCollateralBased,CollateralCurve,Permanent,_xll.ohTrigger(ManualTrigger,'General Settings'!$C$12),ObjectOverwrite))</f>
        <v>obj_00929#0041</v>
      </c>
      <c r="H2" s="18" t="str">
        <f>_xll.ohRangeRetrieveError(G2)</f>
        <v/>
      </c>
      <c r="I2" s="1" t="str">
        <f>IFERROR(_xll.qlRateHelperQuoteName(G2),"--")</f>
        <v>USDGBPSN_Quote</v>
      </c>
      <c r="J2" s="2">
        <f>IFERROR(_xll.qlRateHelperQuoteValue(G2),"--")</f>
        <v>-1.205E-5</v>
      </c>
      <c r="K2" s="27">
        <f>IFERROR(_xll.qlFxSwapRateHelperSpotValue(G2),"--")</f>
        <v>1.5488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IFERROR(_xll.qlRateHelperEarliestDate(G2),"--")</f>
        <v>42145</v>
      </c>
      <c r="Q2" s="5">
        <f>IFERROR(_xll.qlRateHelperLatestDate(G2),"--")</f>
        <v>42146</v>
      </c>
      <c r="S2" s="57" t="s">
        <v>79</v>
      </c>
      <c r="T2" s="58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USDGBPSW_Quote</v>
      </c>
      <c r="C3" s="17" t="str">
        <f t="shared" si="1"/>
        <v>USDGBP_Quote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Settings'!$C$12))),"--",_xll.qlFxSwapRateHelper(,B3,C3,IF(A3="SN","1D",IF(A3="SW","1W",A3)),D3,JoinCalendar,E3,F3,IsCurrencyPairCollateralBased,CollateralCurve,Permanent,_xll.ohTrigger(ManualTrigger,'General Settings'!$C$12),ObjectOverwrite))</f>
        <v>obj_00956#0040</v>
      </c>
      <c r="H3" s="18" t="str">
        <f>_xll.ohRangeRetrieveError(G3)</f>
        <v/>
      </c>
      <c r="I3" s="6" t="str">
        <f>IFERROR(_xll.qlRateHelperQuoteName(G3),"--")</f>
        <v>USDGBPSW_Quote</v>
      </c>
      <c r="J3" s="7">
        <f>IFERROR(_xll.qlRateHelperQuoteValue(G3),"--")</f>
        <v>-8.3499999999999997E-5</v>
      </c>
      <c r="K3" s="28">
        <f>IFERROR(_xll.qlFxSwapRateHelperSpotValue(G3),"--")</f>
        <v>1.5488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IFERROR(_xll.qlRateHelperEarliestDate(G3),"--")</f>
        <v>42145</v>
      </c>
      <c r="Q3" s="10">
        <f>IFERROR(_xll.qlRateHelperLatestDate(G3),"--")</f>
        <v>42152</v>
      </c>
      <c r="S3" s="53" t="s">
        <v>106</v>
      </c>
      <c r="T3" s="51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USDGBP2W_Quote</v>
      </c>
      <c r="C4" s="17" t="str">
        <f t="shared" si="1"/>
        <v>USDGBP_Quote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Settings'!$C$12))),"--",_xll.qlFxSwapRateHelper(,B4,C4,IF(A4="SN","1D",IF(A4="SW","1W",A4)),D4,JoinCalendar,E4,F4,IsCurrencyPairCollateralBased,CollateralCurve,Permanent,_xll.ohTrigger(ManualTrigger,'General Settings'!$C$12),ObjectOverwrite))</f>
        <v>obj_00955#0041</v>
      </c>
      <c r="H4" s="18" t="str">
        <f>_xll.ohRangeRetrieveError(G4)</f>
        <v/>
      </c>
      <c r="I4" s="6" t="str">
        <f>IFERROR(_xll.qlRateHelperQuoteName(G4),"--")</f>
        <v>USDGBP2W_Quote</v>
      </c>
      <c r="J4" s="7">
        <f>IFERROR(_xll.qlRateHelperQuoteValue(G4),"--")</f>
        <v>-1.6650000000000001E-4</v>
      </c>
      <c r="K4" s="28">
        <f>IFERROR(_xll.qlFxSwapRateHelperSpotValue(G4),"--")</f>
        <v>1.5488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IFERROR(_xll.qlRateHelperEarliestDate(G4),"--")</f>
        <v>42145</v>
      </c>
      <c r="Q4" s="10">
        <f>IFERROR(_xll.qlRateHelperLatestDate(G4),"--")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USDGBP3W_Quote</v>
      </c>
      <c r="C5" s="17" t="str">
        <f t="shared" si="1"/>
        <v>USDGBP_Quote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Settings'!$C$12))),"--",_xll.qlFxSwapRateHelper(,B5,C5,IF(A5="SN","1D",IF(A5="SW","1W",A5)),D5,JoinCalendar,E5,F5,IsCurrencyPairCollateralBased,CollateralCurve,Permanent,_xll.ohTrigger(ManualTrigger,'General Settings'!$C$12),ObjectOverwrite))</f>
        <v>obj_00953#0040</v>
      </c>
      <c r="H5" s="18" t="str">
        <f>_xll.ohRangeRetrieveError(G5)</f>
        <v/>
      </c>
      <c r="I5" s="6" t="str">
        <f>IFERROR(_xll.qlRateHelperQuoteName(G5),"--")</f>
        <v>USDGBP3W_Quote</v>
      </c>
      <c r="J5" s="7">
        <f>IFERROR(_xll.qlRateHelperQuoteValue(G5),"--")</f>
        <v>-2.4800000000000007E-4</v>
      </c>
      <c r="K5" s="28">
        <f>IFERROR(_xll.qlFxSwapRateHelperSpotValue(G5),"--")</f>
        <v>1.5488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IFERROR(_xll.qlRateHelperEarliestDate(G5),"--")</f>
        <v>42145</v>
      </c>
      <c r="Q5" s="10">
        <f>IFERROR(_xll.qlRateHelperLatestDate(G5),"--")</f>
        <v>42166</v>
      </c>
      <c r="S5" s="52" t="s">
        <v>108</v>
      </c>
      <c r="T5" s="50" t="s">
        <v>118</v>
      </c>
      <c r="U5" s="16" t="s">
        <v>112</v>
      </c>
    </row>
    <row r="6" spans="1:21" x14ac:dyDescent="0.2">
      <c r="A6" s="23" t="s">
        <v>26</v>
      </c>
      <c r="B6" s="17" t="str">
        <f t="shared" si="0"/>
        <v>USDGBP1M_Quote</v>
      </c>
      <c r="C6" s="17" t="str">
        <f t="shared" si="1"/>
        <v>USDGBP_Quote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Settings'!$C$12))),"--",_xll.qlFxSwapRateHelper(,B6,C6,IF(A6="SN","1D",IF(A6="SW","1W",A6)),D6,JoinCalendar,E6,F6,IsCurrencyPairCollateralBased,CollateralCurve,Permanent,_xll.ohTrigger(ManualTrigger,'General Settings'!$C$12),ObjectOverwrite))</f>
        <v>obj_008e7#0041</v>
      </c>
      <c r="H6" s="18" t="str">
        <f>_xll.ohRangeRetrieveError(G6)</f>
        <v/>
      </c>
      <c r="I6" s="6" t="str">
        <f>IFERROR(_xll.qlRateHelperQuoteName(G6),"--")</f>
        <v>USDGBP1M_Quote</v>
      </c>
      <c r="J6" s="7">
        <f>IFERROR(_xll.qlRateHelperQuoteValue(G6),"--")</f>
        <v>-3.7950000000000001E-4</v>
      </c>
      <c r="K6" s="28">
        <f>IFERROR(_xll.qlFxSwapRateHelperSpotValue(G6),"--")</f>
        <v>1.5488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IFERROR(_xll.qlRateHelperEarliestDate(G6),"--")</f>
        <v>42145</v>
      </c>
      <c r="Q6" s="10">
        <f>IFERROR(_xll.qlRateHelperLatestDate(G6),"--")</f>
        <v>42177</v>
      </c>
      <c r="S6" s="55" t="s">
        <v>109</v>
      </c>
      <c r="T6" s="56" t="s">
        <v>55</v>
      </c>
      <c r="U6" s="16" t="s">
        <v>112</v>
      </c>
    </row>
    <row r="7" spans="1:21" x14ac:dyDescent="0.2">
      <c r="A7" s="23" t="s">
        <v>25</v>
      </c>
      <c r="B7" s="17" t="str">
        <f t="shared" si="0"/>
        <v>USDGBP2M_Quote</v>
      </c>
      <c r="C7" s="17" t="str">
        <f t="shared" si="1"/>
        <v>USDGBP_Quote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Settings'!$C$12))),"--",_xll.qlFxSwapRateHelper(,B7,C7,IF(A7="SN","1D",IF(A7="SW","1W",A7)),D7,JoinCalendar,E7,F7,IsCurrencyPairCollateralBased,CollateralCurve,Permanent,_xll.ohTrigger(ManualTrigger,'General Settings'!$C$12),ObjectOverwrite))</f>
        <v>obj_008ed#0040</v>
      </c>
      <c r="H7" s="18" t="str">
        <f>_xll.ohRangeRetrieveError(G7)</f>
        <v/>
      </c>
      <c r="I7" s="6" t="str">
        <f>IFERROR(_xll.qlRateHelperQuoteName(G7),"--")</f>
        <v>USDGBP2M_Quote</v>
      </c>
      <c r="J7" s="7">
        <f>IFERROR(_xll.qlRateHelperQuoteValue(G7),"--")</f>
        <v>-7.2000000000000005E-4</v>
      </c>
      <c r="K7" s="28">
        <f>IFERROR(_xll.qlFxSwapRateHelperSpotValue(G7),"--")</f>
        <v>1.5488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IFERROR(_xll.qlRateHelperEarliestDate(G7),"--")</f>
        <v>42145</v>
      </c>
      <c r="Q7" s="10">
        <f>IFERROR(_xll.qlRateHelperLatestDate(G7),"--")</f>
        <v>42206</v>
      </c>
      <c r="S7" s="53" t="s">
        <v>78</v>
      </c>
      <c r="T7" s="51" t="b">
        <f>IF(BaseCurrency=CollateralCurrency,TRUE,FALSE)</f>
        <v>0</v>
      </c>
      <c r="U7" s="16" t="s">
        <v>112</v>
      </c>
    </row>
    <row r="8" spans="1:21" x14ac:dyDescent="0.2">
      <c r="A8" s="23" t="s">
        <v>24</v>
      </c>
      <c r="B8" s="17" t="str">
        <f t="shared" si="0"/>
        <v>USDGBP3M_Quote</v>
      </c>
      <c r="C8" s="17" t="str">
        <f t="shared" si="1"/>
        <v>USDGBP_Quote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Settings'!$C$12))),"--",_xll.qlFxSwapRateHelper(,B8,C8,IF(A8="SN","1D",IF(A8="SW","1W",A8)),D8,JoinCalendar,E8,F8,IsCurrencyPairCollateralBased,CollateralCurve,Permanent,_xll.ohTrigger(ManualTrigger,'General Settings'!$C$12),ObjectOverwrite))</f>
        <v>obj_00951#0041</v>
      </c>
      <c r="H8" s="18" t="str">
        <f>_xll.ohRangeRetrieveError(G8)</f>
        <v/>
      </c>
      <c r="I8" s="6" t="str">
        <f>IFERROR(_xll.qlRateHelperQuoteName(G8),"--")</f>
        <v>USDGBP3M_Quote</v>
      </c>
      <c r="J8" s="7">
        <f>IFERROR(_xll.qlRateHelperQuoteValue(G8),"--")</f>
        <v>-1.0605E-3</v>
      </c>
      <c r="K8" s="28">
        <f>IFERROR(_xll.qlFxSwapRateHelperSpotValue(G8),"--")</f>
        <v>1.5488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IFERROR(_xll.qlRateHelperEarliestDate(G8),"--")</f>
        <v>42145</v>
      </c>
      <c r="Q8" s="10">
        <f>IFERROR(_xll.qlRateHelperLatestDate(G8),"--")</f>
        <v>42237</v>
      </c>
      <c r="S8" s="52" t="s">
        <v>110</v>
      </c>
      <c r="T8" s="94" t="s">
        <v>119</v>
      </c>
      <c r="U8" s="16" t="s">
        <v>112</v>
      </c>
    </row>
    <row r="9" spans="1:21" x14ac:dyDescent="0.2">
      <c r="A9" s="23" t="s">
        <v>23</v>
      </c>
      <c r="B9" s="17" t="str">
        <f t="shared" si="0"/>
        <v>USDGBP4M_Quote</v>
      </c>
      <c r="C9" s="17" t="str">
        <f t="shared" si="1"/>
        <v>USDGBP_Quote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Settings'!$C$12))),"--",_xll.qlFxSwapRateHelper(,B9,C9,IF(A9="SN","1D",IF(A9="SW","1W",A9)),D9,JoinCalendar,E9,F9,IsCurrencyPairCollateralBased,CollateralCurve,Permanent,_xll.ohTrigger(ManualTrigger,'General Settings'!$C$12),ObjectOverwrite))</f>
        <v>obj_0093d#0041</v>
      </c>
      <c r="H9" s="18" t="str">
        <f>_xll.ohRangeRetrieveError(G9)</f>
        <v/>
      </c>
      <c r="I9" s="6" t="str">
        <f>IFERROR(_xll.qlRateHelperQuoteName(G9),"--")</f>
        <v>USDGBP4M_Quote</v>
      </c>
      <c r="J9" s="7">
        <f>IFERROR(_xll.qlRateHelperQuoteValue(G9),"--")</f>
        <v>-1.3805E-3</v>
      </c>
      <c r="K9" s="28">
        <f>IFERROR(_xll.qlFxSwapRateHelperSpotValue(G9),"--")</f>
        <v>1.5488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IFERROR(_xll.qlRateHelperEarliestDate(G9),"--")</f>
        <v>42145</v>
      </c>
      <c r="Q9" s="10">
        <f>IFERROR(_xll.qlRateHelperLatestDate(G9),"--")</f>
        <v>42268</v>
      </c>
      <c r="S9" s="53" t="s">
        <v>111</v>
      </c>
      <c r="T9" s="61" t="s">
        <v>64</v>
      </c>
      <c r="U9" s="16" t="s">
        <v>112</v>
      </c>
    </row>
    <row r="10" spans="1:21" x14ac:dyDescent="0.2">
      <c r="A10" s="23" t="s">
        <v>22</v>
      </c>
      <c r="B10" s="17" t="str">
        <f t="shared" si="0"/>
        <v>USDGBP5M_Quote</v>
      </c>
      <c r="C10" s="17" t="str">
        <f t="shared" si="1"/>
        <v>USDGBP_Quote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Settings'!$C$12))),"--",_xll.qlFxSwapRateHelper(,B10,C10,IF(A10="SN","1D",IF(A10="SW","1W",A10)),D10,JoinCalendar,E10,F10,IsCurrencyPairCollateralBased,CollateralCurve,Permanent,_xll.ohTrigger(ManualTrigger,'General Settings'!$C$12),ObjectOverwrite))</f>
        <v>obj_008f4#0041</v>
      </c>
      <c r="H10" s="18" t="str">
        <f>_xll.ohRangeRetrieveError(G10)</f>
        <v/>
      </c>
      <c r="I10" s="6" t="str">
        <f>IFERROR(_xll.qlRateHelperQuoteName(G10),"--")</f>
        <v>USDGBP5M_Quote</v>
      </c>
      <c r="J10" s="7">
        <f>IFERROR(_xll.qlRateHelperQuoteValue(G10),"--")</f>
        <v>-1.6510000000000001E-3</v>
      </c>
      <c r="K10" s="28">
        <f>IFERROR(_xll.qlFxSwapRateHelperSpotValue(G10),"--")</f>
        <v>1.5488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IFERROR(_xll.qlRateHelperEarliestDate(G10),"--")</f>
        <v>42145</v>
      </c>
      <c r="Q10" s="10">
        <f>IFERROR(_xll.qlRateHelperLatestDate(G10),"--")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USDGBP6M_Quote</v>
      </c>
      <c r="C11" s="17" t="str">
        <f t="shared" si="1"/>
        <v>USDGBP_Quote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Settings'!$C$12))),"--",_xll.qlFxSwapRateHelper(,B11,C11,IF(A11="SN","1D",IF(A11="SW","1W",A11)),D11,JoinCalendar,E11,F11,IsCurrencyPairCollateralBased,CollateralCurve,Permanent,_xll.ohTrigger(ManualTrigger,'General Settings'!$C$12),ObjectOverwrite))</f>
        <v>obj_008f5#0040</v>
      </c>
      <c r="H11" s="18" t="str">
        <f>_xll.ohRangeRetrieveError(G11)</f>
        <v/>
      </c>
      <c r="I11" s="6" t="str">
        <f>IFERROR(_xll.qlRateHelperQuoteName(G11),"--")</f>
        <v>USDGBP6M_Quote</v>
      </c>
      <c r="J11" s="7">
        <f>IFERROR(_xll.qlRateHelperQuoteValue(G11),"--")</f>
        <v>-1.916E-3</v>
      </c>
      <c r="K11" s="28">
        <f>IFERROR(_xll.qlFxSwapRateHelperSpotValue(G11),"--")</f>
        <v>1.5488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IFERROR(_xll.qlRateHelperEarliestDate(G11),"--")</f>
        <v>42145</v>
      </c>
      <c r="Q11" s="10">
        <f>IFERROR(_xll.qlRateHelperLatestDate(G11),"--")</f>
        <v>42331</v>
      </c>
      <c r="S11" s="54" t="s">
        <v>69</v>
      </c>
      <c r="T11" s="62" t="str">
        <f>T10&amp;"("&amp;T8&amp;","&amp;T9&amp;")"</f>
        <v>JoinHolidays(UnitedKingdom::Exchange,UnitedStates::Settlement)</v>
      </c>
      <c r="U11" s="16" t="s">
        <v>112</v>
      </c>
    </row>
    <row r="12" spans="1:21" x14ac:dyDescent="0.2">
      <c r="A12" s="23" t="s">
        <v>20</v>
      </c>
      <c r="B12" s="17" t="str">
        <f t="shared" si="0"/>
        <v>USDGBP7M_Quote</v>
      </c>
      <c r="C12" s="17" t="str">
        <f t="shared" si="1"/>
        <v>USDGBP_Quote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Settings'!$C$12))),"--",_xll.qlFxSwapRateHelper(,B12,C12,IF(A12="SN","1D",IF(A12="SW","1W",A12)),D12,JoinCalendar,E12,F12,IsCurrencyPairCollateralBased,CollateralCurve,Permanent,_xll.ohTrigger(ManualTrigger,'General Settings'!$C$12),ObjectOverwrite))</f>
        <v>obj_00914#0041</v>
      </c>
      <c r="H12" s="18" t="str">
        <f>_xll.ohRangeRetrieveError(G12)</f>
        <v/>
      </c>
      <c r="I12" s="6" t="str">
        <f>IFERROR(_xll.qlRateHelperQuoteName(G12),"--")</f>
        <v>USDGBP7M_Quote</v>
      </c>
      <c r="J12" s="7">
        <f>IFERROR(_xll.qlRateHelperQuoteValue(G12),"--")</f>
        <v>-2.15E-3</v>
      </c>
      <c r="K12" s="28">
        <f>IFERROR(_xll.qlFxSwapRateHelperSpotValue(G12),"--")</f>
        <v>1.5488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IFERROR(_xll.qlRateHelperEarliestDate(G12),"--")</f>
        <v>42145</v>
      </c>
      <c r="Q12" s="10">
        <f>IFERROR(_xll.qlRateHelperLatestDate(G12),"--")</f>
        <v>42359</v>
      </c>
    </row>
    <row r="13" spans="1:21" x14ac:dyDescent="0.2">
      <c r="A13" s="23" t="s">
        <v>19</v>
      </c>
      <c r="B13" s="17" t="str">
        <f t="shared" si="0"/>
        <v>USDGBP8M_Quote</v>
      </c>
      <c r="C13" s="17" t="str">
        <f t="shared" si="1"/>
        <v>USDGBP_Quote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Settings'!$C$12))),"--",_xll.qlFxSwapRateHelper(,B13,C13,IF(A13="SN","1D",IF(A13="SW","1W",A13)),D13,JoinCalendar,E13,F13,IsCurrencyPairCollateralBased,CollateralCurve,Permanent,_xll.ohTrigger(ManualTrigger,'General Settings'!$C$12),ObjectOverwrite))</f>
        <v>obj_0092f#0041</v>
      </c>
      <c r="H13" s="18" t="str">
        <f>_xll.ohRangeRetrieveError(G13)</f>
        <v/>
      </c>
      <c r="I13" s="6" t="str">
        <f>IFERROR(_xll.qlRateHelperQuoteName(G13),"--")</f>
        <v>USDGBP8M_Quote</v>
      </c>
      <c r="J13" s="7">
        <f>IFERROR(_xll.qlRateHelperQuoteValue(G13),"--")</f>
        <v>-2.248E-3</v>
      </c>
      <c r="K13" s="28">
        <f>IFERROR(_xll.qlFxSwapRateHelperSpotValue(G13),"--")</f>
        <v>1.5488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IFERROR(_xll.qlRateHelperEarliestDate(G13),"--")</f>
        <v>42145</v>
      </c>
      <c r="Q13" s="10">
        <f>IFERROR(_xll.qlRateHelperLatestDate(G13),"--")</f>
        <v>42390</v>
      </c>
    </row>
    <row r="14" spans="1:21" x14ac:dyDescent="0.2">
      <c r="A14" s="23" t="s">
        <v>18</v>
      </c>
      <c r="B14" s="17" t="str">
        <f t="shared" si="0"/>
        <v>USDGBP9M_Quote</v>
      </c>
      <c r="C14" s="17" t="str">
        <f t="shared" si="1"/>
        <v>USDGBP_Quote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Settings'!$C$12))),"--",_xll.qlFxSwapRateHelper(,B14,C14,IF(A14="SN","1D",IF(A14="SW","1W",A14)),D14,JoinCalendar,E14,F14,IsCurrencyPairCollateralBased,CollateralCurve,Permanent,_xll.ohTrigger(ManualTrigger,'General Settings'!$C$12),ObjectOverwrite))</f>
        <v>obj_00932#0040</v>
      </c>
      <c r="H14" s="18" t="str">
        <f>_xll.ohRangeRetrieveError(G14)</f>
        <v/>
      </c>
      <c r="I14" s="6" t="str">
        <f>IFERROR(_xll.qlRateHelperQuoteName(G14),"--")</f>
        <v>USDGBP9M_Quote</v>
      </c>
      <c r="J14" s="7">
        <f>IFERROR(_xll.qlRateHelperQuoteValue(G14),"--")</f>
        <v>-2.3500000000000001E-3</v>
      </c>
      <c r="K14" s="28">
        <f>IFERROR(_xll.qlFxSwapRateHelperSpotValue(G14),"--")</f>
        <v>1.5488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IFERROR(_xll.qlRateHelperEarliestDate(G14),"--")</f>
        <v>42145</v>
      </c>
      <c r="Q14" s="10">
        <f>IFERROR(_xll.qlRateHelperLatestDate(G14),"--")</f>
        <v>42422</v>
      </c>
    </row>
    <row r="15" spans="1:21" x14ac:dyDescent="0.2">
      <c r="A15" s="23" t="s">
        <v>17</v>
      </c>
      <c r="B15" s="17" t="str">
        <f t="shared" si="0"/>
        <v>USDGBP10M_Quote</v>
      </c>
      <c r="C15" s="17" t="str">
        <f t="shared" si="1"/>
        <v>USDGBP_Quote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Settings'!$C$12))),"--",_xll.qlFxSwapRateHelper(,B15,C15,IF(A15="SN","1D",IF(A15="SW","1W",A15)),D15,JoinCalendar,E15,F15,IsCurrencyPairCollateralBased,CollateralCurve,Permanent,_xll.ohTrigger(ManualTrigger,'General Settings'!$C$12),ObjectOverwrite))</f>
        <v>obj_00934#0040</v>
      </c>
      <c r="H15" s="18" t="str">
        <f>_xll.ohRangeRetrieveError(G15)</f>
        <v/>
      </c>
      <c r="I15" s="6" t="str">
        <f>IFERROR(_xll.qlRateHelperQuoteName(G15),"--")</f>
        <v>USDGBP10M_Quote</v>
      </c>
      <c r="J15" s="7">
        <f>IFERROR(_xll.qlRateHelperQuoteValue(G15),"--")</f>
        <v>-2.4250000000000001E-3</v>
      </c>
      <c r="K15" s="28">
        <f>IFERROR(_xll.qlFxSwapRateHelperSpotValue(G15),"--")</f>
        <v>1.5488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IFERROR(_xll.qlRateHelperEarliestDate(G15),"--")</f>
        <v>42145</v>
      </c>
      <c r="Q15" s="10">
        <f>IFERROR(_xll.qlRateHelperLatestDate(G15),"--")</f>
        <v>42450</v>
      </c>
    </row>
    <row r="16" spans="1:21" x14ac:dyDescent="0.2">
      <c r="A16" s="23" t="s">
        <v>16</v>
      </c>
      <c r="B16" s="17" t="str">
        <f t="shared" si="0"/>
        <v>USDGBP11M_Quote</v>
      </c>
      <c r="C16" s="17" t="str">
        <f t="shared" si="1"/>
        <v>USDGBP_Quote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Settings'!$C$12))),"--",_xll.qlFxSwapRateHelper(,B16,C16,IF(A16="SN","1D",IF(A16="SW","1W",A16)),D16,JoinCalendar,E16,F16,IsCurrencyPairCollateralBased,CollateralCurve,Permanent,_xll.ohTrigger(ManualTrigger,'General Settings'!$C$12),ObjectOverwrite))</f>
        <v>obj_00952#0040</v>
      </c>
      <c r="H16" s="18" t="str">
        <f>_xll.ohRangeRetrieveError(G16)</f>
        <v/>
      </c>
      <c r="I16" s="6" t="str">
        <f>IFERROR(_xll.qlRateHelperQuoteName(G16),"--")</f>
        <v>USDGBP11M_Quote</v>
      </c>
      <c r="J16" s="7">
        <f>IFERROR(_xll.qlRateHelperQuoteValue(G16),"--")</f>
        <v>-2.4369999999999999E-3</v>
      </c>
      <c r="K16" s="28">
        <f>IFERROR(_xll.qlFxSwapRateHelperSpotValue(G16),"--")</f>
        <v>1.5488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IFERROR(_xll.qlRateHelperEarliestDate(G16),"--")</f>
        <v>42145</v>
      </c>
      <c r="Q16" s="10">
        <f>IFERROR(_xll.qlRateHelperLatestDate(G16),"--")</f>
        <v>42481</v>
      </c>
    </row>
    <row r="17" spans="1:17" x14ac:dyDescent="0.2">
      <c r="A17" s="23" t="s">
        <v>15</v>
      </c>
      <c r="B17" s="17" t="str">
        <f t="shared" si="0"/>
        <v>USDGBP1Y_Quote</v>
      </c>
      <c r="C17" s="17" t="str">
        <f t="shared" si="1"/>
        <v>USDGBP_Quote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Settings'!$C$12))),"--",_xll.qlFxSwapRateHelper(,B17,C17,IF(A17="SN","1D",IF(A17="SW","1W",A17)),D17,JoinCalendar,E17,F17,IsCurrencyPairCollateralBased,CollateralCurve,Permanent,_xll.ohTrigger(ManualTrigger,'General Settings'!$C$12),ObjectOverwrite))</f>
        <v>obj_00937#0040</v>
      </c>
      <c r="H17" s="18" t="str">
        <f>_xll.ohRangeRetrieveError(G17)</f>
        <v/>
      </c>
      <c r="I17" s="6" t="str">
        <f>IFERROR(_xll.qlRateHelperQuoteName(G17),"--")</f>
        <v>USDGBP1Y_Quote</v>
      </c>
      <c r="J17" s="7">
        <f>IFERROR(_xll.qlRateHelperQuoteValue(G17),"--")</f>
        <v>-2.4299999999999999E-3</v>
      </c>
      <c r="K17" s="28">
        <f>IFERROR(_xll.qlFxSwapRateHelperSpotValue(G17),"--")</f>
        <v>1.5488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IFERROR(_xll.qlRateHelperEarliestDate(G17),"--")</f>
        <v>42145</v>
      </c>
      <c r="Q17" s="10">
        <f>IFERROR(_xll.qlRateHelperLatestDate(G17),"--")</f>
        <v>42513</v>
      </c>
    </row>
    <row r="18" spans="1:17" x14ac:dyDescent="0.2">
      <c r="A18" s="23" t="s">
        <v>81</v>
      </c>
      <c r="B18" s="17" t="str">
        <f t="shared" si="0"/>
        <v>USDGBP13M_Quote</v>
      </c>
      <c r="C18" s="17" t="str">
        <f t="shared" si="1"/>
        <v>USDGBP_Quote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Settings'!$C$12))),"--",_xll.qlFxSwapRateHelper(,B18,C18,IF(A18="SN","1D",IF(A18="SW","1W",A18)),D18,JoinCalendar,E18,F18,IsCurrencyPairCollateralBased,CollateralCurve,Permanent,_xll.ohTrigger(ManualTrigger,'General Settings'!$C$12),ObjectOverwrite))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IFERROR(_xll.qlRateHelperEarliestDate(G18),"--")</f>
        <v>--</v>
      </c>
      <c r="Q18" s="10" t="str">
        <f>IFERROR(_xll.qlRateHelperLatestDate(G18),"--")</f>
        <v>--</v>
      </c>
    </row>
    <row r="19" spans="1:17" x14ac:dyDescent="0.2">
      <c r="A19" s="23" t="s">
        <v>82</v>
      </c>
      <c r="B19" s="17" t="str">
        <f t="shared" si="0"/>
        <v>USDGBP14M_Quote</v>
      </c>
      <c r="C19" s="17" t="str">
        <f t="shared" si="1"/>
        <v>USDGBP_Quote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Settings'!$C$12))),"--",_xll.qlFxSwapRateHelper(,B19,C19,IF(A19="SN","1D",IF(A19="SW","1W",A19)),D19,JoinCalendar,E19,F19,IsCurrencyPairCollateralBased,CollateralCurve,Permanent,_xll.ohTrigger(ManualTrigger,'General Settings'!$C$12),ObjectOverwrite))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IFERROR(_xll.qlRateHelperEarliestDate(G19),"--")</f>
        <v>--</v>
      </c>
      <c r="Q19" s="10" t="str">
        <f>IFERROR(_xll.qlRateHelperLatestDate(G19),"--")</f>
        <v>--</v>
      </c>
    </row>
    <row r="20" spans="1:17" x14ac:dyDescent="0.2">
      <c r="A20" s="23" t="s">
        <v>14</v>
      </c>
      <c r="B20" s="17" t="str">
        <f t="shared" si="0"/>
        <v>USDGBP15M_Quote</v>
      </c>
      <c r="C20" s="17" t="str">
        <f t="shared" si="1"/>
        <v>USDGBP_Quote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Settings'!$C$12))),"--",_xll.qlFxSwapRateHelper(,B20,C20,IF(A20="SN","1D",IF(A20="SW","1W",A20)),D20,JoinCalendar,E20,F20,IsCurrencyPairCollateralBased,CollateralCurve,Permanent,_xll.ohTrigger(ManualTrigger,'General Settings'!$C$12),ObjectOverwrite))</f>
        <v>obj_0090d#0041</v>
      </c>
      <c r="H20" s="18" t="str">
        <f>_xll.ohRangeRetrieveError(G20)</f>
        <v/>
      </c>
      <c r="I20" s="6" t="str">
        <f>IFERROR(_xll.qlRateHelperQuoteName(G20),"--")</f>
        <v>USDGBP15M_Quote</v>
      </c>
      <c r="J20" s="7">
        <f>IFERROR(_xll.qlRateHelperQuoteValue(G20),"--")</f>
        <v>-2.3280000000000002E-3</v>
      </c>
      <c r="K20" s="28">
        <f>IFERROR(_xll.qlFxSwapRateHelperSpotValue(G20),"--")</f>
        <v>1.5488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IFERROR(_xll.qlRateHelperEarliestDate(G20),"--")</f>
        <v>42145</v>
      </c>
      <c r="Q20" s="10">
        <f>IFERROR(_xll.qlRateHelperLatestDate(G20),"--")</f>
        <v>42604</v>
      </c>
    </row>
    <row r="21" spans="1:17" x14ac:dyDescent="0.2">
      <c r="A21" s="23" t="s">
        <v>83</v>
      </c>
      <c r="B21" s="17" t="str">
        <f t="shared" si="0"/>
        <v>USDGBP16M_Quote</v>
      </c>
      <c r="C21" s="17" t="str">
        <f t="shared" si="1"/>
        <v>USDGBP_Quote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Settings'!$C$12))),"--",_xll.qlFxSwapRateHelper(,B21,C21,IF(A21="SN","1D",IF(A21="SW","1W",A21)),D21,JoinCalendar,E21,F21,IsCurrencyPairCollateralBased,CollateralCurve,Permanent,_xll.ohTrigger(ManualTrigger,'General Settings'!$C$12),ObjectOverwrite))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IFERROR(_xll.qlRateHelperEarliestDate(G21),"--")</f>
        <v>--</v>
      </c>
      <c r="Q21" s="10" t="str">
        <f>IFERROR(_xll.qlRateHelperLatestDate(G21),"--")</f>
        <v>--</v>
      </c>
    </row>
    <row r="22" spans="1:17" x14ac:dyDescent="0.2">
      <c r="A22" s="23" t="s">
        <v>84</v>
      </c>
      <c r="B22" s="17" t="str">
        <f t="shared" si="0"/>
        <v>USDGBP17M_Quote</v>
      </c>
      <c r="C22" s="17" t="str">
        <f t="shared" si="1"/>
        <v>USDGBP_Quote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Settings'!$C$12))),"--",_xll.qlFxSwapRateHelper(,B22,C22,IF(A22="SN","1D",IF(A22="SW","1W",A22)),D22,JoinCalendar,E22,F22,IsCurrencyPairCollateralBased,CollateralCurve,Permanent,_xll.ohTrigger(ManualTrigger,'General Settings'!$C$12),ObjectOverwrite))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IFERROR(_xll.qlRateHelperEarliestDate(G22),"--")</f>
        <v>--</v>
      </c>
      <c r="Q22" s="10" t="str">
        <f>IFERROR(_xll.qlRateHelperLatestDate(G22),"--")</f>
        <v>--</v>
      </c>
    </row>
    <row r="23" spans="1:17" x14ac:dyDescent="0.2">
      <c r="A23" s="23" t="s">
        <v>13</v>
      </c>
      <c r="B23" s="17" t="str">
        <f t="shared" si="0"/>
        <v>USDGBP18M_Quote</v>
      </c>
      <c r="C23" s="17" t="str">
        <f t="shared" si="1"/>
        <v>USDGBP_Quote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Settings'!$C$12))),"--",_xll.qlFxSwapRateHelper(,B23,C23,IF(A23="SN","1D",IF(A23="SW","1W",A23)),D23,JoinCalendar,E23,F23,IsCurrencyPairCollateralBased,CollateralCurve,Permanent,_xll.ohTrigger(ManualTrigger,'General Settings'!$C$12),ObjectOverwrite))</f>
        <v>obj_00954#0041</v>
      </c>
      <c r="H23" s="18" t="str">
        <f>_xll.ohRangeRetrieveError(G23)</f>
        <v/>
      </c>
      <c r="I23" s="6" t="str">
        <f>IFERROR(_xll.qlRateHelperQuoteName(G23),"--")</f>
        <v>USDGBP18M_Quote</v>
      </c>
      <c r="J23" s="7">
        <f>IFERROR(_xll.qlRateHelperQuoteValue(G23),"--")</f>
        <v>-2.0050000000000003E-3</v>
      </c>
      <c r="K23" s="28">
        <f>IFERROR(_xll.qlFxSwapRateHelperSpotValue(G23),"--")</f>
        <v>1.5488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IFERROR(_xll.qlRateHelperEarliestDate(G23),"--")</f>
        <v>42145</v>
      </c>
      <c r="Q23" s="10">
        <f>IFERROR(_xll.qlRateHelperLatestDate(G23),"--")</f>
        <v>42695</v>
      </c>
    </row>
    <row r="24" spans="1:17" x14ac:dyDescent="0.2">
      <c r="A24" s="23" t="s">
        <v>85</v>
      </c>
      <c r="B24" s="17" t="str">
        <f t="shared" si="0"/>
        <v>USDGBP19M_Quote</v>
      </c>
      <c r="C24" s="17" t="str">
        <f t="shared" si="1"/>
        <v>USDGBP_Quote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Settings'!$C$12))),"--",_xll.qlFxSwapRateHelper(,B24,C24,IF(A24="SN","1D",IF(A24="SW","1W",A24)),D24,JoinCalendar,E24,F24,IsCurrencyPairCollateralBased,CollateralCurve,Permanent,_xll.ohTrigger(ManualTrigger,'General Settings'!$C$12),ObjectOverwrite))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IFERROR(_xll.qlRateHelperEarliestDate(G24),"--")</f>
        <v>--</v>
      </c>
      <c r="Q24" s="10" t="str">
        <f>IFERROR(_xll.qlRateHelperLatestDate(G24),"--")</f>
        <v>--</v>
      </c>
    </row>
    <row r="25" spans="1:17" x14ac:dyDescent="0.2">
      <c r="A25" s="23" t="s">
        <v>86</v>
      </c>
      <c r="B25" s="17" t="str">
        <f t="shared" si="0"/>
        <v>USDGBP20M_Quote</v>
      </c>
      <c r="C25" s="17" t="str">
        <f t="shared" si="1"/>
        <v>USDGBP_Quote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Settings'!$C$12))),"--",_xll.qlFxSwapRateHelper(,B25,C25,IF(A25="SN","1D",IF(A25="SW","1W",A25)),D25,JoinCalendar,E25,F25,IsCurrencyPairCollateralBased,CollateralCurve,Permanent,_xll.ohTrigger(ManualTrigger,'General Settings'!$C$12),ObjectOverwrite))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IFERROR(_xll.qlRateHelperEarliestDate(G25),"--")</f>
        <v>--</v>
      </c>
      <c r="Q25" s="10" t="str">
        <f>IFERROR(_xll.qlRateHelperLatestDate(G25),"--")</f>
        <v>--</v>
      </c>
    </row>
    <row r="26" spans="1:17" x14ac:dyDescent="0.2">
      <c r="A26" s="23" t="s">
        <v>12</v>
      </c>
      <c r="B26" s="17" t="str">
        <f t="shared" si="0"/>
        <v>USDGBP21M_Quote</v>
      </c>
      <c r="C26" s="17" t="str">
        <f t="shared" si="1"/>
        <v>USDGBP_Quote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Settings'!$C$12))),"--",_xll.qlFxSwapRateHelper(,B26,C26,IF(A26="SN","1D",IF(A26="SW","1W",A26)),D26,JoinCalendar,E26,F26,IsCurrencyPairCollateralBased,CollateralCurve,Permanent,_xll.ohTrigger(ManualTrigger,'General Settings'!$C$12),ObjectOverwrite))</f>
        <v>obj_008ee#0040</v>
      </c>
      <c r="H26" s="18" t="str">
        <f>_xll.ohRangeRetrieveError(G26)</f>
        <v/>
      </c>
      <c r="I26" s="6" t="str">
        <f>IFERROR(_xll.qlRateHelperQuoteName(G26),"--")</f>
        <v>USDGBP21M_Quote</v>
      </c>
      <c r="J26" s="7">
        <f>IFERROR(_xll.qlRateHelperQuoteValue(G26),"--")</f>
        <v>-1.2650000000000001E-3</v>
      </c>
      <c r="K26" s="28">
        <f>IFERROR(_xll.qlFxSwapRateHelperSpotValue(G26),"--")</f>
        <v>1.5488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IFERROR(_xll.qlRateHelperEarliestDate(G26),"--")</f>
        <v>42145</v>
      </c>
      <c r="Q26" s="10">
        <f>IFERROR(_xll.qlRateHelperLatestDate(G26),"--")</f>
        <v>42787</v>
      </c>
    </row>
    <row r="27" spans="1:17" x14ac:dyDescent="0.2">
      <c r="A27" s="23" t="s">
        <v>87</v>
      </c>
      <c r="B27" s="17" t="str">
        <f t="shared" si="0"/>
        <v>USDGBP22M_Quote</v>
      </c>
      <c r="C27" s="17" t="str">
        <f t="shared" si="1"/>
        <v>USDGBP_Quote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Settings'!$C$12))),"--",_xll.qlFxSwapRateHelper(,B27,C27,IF(A27="SN","1D",IF(A27="SW","1W",A27)),D27,JoinCalendar,E27,F27,IsCurrencyPairCollateralBased,CollateralCurve,Permanent,_xll.ohTrigger(ManualTrigger,'General Settings'!$C$12),ObjectOverwrite))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IFERROR(_xll.qlRateHelperEarliestDate(G27),"--")</f>
        <v>--</v>
      </c>
      <c r="Q27" s="10" t="str">
        <f>IFERROR(_xll.qlRateHelperLatestDate(G27),"--")</f>
        <v>--</v>
      </c>
    </row>
    <row r="28" spans="1:17" x14ac:dyDescent="0.2">
      <c r="A28" s="23" t="s">
        <v>88</v>
      </c>
      <c r="B28" s="17" t="str">
        <f t="shared" si="0"/>
        <v>USDGBP23M_Quote</v>
      </c>
      <c r="C28" s="17" t="str">
        <f t="shared" si="1"/>
        <v>USDGBP_Quote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Settings'!$C$12))),"--",_xll.qlFxSwapRateHelper(,B28,C28,IF(A28="SN","1D",IF(A28="SW","1W",A28)),D28,JoinCalendar,E28,F28,IsCurrencyPairCollateralBased,CollateralCurve,Permanent,_xll.ohTrigger(ManualTrigger,'General Settings'!$C$12),ObjectOverwrite))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IFERROR(_xll.qlRateHelperEarliestDate(G28),"--")</f>
        <v>--</v>
      </c>
      <c r="Q28" s="10" t="str">
        <f>IFERROR(_xll.qlRateHelperLatestDate(G28),"--")</f>
        <v>--</v>
      </c>
    </row>
    <row r="29" spans="1:17" x14ac:dyDescent="0.2">
      <c r="A29" s="23" t="s">
        <v>11</v>
      </c>
      <c r="B29" s="17" t="str">
        <f t="shared" si="0"/>
        <v>USDGBP2Y_Quote</v>
      </c>
      <c r="C29" s="17" t="str">
        <f t="shared" si="1"/>
        <v>USDGBP_Quote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Settings'!$C$12))),"--",_xll.qlFxSwapRateHelper(,B29,C29,IF(A29="SN","1D",IF(A29="SW","1W",A29)),D29,JoinCalendar,E29,F29,IsCurrencyPairCollateralBased,CollateralCurve,Permanent,_xll.ohTrigger(ManualTrigger,'General Settings'!$C$12),ObjectOverwrite))</f>
        <v>obj_008e0#0040</v>
      </c>
      <c r="H29" s="18" t="str">
        <f>_xll.ohRangeRetrieveError(G29)</f>
        <v/>
      </c>
      <c r="I29" s="6" t="str">
        <f>IFERROR(_xll.qlRateHelperQuoteName(G29),"--")</f>
        <v>USDGBP2Y_Quote</v>
      </c>
      <c r="J29" s="7">
        <f>IFERROR(_xll.qlRateHelperQuoteValue(G29),"--")</f>
        <v>-1.25E-4</v>
      </c>
      <c r="K29" s="28">
        <f>IFERROR(_xll.qlFxSwapRateHelperSpotValue(G29),"--")</f>
        <v>1.5488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IFERROR(_xll.qlRateHelperEarliestDate(G29),"--")</f>
        <v>42145</v>
      </c>
      <c r="Q29" s="10">
        <f>IFERROR(_xll.qlRateHelperLatestDate(G29),"--")</f>
        <v>42877</v>
      </c>
    </row>
    <row r="30" spans="1:17" x14ac:dyDescent="0.2">
      <c r="A30" s="23" t="s">
        <v>10</v>
      </c>
      <c r="B30" s="17" t="str">
        <f t="shared" si="0"/>
        <v>USDGBP3Y_Quote</v>
      </c>
      <c r="C30" s="17" t="str">
        <f t="shared" si="1"/>
        <v>USDGBP_Quote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Settings'!$C$12))),"--",_xll.qlFxSwapRateHelper(,B30,C30,IF(A30="SN","1D",IF(A30="SW","1W",A30)),D30,JoinCalendar,E30,F30,IsCurrencyPairCollateralBased,CollateralCurve,Permanent,_xll.ohTrigger(ManualTrigger,'General Settings'!$C$12),ObjectOverwrite))</f>
        <v>obj_008f8#0041</v>
      </c>
      <c r="H30" s="18" t="str">
        <f>_xll.ohRangeRetrieveError(G30)</f>
        <v/>
      </c>
      <c r="I30" s="6" t="str">
        <f>IFERROR(_xll.qlRateHelperQuoteName(G30),"--")</f>
        <v>USDGBP3Y_Quote</v>
      </c>
      <c r="J30" s="7">
        <f>IFERROR(_xll.qlRateHelperQuoteValue(G30),"--")</f>
        <v>5.2800000000000008E-3</v>
      </c>
      <c r="K30" s="28">
        <f>IFERROR(_xll.qlFxSwapRateHelperSpotValue(G30),"--")</f>
        <v>1.5488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IFERROR(_xll.qlRateHelperEarliestDate(G30),"--")</f>
        <v>42145</v>
      </c>
      <c r="Q30" s="10">
        <f>IFERROR(_xll.qlRateHelperLatestDate(G30),"--")</f>
        <v>43241</v>
      </c>
    </row>
    <row r="31" spans="1:17" x14ac:dyDescent="0.2">
      <c r="A31" s="23" t="s">
        <v>9</v>
      </c>
      <c r="B31" s="17" t="str">
        <f t="shared" si="0"/>
        <v>USDGBP4Y_Quote</v>
      </c>
      <c r="C31" s="17" t="str">
        <f t="shared" si="1"/>
        <v>USDGBP_Quote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Settings'!$C$12))),"--",_xll.qlFxSwapRateHelper(,B31,C31,IF(A31="SN","1D",IF(A31="SW","1W",A31)),D31,JoinCalendar,E31,F31,IsCurrencyPairCollateralBased,CollateralCurve,Permanent,_xll.ohTrigger(ManualTrigger,'General Settings'!$C$12),ObjectOverwrite))</f>
        <v>obj_00915#0040</v>
      </c>
      <c r="H31" s="18" t="str">
        <f>_xll.ohRangeRetrieveError(G31)</f>
        <v/>
      </c>
      <c r="I31" s="6" t="str">
        <f>IFERROR(_xll.qlRateHelperQuoteName(G31),"--")</f>
        <v>USDGBP4Y_Quote</v>
      </c>
      <c r="J31" s="7">
        <f>IFERROR(_xll.qlRateHelperQuoteValue(G31),"--")</f>
        <v>1.2740000000000001E-2</v>
      </c>
      <c r="K31" s="28">
        <f>IFERROR(_xll.qlFxSwapRateHelperSpotValue(G31),"--")</f>
        <v>1.5488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IFERROR(_xll.qlRateHelperEarliestDate(G31),"--")</f>
        <v>42145</v>
      </c>
      <c r="Q31" s="10">
        <f>IFERROR(_xll.qlRateHelperLatestDate(G31),"--")</f>
        <v>43606</v>
      </c>
    </row>
    <row r="32" spans="1:17" x14ac:dyDescent="0.2">
      <c r="A32" s="23" t="s">
        <v>8</v>
      </c>
      <c r="B32" s="17" t="str">
        <f t="shared" si="0"/>
        <v>USDGBP5Y_Quote</v>
      </c>
      <c r="C32" s="17" t="str">
        <f t="shared" si="1"/>
        <v>USDGBP_Quote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Settings'!$C$12))),"--",_xll.qlFxSwapRateHelper(,B32,C32,IF(A32="SN","1D",IF(A32="SW","1W",A32)),D32,JoinCalendar,E32,F32,IsCurrencyPairCollateralBased,CollateralCurve,Permanent,_xll.ohTrigger(ManualTrigger,'General Settings'!$C$12),ObjectOverwrite))</f>
        <v>obj_0090c#0040</v>
      </c>
      <c r="H32" s="18" t="str">
        <f>_xll.ohRangeRetrieveError(G32)</f>
        <v/>
      </c>
      <c r="I32" s="6" t="str">
        <f>IFERROR(_xll.qlRateHelperQuoteName(G32),"--")</f>
        <v>USDGBP5Y_Quote</v>
      </c>
      <c r="J32" s="7">
        <f>IFERROR(_xll.qlRateHelperQuoteValue(G32),"--")</f>
        <v>2.24E-2</v>
      </c>
      <c r="K32" s="28">
        <f>IFERROR(_xll.qlFxSwapRateHelperSpotValue(G32),"--")</f>
        <v>1.5488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IFERROR(_xll.qlRateHelperEarliestDate(G32),"--")</f>
        <v>42145</v>
      </c>
      <c r="Q32" s="10">
        <f>IFERROR(_xll.qlRateHelperLatestDate(G32),"--")</f>
        <v>43972</v>
      </c>
    </row>
    <row r="33" spans="1:17" x14ac:dyDescent="0.2">
      <c r="A33" s="23" t="s">
        <v>7</v>
      </c>
      <c r="B33" s="17" t="str">
        <f t="shared" si="0"/>
        <v>USDGBP6Y_Quote</v>
      </c>
      <c r="C33" s="17" t="str">
        <f t="shared" si="1"/>
        <v>USDGBP_Quote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Settings'!$C$12))),"--",_xll.qlFxSwapRateHelper(,B33,C33,IF(A33="SN","1D",IF(A33="SW","1W",A33)),D33,JoinCalendar,E33,F33,IsCurrencyPairCollateralBased,CollateralCurve,Permanent,_xll.ohTrigger(ManualTrigger,'General Settings'!$C$12),ObjectOverwrite))</f>
        <v>obj_008df#0041</v>
      </c>
      <c r="H33" s="18" t="str">
        <f>_xll.ohRangeRetrieveError(G33)</f>
        <v/>
      </c>
      <c r="I33" s="6" t="str">
        <f>IFERROR(_xll.qlRateHelperQuoteName(G33),"--")</f>
        <v>USDGBP6Y_Quote</v>
      </c>
      <c r="J33" s="7">
        <f>IFERROR(_xll.qlRateHelperQuoteValue(G33),"--")</f>
        <v>3.3349999999999998E-2</v>
      </c>
      <c r="K33" s="28">
        <f>IFERROR(_xll.qlFxSwapRateHelperSpotValue(G33),"--")</f>
        <v>1.5488</v>
      </c>
      <c r="L33" s="7"/>
      <c r="M33" s="8" t="b">
        <f t="shared" si="2"/>
        <v>1</v>
      </c>
      <c r="N33" s="9">
        <v>50</v>
      </c>
      <c r="O33" s="9">
        <v>1</v>
      </c>
      <c r="P33" s="10">
        <f>IFERROR(_xll.qlRateHelperEarliestDate(G33),"--")</f>
        <v>42145</v>
      </c>
      <c r="Q33" s="10">
        <f>IFERROR(_xll.qlRateHelperLatestDate(G33),"--")</f>
        <v>44337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USDGBP7Y_Quote</v>
      </c>
      <c r="C34" s="17" t="str">
        <f t="shared" ref="C34:C57" si="4">CollateralCurrency&amp;ForeignCurrency&amp;QuoteSuffix</f>
        <v>USDGBP_Quote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Settings'!$C$12))),"--",_xll.qlFxSwapRateHelper(,B34,C34,IF(A34="SN","1D",IF(A34="SW","1W",A34)),D34,JoinCalendar,E34,F34,IsCurrencyPairCollateralBased,CollateralCurve,Permanent,_xll.ohTrigger(ManualTrigger,'General Settings'!$C$12),ObjectOverwrite))</f>
        <v>obj_00920#0041</v>
      </c>
      <c r="H34" s="18" t="str">
        <f>_xll.ohRangeRetrieveError(G34)</f>
        <v/>
      </c>
      <c r="I34" s="6" t="str">
        <f>IFERROR(_xll.qlRateHelperQuoteName(G34),"--")</f>
        <v>USDGBP7Y_Quote</v>
      </c>
      <c r="J34" s="7">
        <f>IFERROR(_xll.qlRateHelperQuoteValue(G34),"--")</f>
        <v>4.5395000000000005E-2</v>
      </c>
      <c r="K34" s="28">
        <f>IFERROR(_xll.qlFxSwapRateHelperSpotValue(G34),"--")</f>
        <v>1.5488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IFERROR(_xll.qlRateHelperEarliestDate(G34),"--")</f>
        <v>42145</v>
      </c>
      <c r="Q34" s="10">
        <f>IFERROR(_xll.qlRateHelperLatestDate(G34),"--")</f>
        <v>44704</v>
      </c>
    </row>
    <row r="35" spans="1:17" x14ac:dyDescent="0.2">
      <c r="A35" s="23" t="s">
        <v>5</v>
      </c>
      <c r="B35" s="17" t="str">
        <f t="shared" si="3"/>
        <v>USDGBP8Y_Quote</v>
      </c>
      <c r="C35" s="17" t="str">
        <f t="shared" si="4"/>
        <v>USDGBP_Quote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Settings'!$C$12))),"--",_xll.qlFxSwapRateHelper(,B35,C35,IF(A35="SN","1D",IF(A35="SW","1W",A35)),D35,JoinCalendar,E35,F35,IsCurrencyPairCollateralBased,CollateralCurve,Permanent,_xll.ohTrigger(ManualTrigger,'General Settings'!$C$12),ObjectOverwrite))</f>
        <v>obj_00924#0041</v>
      </c>
      <c r="H35" s="18" t="str">
        <f>_xll.ohRangeRetrieveError(G35)</f>
        <v/>
      </c>
      <c r="I35" s="6" t="str">
        <f>IFERROR(_xll.qlRateHelperQuoteName(G35),"--")</f>
        <v>USDGBP8Y_Quote</v>
      </c>
      <c r="J35" s="7">
        <f>IFERROR(_xll.qlRateHelperQuoteValue(G35),"--")</f>
        <v>5.7939999999999998E-2</v>
      </c>
      <c r="K35" s="28">
        <f>IFERROR(_xll.qlFxSwapRateHelperSpotValue(G35),"--")</f>
        <v>1.5488</v>
      </c>
      <c r="L35" s="7"/>
      <c r="M35" s="8" t="b">
        <f t="shared" si="2"/>
        <v>1</v>
      </c>
      <c r="N35" s="9">
        <v>50</v>
      </c>
      <c r="O35" s="9">
        <v>1</v>
      </c>
      <c r="P35" s="10">
        <f>IFERROR(_xll.qlRateHelperEarliestDate(G35),"--")</f>
        <v>42145</v>
      </c>
      <c r="Q35" s="10">
        <f>IFERROR(_xll.qlRateHelperLatestDate(G35),"--")</f>
        <v>45068</v>
      </c>
    </row>
    <row r="36" spans="1:17" x14ac:dyDescent="0.2">
      <c r="A36" s="23" t="s">
        <v>4</v>
      </c>
      <c r="B36" s="17" t="str">
        <f t="shared" si="3"/>
        <v>USDGBP9Y_Quote</v>
      </c>
      <c r="C36" s="17" t="str">
        <f t="shared" si="4"/>
        <v>USDGBP_Quote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Settings'!$C$12))),"--",_xll.qlFxSwapRateHelper(,B36,C36,IF(A36="SN","1D",IF(A36="SW","1W",A36)),D36,JoinCalendar,E36,F36,IsCurrencyPairCollateralBased,CollateralCurve,Permanent,_xll.ohTrigger(ManualTrigger,'General Settings'!$C$12),ObjectOverwrite))</f>
        <v>obj_00903#0041</v>
      </c>
      <c r="H36" s="18" t="str">
        <f>_xll.ohRangeRetrieveError(G36)</f>
        <v/>
      </c>
      <c r="I36" s="6" t="str">
        <f>IFERROR(_xll.qlRateHelperQuoteName(G36),"--")</f>
        <v>USDGBP9Y_Quote</v>
      </c>
      <c r="J36" s="7">
        <f>IFERROR(_xll.qlRateHelperQuoteValue(G36),"--")</f>
        <v>7.0800000000000002E-2</v>
      </c>
      <c r="K36" s="28">
        <f>IFERROR(_xll.qlFxSwapRateHelperSpotValue(G36),"--")</f>
        <v>1.5488</v>
      </c>
      <c r="L36" s="7"/>
      <c r="M36" s="8" t="b">
        <f t="shared" si="2"/>
        <v>1</v>
      </c>
      <c r="N36" s="9">
        <v>50</v>
      </c>
      <c r="O36" s="9">
        <v>1</v>
      </c>
      <c r="P36" s="10">
        <f>IFERROR(_xll.qlRateHelperEarliestDate(G36),"--")</f>
        <v>42145</v>
      </c>
      <c r="Q36" s="10">
        <f>IFERROR(_xll.qlRateHelperLatestDate(G36),"--")</f>
        <v>45433</v>
      </c>
    </row>
    <row r="37" spans="1:17" x14ac:dyDescent="0.2">
      <c r="A37" s="23" t="s">
        <v>3</v>
      </c>
      <c r="B37" s="17" t="str">
        <f t="shared" si="3"/>
        <v>USDGBP10Y_Quote</v>
      </c>
      <c r="C37" s="17" t="str">
        <f t="shared" si="4"/>
        <v>USDGBP_Quote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Settings'!$C$12))),"--",_xll.qlFxSwapRateHelper(,B37,C37,IF(A37="SN","1D",IF(A37="SW","1W",A37)),D37,JoinCalendar,E37,F37,IsCurrencyPairCollateralBased,CollateralCurve,Permanent,_xll.ohTrigger(ManualTrigger,'General Settings'!$C$12),ObjectOverwrite))</f>
        <v>obj_0090b#0041</v>
      </c>
      <c r="H37" s="18" t="str">
        <f>_xll.ohRangeRetrieveError(G37)</f>
        <v/>
      </c>
      <c r="I37" s="6" t="str">
        <f>IFERROR(_xll.qlRateHelperQuoteName(G37),"--")</f>
        <v>USDGBP10Y_Quote</v>
      </c>
      <c r="J37" s="7">
        <f>IFERROR(_xll.qlRateHelperQuoteValue(G37),"--")</f>
        <v>8.4080000000000002E-2</v>
      </c>
      <c r="K37" s="28">
        <f>IFERROR(_xll.qlFxSwapRateHelperSpotValue(G37),"--")</f>
        <v>1.5488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IFERROR(_xll.qlRateHelperEarliestDate(G37),"--")</f>
        <v>42145</v>
      </c>
      <c r="Q37" s="10">
        <f>IFERROR(_xll.qlRateHelperLatestDate(G37),"--")</f>
        <v>45798</v>
      </c>
    </row>
    <row r="38" spans="1:17" x14ac:dyDescent="0.2">
      <c r="A38" s="23" t="s">
        <v>89</v>
      </c>
      <c r="B38" s="17" t="str">
        <f t="shared" si="3"/>
        <v>USDGBP11Y_Quote</v>
      </c>
      <c r="C38" s="17" t="str">
        <f t="shared" si="4"/>
        <v>USDGBP_Quote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Settings'!$C$12))),"--",_xll.qlFxSwapRateHelper(,B38,C38,IF(A38="SN","1D",IF(A38="SW","1W",A38)),D38,JoinCalendar,E38,F38,IsCurrencyPairCollateralBased,CollateralCurve,Permanent,_xll.ohTrigger(ManualTrigger,'General Settings'!$C$12),ObjectOverwrite))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IFERROR(_xll.qlRateHelperEarliestDate(G38),"--")</f>
        <v>--</v>
      </c>
      <c r="Q38" s="10" t="str">
        <f>IFERROR(_xll.qlRateHelperLatestDate(G38),"--")</f>
        <v>--</v>
      </c>
    </row>
    <row r="39" spans="1:17" x14ac:dyDescent="0.2">
      <c r="A39" s="23" t="s">
        <v>2</v>
      </c>
      <c r="B39" s="17" t="str">
        <f t="shared" si="3"/>
        <v>USDGBP12Y_Quote</v>
      </c>
      <c r="C39" s="17" t="str">
        <f t="shared" si="4"/>
        <v>USDGBP_Quote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Settings'!$C$12))),"--",_xll.qlFxSwapRateHelper(,B39,C39,IF(A39="SN","1D",IF(A39="SW","1W",A39)),D39,JoinCalendar,E39,F39,IsCurrencyPairCollateralBased,CollateralCurve,Permanent,_xll.ohTrigger(ManualTrigger,'General Settings'!$C$12),ObjectOverwrite))</f>
        <v>obj_00957#0040</v>
      </c>
      <c r="H39" s="18" t="str">
        <f>_xll.ohRangeRetrieveError(G39)</f>
        <v/>
      </c>
      <c r="I39" s="6" t="str">
        <f>IFERROR(_xll.qlRateHelperQuoteName(G39),"--")</f>
        <v>USDGBP12Y_Quote</v>
      </c>
      <c r="J39" s="7">
        <f>IFERROR(_xll.qlRateHelperQuoteValue(G39),"--")</f>
        <v>0.10982</v>
      </c>
      <c r="K39" s="28">
        <f>IFERROR(_xll.qlFxSwapRateHelperSpotValue(G39),"--")</f>
        <v>1.5488</v>
      </c>
      <c r="L39" s="7"/>
      <c r="M39" s="8" t="b">
        <f t="shared" si="2"/>
        <v>1</v>
      </c>
      <c r="N39" s="9">
        <v>50</v>
      </c>
      <c r="O39" s="9">
        <v>1</v>
      </c>
      <c r="P39" s="10">
        <f>IFERROR(_xll.qlRateHelperEarliestDate(G39),"--")</f>
        <v>42145</v>
      </c>
      <c r="Q39" s="10">
        <f>IFERROR(_xll.qlRateHelperLatestDate(G39),"--")</f>
        <v>46528</v>
      </c>
    </row>
    <row r="40" spans="1:17" x14ac:dyDescent="0.2">
      <c r="A40" s="23" t="s">
        <v>90</v>
      </c>
      <c r="B40" s="17" t="str">
        <f t="shared" si="3"/>
        <v>USDGBP13Y_Quote</v>
      </c>
      <c r="C40" s="17" t="str">
        <f t="shared" si="4"/>
        <v>USDGBP_Quote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Settings'!$C$12))),"--",_xll.qlFxSwapRateHelper(,B40,C40,IF(A40="SN","1D",IF(A40="SW","1W",A40)),D40,JoinCalendar,E40,F40,IsCurrencyPairCollateralBased,CollateralCurve,Permanent,_xll.ohTrigger(ManualTrigger,'General Settings'!$C$12),ObjectOverwrite))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IFERROR(_xll.qlRateHelperEarliestDate(G40),"--")</f>
        <v>--</v>
      </c>
      <c r="Q40" s="10" t="str">
        <f>IFERROR(_xll.qlRateHelperLatestDate(G40),"--")</f>
        <v>--</v>
      </c>
    </row>
    <row r="41" spans="1:17" x14ac:dyDescent="0.2">
      <c r="A41" s="23" t="s">
        <v>91</v>
      </c>
      <c r="B41" s="17" t="str">
        <f t="shared" si="3"/>
        <v>USDGBP14Y_Quote</v>
      </c>
      <c r="C41" s="17" t="str">
        <f t="shared" si="4"/>
        <v>USDGBP_Quote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Settings'!$C$12))),"--",_xll.qlFxSwapRateHelper(,B41,C41,IF(A41="SN","1D",IF(A41="SW","1W",A41)),D41,JoinCalendar,E41,F41,IsCurrencyPairCollateralBased,CollateralCurve,Permanent,_xll.ohTrigger(ManualTrigger,'General Settings'!$C$12),ObjectOverwrite))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IFERROR(_xll.qlRateHelperEarliestDate(G41),"--")</f>
        <v>--</v>
      </c>
      <c r="Q41" s="10" t="str">
        <f>IFERROR(_xll.qlRateHelperLatestDate(G41),"--")</f>
        <v>--</v>
      </c>
    </row>
    <row r="42" spans="1:17" x14ac:dyDescent="0.2">
      <c r="A42" s="23" t="s">
        <v>1</v>
      </c>
      <c r="B42" s="17" t="str">
        <f t="shared" si="3"/>
        <v>USDGBP15Y_Quote</v>
      </c>
      <c r="C42" s="17" t="str">
        <f t="shared" si="4"/>
        <v>USDGBP_Quote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Settings'!$C$12))),"--",_xll.qlFxSwapRateHelper(,B42,C42,IF(A42="SN","1D",IF(A42="SW","1W",A42)),D42,JoinCalendar,E42,F42,IsCurrencyPairCollateralBased,CollateralCurve,Permanent,_xll.ohTrigger(ManualTrigger,'General Settings'!$C$12),ObjectOverwrite))</f>
        <v>obj_008e6#0040</v>
      </c>
      <c r="H42" s="18" t="str">
        <f>_xll.ohRangeRetrieveError(G42)</f>
        <v/>
      </c>
      <c r="I42" s="6" t="str">
        <f>IFERROR(_xll.qlRateHelperQuoteName(G42),"--")</f>
        <v>USDGBP15Y_Quote</v>
      </c>
      <c r="J42" s="7">
        <f>IFERROR(_xll.qlRateHelperQuoteValue(G42),"--")</f>
        <v>0.14948499999999998</v>
      </c>
      <c r="K42" s="28">
        <f>IFERROR(_xll.qlFxSwapRateHelperSpotValue(G42),"--")</f>
        <v>1.5488</v>
      </c>
      <c r="L42" s="7"/>
      <c r="M42" s="8" t="b">
        <f t="shared" si="2"/>
        <v>1</v>
      </c>
      <c r="N42" s="9">
        <v>50</v>
      </c>
      <c r="O42" s="9">
        <v>1</v>
      </c>
      <c r="P42" s="10">
        <f>IFERROR(_xll.qlRateHelperEarliestDate(G42),"--")</f>
        <v>42145</v>
      </c>
      <c r="Q42" s="10">
        <f>IFERROR(_xll.qlRateHelperLatestDate(G42),"--")</f>
        <v>47624</v>
      </c>
    </row>
    <row r="43" spans="1:17" x14ac:dyDescent="0.2">
      <c r="A43" s="23" t="s">
        <v>92</v>
      </c>
      <c r="B43" s="17" t="str">
        <f t="shared" si="3"/>
        <v>USDGBP16Y_Quote</v>
      </c>
      <c r="C43" s="17" t="str">
        <f t="shared" si="4"/>
        <v>USDGBP_Quote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Settings'!$C$12))),"--",_xll.qlFxSwapRateHelper(,B43,C43,IF(A43="SN","1D",IF(A43="SW","1W",A43)),D43,JoinCalendar,E43,F43,IsCurrencyPairCollateralBased,CollateralCurve,Permanent,_xll.ohTrigger(ManualTrigger,'General Settings'!$C$12),ObjectOverwrite))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IFERROR(_xll.qlRateHelperEarliestDate(G43),"--")</f>
        <v>--</v>
      </c>
      <c r="Q43" s="10" t="str">
        <f>IFERROR(_xll.qlRateHelperLatestDate(G43),"--")</f>
        <v>--</v>
      </c>
    </row>
    <row r="44" spans="1:17" x14ac:dyDescent="0.2">
      <c r="A44" s="23" t="s">
        <v>93</v>
      </c>
      <c r="B44" s="17" t="str">
        <f t="shared" si="3"/>
        <v>USDGBP17Y_Quote</v>
      </c>
      <c r="C44" s="17" t="str">
        <f t="shared" si="4"/>
        <v>USDGBP_Quote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Settings'!$C$12))),"--",_xll.qlFxSwapRateHelper(,B44,C44,IF(A44="SN","1D",IF(A44="SW","1W",A44)),D44,JoinCalendar,E44,F44,IsCurrencyPairCollateralBased,CollateralCurve,Permanent,_xll.ohTrigger(ManualTrigger,'General Settings'!$C$12),ObjectOverwrite))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IFERROR(_xll.qlRateHelperEarliestDate(G44),"--")</f>
        <v>--</v>
      </c>
      <c r="Q44" s="10" t="str">
        <f>IFERROR(_xll.qlRateHelperLatestDate(G44),"--")</f>
        <v>--</v>
      </c>
    </row>
    <row r="45" spans="1:17" x14ac:dyDescent="0.2">
      <c r="A45" s="23" t="s">
        <v>94</v>
      </c>
      <c r="B45" s="17" t="str">
        <f t="shared" si="3"/>
        <v>USDGBP18Y_Quote</v>
      </c>
      <c r="C45" s="17" t="str">
        <f t="shared" si="4"/>
        <v>USDGBP_Quote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Settings'!$C$12))),"--",_xll.qlFxSwapRateHelper(,B45,C45,IF(A45="SN","1D",IF(A45="SW","1W",A45)),D45,JoinCalendar,E45,F45,IsCurrencyPairCollateralBased,CollateralCurve,Permanent,_xll.ohTrigger(ManualTrigger,'General Settings'!$C$12),ObjectOverwrite))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IFERROR(_xll.qlRateHelperEarliestDate(G45),"--")</f>
        <v>--</v>
      </c>
      <c r="Q45" s="10" t="str">
        <f>IFERROR(_xll.qlRateHelperLatestDate(G45),"--")</f>
        <v>--</v>
      </c>
    </row>
    <row r="46" spans="1:17" x14ac:dyDescent="0.2">
      <c r="A46" s="23" t="s">
        <v>95</v>
      </c>
      <c r="B46" s="17" t="str">
        <f t="shared" si="3"/>
        <v>USDGBP19Y_Quote</v>
      </c>
      <c r="C46" s="17" t="str">
        <f t="shared" si="4"/>
        <v>USDGBP_Quote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Settings'!$C$12))),"--",_xll.qlFxSwapRateHelper(,B46,C46,IF(A46="SN","1D",IF(A46="SW","1W",A46)),D46,JoinCalendar,E46,F46,IsCurrencyPairCollateralBased,CollateralCurve,Permanent,_xll.ohTrigger(ManualTrigger,'General Settings'!$C$12),ObjectOverwrite))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IFERROR(_xll.qlRateHelperEarliestDate(G46),"--")</f>
        <v>--</v>
      </c>
      <c r="Q46" s="10" t="str">
        <f>IFERROR(_xll.qlRateHelperLatestDate(G46),"--")</f>
        <v>--</v>
      </c>
    </row>
    <row r="47" spans="1:17" x14ac:dyDescent="0.2">
      <c r="A47" s="23" t="s">
        <v>0</v>
      </c>
      <c r="B47" s="17" t="str">
        <f t="shared" si="3"/>
        <v>USDGBP20Y_Quote</v>
      </c>
      <c r="C47" s="17" t="str">
        <f t="shared" si="4"/>
        <v>USDGBP_Quote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Settings'!$C$12))),"--",_xll.qlFxSwapRateHelper(,B47,C47,IF(A47="SN","1D",IF(A47="SW","1W",A47)),D47,JoinCalendar,E47,F47,IsCurrencyPairCollateralBased,CollateralCurve,Permanent,_xll.ohTrigger(ManualTrigger,'General Settings'!$C$12),ObjectOverwrite))</f>
        <v>obj_008fa#0040</v>
      </c>
      <c r="H47" s="18" t="str">
        <f>_xll.ohRangeRetrieveError(G47)</f>
        <v/>
      </c>
      <c r="I47" s="6" t="str">
        <f>IFERROR(_xll.qlRateHelperQuoteName(G47),"--")</f>
        <v>USDGBP20Y_Quote</v>
      </c>
      <c r="J47" s="7">
        <f>IFERROR(_xll.qlRateHelperQuoteValue(G47),"--")</f>
        <v>0.20580000000000001</v>
      </c>
      <c r="K47" s="28">
        <f>IFERROR(_xll.qlFxSwapRateHelperSpotValue(G47),"--")</f>
        <v>1.5488</v>
      </c>
      <c r="L47" s="7"/>
      <c r="M47" s="8" t="b">
        <f t="shared" si="2"/>
        <v>1</v>
      </c>
      <c r="N47" s="9">
        <v>50</v>
      </c>
      <c r="O47" s="9">
        <v>1</v>
      </c>
      <c r="P47" s="10">
        <f>IFERROR(_xll.qlRateHelperEarliestDate(G47),"--")</f>
        <v>42145</v>
      </c>
      <c r="Q47" s="10">
        <f>IFERROR(_xll.qlRateHelperLatestDate(G47),"--")</f>
        <v>49450</v>
      </c>
    </row>
    <row r="48" spans="1:17" x14ac:dyDescent="0.2">
      <c r="A48" s="23" t="s">
        <v>96</v>
      </c>
      <c r="B48" s="17" t="str">
        <f t="shared" si="3"/>
        <v>USDGBP21Y_Quote</v>
      </c>
      <c r="C48" s="17" t="str">
        <f t="shared" si="4"/>
        <v>USDGBP_Quote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Settings'!$C$12))),"--",_xll.qlFxSwapRateHelper(,B48,C48,IF(A48="SN","1D",IF(A48="SW","1W",A48)),D48,JoinCalendar,E48,F48,IsCurrencyPairCollateralBased,CollateralCurve,Permanent,_xll.ohTrigger(ManualTrigger,'General Settings'!$C$12),ObjectOverwrite))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28" t="str">
        <f>IFERROR(_xll.qlFxSwapRateHelperSpotValue(G48),"--")</f>
        <v>--</v>
      </c>
      <c r="L48" s="7"/>
      <c r="M48" s="8" t="b">
        <f t="shared" si="2"/>
        <v>0</v>
      </c>
      <c r="N48" s="9">
        <v>50</v>
      </c>
      <c r="O48" s="9">
        <v>1</v>
      </c>
      <c r="P48" s="10" t="str">
        <f>IFERROR(_xll.qlRateHelperEarliestDate(G48),"--")</f>
        <v>--</v>
      </c>
      <c r="Q48" s="10" t="str">
        <f>IFERROR(_xll.qlRateHelperLatestDate(G48),"--")</f>
        <v>--</v>
      </c>
    </row>
    <row r="49" spans="1:17" x14ac:dyDescent="0.2">
      <c r="A49" s="23" t="s">
        <v>97</v>
      </c>
      <c r="B49" s="17" t="str">
        <f t="shared" si="3"/>
        <v>USDGBP22Y_Quote</v>
      </c>
      <c r="C49" s="17" t="str">
        <f t="shared" si="4"/>
        <v>USDGBP_Quote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Settings'!$C$12))),"--",_xll.qlFxSwapRateHelper(,B49,C49,IF(A49="SN","1D",IF(A49="SW","1W",A49)),D49,JoinCalendar,E49,F49,IsCurrencyPairCollateralBased,CollateralCurve,Permanent,_xll.ohTrigger(ManualTrigger,'General Settings'!$C$12),ObjectOverwrite))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28" t="str">
        <f>IFERROR(_xll.qlFxSwapRateHelperSpotValue(G49),"--")</f>
        <v>--</v>
      </c>
      <c r="L49" s="7"/>
      <c r="M49" s="8" t="b">
        <f t="shared" si="2"/>
        <v>0</v>
      </c>
      <c r="N49" s="9">
        <v>50</v>
      </c>
      <c r="O49" s="9">
        <v>1</v>
      </c>
      <c r="P49" s="10" t="str">
        <f>IFERROR(_xll.qlRateHelperEarliestDate(G49),"--")</f>
        <v>--</v>
      </c>
      <c r="Q49" s="10" t="str">
        <f>IFERROR(_xll.qlRateHelperLatestDate(G49),"--")</f>
        <v>--</v>
      </c>
    </row>
    <row r="50" spans="1:17" x14ac:dyDescent="0.2">
      <c r="A50" s="23" t="s">
        <v>98</v>
      </c>
      <c r="B50" s="17" t="str">
        <f t="shared" si="3"/>
        <v>USDGBP23Y_Quote</v>
      </c>
      <c r="C50" s="17" t="str">
        <f t="shared" si="4"/>
        <v>USDGBP_Quote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Settings'!$C$12))),"--",_xll.qlFxSwapRateHelper(,B50,C50,IF(A50="SN","1D",IF(A50="SW","1W",A50)),D50,JoinCalendar,E50,F50,IsCurrencyPairCollateralBased,CollateralCurve,Permanent,_xll.ohTrigger(ManualTrigger,'General Settings'!$C$12),ObjectOverwrite))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28" t="str">
        <f>IFERROR(_xll.qlFxSwapRateHelperSpotValue(G50),"--")</f>
        <v>--</v>
      </c>
      <c r="L50" s="7"/>
      <c r="M50" s="8" t="b">
        <f t="shared" si="2"/>
        <v>0</v>
      </c>
      <c r="N50" s="9">
        <v>50</v>
      </c>
      <c r="O50" s="9">
        <v>1</v>
      </c>
      <c r="P50" s="10" t="str">
        <f>IFERROR(_xll.qlRateHelperEarliestDate(G50),"--")</f>
        <v>--</v>
      </c>
      <c r="Q50" s="10" t="str">
        <f>IFERROR(_xll.qlRateHelperLatestDate(G50),"--")</f>
        <v>--</v>
      </c>
    </row>
    <row r="51" spans="1:17" x14ac:dyDescent="0.2">
      <c r="A51" s="23" t="s">
        <v>99</v>
      </c>
      <c r="B51" s="17" t="str">
        <f t="shared" si="3"/>
        <v>USDGBP24Y_Quote</v>
      </c>
      <c r="C51" s="17" t="str">
        <f t="shared" si="4"/>
        <v>USDGBP_Quote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Settings'!$C$12))),"--",_xll.qlFxSwapRateHelper(,B51,C51,IF(A51="SN","1D",IF(A51="SW","1W",A51)),D51,JoinCalendar,E51,F51,IsCurrencyPairCollateralBased,CollateralCurve,Permanent,_xll.ohTrigger(ManualTrigger,'General Settings'!$C$12),ObjectOverwrite))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28" t="str">
        <f>IFERROR(_xll.qlFxSwapRateHelperSpotValue(G51),"--")</f>
        <v>--</v>
      </c>
      <c r="L51" s="7"/>
      <c r="M51" s="8" t="b">
        <f t="shared" si="2"/>
        <v>0</v>
      </c>
      <c r="N51" s="9">
        <v>50</v>
      </c>
      <c r="O51" s="9">
        <v>1</v>
      </c>
      <c r="P51" s="10" t="str">
        <f>IFERROR(_xll.qlRateHelperEarliestDate(G51),"--")</f>
        <v>--</v>
      </c>
      <c r="Q51" s="10" t="str">
        <f>IFERROR(_xll.qlRateHelperLatestDate(G51),"--")</f>
        <v>--</v>
      </c>
    </row>
    <row r="52" spans="1:17" x14ac:dyDescent="0.2">
      <c r="A52" s="23" t="s">
        <v>100</v>
      </c>
      <c r="B52" s="17" t="str">
        <f t="shared" si="3"/>
        <v>USDGBP25Y_Quote</v>
      </c>
      <c r="C52" s="17" t="str">
        <f t="shared" si="4"/>
        <v>USDGBP_Quote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Settings'!$C$12))),"--",_xll.qlFxSwapRateHelper(,B52,C52,IF(A52="SN","1D",IF(A52="SW","1W",A52)),D52,JoinCalendar,E52,F52,IsCurrencyPairCollateralBased,CollateralCurve,Permanent,_xll.ohTrigger(ManualTrigger,'General Settings'!$C$12),ObjectOverwrite))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28" t="str">
        <f>IFERROR(_xll.qlFxSwapRateHelperSpotValue(G52),"--")</f>
        <v>--</v>
      </c>
      <c r="L52" s="7"/>
      <c r="M52" s="8" t="b">
        <f t="shared" si="2"/>
        <v>0</v>
      </c>
      <c r="N52" s="9">
        <v>50</v>
      </c>
      <c r="O52" s="9">
        <v>1</v>
      </c>
      <c r="P52" s="10" t="str">
        <f>IFERROR(_xll.qlRateHelperEarliestDate(G52),"--")</f>
        <v>--</v>
      </c>
      <c r="Q52" s="10" t="str">
        <f>IFERROR(_xll.qlRateHelperLatestDate(G52),"--")</f>
        <v>--</v>
      </c>
    </row>
    <row r="53" spans="1:17" x14ac:dyDescent="0.2">
      <c r="A53" s="23" t="s">
        <v>101</v>
      </c>
      <c r="B53" s="17" t="str">
        <f t="shared" si="3"/>
        <v>USDGBP26Y_Quote</v>
      </c>
      <c r="C53" s="17" t="str">
        <f t="shared" si="4"/>
        <v>USDGBP_Quote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Settings'!$C$12))),"--",_xll.qlFxSwapRateHelper(,B53,C53,IF(A53="SN","1D",IF(A53="SW","1W",A53)),D53,JoinCalendar,E53,F53,IsCurrencyPairCollateralBased,CollateralCurve,Permanent,_xll.ohTrigger(ManualTrigger,'General Settings'!$C$12),ObjectOverwrite))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28" t="str">
        <f>IFERROR(_xll.qlFxSwapRateHelperSpotValue(G53),"--")</f>
        <v>--</v>
      </c>
      <c r="L53" s="7"/>
      <c r="M53" s="8" t="b">
        <f t="shared" si="2"/>
        <v>0</v>
      </c>
      <c r="N53" s="9">
        <v>50</v>
      </c>
      <c r="O53" s="9">
        <v>1</v>
      </c>
      <c r="P53" s="10" t="str">
        <f>IFERROR(_xll.qlRateHelperEarliestDate(G53),"--")</f>
        <v>--</v>
      </c>
      <c r="Q53" s="10" t="str">
        <f>IFERROR(_xll.qlRateHelperLatestDate(G53),"--")</f>
        <v>--</v>
      </c>
    </row>
    <row r="54" spans="1:17" x14ac:dyDescent="0.2">
      <c r="A54" s="23" t="s">
        <v>102</v>
      </c>
      <c r="B54" s="17" t="str">
        <f t="shared" si="3"/>
        <v>USDGBP27Y_Quote</v>
      </c>
      <c r="C54" s="17" t="str">
        <f t="shared" si="4"/>
        <v>USDGBP_Quote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Settings'!$C$12))),"--",_xll.qlFxSwapRateHelper(,B54,C54,IF(A54="SN","1D",IF(A54="SW","1W",A54)),D54,JoinCalendar,E54,F54,IsCurrencyPairCollateralBased,CollateralCurve,Permanent,_xll.ohTrigger(ManualTrigger,'General Settings'!$C$12),ObjectOverwrite))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28" t="str">
        <f>IFERROR(_xll.qlFxSwapRateHelperSpotValue(G54),"--")</f>
        <v>--</v>
      </c>
      <c r="L54" s="7"/>
      <c r="M54" s="8" t="b">
        <f t="shared" si="2"/>
        <v>0</v>
      </c>
      <c r="N54" s="9">
        <v>50</v>
      </c>
      <c r="O54" s="9">
        <v>1</v>
      </c>
      <c r="P54" s="10" t="str">
        <f>IFERROR(_xll.qlRateHelperEarliestDate(G54),"--")</f>
        <v>--</v>
      </c>
      <c r="Q54" s="10" t="str">
        <f>IFERROR(_xll.qlRateHelperLatestDate(G54),"--")</f>
        <v>--</v>
      </c>
    </row>
    <row r="55" spans="1:17" x14ac:dyDescent="0.2">
      <c r="A55" s="23" t="s">
        <v>103</v>
      </c>
      <c r="B55" s="17" t="str">
        <f t="shared" si="3"/>
        <v>USDGBP28Y_Quote</v>
      </c>
      <c r="C55" s="17" t="str">
        <f t="shared" si="4"/>
        <v>USDGBP_Quote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Settings'!$C$12))),"--",_xll.qlFxSwapRateHelper(,B55,C55,IF(A55="SN","1D",IF(A55="SW","1W",A55)),D55,JoinCalendar,E55,F55,IsCurrencyPairCollateralBased,CollateralCurve,Permanent,_xll.ohTrigger(ManualTrigger,'General Settings'!$C$12),ObjectOverwrite))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28" t="str">
        <f>IFERROR(_xll.qlFxSwapRateHelperSpotValue(G55),"--")</f>
        <v>--</v>
      </c>
      <c r="L55" s="7"/>
      <c r="M55" s="8" t="b">
        <f t="shared" si="2"/>
        <v>0</v>
      </c>
      <c r="N55" s="9">
        <v>50</v>
      </c>
      <c r="O55" s="9">
        <v>1</v>
      </c>
      <c r="P55" s="10" t="str">
        <f>IFERROR(_xll.qlRateHelperEarliestDate(G55),"--")</f>
        <v>--</v>
      </c>
      <c r="Q55" s="10" t="str">
        <f>IFERROR(_xll.qlRateHelperLatestDate(G55),"--")</f>
        <v>--</v>
      </c>
    </row>
    <row r="56" spans="1:17" x14ac:dyDescent="0.2">
      <c r="A56" s="23" t="s">
        <v>104</v>
      </c>
      <c r="B56" s="17" t="str">
        <f t="shared" si="3"/>
        <v>USDGBP29Y_Quote</v>
      </c>
      <c r="C56" s="17" t="str">
        <f t="shared" si="4"/>
        <v>USDGBP_Quote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Settings'!$C$12))),"--",_xll.qlFxSwapRateHelper(,B56,C56,IF(A56="SN","1D",IF(A56="SW","1W",A56)),D56,JoinCalendar,E56,F56,IsCurrencyPairCollateralBased,CollateralCurve,Permanent,_xll.ohTrigger(ManualTrigger,'General Settings'!$C$12),ObjectOverwrite))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28" t="str">
        <f>IFERROR(_xll.qlFxSwapRateHelperSpotValue(G56),"--")</f>
        <v>--</v>
      </c>
      <c r="L56" s="7"/>
      <c r="M56" s="8" t="b">
        <f t="shared" si="2"/>
        <v>0</v>
      </c>
      <c r="N56" s="9">
        <v>50</v>
      </c>
      <c r="O56" s="9">
        <v>1</v>
      </c>
      <c r="P56" s="10" t="str">
        <f>IFERROR(_xll.qlRateHelperEarliestDate(G56),"--")</f>
        <v>--</v>
      </c>
      <c r="Q56" s="10" t="str">
        <f>IFERROR(_xll.qlRateHelperLatestDate(G56),"--")</f>
        <v>--</v>
      </c>
    </row>
    <row r="57" spans="1:17" x14ac:dyDescent="0.2">
      <c r="A57" s="24" t="s">
        <v>105</v>
      </c>
      <c r="B57" s="19" t="str">
        <f t="shared" si="3"/>
        <v>USDGBP30Y_Quote</v>
      </c>
      <c r="C57" s="19" t="str">
        <f t="shared" si="4"/>
        <v>USDGBP_Quote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Settings'!$C$12))),"--",_xll.qlFxSwapRateHelper(,B57,C57,IF(A57="SN","1D",IF(A57="SW","1W",A57)),D57,JoinCalendar,E57,F57,IsCurrencyPairCollateralBased,CollateralCurve,Permanent,_xll.ohTrigger(ManualTrigger,'General Settings'!$C$12),ObjectOverwrite))</f>
        <v>obj_00958#0040</v>
      </c>
      <c r="H57" s="20" t="str">
        <f>_xll.ohRangeRetrieveError(G57)</f>
        <v/>
      </c>
      <c r="I57" s="11" t="str">
        <f>IFERROR(_xll.qlRateHelperQuoteName(G57),"--")</f>
        <v>USDGBP30Y_Quote</v>
      </c>
      <c r="J57" s="12">
        <f>IFERROR(_xll.qlRateHelperQuoteValue(G57),"--")</f>
        <v>0.33489999999999998</v>
      </c>
      <c r="K57" s="29">
        <f>IFERROR(_xll.qlFxSwapRateHelperSpotValue(G57),"--")</f>
        <v>1.5488</v>
      </c>
      <c r="L57" s="12"/>
      <c r="M57" s="13" t="b">
        <f t="shared" si="2"/>
        <v>1</v>
      </c>
      <c r="N57" s="14">
        <v>50</v>
      </c>
      <c r="O57" s="14">
        <v>1</v>
      </c>
      <c r="P57" s="15">
        <f>IFERROR(_xll.qlRateHelperEarliestDate(G57),"--")</f>
        <v>42145</v>
      </c>
      <c r="Q57" s="15">
        <f>IFERROR(_xll.qlRateHelperLatestDate(G57),"--")</f>
        <v>53104</v>
      </c>
    </row>
  </sheetData>
  <dataValidations count="4">
    <dataValidation type="list" allowBlank="1" showInputMessage="1" showErrorMessage="1" sqref="T5 T1">
      <formula1>"EUR,USD,GBP,JPY,CHF"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8:T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6 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5" t="s">
        <v>120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USDCHFSN_Quote</v>
      </c>
      <c r="C2" s="17" t="str">
        <f t="shared" ref="C2:C33" si="1">CollateralCurrency&amp;ForeignCurrency&amp;QuoteSuffix</f>
        <v>USDCHF_Quote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Settings'!$C$13))),"--",_xll.qlFxSwapRateHelper(,B2,C2,IF(A2="SN","1D",IF(A2="SW","1W",A2)),D2,JoinCalendar,E2,F2,IsCurrencyPairCollateralBased,CollateralCurve,Permanent,_xll.ohTrigger(ManualTrigger,'General Settings'!$C$13),ObjectOverwrite))</f>
        <v>obj_0091f#0041</v>
      </c>
      <c r="H2" s="18" t="str">
        <f>_xll.ohRangeRetrieveError(G2)</f>
        <v/>
      </c>
      <c r="I2" s="1" t="str">
        <f>IFERROR(_xll.qlRateHelperQuoteName(G2),"--")</f>
        <v>USDCHFSN_Quote</v>
      </c>
      <c r="J2" s="2">
        <f>IFERROR(_xll.qlRateHelperQuoteValue(G2),"--")</f>
        <v>-2.65E-5</v>
      </c>
      <c r="K2" s="27">
        <f>IFERROR(_xll.qlFxSwapRateHelperSpotValue(G2),"--")</f>
        <v>0.93540000000000001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IFERROR(_xll.qlRateHelperEarliestDate(G2),"--")</f>
        <v>42145</v>
      </c>
      <c r="Q2" s="5">
        <f>IFERROR(_xll.qlRateHelperLatestDate(G2),"--")</f>
        <v>42146</v>
      </c>
      <c r="S2" s="57" t="s">
        <v>79</v>
      </c>
      <c r="T2" s="58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USDCHFSW_Quote</v>
      </c>
      <c r="C3" s="17" t="str">
        <f t="shared" si="1"/>
        <v>USDCHF_Quote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Settings'!$C$13))),"--",_xll.qlFxSwapRateHelper(,B3,C3,IF(A3="SN","1D",IF(A3="SW","1W",A3)),D3,JoinCalendar,E3,F3,IsCurrencyPairCollateralBased,CollateralCurve,Permanent,_xll.ohTrigger(ManualTrigger,'General Settings'!$C$13),ObjectOverwrite))</f>
        <v>obj_00901#0041</v>
      </c>
      <c r="H3" s="18" t="str">
        <f>_xll.ohRangeRetrieveError(G3)</f>
        <v/>
      </c>
      <c r="I3" s="6" t="str">
        <f>IFERROR(_xll.qlRateHelperQuoteName(G3),"--")</f>
        <v>USDCHFSW_Quote</v>
      </c>
      <c r="J3" s="7">
        <f>IFERROR(_xll.qlRateHelperQuoteValue(G3),"--")</f>
        <v>-1.92E-4</v>
      </c>
      <c r="K3" s="28">
        <f>IFERROR(_xll.qlFxSwapRateHelperSpotValue(G3),"--")</f>
        <v>0.93540000000000001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IFERROR(_xll.qlRateHelperEarliestDate(G3),"--")</f>
        <v>42145</v>
      </c>
      <c r="Q3" s="10">
        <f>IFERROR(_xll.qlRateHelperLatestDate(G3),"--")</f>
        <v>42152</v>
      </c>
      <c r="S3" s="53" t="s">
        <v>106</v>
      </c>
      <c r="T3" s="51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USDCHF2W_Quote</v>
      </c>
      <c r="C4" s="17" t="str">
        <f t="shared" si="1"/>
        <v>USDCHF_Quote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Settings'!$C$13))),"--",_xll.qlFxSwapRateHelper(,B4,C4,IF(A4="SN","1D",IF(A4="SW","1W",A4)),D4,JoinCalendar,E4,F4,IsCurrencyPairCollateralBased,CollateralCurve,Permanent,_xll.ohTrigger(ManualTrigger,'General Settings'!$C$13),ObjectOverwrite))</f>
        <v>obj_008dd#0041</v>
      </c>
      <c r="H4" s="18" t="str">
        <f>_xll.ohRangeRetrieveError(G4)</f>
        <v/>
      </c>
      <c r="I4" s="6" t="str">
        <f>IFERROR(_xll.qlRateHelperQuoteName(G4),"--")</f>
        <v>USDCHF2W_Quote</v>
      </c>
      <c r="J4" s="7">
        <f>IFERROR(_xll.qlRateHelperQuoteValue(G4),"--")</f>
        <v>-4.3149999999999997E-4</v>
      </c>
      <c r="K4" s="28">
        <f>IFERROR(_xll.qlFxSwapRateHelperSpotValue(G4),"--")</f>
        <v>0.93540000000000001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IFERROR(_xll.qlRateHelperEarliestDate(G4),"--")</f>
        <v>42145</v>
      </c>
      <c r="Q4" s="10">
        <f>IFERROR(_xll.qlRateHelperLatestDate(G4),"--")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USDCHF3W_Quote</v>
      </c>
      <c r="C5" s="17" t="str">
        <f t="shared" si="1"/>
        <v>USDCHF_Quote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Settings'!$C$13))),"--",_xll.qlFxSwapRateHelper(,B5,C5,IF(A5="SN","1D",IF(A5="SW","1W",A5)),D5,JoinCalendar,E5,F5,IsCurrencyPairCollateralBased,CollateralCurve,Permanent,_xll.ohTrigger(ManualTrigger,'General Settings'!$C$13),ObjectOverwrite))</f>
        <v>obj_008f3#0040</v>
      </c>
      <c r="H5" s="18" t="str">
        <f>_xll.ohRangeRetrieveError(G5)</f>
        <v/>
      </c>
      <c r="I5" s="6" t="str">
        <f>IFERROR(_xll.qlRateHelperQuoteName(G5),"--")</f>
        <v>USDCHF3W_Quote</v>
      </c>
      <c r="J5" s="7">
        <f>IFERROR(_xll.qlRateHelperQuoteValue(G5),"--")</f>
        <v>-6.4700000000000011E-4</v>
      </c>
      <c r="K5" s="28">
        <f>IFERROR(_xll.qlFxSwapRateHelperSpotValue(G5),"--")</f>
        <v>0.93540000000000001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IFERROR(_xll.qlRateHelperEarliestDate(G5),"--")</f>
        <v>42145</v>
      </c>
      <c r="Q5" s="10">
        <f>IFERROR(_xll.qlRateHelperLatestDate(G5),"--")</f>
        <v>42166</v>
      </c>
      <c r="S5" s="52" t="s">
        <v>108</v>
      </c>
      <c r="T5" s="50" t="s">
        <v>55</v>
      </c>
      <c r="U5" s="16" t="s">
        <v>112</v>
      </c>
    </row>
    <row r="6" spans="1:21" x14ac:dyDescent="0.2">
      <c r="A6" s="23" t="s">
        <v>26</v>
      </c>
      <c r="B6" s="17" t="str">
        <f t="shared" si="0"/>
        <v>USDCHF1M_Quote</v>
      </c>
      <c r="C6" s="17" t="str">
        <f t="shared" si="1"/>
        <v>USDCHF_Quote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Settings'!$C$13))),"--",_xll.qlFxSwapRateHelper(,B6,C6,IF(A6="SN","1D",IF(A6="SW","1W",A6)),D6,JoinCalendar,E6,F6,IsCurrencyPairCollateralBased,CollateralCurve,Permanent,_xll.ohTrigger(ManualTrigger,'General Settings'!$C$13),ObjectOverwrite))</f>
        <v>obj_00928#0041</v>
      </c>
      <c r="H6" s="18" t="str">
        <f>_xll.ohRangeRetrieveError(G6)</f>
        <v/>
      </c>
      <c r="I6" s="6" t="str">
        <f>IFERROR(_xll.qlRateHelperQuoteName(G6),"--")</f>
        <v>USDCHF1M_Quote</v>
      </c>
      <c r="J6" s="7">
        <f>IFERROR(_xll.qlRateHelperQuoteValue(G6),"--")</f>
        <v>-1.01E-3</v>
      </c>
      <c r="K6" s="28">
        <f>IFERROR(_xll.qlFxSwapRateHelperSpotValue(G6),"--")</f>
        <v>0.93540000000000001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IFERROR(_xll.qlRateHelperEarliestDate(G6),"--")</f>
        <v>42145</v>
      </c>
      <c r="Q6" s="10">
        <f>IFERROR(_xll.qlRateHelperLatestDate(G6),"--")</f>
        <v>42177</v>
      </c>
      <c r="S6" s="55" t="s">
        <v>109</v>
      </c>
      <c r="T6" s="56" t="s">
        <v>120</v>
      </c>
      <c r="U6" s="16" t="s">
        <v>112</v>
      </c>
    </row>
    <row r="7" spans="1:21" x14ac:dyDescent="0.2">
      <c r="A7" s="23" t="s">
        <v>25</v>
      </c>
      <c r="B7" s="17" t="str">
        <f t="shared" si="0"/>
        <v>USDCHF2M_Quote</v>
      </c>
      <c r="C7" s="17" t="str">
        <f t="shared" si="1"/>
        <v>USDCHF_Quote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Settings'!$C$13))),"--",_xll.qlFxSwapRateHelper(,B7,C7,IF(A7="SN","1D",IF(A7="SW","1W",A7)),D7,JoinCalendar,E7,F7,IsCurrencyPairCollateralBased,CollateralCurve,Permanent,_xll.ohTrigger(ManualTrigger,'General Settings'!$C$13),ObjectOverwrite))</f>
        <v>obj_0091e#0041</v>
      </c>
      <c r="H7" s="18" t="str">
        <f>_xll.ohRangeRetrieveError(G7)</f>
        <v/>
      </c>
      <c r="I7" s="6" t="str">
        <f>IFERROR(_xll.qlRateHelperQuoteName(G7),"--")</f>
        <v>USDCHF2M_Quote</v>
      </c>
      <c r="J7" s="7">
        <f>IFERROR(_xll.qlRateHelperQuoteValue(G7),"--")</f>
        <v>-2.1359999999999999E-3</v>
      </c>
      <c r="K7" s="28">
        <f>IFERROR(_xll.qlFxSwapRateHelperSpotValue(G7),"--")</f>
        <v>0.93540000000000001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IFERROR(_xll.qlRateHelperEarliestDate(G7),"--")</f>
        <v>42145</v>
      </c>
      <c r="Q7" s="10">
        <f>IFERROR(_xll.qlRateHelperLatestDate(G7),"--")</f>
        <v>42206</v>
      </c>
      <c r="S7" s="53" t="s">
        <v>78</v>
      </c>
      <c r="T7" s="51" t="b">
        <f>IF(BaseCurrency=CollateralCurrency,TRUE,FALSE)</f>
        <v>1</v>
      </c>
      <c r="U7" s="16" t="s">
        <v>112</v>
      </c>
    </row>
    <row r="8" spans="1:21" x14ac:dyDescent="0.2">
      <c r="A8" s="23" t="s">
        <v>24</v>
      </c>
      <c r="B8" s="17" t="str">
        <f t="shared" si="0"/>
        <v>USDCHF3M_Quote</v>
      </c>
      <c r="C8" s="17" t="str">
        <f t="shared" si="1"/>
        <v>USDCHF_Quote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Settings'!$C$13))),"--",_xll.qlFxSwapRateHelper(,B8,C8,IF(A8="SN","1D",IF(A8="SW","1W",A8)),D8,JoinCalendar,E8,F8,IsCurrencyPairCollateralBased,CollateralCurve,Permanent,_xll.ohTrigger(ManualTrigger,'General Settings'!$C$13),ObjectOverwrite))</f>
        <v>obj_0092e#0041</v>
      </c>
      <c r="H8" s="18" t="str">
        <f>_xll.ohRangeRetrieveError(G8)</f>
        <v/>
      </c>
      <c r="I8" s="6" t="str">
        <f>IFERROR(_xll.qlRateHelperQuoteName(G8),"--")</f>
        <v>USDCHF3M_Quote</v>
      </c>
      <c r="J8" s="7">
        <f>IFERROR(_xll.qlRateHelperQuoteValue(G8),"--")</f>
        <v>-3.336E-3</v>
      </c>
      <c r="K8" s="28">
        <f>IFERROR(_xll.qlFxSwapRateHelperSpotValue(G8),"--")</f>
        <v>0.93540000000000001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IFERROR(_xll.qlRateHelperEarliestDate(G8),"--")</f>
        <v>42145</v>
      </c>
      <c r="Q8" s="10">
        <f>IFERROR(_xll.qlRateHelperLatestDate(G8),"--")</f>
        <v>42237</v>
      </c>
      <c r="S8" s="52" t="s">
        <v>110</v>
      </c>
      <c r="T8" s="94" t="s">
        <v>64</v>
      </c>
      <c r="U8" s="16" t="s">
        <v>112</v>
      </c>
    </row>
    <row r="9" spans="1:21" x14ac:dyDescent="0.2">
      <c r="A9" s="23" t="s">
        <v>23</v>
      </c>
      <c r="B9" s="17" t="str">
        <f t="shared" si="0"/>
        <v>USDCHF4M_Quote</v>
      </c>
      <c r="C9" s="17" t="str">
        <f t="shared" si="1"/>
        <v>USDCHF_Quote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Settings'!$C$13))),"--",_xll.qlFxSwapRateHelper(,B9,C9,IF(A9="SN","1D",IF(A9="SW","1W",A9)),D9,JoinCalendar,E9,F9,IsCurrencyPairCollateralBased,CollateralCurve,Permanent,_xll.ohTrigger(ManualTrigger,'General Settings'!$C$13),ObjectOverwrite))</f>
        <v>obj_00900#0041</v>
      </c>
      <c r="H9" s="18" t="str">
        <f>_xll.ohRangeRetrieveError(G9)</f>
        <v/>
      </c>
      <c r="I9" s="6" t="str">
        <f>IFERROR(_xll.qlRateHelperQuoteName(G9),"--")</f>
        <v>USDCHF4M_Quote</v>
      </c>
      <c r="J9" s="7">
        <f>IFERROR(_xll.qlRateHelperQuoteValue(G9),"--")</f>
        <v>-4.5969999999999995E-3</v>
      </c>
      <c r="K9" s="28">
        <f>IFERROR(_xll.qlFxSwapRateHelperSpotValue(G9),"--")</f>
        <v>0.93540000000000001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IFERROR(_xll.qlRateHelperEarliestDate(G9),"--")</f>
        <v>42145</v>
      </c>
      <c r="Q9" s="10">
        <f>IFERROR(_xll.qlRateHelperLatestDate(G9),"--")</f>
        <v>42268</v>
      </c>
      <c r="S9" s="53" t="s">
        <v>111</v>
      </c>
      <c r="T9" s="61" t="s">
        <v>121</v>
      </c>
      <c r="U9" s="16" t="s">
        <v>112</v>
      </c>
    </row>
    <row r="10" spans="1:21" x14ac:dyDescent="0.2">
      <c r="A10" s="23" t="s">
        <v>22</v>
      </c>
      <c r="B10" s="17" t="str">
        <f t="shared" si="0"/>
        <v>USDCHF5M_Quote</v>
      </c>
      <c r="C10" s="17" t="str">
        <f t="shared" si="1"/>
        <v>USDCHF_Quote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Settings'!$C$13))),"--",_xll.qlFxSwapRateHelper(,B10,C10,IF(A10="SN","1D",IF(A10="SW","1W",A10)),D10,JoinCalendar,E10,F10,IsCurrencyPairCollateralBased,CollateralCurve,Permanent,_xll.ohTrigger(ManualTrigger,'General Settings'!$C$13),ObjectOverwrite))</f>
        <v>obj_00902#0041</v>
      </c>
      <c r="H10" s="18" t="str">
        <f>_xll.ohRangeRetrieveError(G10)</f>
        <v/>
      </c>
      <c r="I10" s="6" t="str">
        <f>IFERROR(_xll.qlRateHelperQuoteName(G10),"--")</f>
        <v>USDCHF5M_Quote</v>
      </c>
      <c r="J10" s="7">
        <f>IFERROR(_xll.qlRateHelperQuoteValue(G10),"--")</f>
        <v>-5.8250000000000003E-3</v>
      </c>
      <c r="K10" s="28">
        <f>IFERROR(_xll.qlFxSwapRateHelperSpotValue(G10),"--")</f>
        <v>0.93540000000000001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IFERROR(_xll.qlRateHelperEarliestDate(G10),"--")</f>
        <v>42145</v>
      </c>
      <c r="Q10" s="10">
        <f>IFERROR(_xll.qlRateHelperLatestDate(G10),"--")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USDCHF6M_Quote</v>
      </c>
      <c r="C11" s="17" t="str">
        <f t="shared" si="1"/>
        <v>USDCHF_Quote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Settings'!$C$13))),"--",_xll.qlFxSwapRateHelper(,B11,C11,IF(A11="SN","1D",IF(A11="SW","1W",A11)),D11,JoinCalendar,E11,F11,IsCurrencyPairCollateralBased,CollateralCurve,Permanent,_xll.ohTrigger(ManualTrigger,'General Settings'!$C$13),ObjectOverwrite))</f>
        <v>obj_00942#0041</v>
      </c>
      <c r="H11" s="18" t="str">
        <f>_xll.ohRangeRetrieveError(G11)</f>
        <v/>
      </c>
      <c r="I11" s="6" t="str">
        <f>IFERROR(_xll.qlRateHelperQuoteName(G11),"--")</f>
        <v>USDCHF6M_Quote</v>
      </c>
      <c r="J11" s="7">
        <f>IFERROR(_xll.qlRateHelperQuoteValue(G11),"--")</f>
        <v>-7.2400000000000008E-3</v>
      </c>
      <c r="K11" s="28">
        <f>IFERROR(_xll.qlFxSwapRateHelperSpotValue(G11),"--")</f>
        <v>0.93540000000000001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IFERROR(_xll.qlRateHelperEarliestDate(G11),"--")</f>
        <v>42145</v>
      </c>
      <c r="Q11" s="10">
        <f>IFERROR(_xll.qlRateHelperLatestDate(G11),"--")</f>
        <v>42331</v>
      </c>
      <c r="S11" s="54" t="s">
        <v>69</v>
      </c>
      <c r="T11" s="62" t="str">
        <f>T10&amp;"("&amp;T8&amp;","&amp;T9&amp;")"</f>
        <v>JoinHolidays(UnitedStates::Settlement,Switzerland)</v>
      </c>
      <c r="U11" s="16" t="s">
        <v>112</v>
      </c>
    </row>
    <row r="12" spans="1:21" x14ac:dyDescent="0.2">
      <c r="A12" s="23" t="s">
        <v>20</v>
      </c>
      <c r="B12" s="17" t="str">
        <f t="shared" si="0"/>
        <v>USDCHF7M_Quote</v>
      </c>
      <c r="C12" s="17" t="str">
        <f t="shared" si="1"/>
        <v>USDCHF_Quote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Settings'!$C$13))),"--",_xll.qlFxSwapRateHelper(,B12,C12,IF(A12="SN","1D",IF(A12="SW","1W",A12)),D12,JoinCalendar,E12,F12,IsCurrencyPairCollateralBased,CollateralCurve,Permanent,_xll.ohTrigger(ManualTrigger,'General Settings'!$C$13),ObjectOverwrite))</f>
        <v>obj_008de#0041</v>
      </c>
      <c r="H12" s="18" t="str">
        <f>_xll.ohRangeRetrieveError(G12)</f>
        <v/>
      </c>
      <c r="I12" s="6" t="str">
        <f>IFERROR(_xll.qlRateHelperQuoteName(G12),"--")</f>
        <v>USDCHF7M_Quote</v>
      </c>
      <c r="J12" s="7">
        <f>IFERROR(_xll.qlRateHelperQuoteValue(G12),"--")</f>
        <v>-8.4939999999999998E-3</v>
      </c>
      <c r="K12" s="28">
        <f>IFERROR(_xll.qlFxSwapRateHelperSpotValue(G12),"--")</f>
        <v>0.93540000000000001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IFERROR(_xll.qlRateHelperEarliestDate(G12),"--")</f>
        <v>42145</v>
      </c>
      <c r="Q12" s="10">
        <f>IFERROR(_xll.qlRateHelperLatestDate(G12),"--")</f>
        <v>42359</v>
      </c>
      <c r="U12" s="16" t="s">
        <v>112</v>
      </c>
    </row>
    <row r="13" spans="1:21" x14ac:dyDescent="0.2">
      <c r="A13" s="23" t="s">
        <v>19</v>
      </c>
      <c r="B13" s="17" t="str">
        <f t="shared" si="0"/>
        <v>USDCHF8M_Quote</v>
      </c>
      <c r="C13" s="17" t="str">
        <f t="shared" si="1"/>
        <v>USDCHF_Quote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Settings'!$C$13))),"--",_xll.qlFxSwapRateHelper(,B13,C13,IF(A13="SN","1D",IF(A13="SW","1W",A13)),D13,JoinCalendar,E13,F13,IsCurrencyPairCollateralBased,CollateralCurve,Permanent,_xll.ohTrigger(ManualTrigger,'General Settings'!$C$13),ObjectOverwrite))</f>
        <v>obj_008e5#0041</v>
      </c>
      <c r="H13" s="18" t="str">
        <f>_xll.ohRangeRetrieveError(G13)</f>
        <v/>
      </c>
      <c r="I13" s="6" t="str">
        <f>IFERROR(_xll.qlRateHelperQuoteName(G13),"--")</f>
        <v>USDCHF8M_Quote</v>
      </c>
      <c r="J13" s="7">
        <f>IFERROR(_xll.qlRateHelperQuoteValue(G13),"--")</f>
        <v>-9.9100000000000004E-3</v>
      </c>
      <c r="K13" s="28">
        <f>IFERROR(_xll.qlFxSwapRateHelperSpotValue(G13),"--")</f>
        <v>0.93540000000000001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IFERROR(_xll.qlRateHelperEarliestDate(G13),"--")</f>
        <v>42145</v>
      </c>
      <c r="Q13" s="10">
        <f>IFERROR(_xll.qlRateHelperLatestDate(G13),"--")</f>
        <v>42390</v>
      </c>
    </row>
    <row r="14" spans="1:21" x14ac:dyDescent="0.2">
      <c r="A14" s="23" t="s">
        <v>18</v>
      </c>
      <c r="B14" s="17" t="str">
        <f t="shared" si="0"/>
        <v>USDCHF9M_Quote</v>
      </c>
      <c r="C14" s="17" t="str">
        <f t="shared" si="1"/>
        <v>USDCHF_Quote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Settings'!$C$13))),"--",_xll.qlFxSwapRateHelper(,B14,C14,IF(A14="SN","1D",IF(A14="SW","1W",A14)),D14,JoinCalendar,E14,F14,IsCurrencyPairCollateralBased,CollateralCurve,Permanent,_xll.ohTrigger(ManualTrigger,'General Settings'!$C$13),ObjectOverwrite))</f>
        <v>obj_008ec#0041</v>
      </c>
      <c r="H14" s="18" t="str">
        <f>_xll.ohRangeRetrieveError(G14)</f>
        <v/>
      </c>
      <c r="I14" s="6" t="str">
        <f>IFERROR(_xll.qlRateHelperQuoteName(G14),"--")</f>
        <v>USDCHF9M_Quote</v>
      </c>
      <c r="J14" s="7">
        <f>IFERROR(_xll.qlRateHelperQuoteValue(G14),"--")</f>
        <v>-1.14E-2</v>
      </c>
      <c r="K14" s="28">
        <f>IFERROR(_xll.qlFxSwapRateHelperSpotValue(G14),"--")</f>
        <v>0.93540000000000001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IFERROR(_xll.qlRateHelperEarliestDate(G14),"--")</f>
        <v>42145</v>
      </c>
      <c r="Q14" s="10">
        <f>IFERROR(_xll.qlRateHelperLatestDate(G14),"--")</f>
        <v>42422</v>
      </c>
    </row>
    <row r="15" spans="1:21" x14ac:dyDescent="0.2">
      <c r="A15" s="23" t="s">
        <v>17</v>
      </c>
      <c r="B15" s="17" t="str">
        <f t="shared" si="0"/>
        <v>USDCHF10M_Quote</v>
      </c>
      <c r="C15" s="17" t="str">
        <f t="shared" si="1"/>
        <v>USDCHF_Quote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Settings'!$C$13))),"--",_xll.qlFxSwapRateHelper(,B15,C15,IF(A15="SN","1D",IF(A15="SW","1W",A15)),D15,JoinCalendar,E15,F15,IsCurrencyPairCollateralBased,CollateralCurve,Permanent,_xll.ohTrigger(ManualTrigger,'General Settings'!$C$13),ObjectOverwrite))</f>
        <v>obj_008fc#0041</v>
      </c>
      <c r="H15" s="18" t="str">
        <f>_xll.ohRangeRetrieveError(G15)</f>
        <v/>
      </c>
      <c r="I15" s="6" t="str">
        <f>IFERROR(_xll.qlRateHelperQuoteName(G15),"--")</f>
        <v>USDCHF10M_Quote</v>
      </c>
      <c r="J15" s="7">
        <f>IFERROR(_xll.qlRateHelperQuoteValue(G15),"--")</f>
        <v>-1.2725E-2</v>
      </c>
      <c r="K15" s="28">
        <f>IFERROR(_xll.qlFxSwapRateHelperSpotValue(G15),"--")</f>
        <v>0.93540000000000001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IFERROR(_xll.qlRateHelperEarliestDate(G15),"--")</f>
        <v>42145</v>
      </c>
      <c r="Q15" s="10">
        <f>IFERROR(_xll.qlRateHelperLatestDate(G15),"--")</f>
        <v>42450</v>
      </c>
    </row>
    <row r="16" spans="1:21" x14ac:dyDescent="0.2">
      <c r="A16" s="23" t="s">
        <v>16</v>
      </c>
      <c r="B16" s="17" t="str">
        <f t="shared" si="0"/>
        <v>USDCHF11M_Quote</v>
      </c>
      <c r="C16" s="17" t="str">
        <f t="shared" si="1"/>
        <v>USDCHF_Quote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Settings'!$C$13))),"--",_xll.qlFxSwapRateHelper(,B16,C16,IF(A16="SN","1D",IF(A16="SW","1W",A16)),D16,JoinCalendar,E16,F16,IsCurrencyPairCollateralBased,CollateralCurve,Permanent,_xll.ohTrigger(ManualTrigger,'General Settings'!$C$13),ObjectOverwrite))</f>
        <v>obj_0093c#0040</v>
      </c>
      <c r="H16" s="18" t="str">
        <f>_xll.ohRangeRetrieveError(G16)</f>
        <v/>
      </c>
      <c r="I16" s="6" t="str">
        <f>IFERROR(_xll.qlRateHelperQuoteName(G16),"--")</f>
        <v>USDCHF11M_Quote</v>
      </c>
      <c r="J16" s="7">
        <f>IFERROR(_xll.qlRateHelperQuoteValue(G16),"--")</f>
        <v>-1.4263E-2</v>
      </c>
      <c r="K16" s="28">
        <f>IFERROR(_xll.qlFxSwapRateHelperSpotValue(G16),"--")</f>
        <v>0.93540000000000001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IFERROR(_xll.qlRateHelperEarliestDate(G16),"--")</f>
        <v>42145</v>
      </c>
      <c r="Q16" s="10">
        <f>IFERROR(_xll.qlRateHelperLatestDate(G16),"--")</f>
        <v>42481</v>
      </c>
    </row>
    <row r="17" spans="1:17" x14ac:dyDescent="0.2">
      <c r="A17" s="23" t="s">
        <v>15</v>
      </c>
      <c r="B17" s="17" t="str">
        <f t="shared" si="0"/>
        <v>USDCHF1Y_Quote</v>
      </c>
      <c r="C17" s="17" t="str">
        <f t="shared" si="1"/>
        <v>USDCHF_Quote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Settings'!$C$13))),"--",_xll.qlFxSwapRateHelper(,B17,C17,IF(A17="SN","1D",IF(A17="SW","1W",A17)),D17,JoinCalendar,E17,F17,IsCurrencyPairCollateralBased,CollateralCurve,Permanent,_xll.ohTrigger(ManualTrigger,'General Settings'!$C$13),ObjectOverwrite))</f>
        <v>obj_00945#0041</v>
      </c>
      <c r="H17" s="18" t="str">
        <f>_xll.ohRangeRetrieveError(G17)</f>
        <v/>
      </c>
      <c r="I17" s="6" t="str">
        <f>IFERROR(_xll.qlRateHelperQuoteName(G17),"--")</f>
        <v>USDCHF1Y_Quote</v>
      </c>
      <c r="J17" s="7">
        <f>IFERROR(_xll.qlRateHelperQuoteValue(G17),"--")</f>
        <v>-1.5834000000000001E-2</v>
      </c>
      <c r="K17" s="28">
        <f>IFERROR(_xll.qlFxSwapRateHelperSpotValue(G17),"--")</f>
        <v>0.93540000000000001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IFERROR(_xll.qlRateHelperEarliestDate(G17),"--")</f>
        <v>42145</v>
      </c>
      <c r="Q17" s="10">
        <f>IFERROR(_xll.qlRateHelperLatestDate(G17),"--")</f>
        <v>42513</v>
      </c>
    </row>
    <row r="18" spans="1:17" x14ac:dyDescent="0.2">
      <c r="A18" s="23" t="s">
        <v>81</v>
      </c>
      <c r="B18" s="17" t="str">
        <f t="shared" si="0"/>
        <v>USDCHF13M_Quote</v>
      </c>
      <c r="C18" s="17" t="str">
        <f t="shared" si="1"/>
        <v>USDCHF_Quote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Settings'!$C$13))),"--",_xll.qlFxSwapRateHelper(,B18,C18,IF(A18="SN","1D",IF(A18="SW","1W",A18)),D18,JoinCalendar,E18,F18,IsCurrencyPairCollateralBased,CollateralCurve,Permanent,_xll.ohTrigger(ManualTrigger,'General Settings'!$C$13),ObjectOverwrite))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IFERROR(_xll.qlRateHelperEarliestDate(G18),"--")</f>
        <v>--</v>
      </c>
      <c r="Q18" s="10" t="str">
        <f>IFERROR(_xll.qlRateHelperLatestDate(G18),"--")</f>
        <v>--</v>
      </c>
    </row>
    <row r="19" spans="1:17" x14ac:dyDescent="0.2">
      <c r="A19" s="23" t="s">
        <v>82</v>
      </c>
      <c r="B19" s="17" t="str">
        <f t="shared" si="0"/>
        <v>USDCHF14M_Quote</v>
      </c>
      <c r="C19" s="17" t="str">
        <f t="shared" si="1"/>
        <v>USDCHF_Quote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Settings'!$C$13))),"--",_xll.qlFxSwapRateHelper(,B19,C19,IF(A19="SN","1D",IF(A19="SW","1W",A19)),D19,JoinCalendar,E19,F19,IsCurrencyPairCollateralBased,CollateralCurve,Permanent,_xll.ohTrigger(ManualTrigger,'General Settings'!$C$13),ObjectOverwrite))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IFERROR(_xll.qlRateHelperEarliestDate(G19),"--")</f>
        <v>--</v>
      </c>
      <c r="Q19" s="10" t="str">
        <f>IFERROR(_xll.qlRateHelperLatestDate(G19),"--")</f>
        <v>--</v>
      </c>
    </row>
    <row r="20" spans="1:17" x14ac:dyDescent="0.2">
      <c r="A20" s="23" t="s">
        <v>14</v>
      </c>
      <c r="B20" s="17" t="str">
        <f t="shared" si="0"/>
        <v>USDCHF15M_Quote</v>
      </c>
      <c r="C20" s="17" t="str">
        <f t="shared" si="1"/>
        <v>USDCHF_Quote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Settings'!$C$13))),"--",_xll.qlFxSwapRateHelper(,B20,C20,IF(A20="SN","1D",IF(A20="SW","1W",A20)),D20,JoinCalendar,E20,F20,IsCurrencyPairCollateralBased,CollateralCurve,Permanent,_xll.ohTrigger(ManualTrigger,'General Settings'!$C$13),ObjectOverwrite))</f>
        <v>obj_008dc#0040</v>
      </c>
      <c r="H20" s="18" t="str">
        <f>_xll.ohRangeRetrieveError(G20)</f>
        <v/>
      </c>
      <c r="I20" s="6" t="str">
        <f>IFERROR(_xll.qlRateHelperQuoteName(G20),"--")</f>
        <v>USDCHF15M_Quote</v>
      </c>
      <c r="J20" s="7">
        <f>IFERROR(_xll.qlRateHelperQuoteValue(G20),"--")</f>
        <v>-2.0642000000000001E-2</v>
      </c>
      <c r="K20" s="28">
        <f>IFERROR(_xll.qlFxSwapRateHelperSpotValue(G20),"--")</f>
        <v>0.93540000000000001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IFERROR(_xll.qlRateHelperEarliestDate(G20),"--")</f>
        <v>42145</v>
      </c>
      <c r="Q20" s="10">
        <f>IFERROR(_xll.qlRateHelperLatestDate(G20),"--")</f>
        <v>42604</v>
      </c>
    </row>
    <row r="21" spans="1:17" x14ac:dyDescent="0.2">
      <c r="A21" s="23" t="s">
        <v>83</v>
      </c>
      <c r="B21" s="17" t="str">
        <f t="shared" si="0"/>
        <v>USDCHF16M_Quote</v>
      </c>
      <c r="C21" s="17" t="str">
        <f t="shared" si="1"/>
        <v>USDCHF_Quote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Settings'!$C$13))),"--",_xll.qlFxSwapRateHelper(,B21,C21,IF(A21="SN","1D",IF(A21="SW","1W",A21)),D21,JoinCalendar,E21,F21,IsCurrencyPairCollateralBased,CollateralCurve,Permanent,_xll.ohTrigger(ManualTrigger,'General Settings'!$C$13),ObjectOverwrite))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IFERROR(_xll.qlRateHelperEarliestDate(G21),"--")</f>
        <v>--</v>
      </c>
      <c r="Q21" s="10" t="str">
        <f>IFERROR(_xll.qlRateHelperLatestDate(G21),"--")</f>
        <v>--</v>
      </c>
    </row>
    <row r="22" spans="1:17" x14ac:dyDescent="0.2">
      <c r="A22" s="23" t="s">
        <v>84</v>
      </c>
      <c r="B22" s="17" t="str">
        <f t="shared" si="0"/>
        <v>USDCHF17M_Quote</v>
      </c>
      <c r="C22" s="17" t="str">
        <f t="shared" si="1"/>
        <v>USDCHF_Quote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Settings'!$C$13))),"--",_xll.qlFxSwapRateHelper(,B22,C22,IF(A22="SN","1D",IF(A22="SW","1W",A22)),D22,JoinCalendar,E22,F22,IsCurrencyPairCollateralBased,CollateralCurve,Permanent,_xll.ohTrigger(ManualTrigger,'General Settings'!$C$13),ObjectOverwrite))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IFERROR(_xll.qlRateHelperEarliestDate(G22),"--")</f>
        <v>--</v>
      </c>
      <c r="Q22" s="10" t="str">
        <f>IFERROR(_xll.qlRateHelperLatestDate(G22),"--")</f>
        <v>--</v>
      </c>
    </row>
    <row r="23" spans="1:17" x14ac:dyDescent="0.2">
      <c r="A23" s="23" t="s">
        <v>13</v>
      </c>
      <c r="B23" s="17" t="str">
        <f t="shared" si="0"/>
        <v>USDCHF18M_Quote</v>
      </c>
      <c r="C23" s="17" t="str">
        <f t="shared" si="1"/>
        <v>USDCHF_Quote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Settings'!$C$13))),"--",_xll.qlFxSwapRateHelper(,B23,C23,IF(A23="SN","1D",IF(A23="SW","1W",A23)),D23,JoinCalendar,E23,F23,IsCurrencyPairCollateralBased,CollateralCurve,Permanent,_xll.ohTrigger(ManualTrigger,'General Settings'!$C$13),ObjectOverwrite))</f>
        <v>obj_008f2#0041</v>
      </c>
      <c r="H23" s="18" t="str">
        <f>_xll.ohRangeRetrieveError(G23)</f>
        <v/>
      </c>
      <c r="I23" s="6" t="str">
        <f>IFERROR(_xll.qlRateHelperQuoteName(G23),"--")</f>
        <v>USDCHF18M_Quote</v>
      </c>
      <c r="J23" s="7">
        <f>IFERROR(_xll.qlRateHelperQuoteValue(G23),"--")</f>
        <v>-2.5645999999999999E-2</v>
      </c>
      <c r="K23" s="28">
        <f>IFERROR(_xll.qlFxSwapRateHelperSpotValue(G23),"--")</f>
        <v>0.93540000000000001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IFERROR(_xll.qlRateHelperEarliestDate(G23),"--")</f>
        <v>42145</v>
      </c>
      <c r="Q23" s="10">
        <f>IFERROR(_xll.qlRateHelperLatestDate(G23),"--")</f>
        <v>42695</v>
      </c>
    </row>
    <row r="24" spans="1:17" x14ac:dyDescent="0.2">
      <c r="A24" s="23" t="s">
        <v>85</v>
      </c>
      <c r="B24" s="17" t="str">
        <f t="shared" si="0"/>
        <v>USDCHF19M_Quote</v>
      </c>
      <c r="C24" s="17" t="str">
        <f t="shared" si="1"/>
        <v>USDCHF_Quote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Settings'!$C$13))),"--",_xll.qlFxSwapRateHelper(,B24,C24,IF(A24="SN","1D",IF(A24="SW","1W",A24)),D24,JoinCalendar,E24,F24,IsCurrencyPairCollateralBased,CollateralCurve,Permanent,_xll.ohTrigger(ManualTrigger,'General Settings'!$C$13),ObjectOverwrite))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IFERROR(_xll.qlRateHelperEarliestDate(G24),"--")</f>
        <v>--</v>
      </c>
      <c r="Q24" s="10" t="str">
        <f>IFERROR(_xll.qlRateHelperLatestDate(G24),"--")</f>
        <v>--</v>
      </c>
    </row>
    <row r="25" spans="1:17" x14ac:dyDescent="0.2">
      <c r="A25" s="23" t="s">
        <v>86</v>
      </c>
      <c r="B25" s="17" t="str">
        <f t="shared" si="0"/>
        <v>USDCHF20M_Quote</v>
      </c>
      <c r="C25" s="17" t="str">
        <f t="shared" si="1"/>
        <v>USDCHF_Quote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Settings'!$C$13))),"--",_xll.qlFxSwapRateHelper(,B25,C25,IF(A25="SN","1D",IF(A25="SW","1W",A25)),D25,JoinCalendar,E25,F25,IsCurrencyPairCollateralBased,CollateralCurve,Permanent,_xll.ohTrigger(ManualTrigger,'General Settings'!$C$13),ObjectOverwrite))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IFERROR(_xll.qlRateHelperEarliestDate(G25),"--")</f>
        <v>--</v>
      </c>
      <c r="Q25" s="10" t="str">
        <f>IFERROR(_xll.qlRateHelperLatestDate(G25),"--")</f>
        <v>--</v>
      </c>
    </row>
    <row r="26" spans="1:17" x14ac:dyDescent="0.2">
      <c r="A26" s="23" t="s">
        <v>12</v>
      </c>
      <c r="B26" s="17" t="str">
        <f t="shared" si="0"/>
        <v>USDCHF21M_Quote</v>
      </c>
      <c r="C26" s="17" t="str">
        <f t="shared" si="1"/>
        <v>USDCHF_Quote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Settings'!$C$13))),"--",_xll.qlFxSwapRateHelper(,B26,C26,IF(A26="SN","1D",IF(A26="SW","1W",A26)),D26,JoinCalendar,E26,F26,IsCurrencyPairCollateralBased,CollateralCurve,Permanent,_xll.ohTrigger(ManualTrigger,'General Settings'!$C$13),ObjectOverwrite))</f>
        <v>obj_00946#0040</v>
      </c>
      <c r="H26" s="18" t="str">
        <f>_xll.ohRangeRetrieveError(G26)</f>
        <v/>
      </c>
      <c r="I26" s="6" t="str">
        <f>IFERROR(_xll.qlRateHelperQuoteName(G26),"--")</f>
        <v>USDCHF21M_Quote</v>
      </c>
      <c r="J26" s="7">
        <f>IFERROR(_xll.qlRateHelperQuoteValue(G26),"--")</f>
        <v>-3.0913999999999997E-2</v>
      </c>
      <c r="K26" s="28">
        <f>IFERROR(_xll.qlFxSwapRateHelperSpotValue(G26),"--")</f>
        <v>0.93540000000000001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IFERROR(_xll.qlRateHelperEarliestDate(G26),"--")</f>
        <v>42145</v>
      </c>
      <c r="Q26" s="10">
        <f>IFERROR(_xll.qlRateHelperLatestDate(G26),"--")</f>
        <v>42787</v>
      </c>
    </row>
    <row r="27" spans="1:17" x14ac:dyDescent="0.2">
      <c r="A27" s="23" t="s">
        <v>87</v>
      </c>
      <c r="B27" s="17" t="str">
        <f t="shared" si="0"/>
        <v>USDCHF22M_Quote</v>
      </c>
      <c r="C27" s="17" t="str">
        <f t="shared" si="1"/>
        <v>USDCHF_Quote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Settings'!$C$13))),"--",_xll.qlFxSwapRateHelper(,B27,C27,IF(A27="SN","1D",IF(A27="SW","1W",A27)),D27,JoinCalendar,E27,F27,IsCurrencyPairCollateralBased,CollateralCurve,Permanent,_xll.ohTrigger(ManualTrigger,'General Settings'!$C$13),ObjectOverwrite))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IFERROR(_xll.qlRateHelperEarliestDate(G27),"--")</f>
        <v>--</v>
      </c>
      <c r="Q27" s="10" t="str">
        <f>IFERROR(_xll.qlRateHelperLatestDate(G27),"--")</f>
        <v>--</v>
      </c>
    </row>
    <row r="28" spans="1:17" x14ac:dyDescent="0.2">
      <c r="A28" s="23" t="s">
        <v>88</v>
      </c>
      <c r="B28" s="17" t="str">
        <f t="shared" si="0"/>
        <v>USDCHF23M_Quote</v>
      </c>
      <c r="C28" s="17" t="str">
        <f t="shared" si="1"/>
        <v>USDCHF_Quote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Settings'!$C$13))),"--",_xll.qlFxSwapRateHelper(,B28,C28,IF(A28="SN","1D",IF(A28="SW","1W",A28)),D28,JoinCalendar,E28,F28,IsCurrencyPairCollateralBased,CollateralCurve,Permanent,_xll.ohTrigger(ManualTrigger,'General Settings'!$C$13),ObjectOverwrite))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IFERROR(_xll.qlRateHelperEarliestDate(G28),"--")</f>
        <v>--</v>
      </c>
      <c r="Q28" s="10" t="str">
        <f>IFERROR(_xll.qlRateHelperLatestDate(G28),"--")</f>
        <v>--</v>
      </c>
    </row>
    <row r="29" spans="1:17" x14ac:dyDescent="0.2">
      <c r="A29" s="23" t="s">
        <v>11</v>
      </c>
      <c r="B29" s="17" t="str">
        <f t="shared" si="0"/>
        <v>USDCHF2Y_Quote</v>
      </c>
      <c r="C29" s="17" t="str">
        <f t="shared" si="1"/>
        <v>USDCHF_Quote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Settings'!$C$13))),"--",_xll.qlFxSwapRateHelper(,B29,C29,IF(A29="SN","1D",IF(A29="SW","1W",A29)),D29,JoinCalendar,E29,F29,IsCurrencyPairCollateralBased,CollateralCurve,Permanent,_xll.ohTrigger(ManualTrigger,'General Settings'!$C$13),ObjectOverwrite))</f>
        <v>obj_0094d#0041</v>
      </c>
      <c r="H29" s="18" t="str">
        <f>_xll.ohRangeRetrieveError(G29)</f>
        <v/>
      </c>
      <c r="I29" s="6" t="str">
        <f>IFERROR(_xll.qlRateHelperQuoteName(G29),"--")</f>
        <v>USDCHF2Y_Quote</v>
      </c>
      <c r="J29" s="7">
        <f>IFERROR(_xll.qlRateHelperQuoteValue(G29),"--")</f>
        <v>-3.6949999999999997E-2</v>
      </c>
      <c r="K29" s="28">
        <f>IFERROR(_xll.qlFxSwapRateHelperSpotValue(G29),"--")</f>
        <v>0.93540000000000001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IFERROR(_xll.qlRateHelperEarliestDate(G29),"--")</f>
        <v>42145</v>
      </c>
      <c r="Q29" s="10">
        <f>IFERROR(_xll.qlRateHelperLatestDate(G29),"--")</f>
        <v>42877</v>
      </c>
    </row>
    <row r="30" spans="1:17" x14ac:dyDescent="0.2">
      <c r="A30" s="23" t="s">
        <v>10</v>
      </c>
      <c r="B30" s="17" t="str">
        <f t="shared" si="0"/>
        <v>USDCHF3Y_Quote</v>
      </c>
      <c r="C30" s="17" t="str">
        <f t="shared" si="1"/>
        <v>USDCHF_Quote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Settings'!$C$13))),"--",_xll.qlFxSwapRateHelper(,B30,C30,IF(A30="SN","1D",IF(A30="SW","1W",A30)),D30,JoinCalendar,E30,F30,IsCurrencyPairCollateralBased,CollateralCurve,Permanent,_xll.ohTrigger(ManualTrigger,'General Settings'!$C$13),ObjectOverwrite))</f>
        <v>obj_00909#0041</v>
      </c>
      <c r="H30" s="18" t="str">
        <f>_xll.ohRangeRetrieveError(G30)</f>
        <v/>
      </c>
      <c r="I30" s="6" t="str">
        <f>IFERROR(_xll.qlRateHelperQuoteName(G30),"--")</f>
        <v>USDCHF3Y_Quote</v>
      </c>
      <c r="J30" s="7">
        <f>IFERROR(_xll.qlRateHelperQuoteValue(G30),"--")</f>
        <v>-6.0565999999999995E-2</v>
      </c>
      <c r="K30" s="28">
        <f>IFERROR(_xll.qlFxSwapRateHelperSpotValue(G30),"--")</f>
        <v>0.93540000000000001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IFERROR(_xll.qlRateHelperEarliestDate(G30),"--")</f>
        <v>42145</v>
      </c>
      <c r="Q30" s="10">
        <f>IFERROR(_xll.qlRateHelperLatestDate(G30),"--")</f>
        <v>43242</v>
      </c>
    </row>
    <row r="31" spans="1:17" x14ac:dyDescent="0.2">
      <c r="A31" s="23" t="s">
        <v>9</v>
      </c>
      <c r="B31" s="17" t="str">
        <f t="shared" si="0"/>
        <v>USDCHF4Y_Quote</v>
      </c>
      <c r="C31" s="17" t="str">
        <f t="shared" si="1"/>
        <v>USDCHF_Quote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Settings'!$C$13))),"--",_xll.qlFxSwapRateHelper(,B31,C31,IF(A31="SN","1D",IF(A31="SW","1W",A31)),D31,JoinCalendar,E31,F31,IsCurrencyPairCollateralBased,CollateralCurve,Permanent,_xll.ohTrigger(ManualTrigger,'General Settings'!$C$13),ObjectOverwrite))</f>
        <v>obj_008eb#0041</v>
      </c>
      <c r="H31" s="18" t="str">
        <f>_xll.ohRangeRetrieveError(G31)</f>
        <v/>
      </c>
      <c r="I31" s="6" t="str">
        <f>IFERROR(_xll.qlRateHelperQuoteName(G31),"--")</f>
        <v>USDCHF4Y_Quote</v>
      </c>
      <c r="J31" s="7">
        <f>IFERROR(_xll.qlRateHelperQuoteValue(G31),"--")</f>
        <v>-8.5212999999999997E-2</v>
      </c>
      <c r="K31" s="28">
        <f>IFERROR(_xll.qlFxSwapRateHelperSpotValue(G31),"--")</f>
        <v>0.93540000000000001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IFERROR(_xll.qlRateHelperEarliestDate(G31),"--")</f>
        <v>42145</v>
      </c>
      <c r="Q31" s="10">
        <f>IFERROR(_xll.qlRateHelperLatestDate(G31),"--")</f>
        <v>43606</v>
      </c>
    </row>
    <row r="32" spans="1:17" x14ac:dyDescent="0.2">
      <c r="A32" s="23" t="s">
        <v>8</v>
      </c>
      <c r="B32" s="17" t="str">
        <f t="shared" si="0"/>
        <v>USDCHF5Y_Quote</v>
      </c>
      <c r="C32" s="17" t="str">
        <f t="shared" si="1"/>
        <v>USDCHF_Quote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Settings'!$C$13))),"--",_xll.qlFxSwapRateHelper(,B32,C32,IF(A32="SN","1D",IF(A32="SW","1W",A32)),D32,JoinCalendar,E32,F32,IsCurrencyPairCollateralBased,CollateralCurve,Permanent,_xll.ohTrigger(ManualTrigger,'General Settings'!$C$13),ObjectOverwrite))</f>
        <v>obj_008f1#0041</v>
      </c>
      <c r="H32" s="18" t="str">
        <f>_xll.ohRangeRetrieveError(G32)</f>
        <v/>
      </c>
      <c r="I32" s="6" t="str">
        <f>IFERROR(_xll.qlRateHelperQuoteName(G32),"--")</f>
        <v>USDCHF5Y_Quote</v>
      </c>
      <c r="J32" s="7">
        <f>IFERROR(_xll.qlRateHelperQuoteValue(G32),"--")</f>
        <v>-0.10983499999999999</v>
      </c>
      <c r="K32" s="28">
        <f>IFERROR(_xll.qlFxSwapRateHelperSpotValue(G32),"--")</f>
        <v>0.93540000000000001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IFERROR(_xll.qlRateHelperEarliestDate(G32),"--")</f>
        <v>42145</v>
      </c>
      <c r="Q32" s="10">
        <f>IFERROR(_xll.qlRateHelperLatestDate(G32),"--")</f>
        <v>43973</v>
      </c>
    </row>
    <row r="33" spans="1:17" x14ac:dyDescent="0.2">
      <c r="A33" s="23" t="s">
        <v>7</v>
      </c>
      <c r="B33" s="17" t="str">
        <f t="shared" si="0"/>
        <v>USDCHF6Y_Quote</v>
      </c>
      <c r="C33" s="17" t="str">
        <f t="shared" si="1"/>
        <v>USDCHF_Quote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Settings'!$C$13))),"--",_xll.qlFxSwapRateHelper(,B33,C33,IF(A33="SN","1D",IF(A33="SW","1W",A33)),D33,JoinCalendar,E33,F33,IsCurrencyPairCollateralBased,CollateralCurve,Permanent,_xll.ohTrigger(ManualTrigger,'General Settings'!$C$13),ObjectOverwrite))</f>
        <v>obj_008f9#0040</v>
      </c>
      <c r="H33" s="18" t="str">
        <f>_xll.ohRangeRetrieveError(G33)</f>
        <v/>
      </c>
      <c r="I33" s="6" t="str">
        <f>IFERROR(_xll.qlRateHelperQuoteName(G33),"--")</f>
        <v>USDCHF6Y_Quote</v>
      </c>
      <c r="J33" s="7">
        <f>IFERROR(_xll.qlRateHelperQuoteValue(G33),"--")</f>
        <v>-0.13329000000000002</v>
      </c>
      <c r="K33" s="28">
        <f>IFERROR(_xll.qlFxSwapRateHelperSpotValue(G33),"--")</f>
        <v>0.93540000000000001</v>
      </c>
      <c r="L33" s="7"/>
      <c r="M33" s="8" t="b">
        <f t="shared" si="2"/>
        <v>1</v>
      </c>
      <c r="N33" s="9">
        <v>50</v>
      </c>
      <c r="O33" s="9">
        <v>1</v>
      </c>
      <c r="P33" s="10">
        <f>IFERROR(_xll.qlRateHelperEarliestDate(G33),"--")</f>
        <v>42145</v>
      </c>
      <c r="Q33" s="10">
        <f>IFERROR(_xll.qlRateHelperLatestDate(G33),"--")</f>
        <v>44337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USDCHF7Y_Quote</v>
      </c>
      <c r="C34" s="17" t="str">
        <f t="shared" ref="C34:C57" si="4">CollateralCurrency&amp;ForeignCurrency&amp;QuoteSuffix</f>
        <v>USDCHF_Quote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Settings'!$C$13))),"--",_xll.qlFxSwapRateHelper(,B34,C34,IF(A34="SN","1D",IF(A34="SW","1W",A34)),D34,JoinCalendar,E34,F34,IsCurrencyPairCollateralBased,CollateralCurve,Permanent,_xll.ohTrigger(ManualTrigger,'General Settings'!$C$13),ObjectOverwrite))</f>
        <v>obj_0090a#0041</v>
      </c>
      <c r="H34" s="18" t="str">
        <f>_xll.ohRangeRetrieveError(G34)</f>
        <v/>
      </c>
      <c r="I34" s="6" t="str">
        <f>IFERROR(_xll.qlRateHelperQuoteName(G34),"--")</f>
        <v>USDCHF7Y_Quote</v>
      </c>
      <c r="J34" s="7">
        <f>IFERROR(_xll.qlRateHelperQuoteValue(G34),"--")</f>
        <v>-0.15667300000000001</v>
      </c>
      <c r="K34" s="28">
        <f>IFERROR(_xll.qlFxSwapRateHelperSpotValue(G34),"--")</f>
        <v>0.93540000000000001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IFERROR(_xll.qlRateHelperEarliestDate(G34),"--")</f>
        <v>42145</v>
      </c>
      <c r="Q34" s="10">
        <f>IFERROR(_xll.qlRateHelperLatestDate(G34),"--")</f>
        <v>44704</v>
      </c>
    </row>
    <row r="35" spans="1:17" x14ac:dyDescent="0.2">
      <c r="A35" s="23" t="s">
        <v>5</v>
      </c>
      <c r="B35" s="17" t="str">
        <f t="shared" si="3"/>
        <v>USDCHF8Y_Quote</v>
      </c>
      <c r="C35" s="17" t="str">
        <f t="shared" si="4"/>
        <v>USDCHF_Quote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Settings'!$C$13))),"--",_xll.qlFxSwapRateHelper(,B35,C35,IF(A35="SN","1D",IF(A35="SW","1W",A35)),D35,JoinCalendar,E35,F35,IsCurrencyPairCollateralBased,CollateralCurve,Permanent,_xll.ohTrigger(ManualTrigger,'General Settings'!$C$13),ObjectOverwrite))</f>
        <v>obj_008e3#0041</v>
      </c>
      <c r="H35" s="18" t="str">
        <f>_xll.ohRangeRetrieveError(G35)</f>
        <v/>
      </c>
      <c r="I35" s="6" t="str">
        <f>IFERROR(_xll.qlRateHelperQuoteName(G35),"--")</f>
        <v>USDCHF8Y_Quote</v>
      </c>
      <c r="J35" s="7">
        <f>IFERROR(_xll.qlRateHelperQuoteValue(G35),"--")</f>
        <v>-0.17764000000000002</v>
      </c>
      <c r="K35" s="28">
        <f>IFERROR(_xll.qlFxSwapRateHelperSpotValue(G35),"--")</f>
        <v>0.93540000000000001</v>
      </c>
      <c r="L35" s="7"/>
      <c r="M35" s="8" t="b">
        <f t="shared" si="2"/>
        <v>1</v>
      </c>
      <c r="N35" s="9">
        <v>50</v>
      </c>
      <c r="O35" s="9">
        <v>1</v>
      </c>
      <c r="P35" s="10">
        <f>IFERROR(_xll.qlRateHelperEarliestDate(G35),"--")</f>
        <v>42145</v>
      </c>
      <c r="Q35" s="10">
        <f>IFERROR(_xll.qlRateHelperLatestDate(G35),"--")</f>
        <v>45068</v>
      </c>
    </row>
    <row r="36" spans="1:17" x14ac:dyDescent="0.2">
      <c r="A36" s="23" t="s">
        <v>4</v>
      </c>
      <c r="B36" s="17" t="str">
        <f t="shared" si="3"/>
        <v>USDCHF9Y_Quote</v>
      </c>
      <c r="C36" s="17" t="str">
        <f t="shared" si="4"/>
        <v>USDCHF_Quote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Settings'!$C$13))),"--",_xll.qlFxSwapRateHelper(,B36,C36,IF(A36="SN","1D",IF(A36="SW","1W",A36)),D36,JoinCalendar,E36,F36,IsCurrencyPairCollateralBased,CollateralCurve,Permanent,_xll.ohTrigger(ManualTrigger,'General Settings'!$C$13),ObjectOverwrite))</f>
        <v>obj_008d7#0040</v>
      </c>
      <c r="H36" s="18" t="str">
        <f>_xll.ohRangeRetrieveError(G36)</f>
        <v/>
      </c>
      <c r="I36" s="6" t="str">
        <f>IFERROR(_xll.qlRateHelperQuoteName(G36),"--")</f>
        <v>USDCHF9Y_Quote</v>
      </c>
      <c r="J36" s="7">
        <f>IFERROR(_xll.qlRateHelperQuoteValue(G36),"--")</f>
        <v>-0.19884000000000002</v>
      </c>
      <c r="K36" s="28">
        <f>IFERROR(_xll.qlFxSwapRateHelperSpotValue(G36),"--")</f>
        <v>0.93540000000000001</v>
      </c>
      <c r="L36" s="7"/>
      <c r="M36" s="8" t="b">
        <f t="shared" si="2"/>
        <v>1</v>
      </c>
      <c r="N36" s="9">
        <v>50</v>
      </c>
      <c r="O36" s="9">
        <v>1</v>
      </c>
      <c r="P36" s="10">
        <f>IFERROR(_xll.qlRateHelperEarliestDate(G36),"--")</f>
        <v>42145</v>
      </c>
      <c r="Q36" s="10">
        <f>IFERROR(_xll.qlRateHelperLatestDate(G36),"--")</f>
        <v>45433</v>
      </c>
    </row>
    <row r="37" spans="1:17" x14ac:dyDescent="0.2">
      <c r="A37" s="23" t="s">
        <v>3</v>
      </c>
      <c r="B37" s="17" t="str">
        <f t="shared" si="3"/>
        <v>USDCHF10Y_Quote</v>
      </c>
      <c r="C37" s="17" t="str">
        <f t="shared" si="4"/>
        <v>USDCHF_Quote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Settings'!$C$13))),"--",_xll.qlFxSwapRateHelper(,B37,C37,IF(A37="SN","1D",IF(A37="SW","1W",A37)),D37,JoinCalendar,E37,F37,IsCurrencyPairCollateralBased,CollateralCurve,Permanent,_xll.ohTrigger(ManualTrigger,'General Settings'!$C$13),ObjectOverwrite))</f>
        <v>obj_0094e#0040</v>
      </c>
      <c r="H37" s="18" t="str">
        <f>_xll.ohRangeRetrieveError(G37)</f>
        <v/>
      </c>
      <c r="I37" s="6" t="str">
        <f>IFERROR(_xll.qlRateHelperQuoteName(G37),"--")</f>
        <v>USDCHF10Y_Quote</v>
      </c>
      <c r="J37" s="7">
        <f>IFERROR(_xll.qlRateHelperQuoteValue(G37),"--")</f>
        <v>-0.21928000000000003</v>
      </c>
      <c r="K37" s="28">
        <f>IFERROR(_xll.qlFxSwapRateHelperSpotValue(G37),"--")</f>
        <v>0.93540000000000001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IFERROR(_xll.qlRateHelperEarliestDate(G37),"--")</f>
        <v>42145</v>
      </c>
      <c r="Q37" s="10">
        <f>IFERROR(_xll.qlRateHelperLatestDate(G37),"--")</f>
        <v>45798</v>
      </c>
    </row>
    <row r="38" spans="1:17" x14ac:dyDescent="0.2">
      <c r="A38" s="23" t="s">
        <v>89</v>
      </c>
      <c r="B38" s="17" t="str">
        <f t="shared" si="3"/>
        <v>USDCHF11Y_Quote</v>
      </c>
      <c r="C38" s="17" t="str">
        <f t="shared" si="4"/>
        <v>USDCHF_Quote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Settings'!$C$13))),"--",_xll.qlFxSwapRateHelper(,B38,C38,IF(A38="SN","1D",IF(A38="SW","1W",A38)),D38,JoinCalendar,E38,F38,IsCurrencyPairCollateralBased,CollateralCurve,Permanent,_xll.ohTrigger(ManualTrigger,'General Settings'!$C$13),ObjectOverwrite))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IFERROR(_xll.qlRateHelperEarliestDate(G38),"--")</f>
        <v>--</v>
      </c>
      <c r="Q38" s="10" t="str">
        <f>IFERROR(_xll.qlRateHelperLatestDate(G38),"--")</f>
        <v>--</v>
      </c>
    </row>
    <row r="39" spans="1:17" x14ac:dyDescent="0.2">
      <c r="A39" s="23" t="s">
        <v>2</v>
      </c>
      <c r="B39" s="17" t="str">
        <f t="shared" si="3"/>
        <v>USDCHF12Y_Quote</v>
      </c>
      <c r="C39" s="17" t="str">
        <f t="shared" si="4"/>
        <v>USDCHF_Quote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Settings'!$C$13))),"--",_xll.qlFxSwapRateHelper(,B39,C39,IF(A39="SN","1D",IF(A39="SW","1W",A39)),D39,JoinCalendar,E39,F39,IsCurrencyPairCollateralBased,CollateralCurve,Permanent,_xll.ohTrigger(ManualTrigger,'General Settings'!$C$13),ObjectOverwrite))</f>
        <v>obj_0094c#0040</v>
      </c>
      <c r="H39" s="18" t="str">
        <f>_xll.ohRangeRetrieveError(G39)</f>
        <v/>
      </c>
      <c r="I39" s="6" t="str">
        <f>IFERROR(_xll.qlRateHelperQuoteName(G39),"--")</f>
        <v>USDCHF12Y_Quote</v>
      </c>
      <c r="J39" s="7">
        <f>IFERROR(_xll.qlRateHelperQuoteValue(G39),"--")</f>
        <v>-0.25635000000000002</v>
      </c>
      <c r="K39" s="28">
        <f>IFERROR(_xll.qlFxSwapRateHelperSpotValue(G39),"--")</f>
        <v>0.93540000000000001</v>
      </c>
      <c r="L39" s="7"/>
      <c r="M39" s="8" t="b">
        <f t="shared" si="2"/>
        <v>1</v>
      </c>
      <c r="N39" s="9">
        <v>50</v>
      </c>
      <c r="O39" s="9">
        <v>1</v>
      </c>
      <c r="P39" s="10">
        <f>IFERROR(_xll.qlRateHelperEarliestDate(G39),"--")</f>
        <v>42145</v>
      </c>
      <c r="Q39" s="10">
        <f>IFERROR(_xll.qlRateHelperLatestDate(G39),"--")</f>
        <v>46528</v>
      </c>
    </row>
    <row r="40" spans="1:17" x14ac:dyDescent="0.2">
      <c r="A40" s="23" t="s">
        <v>90</v>
      </c>
      <c r="B40" s="17" t="str">
        <f t="shared" si="3"/>
        <v>USDCHF13Y_Quote</v>
      </c>
      <c r="C40" s="17" t="str">
        <f t="shared" si="4"/>
        <v>USDCHF_Quote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Settings'!$C$13))),"--",_xll.qlFxSwapRateHelper(,B40,C40,IF(A40="SN","1D",IF(A40="SW","1W",A40)),D40,JoinCalendar,E40,F40,IsCurrencyPairCollateralBased,CollateralCurve,Permanent,_xll.ohTrigger(ManualTrigger,'General Settings'!$C$13),ObjectOverwrite))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IFERROR(_xll.qlRateHelperEarliestDate(G40),"--")</f>
        <v>--</v>
      </c>
      <c r="Q40" s="10" t="str">
        <f>IFERROR(_xll.qlRateHelperLatestDate(G40),"--")</f>
        <v>--</v>
      </c>
    </row>
    <row r="41" spans="1:17" x14ac:dyDescent="0.2">
      <c r="A41" s="23" t="s">
        <v>91</v>
      </c>
      <c r="B41" s="17" t="str">
        <f t="shared" si="3"/>
        <v>USDCHF14Y_Quote</v>
      </c>
      <c r="C41" s="17" t="str">
        <f t="shared" si="4"/>
        <v>USDCHF_Quote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Settings'!$C$13))),"--",_xll.qlFxSwapRateHelper(,B41,C41,IF(A41="SN","1D",IF(A41="SW","1W",A41)),D41,JoinCalendar,E41,F41,IsCurrencyPairCollateralBased,CollateralCurve,Permanent,_xll.ohTrigger(ManualTrigger,'General Settings'!$C$13),ObjectOverwrite))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IFERROR(_xll.qlRateHelperEarliestDate(G41),"--")</f>
        <v>--</v>
      </c>
      <c r="Q41" s="10" t="str">
        <f>IFERROR(_xll.qlRateHelperLatestDate(G41),"--")</f>
        <v>--</v>
      </c>
    </row>
    <row r="42" spans="1:17" x14ac:dyDescent="0.2">
      <c r="A42" s="23" t="s">
        <v>1</v>
      </c>
      <c r="B42" s="17" t="str">
        <f t="shared" si="3"/>
        <v>USDCHF15Y_Quote</v>
      </c>
      <c r="C42" s="17" t="str">
        <f t="shared" si="4"/>
        <v>USDCHF_Quote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Settings'!$C$13))),"--",_xll.qlFxSwapRateHelper(,B42,C42,IF(A42="SN","1D",IF(A42="SW","1W",A42)),D42,JoinCalendar,E42,F42,IsCurrencyPairCollateralBased,CollateralCurve,Permanent,_xll.ohTrigger(ManualTrigger,'General Settings'!$C$13),ObjectOverwrite))</f>
        <v>obj_00913#0040</v>
      </c>
      <c r="H42" s="18" t="str">
        <f>_xll.ohRangeRetrieveError(G42)</f>
        <v/>
      </c>
      <c r="I42" s="6" t="str">
        <f>IFERROR(_xll.qlRateHelperQuoteName(G42),"--")</f>
        <v>USDCHF15Y_Quote</v>
      </c>
      <c r="J42" s="7">
        <f>IFERROR(_xll.qlRateHelperQuoteValue(G42),"--")</f>
        <v>-0.30664999999999998</v>
      </c>
      <c r="K42" s="28">
        <f>IFERROR(_xll.qlFxSwapRateHelperSpotValue(G42),"--")</f>
        <v>0.93540000000000001</v>
      </c>
      <c r="L42" s="7"/>
      <c r="M42" s="8" t="b">
        <f t="shared" si="2"/>
        <v>1</v>
      </c>
      <c r="N42" s="9">
        <v>50</v>
      </c>
      <c r="O42" s="9">
        <v>1</v>
      </c>
      <c r="P42" s="10">
        <f>IFERROR(_xll.qlRateHelperEarliestDate(G42),"--")</f>
        <v>42145</v>
      </c>
      <c r="Q42" s="10">
        <f>IFERROR(_xll.qlRateHelperLatestDate(G42),"--")</f>
        <v>47624</v>
      </c>
    </row>
    <row r="43" spans="1:17" x14ac:dyDescent="0.2">
      <c r="A43" s="23" t="s">
        <v>92</v>
      </c>
      <c r="B43" s="17" t="str">
        <f t="shared" si="3"/>
        <v>USDCHF16Y_Quote</v>
      </c>
      <c r="C43" s="17" t="str">
        <f t="shared" si="4"/>
        <v>USDCHF_Quote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Settings'!$C$13))),"--",_xll.qlFxSwapRateHelper(,B43,C43,IF(A43="SN","1D",IF(A43="SW","1W",A43)),D43,JoinCalendar,E43,F43,IsCurrencyPairCollateralBased,CollateralCurve,Permanent,_xll.ohTrigger(ManualTrigger,'General Settings'!$C$13),ObjectOverwrite))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IFERROR(_xll.qlRateHelperEarliestDate(G43),"--")</f>
        <v>--</v>
      </c>
      <c r="Q43" s="10" t="str">
        <f>IFERROR(_xll.qlRateHelperLatestDate(G43),"--")</f>
        <v>--</v>
      </c>
    </row>
    <row r="44" spans="1:17" x14ac:dyDescent="0.2">
      <c r="A44" s="23" t="s">
        <v>93</v>
      </c>
      <c r="B44" s="17" t="str">
        <f t="shared" si="3"/>
        <v>USDCHF17Y_Quote</v>
      </c>
      <c r="C44" s="17" t="str">
        <f t="shared" si="4"/>
        <v>USDCHF_Quote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Settings'!$C$13))),"--",_xll.qlFxSwapRateHelper(,B44,C44,IF(A44="SN","1D",IF(A44="SW","1W",A44)),D44,JoinCalendar,E44,F44,IsCurrencyPairCollateralBased,CollateralCurve,Permanent,_xll.ohTrigger(ManualTrigger,'General Settings'!$C$13),ObjectOverwrite))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IFERROR(_xll.qlRateHelperEarliestDate(G44),"--")</f>
        <v>--</v>
      </c>
      <c r="Q44" s="10" t="str">
        <f>IFERROR(_xll.qlRateHelperLatestDate(G44),"--")</f>
        <v>--</v>
      </c>
    </row>
    <row r="45" spans="1:17" x14ac:dyDescent="0.2">
      <c r="A45" s="23" t="s">
        <v>94</v>
      </c>
      <c r="B45" s="17" t="str">
        <f t="shared" si="3"/>
        <v>USDCHF18Y_Quote</v>
      </c>
      <c r="C45" s="17" t="str">
        <f t="shared" si="4"/>
        <v>USDCHF_Quote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Settings'!$C$13))),"--",_xll.qlFxSwapRateHelper(,B45,C45,IF(A45="SN","1D",IF(A45="SW","1W",A45)),D45,JoinCalendar,E45,F45,IsCurrencyPairCollateralBased,CollateralCurve,Permanent,_xll.ohTrigger(ManualTrigger,'General Settings'!$C$13),ObjectOverwrite))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IFERROR(_xll.qlRateHelperEarliestDate(G45),"--")</f>
        <v>--</v>
      </c>
      <c r="Q45" s="10" t="str">
        <f>IFERROR(_xll.qlRateHelperLatestDate(G45),"--")</f>
        <v>--</v>
      </c>
    </row>
    <row r="46" spans="1:17" x14ac:dyDescent="0.2">
      <c r="A46" s="23" t="s">
        <v>95</v>
      </c>
      <c r="B46" s="17" t="str">
        <f t="shared" si="3"/>
        <v>USDCHF19Y_Quote</v>
      </c>
      <c r="C46" s="17" t="str">
        <f t="shared" si="4"/>
        <v>USDCHF_Quote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Settings'!$C$13))),"--",_xll.qlFxSwapRateHelper(,B46,C46,IF(A46="SN","1D",IF(A46="SW","1W",A46)),D46,JoinCalendar,E46,F46,IsCurrencyPairCollateralBased,CollateralCurve,Permanent,_xll.ohTrigger(ManualTrigger,'General Settings'!$C$13),ObjectOverwrite))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IFERROR(_xll.qlRateHelperEarliestDate(G46),"--")</f>
        <v>--</v>
      </c>
      <c r="Q46" s="10" t="str">
        <f>IFERROR(_xll.qlRateHelperLatestDate(G46),"--")</f>
        <v>--</v>
      </c>
    </row>
    <row r="47" spans="1:17" x14ac:dyDescent="0.2">
      <c r="A47" s="23" t="s">
        <v>0</v>
      </c>
      <c r="B47" s="17" t="str">
        <f t="shared" si="3"/>
        <v>USDCHF20Y_Quote</v>
      </c>
      <c r="C47" s="17" t="str">
        <f t="shared" si="4"/>
        <v>USDCHF_Quote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Settings'!$C$13))),"--",_xll.qlFxSwapRateHelper(,B47,C47,IF(A47="SN","1D",IF(A47="SW","1W",A47)),D47,JoinCalendar,E47,F47,IsCurrencyPairCollateralBased,CollateralCurve,Permanent,_xll.ohTrigger(ManualTrigger,'General Settings'!$C$13),ObjectOverwrite))</f>
        <v>obj_0094f#0041</v>
      </c>
      <c r="H47" s="18" t="str">
        <f>_xll.ohRangeRetrieveError(G47)</f>
        <v/>
      </c>
      <c r="I47" s="6" t="str">
        <f>IFERROR(_xll.qlRateHelperQuoteName(G47),"--")</f>
        <v>USDCHF20Y_Quote</v>
      </c>
      <c r="J47" s="7">
        <f>IFERROR(_xll.qlRateHelperQuoteValue(G47),"--")</f>
        <v>-0.37717000000000001</v>
      </c>
      <c r="K47" s="28">
        <f>IFERROR(_xll.qlFxSwapRateHelperSpotValue(G47),"--")</f>
        <v>0.93540000000000001</v>
      </c>
      <c r="L47" s="7"/>
      <c r="M47" s="8" t="b">
        <f t="shared" si="2"/>
        <v>1</v>
      </c>
      <c r="N47" s="9">
        <v>50</v>
      </c>
      <c r="O47" s="9">
        <v>1</v>
      </c>
      <c r="P47" s="10">
        <f>IFERROR(_xll.qlRateHelperEarliestDate(G47),"--")</f>
        <v>42145</v>
      </c>
      <c r="Q47" s="10">
        <f>IFERROR(_xll.qlRateHelperLatestDate(G47),"--")</f>
        <v>49450</v>
      </c>
    </row>
    <row r="48" spans="1:17" x14ac:dyDescent="0.2">
      <c r="A48" s="23" t="s">
        <v>96</v>
      </c>
      <c r="B48" s="17" t="str">
        <f t="shared" si="3"/>
        <v>USDCHF21Y_Quote</v>
      </c>
      <c r="C48" s="17" t="str">
        <f t="shared" si="4"/>
        <v>USDCHF_Quote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Settings'!$C$13))),"--",_xll.qlFxSwapRateHelper(,B48,C48,IF(A48="SN","1D",IF(A48="SW","1W",A48)),D48,JoinCalendar,E48,F48,IsCurrencyPairCollateralBased,CollateralCurve,Permanent,_xll.ohTrigger(ManualTrigger,'General Settings'!$C$13),ObjectOverwrite))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28" t="str">
        <f>IFERROR(_xll.qlFxSwapRateHelperSpotValue(G48),"--")</f>
        <v>--</v>
      </c>
      <c r="L48" s="7"/>
      <c r="M48" s="8" t="b">
        <f t="shared" si="2"/>
        <v>0</v>
      </c>
      <c r="N48" s="9">
        <v>50</v>
      </c>
      <c r="O48" s="9">
        <v>1</v>
      </c>
      <c r="P48" s="10" t="str">
        <f>IFERROR(_xll.qlRateHelperEarliestDate(G48),"--")</f>
        <v>--</v>
      </c>
      <c r="Q48" s="10" t="str">
        <f>IFERROR(_xll.qlRateHelperLatestDate(G48),"--")</f>
        <v>--</v>
      </c>
    </row>
    <row r="49" spans="1:17" x14ac:dyDescent="0.2">
      <c r="A49" s="23" t="s">
        <v>97</v>
      </c>
      <c r="B49" s="17" t="str">
        <f t="shared" si="3"/>
        <v>USDCHF22Y_Quote</v>
      </c>
      <c r="C49" s="17" t="str">
        <f t="shared" si="4"/>
        <v>USDCHF_Quote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Settings'!$C$13))),"--",_xll.qlFxSwapRateHelper(,B49,C49,IF(A49="SN","1D",IF(A49="SW","1W",A49)),D49,JoinCalendar,E49,F49,IsCurrencyPairCollateralBased,CollateralCurve,Permanent,_xll.ohTrigger(ManualTrigger,'General Settings'!$C$13),ObjectOverwrite))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28" t="str">
        <f>IFERROR(_xll.qlFxSwapRateHelperSpotValue(G49),"--")</f>
        <v>--</v>
      </c>
      <c r="L49" s="7"/>
      <c r="M49" s="8" t="b">
        <f t="shared" si="2"/>
        <v>0</v>
      </c>
      <c r="N49" s="9">
        <v>50</v>
      </c>
      <c r="O49" s="9">
        <v>1</v>
      </c>
      <c r="P49" s="10" t="str">
        <f>IFERROR(_xll.qlRateHelperEarliestDate(G49),"--")</f>
        <v>--</v>
      </c>
      <c r="Q49" s="10" t="str">
        <f>IFERROR(_xll.qlRateHelperLatestDate(G49),"--")</f>
        <v>--</v>
      </c>
    </row>
    <row r="50" spans="1:17" x14ac:dyDescent="0.2">
      <c r="A50" s="23" t="s">
        <v>98</v>
      </c>
      <c r="B50" s="17" t="str">
        <f t="shared" si="3"/>
        <v>USDCHF23Y_Quote</v>
      </c>
      <c r="C50" s="17" t="str">
        <f t="shared" si="4"/>
        <v>USDCHF_Quote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Settings'!$C$13))),"--",_xll.qlFxSwapRateHelper(,B50,C50,IF(A50="SN","1D",IF(A50="SW","1W",A50)),D50,JoinCalendar,E50,F50,IsCurrencyPairCollateralBased,CollateralCurve,Permanent,_xll.ohTrigger(ManualTrigger,'General Settings'!$C$13),ObjectOverwrite))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28" t="str">
        <f>IFERROR(_xll.qlFxSwapRateHelperSpotValue(G50),"--")</f>
        <v>--</v>
      </c>
      <c r="L50" s="7"/>
      <c r="M50" s="8" t="b">
        <f t="shared" si="2"/>
        <v>0</v>
      </c>
      <c r="N50" s="9">
        <v>50</v>
      </c>
      <c r="O50" s="9">
        <v>1</v>
      </c>
      <c r="P50" s="10" t="str">
        <f>IFERROR(_xll.qlRateHelperEarliestDate(G50),"--")</f>
        <v>--</v>
      </c>
      <c r="Q50" s="10" t="str">
        <f>IFERROR(_xll.qlRateHelperLatestDate(G50),"--")</f>
        <v>--</v>
      </c>
    </row>
    <row r="51" spans="1:17" x14ac:dyDescent="0.2">
      <c r="A51" s="23" t="s">
        <v>99</v>
      </c>
      <c r="B51" s="17" t="str">
        <f t="shared" si="3"/>
        <v>USDCHF24Y_Quote</v>
      </c>
      <c r="C51" s="17" t="str">
        <f t="shared" si="4"/>
        <v>USDCHF_Quote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Settings'!$C$13))),"--",_xll.qlFxSwapRateHelper(,B51,C51,IF(A51="SN","1D",IF(A51="SW","1W",A51)),D51,JoinCalendar,E51,F51,IsCurrencyPairCollateralBased,CollateralCurve,Permanent,_xll.ohTrigger(ManualTrigger,'General Settings'!$C$13),ObjectOverwrite))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28" t="str">
        <f>IFERROR(_xll.qlFxSwapRateHelperSpotValue(G51),"--")</f>
        <v>--</v>
      </c>
      <c r="L51" s="7"/>
      <c r="M51" s="8" t="b">
        <f t="shared" si="2"/>
        <v>0</v>
      </c>
      <c r="N51" s="9">
        <v>50</v>
      </c>
      <c r="O51" s="9">
        <v>1</v>
      </c>
      <c r="P51" s="10" t="str">
        <f>IFERROR(_xll.qlRateHelperEarliestDate(G51),"--")</f>
        <v>--</v>
      </c>
      <c r="Q51" s="10" t="str">
        <f>IFERROR(_xll.qlRateHelperLatestDate(G51),"--")</f>
        <v>--</v>
      </c>
    </row>
    <row r="52" spans="1:17" x14ac:dyDescent="0.2">
      <c r="A52" s="23" t="s">
        <v>100</v>
      </c>
      <c r="B52" s="17" t="str">
        <f t="shared" si="3"/>
        <v>USDCHF25Y_Quote</v>
      </c>
      <c r="C52" s="17" t="str">
        <f t="shared" si="4"/>
        <v>USDCHF_Quote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Settings'!$C$13))),"--",_xll.qlFxSwapRateHelper(,B52,C52,IF(A52="SN","1D",IF(A52="SW","1W",A52)),D52,JoinCalendar,E52,F52,IsCurrencyPairCollateralBased,CollateralCurve,Permanent,_xll.ohTrigger(ManualTrigger,'General Settings'!$C$13),ObjectOverwrite))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28" t="str">
        <f>IFERROR(_xll.qlFxSwapRateHelperSpotValue(G52),"--")</f>
        <v>--</v>
      </c>
      <c r="L52" s="7"/>
      <c r="M52" s="8" t="b">
        <f t="shared" si="2"/>
        <v>0</v>
      </c>
      <c r="N52" s="9">
        <v>50</v>
      </c>
      <c r="O52" s="9">
        <v>1</v>
      </c>
      <c r="P52" s="10" t="str">
        <f>IFERROR(_xll.qlRateHelperEarliestDate(G52),"--")</f>
        <v>--</v>
      </c>
      <c r="Q52" s="10" t="str">
        <f>IFERROR(_xll.qlRateHelperLatestDate(G52),"--")</f>
        <v>--</v>
      </c>
    </row>
    <row r="53" spans="1:17" x14ac:dyDescent="0.2">
      <c r="A53" s="23" t="s">
        <v>101</v>
      </c>
      <c r="B53" s="17" t="str">
        <f t="shared" si="3"/>
        <v>USDCHF26Y_Quote</v>
      </c>
      <c r="C53" s="17" t="str">
        <f t="shared" si="4"/>
        <v>USDCHF_Quote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Settings'!$C$13))),"--",_xll.qlFxSwapRateHelper(,B53,C53,IF(A53="SN","1D",IF(A53="SW","1W",A53)),D53,JoinCalendar,E53,F53,IsCurrencyPairCollateralBased,CollateralCurve,Permanent,_xll.ohTrigger(ManualTrigger,'General Settings'!$C$13),ObjectOverwrite))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28" t="str">
        <f>IFERROR(_xll.qlFxSwapRateHelperSpotValue(G53),"--")</f>
        <v>--</v>
      </c>
      <c r="L53" s="7"/>
      <c r="M53" s="8" t="b">
        <f t="shared" si="2"/>
        <v>0</v>
      </c>
      <c r="N53" s="9">
        <v>50</v>
      </c>
      <c r="O53" s="9">
        <v>1</v>
      </c>
      <c r="P53" s="10" t="str">
        <f>IFERROR(_xll.qlRateHelperEarliestDate(G53),"--")</f>
        <v>--</v>
      </c>
      <c r="Q53" s="10" t="str">
        <f>IFERROR(_xll.qlRateHelperLatestDate(G53),"--")</f>
        <v>--</v>
      </c>
    </row>
    <row r="54" spans="1:17" x14ac:dyDescent="0.2">
      <c r="A54" s="23" t="s">
        <v>102</v>
      </c>
      <c r="B54" s="17" t="str">
        <f t="shared" si="3"/>
        <v>USDCHF27Y_Quote</v>
      </c>
      <c r="C54" s="17" t="str">
        <f t="shared" si="4"/>
        <v>USDCHF_Quote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Settings'!$C$13))),"--",_xll.qlFxSwapRateHelper(,B54,C54,IF(A54="SN","1D",IF(A54="SW","1W",A54)),D54,JoinCalendar,E54,F54,IsCurrencyPairCollateralBased,CollateralCurve,Permanent,_xll.ohTrigger(ManualTrigger,'General Settings'!$C$13),ObjectOverwrite))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28" t="str">
        <f>IFERROR(_xll.qlFxSwapRateHelperSpotValue(G54),"--")</f>
        <v>--</v>
      </c>
      <c r="L54" s="7"/>
      <c r="M54" s="8" t="b">
        <f t="shared" si="2"/>
        <v>0</v>
      </c>
      <c r="N54" s="9">
        <v>50</v>
      </c>
      <c r="O54" s="9">
        <v>1</v>
      </c>
      <c r="P54" s="10" t="str">
        <f>IFERROR(_xll.qlRateHelperEarliestDate(G54),"--")</f>
        <v>--</v>
      </c>
      <c r="Q54" s="10" t="str">
        <f>IFERROR(_xll.qlRateHelperLatestDate(G54),"--")</f>
        <v>--</v>
      </c>
    </row>
    <row r="55" spans="1:17" x14ac:dyDescent="0.2">
      <c r="A55" s="23" t="s">
        <v>103</v>
      </c>
      <c r="B55" s="17" t="str">
        <f t="shared" si="3"/>
        <v>USDCHF28Y_Quote</v>
      </c>
      <c r="C55" s="17" t="str">
        <f t="shared" si="4"/>
        <v>USDCHF_Quote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Settings'!$C$13))),"--",_xll.qlFxSwapRateHelper(,B55,C55,IF(A55="SN","1D",IF(A55="SW","1W",A55)),D55,JoinCalendar,E55,F55,IsCurrencyPairCollateralBased,CollateralCurve,Permanent,_xll.ohTrigger(ManualTrigger,'General Settings'!$C$13),ObjectOverwrite))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28" t="str">
        <f>IFERROR(_xll.qlFxSwapRateHelperSpotValue(G55),"--")</f>
        <v>--</v>
      </c>
      <c r="L55" s="7"/>
      <c r="M55" s="8" t="b">
        <f t="shared" si="2"/>
        <v>0</v>
      </c>
      <c r="N55" s="9">
        <v>50</v>
      </c>
      <c r="O55" s="9">
        <v>1</v>
      </c>
      <c r="P55" s="10" t="str">
        <f>IFERROR(_xll.qlRateHelperEarliestDate(G55),"--")</f>
        <v>--</v>
      </c>
      <c r="Q55" s="10" t="str">
        <f>IFERROR(_xll.qlRateHelperLatestDate(G55),"--")</f>
        <v>--</v>
      </c>
    </row>
    <row r="56" spans="1:17" x14ac:dyDescent="0.2">
      <c r="A56" s="23" t="s">
        <v>104</v>
      </c>
      <c r="B56" s="17" t="str">
        <f t="shared" si="3"/>
        <v>USDCHF29Y_Quote</v>
      </c>
      <c r="C56" s="17" t="str">
        <f t="shared" si="4"/>
        <v>USDCHF_Quote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Settings'!$C$13))),"--",_xll.qlFxSwapRateHelper(,B56,C56,IF(A56="SN","1D",IF(A56="SW","1W",A56)),D56,JoinCalendar,E56,F56,IsCurrencyPairCollateralBased,CollateralCurve,Permanent,_xll.ohTrigger(ManualTrigger,'General Settings'!$C$13),ObjectOverwrite))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28" t="str">
        <f>IFERROR(_xll.qlFxSwapRateHelperSpotValue(G56),"--")</f>
        <v>--</v>
      </c>
      <c r="L56" s="7"/>
      <c r="M56" s="8" t="b">
        <f t="shared" si="2"/>
        <v>0</v>
      </c>
      <c r="N56" s="9">
        <v>50</v>
      </c>
      <c r="O56" s="9">
        <v>1</v>
      </c>
      <c r="P56" s="10" t="str">
        <f>IFERROR(_xll.qlRateHelperEarliestDate(G56),"--")</f>
        <v>--</v>
      </c>
      <c r="Q56" s="10" t="str">
        <f>IFERROR(_xll.qlRateHelperLatestDate(G56),"--")</f>
        <v>--</v>
      </c>
    </row>
    <row r="57" spans="1:17" x14ac:dyDescent="0.2">
      <c r="A57" s="24" t="s">
        <v>105</v>
      </c>
      <c r="B57" s="19" t="str">
        <f t="shared" si="3"/>
        <v>USDCHF30Y_Quote</v>
      </c>
      <c r="C57" s="19" t="str">
        <f t="shared" si="4"/>
        <v>USDCHF_Quote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Settings'!$C$13))),"--",_xll.qlFxSwapRateHelper(,B57,C57,IF(A57="SN","1D",IF(A57="SW","1W",A57)),D57,JoinCalendar,E57,F57,IsCurrencyPairCollateralBased,CollateralCurve,Permanent,_xll.ohTrigger(ManualTrigger,'General Settings'!$C$13),ObjectOverwrite))</f>
        <v>obj_00950#0040</v>
      </c>
      <c r="H57" s="20" t="str">
        <f>_xll.ohRangeRetrieveError(G57)</f>
        <v/>
      </c>
      <c r="I57" s="11" t="str">
        <f>IFERROR(_xll.qlRateHelperQuoteName(G57),"--")</f>
        <v>USDCHF30Y_Quote</v>
      </c>
      <c r="J57" s="12">
        <f>IFERROR(_xll.qlRateHelperQuoteValue(G57),"--")</f>
        <v>-0.46611000000000002</v>
      </c>
      <c r="K57" s="29">
        <f>IFERROR(_xll.qlFxSwapRateHelperSpotValue(G57),"--")</f>
        <v>0.93540000000000001</v>
      </c>
      <c r="L57" s="12"/>
      <c r="M57" s="13" t="b">
        <f t="shared" si="2"/>
        <v>1</v>
      </c>
      <c r="N57" s="14">
        <v>50</v>
      </c>
      <c r="O57" s="14">
        <v>1</v>
      </c>
      <c r="P57" s="15">
        <f>IFERROR(_xll.qlRateHelperEarliestDate(G57),"--")</f>
        <v>42145</v>
      </c>
      <c r="Q57" s="15">
        <f>IFERROR(_xll.qlRateHelperLatestDate(G57),"--")</f>
        <v>53104</v>
      </c>
    </row>
  </sheetData>
  <dataValidations count="4">
    <dataValidation type="list" allowBlank="1" showInputMessage="1" showErrorMessage="1" sqref="T5">
      <formula1>"EUR,USD,GBP,JPY,CHF"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8:T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6 T1: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7" t="s">
        <v>123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USDJPYSN_Quote</v>
      </c>
      <c r="C2" s="17" t="str">
        <f t="shared" ref="C2:C33" si="1">CollateralCurrency&amp;ForeignCurrency&amp;QuoteSuffix</f>
        <v>USDJPY_Quote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Settings'!$C$14))),"--",_xll.qlFxSwapRateHelper(,B2,C2,IF(A2="SN","1D",IF(A2="SW","1W",A2)),D2,JoinCalendar,E2,F2,IsCurrencyPairCollateralBased,CollateralCurve,Permanent,_xll.ohTrigger(ManualTrigger,'General Settings'!$C$14),ObjectOverwrite))</f>
        <v>obj_00941#0040</v>
      </c>
      <c r="H2" s="18" t="str">
        <f>_xll.ohRangeRetrieveError(G2)</f>
        <v/>
      </c>
      <c r="I2" s="1" t="str">
        <f>IFERROR(_xll.qlRateHelperQuoteName(G2),"--")</f>
        <v>USDJPYSN_Quote</v>
      </c>
      <c r="J2" s="2">
        <f>IFERROR(_xll.qlRateHelperQuoteValue(G2),"--")</f>
        <v>-9.7499999999999998E-6</v>
      </c>
      <c r="K2" s="27">
        <f>IFERROR(_xll.qlFxSwapRateHelperSpotValue(G2),"--")</f>
        <v>120.405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IFERROR(_xll.qlRateHelperEarliestDate(G2,Trigger),"--")</f>
        <v>42145</v>
      </c>
      <c r="Q2" s="5">
        <f>IFERROR(_xll.qlRateHelperLatestDate(G2,Trigger),"--")</f>
        <v>42146</v>
      </c>
      <c r="S2" s="57" t="s">
        <v>79</v>
      </c>
      <c r="T2" s="58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USDJPYSW_Quote</v>
      </c>
      <c r="C3" s="17" t="str">
        <f t="shared" si="1"/>
        <v>USDJPY_Quote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Settings'!$C$14))),"--",_xll.qlFxSwapRateHelper(,B3,C3,IF(A3="SN","1D",IF(A3="SW","1W",A3)),D3,JoinCalendar,E3,F3,IsCurrencyPairCollateralBased,CollateralCurve,Permanent,_xll.ohTrigger(ManualTrigger,'General Settings'!$C$14),ObjectOverwrite))</f>
        <v>obj_0096f#0040</v>
      </c>
      <c r="H3" s="18" t="str">
        <f>_xll.ohRangeRetrieveError(G3)</f>
        <v/>
      </c>
      <c r="I3" s="6" t="str">
        <f>IFERROR(_xll.qlRateHelperQuoteName(G3),"--")</f>
        <v>USDJPYSW_Quote</v>
      </c>
      <c r="J3" s="7">
        <f>IFERROR(_xll.qlRateHelperQuoteValue(G3),"--")</f>
        <v>-7.0500000000000006E-5</v>
      </c>
      <c r="K3" s="28">
        <f>IFERROR(_xll.qlFxSwapRateHelperSpotValue(G3),"--")</f>
        <v>120.405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IFERROR(_xll.qlRateHelperEarliestDate(G3,Trigger),"--")</f>
        <v>42145</v>
      </c>
      <c r="Q3" s="10">
        <f>IFERROR(_xll.qlRateHelperLatestDate(G3,Trigger),"--")</f>
        <v>42152</v>
      </c>
      <c r="S3" s="53" t="s">
        <v>106</v>
      </c>
      <c r="T3" s="51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USDJPY2W_Quote</v>
      </c>
      <c r="C4" s="17" t="str">
        <f t="shared" si="1"/>
        <v>USDJPY_Quote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Settings'!$C$14))),"--",_xll.qlFxSwapRateHelper(,B4,C4,IF(A4="SN","1D",IF(A4="SW","1W",A4)),D4,JoinCalendar,E4,F4,IsCurrencyPairCollateralBased,CollateralCurve,Permanent,_xll.ohTrigger(ManualTrigger,'General Settings'!$C$14),ObjectOverwrite))</f>
        <v>obj_0096d#0040</v>
      </c>
      <c r="H4" s="18" t="str">
        <f>_xll.ohRangeRetrieveError(G4)</f>
        <v/>
      </c>
      <c r="I4" s="6" t="str">
        <f>IFERROR(_xll.qlRateHelperQuoteName(G4),"--")</f>
        <v>USDJPY2W_Quote</v>
      </c>
      <c r="J4" s="7">
        <f>IFERROR(_xll.qlRateHelperQuoteValue(G4),"--")</f>
        <v>-1.6000000000000001E-4</v>
      </c>
      <c r="K4" s="28">
        <f>IFERROR(_xll.qlFxSwapRateHelperSpotValue(G4),"--")</f>
        <v>120.405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IFERROR(_xll.qlRateHelperEarliestDate(G4,Trigger),"--")</f>
        <v>42145</v>
      </c>
      <c r="Q4" s="10">
        <f>IFERROR(_xll.qlRateHelperLatestDate(G4,Trigger),"--")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USDJPY3W_Quote</v>
      </c>
      <c r="C5" s="17" t="str">
        <f t="shared" si="1"/>
        <v>USDJPY_Quote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Settings'!$C$14))),"--",_xll.qlFxSwapRateHelper(,B5,C5,IF(A5="SN","1D",IF(A5="SW","1W",A5)),D5,JoinCalendar,E5,F5,IsCurrencyPairCollateralBased,CollateralCurve,Permanent,_xll.ohTrigger(ManualTrigger,'General Settings'!$C$14),ObjectOverwrite))</f>
        <v>obj_0096b#0040</v>
      </c>
      <c r="H5" s="18" t="str">
        <f>_xll.ohRangeRetrieveError(G5)</f>
        <v/>
      </c>
      <c r="I5" s="6" t="str">
        <f>IFERROR(_xll.qlRateHelperQuoteName(G5),"--")</f>
        <v>USDJPY3W_Quote</v>
      </c>
      <c r="J5" s="7">
        <f>IFERROR(_xll.qlRateHelperQuoteValue(G5),"--")</f>
        <v>-2.2949999999999999E-4</v>
      </c>
      <c r="K5" s="28">
        <f>IFERROR(_xll.qlFxSwapRateHelperSpotValue(G5),"--")</f>
        <v>120.405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IFERROR(_xll.qlRateHelperEarliestDate(G5,Trigger),"--")</f>
        <v>42145</v>
      </c>
      <c r="Q5" s="10">
        <f>IFERROR(_xll.qlRateHelperLatestDate(G5,Trigger),"--")</f>
        <v>42166</v>
      </c>
      <c r="S5" s="52" t="s">
        <v>108</v>
      </c>
      <c r="T5" s="50" t="s">
        <v>55</v>
      </c>
      <c r="U5" s="16" t="s">
        <v>112</v>
      </c>
    </row>
    <row r="6" spans="1:21" x14ac:dyDescent="0.2">
      <c r="A6" s="23" t="s">
        <v>26</v>
      </c>
      <c r="B6" s="17" t="str">
        <f t="shared" si="0"/>
        <v>USDJPY1M_Quote</v>
      </c>
      <c r="C6" s="17" t="str">
        <f t="shared" si="1"/>
        <v>USDJPY_Quote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Settings'!$C$14))),"--",_xll.qlFxSwapRateHelper(,B6,C6,IF(A6="SN","1D",IF(A6="SW","1W",A6)),D6,JoinCalendar,E6,F6,IsCurrencyPairCollateralBased,CollateralCurve,Permanent,_xll.ohTrigger(ManualTrigger,'General Settings'!$C$14),ObjectOverwrite))</f>
        <v>obj_00927#0040</v>
      </c>
      <c r="H6" s="18" t="str">
        <f>_xll.ohRangeRetrieveError(G6)</f>
        <v/>
      </c>
      <c r="I6" s="6" t="str">
        <f>IFERROR(_xll.qlRateHelperQuoteName(G6),"--")</f>
        <v>USDJPY1M_Quote</v>
      </c>
      <c r="J6" s="7">
        <f>IFERROR(_xll.qlRateHelperQuoteValue(G6),"--")</f>
        <v>-3.5750000000000002E-4</v>
      </c>
      <c r="K6" s="28">
        <f>IFERROR(_xll.qlFxSwapRateHelperSpotValue(G6),"--")</f>
        <v>120.405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IFERROR(_xll.qlRateHelperEarliestDate(G6,Trigger),"--")</f>
        <v>42145</v>
      </c>
      <c r="Q6" s="10">
        <f>IFERROR(_xll.qlRateHelperLatestDate(G6,Trigger),"--")</f>
        <v>42177</v>
      </c>
      <c r="S6" s="55" t="s">
        <v>109</v>
      </c>
      <c r="T6" s="56" t="s">
        <v>123</v>
      </c>
      <c r="U6" s="16" t="s">
        <v>112</v>
      </c>
    </row>
    <row r="7" spans="1:21" x14ac:dyDescent="0.2">
      <c r="A7" s="23" t="s">
        <v>25</v>
      </c>
      <c r="B7" s="17" t="str">
        <f t="shared" si="0"/>
        <v>USDJPY2M_Quote</v>
      </c>
      <c r="C7" s="17" t="str">
        <f t="shared" si="1"/>
        <v>USDJPY_Quote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Settings'!$C$14))),"--",_xll.qlFxSwapRateHelper(,B7,C7,IF(A7="SN","1D",IF(A7="SW","1W",A7)),D7,JoinCalendar,E7,F7,IsCurrencyPairCollateralBased,CollateralCurve,Permanent,_xll.ohTrigger(ManualTrigger,'General Settings'!$C$14),ObjectOverwrite))</f>
        <v>obj_00931#0040</v>
      </c>
      <c r="H7" s="18" t="str">
        <f>_xll.ohRangeRetrieveError(G7)</f>
        <v/>
      </c>
      <c r="I7" s="6" t="str">
        <f>IFERROR(_xll.qlRateHelperQuoteName(G7),"--")</f>
        <v>USDJPY2M_Quote</v>
      </c>
      <c r="J7" s="7">
        <f>IFERROR(_xll.qlRateHelperQuoteValue(G7),"--")</f>
        <v>-9.1799999999999998E-4</v>
      </c>
      <c r="K7" s="28">
        <f>IFERROR(_xll.qlFxSwapRateHelperSpotValue(G7),"--")</f>
        <v>120.405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IFERROR(_xll.qlRateHelperEarliestDate(G7,Trigger),"--")</f>
        <v>42145</v>
      </c>
      <c r="Q7" s="10">
        <f>IFERROR(_xll.qlRateHelperLatestDate(G7,Trigger),"--")</f>
        <v>42206</v>
      </c>
      <c r="S7" s="53" t="s">
        <v>78</v>
      </c>
      <c r="T7" s="51" t="b">
        <f>IF(BaseCurrency=CollateralCurrency,TRUE,FALSE)</f>
        <v>1</v>
      </c>
      <c r="U7" s="16" t="s">
        <v>112</v>
      </c>
    </row>
    <row r="8" spans="1:21" x14ac:dyDescent="0.2">
      <c r="A8" s="23" t="s">
        <v>24</v>
      </c>
      <c r="B8" s="17" t="str">
        <f t="shared" si="0"/>
        <v>USDJPY3M_Quote</v>
      </c>
      <c r="C8" s="17" t="str">
        <f t="shared" si="1"/>
        <v>USDJPY_Quote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Settings'!$C$14))),"--",_xll.qlFxSwapRateHelper(,B8,C8,IF(A8="SN","1D",IF(A8="SW","1W",A8)),D8,JoinCalendar,E8,F8,IsCurrencyPairCollateralBased,CollateralCurve,Permanent,_xll.ohTrigger(ManualTrigger,'General Settings'!$C$14),ObjectOverwrite))</f>
        <v>obj_00968#0040</v>
      </c>
      <c r="H8" s="18" t="str">
        <f>_xll.ohRangeRetrieveError(G8)</f>
        <v/>
      </c>
      <c r="I8" s="6" t="str">
        <f>IFERROR(_xll.qlRateHelperQuoteName(G8),"--")</f>
        <v>USDJPY3M_Quote</v>
      </c>
      <c r="J8" s="7">
        <f>IFERROR(_xll.qlRateHelperQuoteValue(G8),"--")</f>
        <v>-1.3600000000000001E-3</v>
      </c>
      <c r="K8" s="28">
        <f>IFERROR(_xll.qlFxSwapRateHelperSpotValue(G8),"--")</f>
        <v>120.405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IFERROR(_xll.qlRateHelperEarliestDate(G8,Trigger),"--")</f>
        <v>42145</v>
      </c>
      <c r="Q8" s="10">
        <f>IFERROR(_xll.qlRateHelperLatestDate(G8,Trigger),"--")</f>
        <v>42237</v>
      </c>
      <c r="S8" s="52" t="s">
        <v>110</v>
      </c>
      <c r="T8" s="94" t="s">
        <v>64</v>
      </c>
      <c r="U8" s="16" t="s">
        <v>112</v>
      </c>
    </row>
    <row r="9" spans="1:21" x14ac:dyDescent="0.2">
      <c r="A9" s="23" t="s">
        <v>23</v>
      </c>
      <c r="B9" s="17" t="str">
        <f t="shared" si="0"/>
        <v>USDJPY4M_Quote</v>
      </c>
      <c r="C9" s="17" t="str">
        <f t="shared" si="1"/>
        <v>USDJPY_Quote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Settings'!$C$14))),"--",_xll.qlFxSwapRateHelper(,B9,C9,IF(A9="SN","1D",IF(A9="SW","1W",A9)),D9,JoinCalendar,E9,F9,IsCurrencyPairCollateralBased,CollateralCurve,Permanent,_xll.ohTrigger(ManualTrigger,'General Settings'!$C$14),ObjectOverwrite))</f>
        <v>obj_0091b#0040</v>
      </c>
      <c r="H9" s="18" t="str">
        <f>_xll.ohRangeRetrieveError(G9)</f>
        <v/>
      </c>
      <c r="I9" s="6" t="str">
        <f>IFERROR(_xll.qlRateHelperQuoteName(G9),"--")</f>
        <v>USDJPY4M_Quote</v>
      </c>
      <c r="J9" s="7">
        <f>IFERROR(_xll.qlRateHelperQuoteValue(G9),"--")</f>
        <v>-1.8800000000000002E-3</v>
      </c>
      <c r="K9" s="28">
        <f>IFERROR(_xll.qlFxSwapRateHelperSpotValue(G9),"--")</f>
        <v>120.405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IFERROR(_xll.qlRateHelperEarliestDate(G9,Trigger),"--")</f>
        <v>42145</v>
      </c>
      <c r="Q9" s="10">
        <f>IFERROR(_xll.qlRateHelperLatestDate(G9,Trigger),"--")</f>
        <v>42271</v>
      </c>
      <c r="S9" s="53" t="s">
        <v>111</v>
      </c>
      <c r="T9" s="61" t="s">
        <v>124</v>
      </c>
      <c r="U9" s="16" t="s">
        <v>112</v>
      </c>
    </row>
    <row r="10" spans="1:21" x14ac:dyDescent="0.2">
      <c r="A10" s="23" t="s">
        <v>22</v>
      </c>
      <c r="B10" s="17" t="str">
        <f t="shared" si="0"/>
        <v>USDJPY5M_Quote</v>
      </c>
      <c r="C10" s="17" t="str">
        <f t="shared" si="1"/>
        <v>USDJPY_Quote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Settings'!$C$14))),"--",_xll.qlFxSwapRateHelper(,B10,C10,IF(A10="SN","1D",IF(A10="SW","1W",A10)),D10,JoinCalendar,E10,F10,IsCurrencyPairCollateralBased,CollateralCurve,Permanent,_xll.ohTrigger(ManualTrigger,'General Settings'!$C$14),ObjectOverwrite))</f>
        <v>obj_00967#0040</v>
      </c>
      <c r="H10" s="18" t="str">
        <f>_xll.ohRangeRetrieveError(G10)</f>
        <v/>
      </c>
      <c r="I10" s="6" t="str">
        <f>IFERROR(_xll.qlRateHelperQuoteName(G10),"--")</f>
        <v>USDJPY5M_Quote</v>
      </c>
      <c r="J10" s="7">
        <f>IFERROR(_xll.qlRateHelperQuoteValue(G10),"--")</f>
        <v>-2.5855000000000001E-3</v>
      </c>
      <c r="K10" s="28">
        <f>IFERROR(_xll.qlFxSwapRateHelperSpotValue(G10),"--")</f>
        <v>120.405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IFERROR(_xll.qlRateHelperEarliestDate(G10,Trigger),"--")</f>
        <v>42145</v>
      </c>
      <c r="Q10" s="10">
        <f>IFERROR(_xll.qlRateHelperLatestDate(G10,Trigger),"--")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USDJPY6M_Quote</v>
      </c>
      <c r="C11" s="17" t="str">
        <f t="shared" si="1"/>
        <v>USDJPY_Quote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Settings'!$C$14))),"--",_xll.qlFxSwapRateHelper(,B11,C11,IF(A11="SN","1D",IF(A11="SW","1W",A11)),D11,JoinCalendar,E11,F11,IsCurrencyPairCollateralBased,CollateralCurve,Permanent,_xll.ohTrigger(ManualTrigger,'General Settings'!$C$14),ObjectOverwrite))</f>
        <v>obj_0095e#0040</v>
      </c>
      <c r="H11" s="18" t="str">
        <f>_xll.ohRangeRetrieveError(G11)</f>
        <v/>
      </c>
      <c r="I11" s="6" t="str">
        <f>IFERROR(_xll.qlRateHelperQuoteName(G11),"--")</f>
        <v>USDJPY6M_Quote</v>
      </c>
      <c r="J11" s="7">
        <f>IFERROR(_xll.qlRateHelperQuoteValue(G11),"--")</f>
        <v>-3.3149999999999998E-3</v>
      </c>
      <c r="K11" s="28">
        <f>IFERROR(_xll.qlFxSwapRateHelperSpotValue(G11),"--")</f>
        <v>120.405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IFERROR(_xll.qlRateHelperEarliestDate(G11,Trigger),"--")</f>
        <v>42145</v>
      </c>
      <c r="Q11" s="10">
        <f>IFERROR(_xll.qlRateHelperLatestDate(G11,Trigger),"--")</f>
        <v>42332</v>
      </c>
      <c r="S11" s="54" t="s">
        <v>69</v>
      </c>
      <c r="T11" s="62" t="str">
        <f>T10&amp;"("&amp;T8&amp;","&amp;T9&amp;")"</f>
        <v>JoinHolidays(UnitedStates::Settlement,Japan)</v>
      </c>
      <c r="U11" s="16" t="s">
        <v>112</v>
      </c>
    </row>
    <row r="12" spans="1:21" x14ac:dyDescent="0.2">
      <c r="A12" s="23" t="s">
        <v>20</v>
      </c>
      <c r="B12" s="17" t="str">
        <f t="shared" si="0"/>
        <v>USDJPY7M_Quote</v>
      </c>
      <c r="C12" s="17" t="str">
        <f t="shared" si="1"/>
        <v>USDJPY_Quote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Settings'!$C$14))),"--",_xll.qlFxSwapRateHelper(,B12,C12,IF(A12="SN","1D",IF(A12="SW","1W",A12)),D12,JoinCalendar,E12,F12,IsCurrencyPairCollateralBased,CollateralCurve,Permanent,_xll.ohTrigger(ManualTrigger,'General Settings'!$C$14),ObjectOverwrite))</f>
        <v>obj_0095b#0040</v>
      </c>
      <c r="H12" s="18" t="str">
        <f>_xll.ohRangeRetrieveError(G12)</f>
        <v/>
      </c>
      <c r="I12" s="6" t="str">
        <f>IFERROR(_xll.qlRateHelperQuoteName(G12),"--")</f>
        <v>USDJPY7M_Quote</v>
      </c>
      <c r="J12" s="7">
        <f>IFERROR(_xll.qlRateHelperQuoteValue(G12),"--")</f>
        <v>-3.9300000000000003E-3</v>
      </c>
      <c r="K12" s="28">
        <f>IFERROR(_xll.qlFxSwapRateHelperSpotValue(G12),"--")</f>
        <v>120.405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IFERROR(_xll.qlRateHelperEarliestDate(G12,Trigger),"--")</f>
        <v>42145</v>
      </c>
      <c r="Q12" s="10">
        <f>IFERROR(_xll.qlRateHelperLatestDate(G12,Trigger),"--")</f>
        <v>42359</v>
      </c>
      <c r="U12" s="16" t="s">
        <v>112</v>
      </c>
    </row>
    <row r="13" spans="1:21" x14ac:dyDescent="0.2">
      <c r="A13" s="23" t="s">
        <v>19</v>
      </c>
      <c r="B13" s="17" t="str">
        <f t="shared" si="0"/>
        <v>USDJPY8M_Quote</v>
      </c>
      <c r="C13" s="17" t="str">
        <f t="shared" si="1"/>
        <v>USDJPY_Quote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Settings'!$C$14))),"--",_xll.qlFxSwapRateHelper(,B13,C13,IF(A13="SN","1D",IF(A13="SW","1W",A13)),D13,JoinCalendar,E13,F13,IsCurrencyPairCollateralBased,CollateralCurve,Permanent,_xll.ohTrigger(ManualTrigger,'General Settings'!$C$14),ObjectOverwrite))</f>
        <v>obj_0095a#0040</v>
      </c>
      <c r="H13" s="18" t="str">
        <f>_xll.ohRangeRetrieveError(G13)</f>
        <v/>
      </c>
      <c r="I13" s="6" t="str">
        <f>IFERROR(_xll.qlRateHelperQuoteName(G13),"--")</f>
        <v>USDJPY8M_Quote</v>
      </c>
      <c r="J13" s="7">
        <f>IFERROR(_xll.qlRateHelperQuoteValue(G13),"--")</f>
        <v>-5.3505000000000002E-3</v>
      </c>
      <c r="K13" s="28">
        <f>IFERROR(_xll.qlFxSwapRateHelperSpotValue(G13),"--")</f>
        <v>120.405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IFERROR(_xll.qlRateHelperEarliestDate(G13,Trigger),"--")</f>
        <v>42145</v>
      </c>
      <c r="Q13" s="10">
        <f>IFERROR(_xll.qlRateHelperLatestDate(G13,Trigger),"--")</f>
        <v>42390</v>
      </c>
    </row>
    <row r="14" spans="1:21" x14ac:dyDescent="0.2">
      <c r="A14" s="23" t="s">
        <v>18</v>
      </c>
      <c r="B14" s="17" t="str">
        <f t="shared" si="0"/>
        <v>USDJPY9M_Quote</v>
      </c>
      <c r="C14" s="17" t="str">
        <f t="shared" si="1"/>
        <v>USDJPY_Quote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Settings'!$C$14))),"--",_xll.qlFxSwapRateHelper(,B14,C14,IF(A14="SN","1D",IF(A14="SW","1W",A14)),D14,JoinCalendar,E14,F14,IsCurrencyPairCollateralBased,CollateralCurve,Permanent,_xll.ohTrigger(ManualTrigger,'General Settings'!$C$14),ObjectOverwrite))</f>
        <v>obj_00969#0040</v>
      </c>
      <c r="H14" s="18" t="str">
        <f>_xll.ohRangeRetrieveError(G14)</f>
        <v/>
      </c>
      <c r="I14" s="6" t="str">
        <f>IFERROR(_xll.qlRateHelperQuoteName(G14),"--")</f>
        <v>USDJPY9M_Quote</v>
      </c>
      <c r="J14" s="7">
        <f>IFERROR(_xll.qlRateHelperQuoteValue(G14),"--")</f>
        <v>-6.3E-3</v>
      </c>
      <c r="K14" s="28">
        <f>IFERROR(_xll.qlFxSwapRateHelperSpotValue(G14),"--")</f>
        <v>120.405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IFERROR(_xll.qlRateHelperEarliestDate(G14,Trigger),"--")</f>
        <v>42145</v>
      </c>
      <c r="Q14" s="10">
        <f>IFERROR(_xll.qlRateHelperLatestDate(G14,Trigger),"--")</f>
        <v>42422</v>
      </c>
    </row>
    <row r="15" spans="1:21" x14ac:dyDescent="0.2">
      <c r="A15" s="23" t="s">
        <v>17</v>
      </c>
      <c r="B15" s="17" t="str">
        <f t="shared" si="0"/>
        <v>USDJPY10M_Quote</v>
      </c>
      <c r="C15" s="17" t="str">
        <f t="shared" si="1"/>
        <v>USDJPY_Quote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Settings'!$C$14))),"--",_xll.qlFxSwapRateHelper(,B15,C15,IF(A15="SN","1D",IF(A15="SW","1W",A15)),D15,JoinCalendar,E15,F15,IsCurrencyPairCollateralBased,CollateralCurve,Permanent,_xll.ohTrigger(ManualTrigger,'General Settings'!$C$14),ObjectOverwrite))</f>
        <v>obj_00964#0040</v>
      </c>
      <c r="H15" s="18" t="str">
        <f>_xll.ohRangeRetrieveError(G15)</f>
        <v/>
      </c>
      <c r="I15" s="6" t="str">
        <f>IFERROR(_xll.qlRateHelperQuoteName(G15),"--")</f>
        <v>USDJPY10M_Quote</v>
      </c>
      <c r="J15" s="7">
        <f>IFERROR(_xll.qlRateHelperQuoteValue(G15),"--")</f>
        <v>-7.1500000000000001E-3</v>
      </c>
      <c r="K15" s="28">
        <f>IFERROR(_xll.qlFxSwapRateHelperSpotValue(G15),"--")</f>
        <v>120.405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IFERROR(_xll.qlRateHelperEarliestDate(G15,Trigger),"--")</f>
        <v>42145</v>
      </c>
      <c r="Q15" s="10">
        <f>IFERROR(_xll.qlRateHelperLatestDate(G15,Trigger),"--")</f>
        <v>42451</v>
      </c>
    </row>
    <row r="16" spans="1:21" x14ac:dyDescent="0.2">
      <c r="A16" s="23" t="s">
        <v>16</v>
      </c>
      <c r="B16" s="17" t="str">
        <f t="shared" si="0"/>
        <v>USDJPY11M_Quote</v>
      </c>
      <c r="C16" s="17" t="str">
        <f t="shared" si="1"/>
        <v>USDJPY_Quote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Settings'!$C$14))),"--",_xll.qlFxSwapRateHelper(,B16,C16,IF(A16="SN","1D",IF(A16="SW","1W",A16)),D16,JoinCalendar,E16,F16,IsCurrencyPairCollateralBased,CollateralCurve,Permanent,_xll.ohTrigger(ManualTrigger,'General Settings'!$C$14),ObjectOverwrite))</f>
        <v>obj_00963#0040</v>
      </c>
      <c r="H16" s="18" t="str">
        <f>_xll.ohRangeRetrieveError(G16)</f>
        <v/>
      </c>
      <c r="I16" s="6" t="str">
        <f>IFERROR(_xll.qlRateHelperQuoteName(G16),"--")</f>
        <v>USDJPY11M_Quote</v>
      </c>
      <c r="J16" s="7">
        <f>IFERROR(_xll.qlRateHelperQuoteValue(G16),"--")</f>
        <v>-8.3805000000000008E-3</v>
      </c>
      <c r="K16" s="28">
        <f>IFERROR(_xll.qlFxSwapRateHelperSpotValue(G16),"--")</f>
        <v>120.405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IFERROR(_xll.qlRateHelperEarliestDate(G16,Trigger),"--")</f>
        <v>42145</v>
      </c>
      <c r="Q16" s="10">
        <f>IFERROR(_xll.qlRateHelperLatestDate(G16,Trigger),"--")</f>
        <v>42481</v>
      </c>
    </row>
    <row r="17" spans="1:17" x14ac:dyDescent="0.2">
      <c r="A17" s="23" t="s">
        <v>15</v>
      </c>
      <c r="B17" s="17" t="str">
        <f t="shared" si="0"/>
        <v>USDJPY1Y_Quote</v>
      </c>
      <c r="C17" s="17" t="str">
        <f t="shared" si="1"/>
        <v>USDJPY_Quote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Settings'!$C$14))),"--",_xll.qlFxSwapRateHelper(,B17,C17,IF(A17="SN","1D",IF(A17="SW","1W",A17)),D17,JoinCalendar,E17,F17,IsCurrencyPairCollateralBased,CollateralCurve,Permanent,_xll.ohTrigger(ManualTrigger,'General Settings'!$C$14),ObjectOverwrite))</f>
        <v>obj_00911#0040</v>
      </c>
      <c r="H17" s="18" t="str">
        <f>_xll.ohRangeRetrieveError(G17)</f>
        <v/>
      </c>
      <c r="I17" s="6" t="str">
        <f>IFERROR(_xll.qlRateHelperQuoteName(G17),"--")</f>
        <v>USDJPY1Y_Quote</v>
      </c>
      <c r="J17" s="7">
        <f>IFERROR(_xll.qlRateHelperQuoteValue(G17),"--")</f>
        <v>-9.5659999999999999E-3</v>
      </c>
      <c r="K17" s="28">
        <f>IFERROR(_xll.qlFxSwapRateHelperSpotValue(G17),"--")</f>
        <v>120.405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IFERROR(_xll.qlRateHelperEarliestDate(G17,Trigger),"--")</f>
        <v>42145</v>
      </c>
      <c r="Q17" s="10">
        <f>IFERROR(_xll.qlRateHelperLatestDate(G17,Trigger),"--")</f>
        <v>42513</v>
      </c>
    </row>
    <row r="18" spans="1:17" x14ac:dyDescent="0.2">
      <c r="A18" s="23" t="s">
        <v>81</v>
      </c>
      <c r="B18" s="17" t="str">
        <f t="shared" si="0"/>
        <v>USDJPY13M_Quote</v>
      </c>
      <c r="C18" s="17" t="str">
        <f t="shared" si="1"/>
        <v>USDJPY_Quote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Settings'!$C$14))),"--",_xll.qlFxSwapRateHelper(,B18,C18,IF(A18="SN","1D",IF(A18="SW","1W",A18)),D18,JoinCalendar,E18,F18,IsCurrencyPairCollateralBased,CollateralCurve,Permanent,_xll.ohTrigger(ManualTrigger,'General Settings'!$C$14),ObjectOverwrite))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IFERROR(_xll.qlRateHelperEarliestDate(G18,Trigger),"--")</f>
        <v>--</v>
      </c>
      <c r="Q18" s="10" t="str">
        <f>IFERROR(_xll.qlRateHelperLatestDate(G18,Trigger),"--")</f>
        <v>--</v>
      </c>
    </row>
    <row r="19" spans="1:17" x14ac:dyDescent="0.2">
      <c r="A19" s="23" t="s">
        <v>82</v>
      </c>
      <c r="B19" s="17" t="str">
        <f t="shared" si="0"/>
        <v>USDJPY14M_Quote</v>
      </c>
      <c r="C19" s="17" t="str">
        <f t="shared" si="1"/>
        <v>USDJPY_Quote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Settings'!$C$14))),"--",_xll.qlFxSwapRateHelper(,B19,C19,IF(A19="SN","1D",IF(A19="SW","1W",A19)),D19,JoinCalendar,E19,F19,IsCurrencyPairCollateralBased,CollateralCurve,Permanent,_xll.ohTrigger(ManualTrigger,'General Settings'!$C$14),ObjectOverwrite))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IFERROR(_xll.qlRateHelperEarliestDate(G19,Trigger),"--")</f>
        <v>--</v>
      </c>
      <c r="Q19" s="10" t="str">
        <f>IFERROR(_xll.qlRateHelperLatestDate(G19,Trigger),"--")</f>
        <v>--</v>
      </c>
    </row>
    <row r="20" spans="1:17" x14ac:dyDescent="0.2">
      <c r="A20" s="23" t="s">
        <v>14</v>
      </c>
      <c r="B20" s="17" t="str">
        <f t="shared" si="0"/>
        <v>USDJPY15M_Quote</v>
      </c>
      <c r="C20" s="17" t="str">
        <f t="shared" si="1"/>
        <v>USDJPY_Quote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Settings'!$C$14))),"--",_xll.qlFxSwapRateHelper(,B20,C20,IF(A20="SN","1D",IF(A20="SW","1W",A20)),D20,JoinCalendar,E20,F20,IsCurrencyPairCollateralBased,CollateralCurve,Permanent,_xll.ohTrigger(ManualTrigger,'General Settings'!$C$14),ObjectOverwrite))</f>
        <v>obj_0091d#0040</v>
      </c>
      <c r="H20" s="18" t="str">
        <f>_xll.ohRangeRetrieveError(G20)</f>
        <v/>
      </c>
      <c r="I20" s="6" t="str">
        <f>IFERROR(_xll.qlRateHelperQuoteName(G20),"--")</f>
        <v>USDJPY15M_Quote</v>
      </c>
      <c r="J20" s="7">
        <f>IFERROR(_xll.qlRateHelperQuoteValue(G20),"--")</f>
        <v>-1.3559999999999999E-2</v>
      </c>
      <c r="K20" s="28">
        <f>IFERROR(_xll.qlFxSwapRateHelperSpotValue(G20),"--")</f>
        <v>120.405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IFERROR(_xll.qlRateHelperEarliestDate(G20,Trigger),"--")</f>
        <v>42145</v>
      </c>
      <c r="Q20" s="10">
        <f>IFERROR(_xll.qlRateHelperLatestDate(G20,Trigger),"--")</f>
        <v>42604</v>
      </c>
    </row>
    <row r="21" spans="1:17" x14ac:dyDescent="0.2">
      <c r="A21" s="23" t="s">
        <v>83</v>
      </c>
      <c r="B21" s="17" t="str">
        <f t="shared" si="0"/>
        <v>USDJPY16M_Quote</v>
      </c>
      <c r="C21" s="17" t="str">
        <f t="shared" si="1"/>
        <v>USDJPY_Quote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Settings'!$C$14))),"--",_xll.qlFxSwapRateHelper(,B21,C21,IF(A21="SN","1D",IF(A21="SW","1W",A21)),D21,JoinCalendar,E21,F21,IsCurrencyPairCollateralBased,CollateralCurve,Permanent,_xll.ohTrigger(ManualTrigger,'General Settings'!$C$14),ObjectOverwrite))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IFERROR(_xll.qlRateHelperEarliestDate(G21,Trigger),"--")</f>
        <v>--</v>
      </c>
      <c r="Q21" s="10" t="str">
        <f>IFERROR(_xll.qlRateHelperLatestDate(G21,Trigger),"--")</f>
        <v>--</v>
      </c>
    </row>
    <row r="22" spans="1:17" x14ac:dyDescent="0.2">
      <c r="A22" s="23" t="s">
        <v>84</v>
      </c>
      <c r="B22" s="17" t="str">
        <f t="shared" si="0"/>
        <v>USDJPY17M_Quote</v>
      </c>
      <c r="C22" s="17" t="str">
        <f t="shared" si="1"/>
        <v>USDJPY_Quote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Settings'!$C$14))),"--",_xll.qlFxSwapRateHelper(,B22,C22,IF(A22="SN","1D",IF(A22="SW","1W",A22)),D22,JoinCalendar,E22,F22,IsCurrencyPairCollateralBased,CollateralCurve,Permanent,_xll.ohTrigger(ManualTrigger,'General Settings'!$C$14),ObjectOverwrite))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IFERROR(_xll.qlRateHelperEarliestDate(G22,Trigger),"--")</f>
        <v>--</v>
      </c>
      <c r="Q22" s="10" t="str">
        <f>IFERROR(_xll.qlRateHelperLatestDate(G22,Trigger),"--")</f>
        <v>--</v>
      </c>
    </row>
    <row r="23" spans="1:17" x14ac:dyDescent="0.2">
      <c r="A23" s="23" t="s">
        <v>13</v>
      </c>
      <c r="B23" s="17" t="str">
        <f t="shared" si="0"/>
        <v>USDJPY18M_Quote</v>
      </c>
      <c r="C23" s="17" t="str">
        <f t="shared" si="1"/>
        <v>USDJPY_Quote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Settings'!$C$14))),"--",_xll.qlFxSwapRateHelper(,B23,C23,IF(A23="SN","1D",IF(A23="SW","1W",A23)),D23,JoinCalendar,E23,F23,IsCurrencyPairCollateralBased,CollateralCurve,Permanent,_xll.ohTrigger(ManualTrigger,'General Settings'!$C$14),ObjectOverwrite))</f>
        <v>obj_0092d#0040</v>
      </c>
      <c r="H23" s="18" t="str">
        <f>_xll.ohRangeRetrieveError(G23)</f>
        <v/>
      </c>
      <c r="I23" s="6" t="str">
        <f>IFERROR(_xll.qlRateHelperQuoteName(G23),"--")</f>
        <v>USDJPY18M_Quote</v>
      </c>
      <c r="J23" s="7">
        <f>IFERROR(_xll.qlRateHelperQuoteValue(G23),"--")</f>
        <v>-1.8447999999999999E-2</v>
      </c>
      <c r="K23" s="28">
        <f>IFERROR(_xll.qlFxSwapRateHelperSpotValue(G23),"--")</f>
        <v>120.405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IFERROR(_xll.qlRateHelperEarliestDate(G23,Trigger),"--")</f>
        <v>42145</v>
      </c>
      <c r="Q23" s="10">
        <f>IFERROR(_xll.qlRateHelperLatestDate(G23,Trigger),"--")</f>
        <v>42695</v>
      </c>
    </row>
    <row r="24" spans="1:17" x14ac:dyDescent="0.2">
      <c r="A24" s="23" t="s">
        <v>85</v>
      </c>
      <c r="B24" s="17" t="str">
        <f t="shared" si="0"/>
        <v>USDJPY19M_Quote</v>
      </c>
      <c r="C24" s="17" t="str">
        <f t="shared" si="1"/>
        <v>USDJPY_Quote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Settings'!$C$14))),"--",_xll.qlFxSwapRateHelper(,B24,C24,IF(A24="SN","1D",IF(A24="SW","1W",A24)),D24,JoinCalendar,E24,F24,IsCurrencyPairCollateralBased,CollateralCurve,Permanent,_xll.ohTrigger(ManualTrigger,'General Settings'!$C$14),ObjectOverwrite))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IFERROR(_xll.qlRateHelperEarliestDate(G24,Trigger),"--")</f>
        <v>--</v>
      </c>
      <c r="Q24" s="10" t="str">
        <f>IFERROR(_xll.qlRateHelperLatestDate(G24,Trigger),"--")</f>
        <v>--</v>
      </c>
    </row>
    <row r="25" spans="1:17" x14ac:dyDescent="0.2">
      <c r="A25" s="23" t="s">
        <v>86</v>
      </c>
      <c r="B25" s="17" t="str">
        <f t="shared" si="0"/>
        <v>USDJPY20M_Quote</v>
      </c>
      <c r="C25" s="17" t="str">
        <f t="shared" si="1"/>
        <v>USDJPY_Quote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Settings'!$C$14))),"--",_xll.qlFxSwapRateHelper(,B25,C25,IF(A25="SN","1D",IF(A25="SW","1W",A25)),D25,JoinCalendar,E25,F25,IsCurrencyPairCollateralBased,CollateralCurve,Permanent,_xll.ohTrigger(ManualTrigger,'General Settings'!$C$14),ObjectOverwrite))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IFERROR(_xll.qlRateHelperEarliestDate(G25,Trigger),"--")</f>
        <v>--</v>
      </c>
      <c r="Q25" s="10" t="str">
        <f>IFERROR(_xll.qlRateHelperLatestDate(G25,Trigger),"--")</f>
        <v>--</v>
      </c>
    </row>
    <row r="26" spans="1:17" x14ac:dyDescent="0.2">
      <c r="A26" s="23" t="s">
        <v>12</v>
      </c>
      <c r="B26" s="17" t="str">
        <f t="shared" si="0"/>
        <v>USDJPY21M_Quote</v>
      </c>
      <c r="C26" s="17" t="str">
        <f t="shared" si="1"/>
        <v>USDJPY_Quote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Settings'!$C$14))),"--",_xll.qlFxSwapRateHelper(,B26,C26,IF(A26="SN","1D",IF(A26="SW","1W",A26)),D26,JoinCalendar,E26,F26,IsCurrencyPairCollateralBased,CollateralCurve,Permanent,_xll.ohTrigger(ManualTrigger,'General Settings'!$C$14),ObjectOverwrite))</f>
        <v>obj_00961#0040</v>
      </c>
      <c r="H26" s="18" t="str">
        <f>_xll.ohRangeRetrieveError(G26)</f>
        <v/>
      </c>
      <c r="I26" s="6" t="str">
        <f>IFERROR(_xll.qlRateHelperQuoteName(G26),"--")</f>
        <v>USDJPY21M_Quote</v>
      </c>
      <c r="J26" s="7">
        <f>IFERROR(_xll.qlRateHelperQuoteValue(G26),"--")</f>
        <v>-2.4062E-2</v>
      </c>
      <c r="K26" s="28">
        <f>IFERROR(_xll.qlFxSwapRateHelperSpotValue(G26),"--")</f>
        <v>120.405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IFERROR(_xll.qlRateHelperEarliestDate(G26,Trigger),"--")</f>
        <v>42145</v>
      </c>
      <c r="Q26" s="10">
        <f>IFERROR(_xll.qlRateHelperLatestDate(G26,Trigger),"--")</f>
        <v>42787</v>
      </c>
    </row>
    <row r="27" spans="1:17" x14ac:dyDescent="0.2">
      <c r="A27" s="23" t="s">
        <v>87</v>
      </c>
      <c r="B27" s="17" t="str">
        <f t="shared" si="0"/>
        <v>USDJPY22M_Quote</v>
      </c>
      <c r="C27" s="17" t="str">
        <f t="shared" si="1"/>
        <v>USDJPY_Quote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Settings'!$C$14))),"--",_xll.qlFxSwapRateHelper(,B27,C27,IF(A27="SN","1D",IF(A27="SW","1W",A27)),D27,JoinCalendar,E27,F27,IsCurrencyPairCollateralBased,CollateralCurve,Permanent,_xll.ohTrigger(ManualTrigger,'General Settings'!$C$14),ObjectOverwrite))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IFERROR(_xll.qlRateHelperEarliestDate(G27,Trigger),"--")</f>
        <v>--</v>
      </c>
      <c r="Q27" s="10" t="str">
        <f>IFERROR(_xll.qlRateHelperLatestDate(G27,Trigger),"--")</f>
        <v>--</v>
      </c>
    </row>
    <row r="28" spans="1:17" x14ac:dyDescent="0.2">
      <c r="A28" s="23" t="s">
        <v>88</v>
      </c>
      <c r="B28" s="17" t="str">
        <f t="shared" si="0"/>
        <v>USDJPY23M_Quote</v>
      </c>
      <c r="C28" s="17" t="str">
        <f t="shared" si="1"/>
        <v>USDJPY_Quote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Settings'!$C$14))),"--",_xll.qlFxSwapRateHelper(,B28,C28,IF(A28="SN","1D",IF(A28="SW","1W",A28)),D28,JoinCalendar,E28,F28,IsCurrencyPairCollateralBased,CollateralCurve,Permanent,_xll.ohTrigger(ManualTrigger,'General Settings'!$C$14),ObjectOverwrite))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IFERROR(_xll.qlRateHelperEarliestDate(G28,Trigger),"--")</f>
        <v>--</v>
      </c>
      <c r="Q28" s="10" t="str">
        <f>IFERROR(_xll.qlRateHelperLatestDate(G28,Trigger),"--")</f>
        <v>--</v>
      </c>
    </row>
    <row r="29" spans="1:17" x14ac:dyDescent="0.2">
      <c r="A29" s="23" t="s">
        <v>11</v>
      </c>
      <c r="B29" s="17" t="str">
        <f t="shared" si="0"/>
        <v>USDJPY2Y_Quote</v>
      </c>
      <c r="C29" s="17" t="str">
        <f t="shared" si="1"/>
        <v>USDJPY_Quote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Settings'!$C$14))),"--",_xll.qlFxSwapRateHelper(,B29,C29,IF(A29="SN","1D",IF(A29="SW","1W",A29)),D29,JoinCalendar,E29,F29,IsCurrencyPairCollateralBased,CollateralCurve,Permanent,_xll.ohTrigger(ManualTrigger,'General Settings'!$C$14),ObjectOverwrite))</f>
        <v>obj_00966#0040</v>
      </c>
      <c r="H29" s="18" t="str">
        <f>_xll.ohRangeRetrieveError(G29)</f>
        <v/>
      </c>
      <c r="I29" s="6" t="str">
        <f>IFERROR(_xll.qlRateHelperQuoteName(G29),"--")</f>
        <v>USDJPY2Y_Quote</v>
      </c>
      <c r="J29" s="7">
        <f>IFERROR(_xll.qlRateHelperQuoteValue(G29),"--")</f>
        <v>-3.023E-2</v>
      </c>
      <c r="K29" s="28">
        <f>IFERROR(_xll.qlFxSwapRateHelperSpotValue(G29),"--")</f>
        <v>120.405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IFERROR(_xll.qlRateHelperEarliestDate(G29,Trigger),"--")</f>
        <v>42145</v>
      </c>
      <c r="Q29" s="10">
        <f>IFERROR(_xll.qlRateHelperLatestDate(G29,Trigger),"--")</f>
        <v>42877</v>
      </c>
    </row>
    <row r="30" spans="1:17" x14ac:dyDescent="0.2">
      <c r="A30" s="23" t="s">
        <v>10</v>
      </c>
      <c r="B30" s="17" t="str">
        <f t="shared" si="0"/>
        <v>USDJPY3Y_Quote</v>
      </c>
      <c r="C30" s="17" t="str">
        <f t="shared" si="1"/>
        <v>USDJPY_Quote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Settings'!$C$14))),"--",_xll.qlFxSwapRateHelper(,B30,C30,IF(A30="SN","1D",IF(A30="SW","1W",A30)),D30,JoinCalendar,E30,F30,IsCurrencyPairCollateralBased,CollateralCurve,Permanent,_xll.ohTrigger(ManualTrigger,'General Settings'!$C$14),ObjectOverwrite))</f>
        <v>obj_0096e#0040</v>
      </c>
      <c r="H30" s="18" t="str">
        <f>_xll.ohRangeRetrieveError(G30)</f>
        <v/>
      </c>
      <c r="I30" s="6" t="str">
        <f>IFERROR(_xll.qlRateHelperQuoteName(G30),"--")</f>
        <v>USDJPY3Y_Quote</v>
      </c>
      <c r="J30" s="7">
        <f>IFERROR(_xll.qlRateHelperQuoteValue(G30),"--")</f>
        <v>-5.9200000000000003E-2</v>
      </c>
      <c r="K30" s="28">
        <f>IFERROR(_xll.qlFxSwapRateHelperSpotValue(G30),"--")</f>
        <v>120.405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IFERROR(_xll.qlRateHelperEarliestDate(G30,Trigger),"--")</f>
        <v>42145</v>
      </c>
      <c r="Q30" s="10">
        <f>IFERROR(_xll.qlRateHelperLatestDate(G30,Trigger),"--")</f>
        <v>43241</v>
      </c>
    </row>
    <row r="31" spans="1:17" x14ac:dyDescent="0.2">
      <c r="A31" s="23" t="s">
        <v>9</v>
      </c>
      <c r="B31" s="17" t="str">
        <f t="shared" si="0"/>
        <v>USDJPY4Y_Quote</v>
      </c>
      <c r="C31" s="17" t="str">
        <f t="shared" si="1"/>
        <v>USDJPY_Quote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Settings'!$C$14))),"--",_xll.qlFxSwapRateHelper(,B31,C31,IF(A31="SN","1D",IF(A31="SW","1W",A31)),D31,JoinCalendar,E31,F31,IsCurrencyPairCollateralBased,CollateralCurve,Permanent,_xll.ohTrigger(ManualTrigger,'General Settings'!$C$14),ObjectOverwrite))</f>
        <v>obj_00970#0040</v>
      </c>
      <c r="H31" s="18" t="str">
        <f>_xll.ohRangeRetrieveError(G31)</f>
        <v/>
      </c>
      <c r="I31" s="6" t="str">
        <f>IFERROR(_xll.qlRateHelperQuoteName(G31),"--")</f>
        <v>USDJPY4Y_Quote</v>
      </c>
      <c r="J31" s="7">
        <f>IFERROR(_xll.qlRateHelperQuoteValue(G31),"--")</f>
        <v>-9.172000000000001E-2</v>
      </c>
      <c r="K31" s="28">
        <f>IFERROR(_xll.qlFxSwapRateHelperSpotValue(G31),"--")</f>
        <v>120.405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IFERROR(_xll.qlRateHelperEarliestDate(G31,Trigger),"--")</f>
        <v>42145</v>
      </c>
      <c r="Q31" s="10">
        <f>IFERROR(_xll.qlRateHelperLatestDate(G31,Trigger),"--")</f>
        <v>43606</v>
      </c>
    </row>
    <row r="32" spans="1:17" x14ac:dyDescent="0.2">
      <c r="A32" s="23" t="s">
        <v>8</v>
      </c>
      <c r="B32" s="17" t="str">
        <f t="shared" si="0"/>
        <v>USDJPY5Y_Quote</v>
      </c>
      <c r="C32" s="17" t="str">
        <f t="shared" si="1"/>
        <v>USDJPY_Quote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Settings'!$C$14))),"--",_xll.qlFxSwapRateHelper(,B32,C32,IF(A32="SN","1D",IF(A32="SW","1W",A32)),D32,JoinCalendar,E32,F32,IsCurrencyPairCollateralBased,CollateralCurve,Permanent,_xll.ohTrigger(ManualTrigger,'General Settings'!$C$14),ObjectOverwrite))</f>
        <v>obj_0093b#0040</v>
      </c>
      <c r="H32" s="18" t="str">
        <f>_xll.ohRangeRetrieveError(G32)</f>
        <v/>
      </c>
      <c r="I32" s="6" t="str">
        <f>IFERROR(_xll.qlRateHelperQuoteName(G32),"--")</f>
        <v>USDJPY5Y_Quote</v>
      </c>
      <c r="J32" s="7">
        <f>IFERROR(_xll.qlRateHelperQuoteValue(G32),"--")</f>
        <v>-0.12517999999999999</v>
      </c>
      <c r="K32" s="28">
        <f>IFERROR(_xll.qlFxSwapRateHelperSpotValue(G32),"--")</f>
        <v>120.405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IFERROR(_xll.qlRateHelperEarliestDate(G32,Trigger),"--")</f>
        <v>42145</v>
      </c>
      <c r="Q32" s="10">
        <f>IFERROR(_xll.qlRateHelperLatestDate(G32,Trigger),"--")</f>
        <v>43972</v>
      </c>
    </row>
    <row r="33" spans="1:17" x14ac:dyDescent="0.2">
      <c r="A33" s="23" t="s">
        <v>7</v>
      </c>
      <c r="B33" s="17" t="str">
        <f t="shared" si="0"/>
        <v>USDJPY6Y_Quote</v>
      </c>
      <c r="C33" s="17" t="str">
        <f t="shared" si="1"/>
        <v>USDJPY_Quote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Settings'!$C$14))),"--",_xll.qlFxSwapRateHelper(,B33,C33,IF(A33="SN","1D",IF(A33="SW","1W",A33)),D33,JoinCalendar,E33,F33,IsCurrencyPairCollateralBased,CollateralCurve,Permanent,_xll.ohTrigger(ManualTrigger,'General Settings'!$C$14),ObjectOverwrite))</f>
        <v>obj_00960#0040</v>
      </c>
      <c r="H33" s="18" t="str">
        <f>_xll.ohRangeRetrieveError(G33)</f>
        <v/>
      </c>
      <c r="I33" s="6" t="str">
        <f>IFERROR(_xll.qlRateHelperQuoteName(G33),"--")</f>
        <v>USDJPY6Y_Quote</v>
      </c>
      <c r="J33" s="7">
        <f>IFERROR(_xll.qlRateHelperQuoteValue(G33),"--")</f>
        <v>-0.15773000000000001</v>
      </c>
      <c r="K33" s="28">
        <f>IFERROR(_xll.qlFxSwapRateHelperSpotValue(G33),"--")</f>
        <v>120.405</v>
      </c>
      <c r="L33" s="7"/>
      <c r="M33" s="8" t="b">
        <f t="shared" si="2"/>
        <v>1</v>
      </c>
      <c r="N33" s="9">
        <v>50</v>
      </c>
      <c r="O33" s="9">
        <v>1</v>
      </c>
      <c r="P33" s="10">
        <f>IFERROR(_xll.qlRateHelperEarliestDate(G33,Trigger),"--")</f>
        <v>42145</v>
      </c>
      <c r="Q33" s="10">
        <f>IFERROR(_xll.qlRateHelperLatestDate(G33,Trigger),"--")</f>
        <v>44337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USDJPY7Y_Quote</v>
      </c>
      <c r="C34" s="17" t="str">
        <f t="shared" ref="C34:C57" si="4">CollateralCurrency&amp;ForeignCurrency&amp;QuoteSuffix</f>
        <v>USDJPY_Quote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Settings'!$C$14))),"--",_xll.qlFxSwapRateHelper(,B34,C34,IF(A34="SN","1D",IF(A34="SW","1W",A34)),D34,JoinCalendar,E34,F34,IsCurrencyPairCollateralBased,CollateralCurve,Permanent,_xll.ohTrigger(ManualTrigger,'General Settings'!$C$14),ObjectOverwrite))</f>
        <v>obj_00923#0040</v>
      </c>
      <c r="H34" s="18" t="str">
        <f>_xll.ohRangeRetrieveError(G34)</f>
        <v/>
      </c>
      <c r="I34" s="6" t="str">
        <f>IFERROR(_xll.qlRateHelperQuoteName(G34),"--")</f>
        <v>USDJPY7Y_Quote</v>
      </c>
      <c r="J34" s="7">
        <f>IFERROR(_xll.qlRateHelperQuoteValue(G34),"--")</f>
        <v>-0.18970000000000001</v>
      </c>
      <c r="K34" s="28">
        <f>IFERROR(_xll.qlFxSwapRateHelperSpotValue(G34),"--")</f>
        <v>120.405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IFERROR(_xll.qlRateHelperEarliestDate(G34,Trigger),"--")</f>
        <v>42145</v>
      </c>
      <c r="Q34" s="10">
        <f>IFERROR(_xll.qlRateHelperLatestDate(G34,Trigger),"--")</f>
        <v>44704</v>
      </c>
    </row>
    <row r="35" spans="1:17" x14ac:dyDescent="0.2">
      <c r="A35" s="23" t="s">
        <v>5</v>
      </c>
      <c r="B35" s="17" t="str">
        <f t="shared" si="3"/>
        <v>USDJPY8Y_Quote</v>
      </c>
      <c r="C35" s="17" t="str">
        <f t="shared" si="4"/>
        <v>USDJPY_Quote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Settings'!$C$14))),"--",_xll.qlFxSwapRateHelper(,B35,C35,IF(A35="SN","1D",IF(A35="SW","1W",A35)),D35,JoinCalendar,E35,F35,IsCurrencyPairCollateralBased,CollateralCurve,Permanent,_xll.ohTrigger(ManualTrigger,'General Settings'!$C$14),ObjectOverwrite))</f>
        <v>obj_00907#0040</v>
      </c>
      <c r="H35" s="18" t="str">
        <f>_xll.ohRangeRetrieveError(G35)</f>
        <v/>
      </c>
      <c r="I35" s="6" t="str">
        <f>IFERROR(_xll.qlRateHelperQuoteName(G35),"--")</f>
        <v>USDJPY8Y_Quote</v>
      </c>
      <c r="J35" s="7">
        <f>IFERROR(_xll.qlRateHelperQuoteValue(G35),"--")</f>
        <v>-0.21784999999999999</v>
      </c>
      <c r="K35" s="28">
        <f>IFERROR(_xll.qlFxSwapRateHelperSpotValue(G35),"--")</f>
        <v>120.405</v>
      </c>
      <c r="L35" s="7"/>
      <c r="M35" s="8" t="b">
        <f t="shared" si="2"/>
        <v>1</v>
      </c>
      <c r="N35" s="9">
        <v>50</v>
      </c>
      <c r="O35" s="9">
        <v>1</v>
      </c>
      <c r="P35" s="10">
        <f>IFERROR(_xll.qlRateHelperEarliestDate(G35,Trigger),"--")</f>
        <v>42145</v>
      </c>
      <c r="Q35" s="10">
        <f>IFERROR(_xll.qlRateHelperLatestDate(G35,Trigger),"--")</f>
        <v>45068</v>
      </c>
    </row>
    <row r="36" spans="1:17" x14ac:dyDescent="0.2">
      <c r="A36" s="23" t="s">
        <v>4</v>
      </c>
      <c r="B36" s="17" t="str">
        <f t="shared" si="3"/>
        <v>USDJPY9Y_Quote</v>
      </c>
      <c r="C36" s="17" t="str">
        <f t="shared" si="4"/>
        <v>USDJPY_Quote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Settings'!$C$14))),"--",_xll.qlFxSwapRateHelper(,B36,C36,IF(A36="SN","1D",IF(A36="SW","1W",A36)),D36,JoinCalendar,E36,F36,IsCurrencyPairCollateralBased,CollateralCurve,Permanent,_xll.ohTrigger(ManualTrigger,'General Settings'!$C$14),ObjectOverwrite))</f>
        <v>obj_00912#0040</v>
      </c>
      <c r="H36" s="18" t="str">
        <f>_xll.ohRangeRetrieveError(G36)</f>
        <v/>
      </c>
      <c r="I36" s="6" t="str">
        <f>IFERROR(_xll.qlRateHelperQuoteName(G36),"--")</f>
        <v>USDJPY9Y_Quote</v>
      </c>
      <c r="J36" s="7">
        <f>IFERROR(_xll.qlRateHelperQuoteValue(G36),"--")</f>
        <v>-0.24503000000000003</v>
      </c>
      <c r="K36" s="28">
        <f>IFERROR(_xll.qlFxSwapRateHelperSpotValue(G36),"--")</f>
        <v>120.405</v>
      </c>
      <c r="L36" s="7"/>
      <c r="M36" s="8" t="b">
        <f t="shared" si="2"/>
        <v>1</v>
      </c>
      <c r="N36" s="9">
        <v>50</v>
      </c>
      <c r="O36" s="9">
        <v>1</v>
      </c>
      <c r="P36" s="10">
        <f>IFERROR(_xll.qlRateHelperEarliestDate(G36,Trigger),"--")</f>
        <v>42145</v>
      </c>
      <c r="Q36" s="10">
        <f>IFERROR(_xll.qlRateHelperLatestDate(G36,Trigger),"--")</f>
        <v>45433</v>
      </c>
    </row>
    <row r="37" spans="1:17" x14ac:dyDescent="0.2">
      <c r="A37" s="23" t="s">
        <v>3</v>
      </c>
      <c r="B37" s="17" t="str">
        <f t="shared" si="3"/>
        <v>USDJPY10Y_Quote</v>
      </c>
      <c r="C37" s="17" t="str">
        <f t="shared" si="4"/>
        <v>USDJPY_Quote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Settings'!$C$14))),"--",_xll.qlFxSwapRateHelper(,B37,C37,IF(A37="SN","1D",IF(A37="SW","1W",A37)),D37,JoinCalendar,E37,F37,IsCurrencyPairCollateralBased,CollateralCurve,Permanent,_xll.ohTrigger(ManualTrigger,'General Settings'!$C$14),ObjectOverwrite))</f>
        <v>obj_00944#0040</v>
      </c>
      <c r="H37" s="18" t="str">
        <f>_xll.ohRangeRetrieveError(G37)</f>
        <v/>
      </c>
      <c r="I37" s="6" t="str">
        <f>IFERROR(_xll.qlRateHelperQuoteName(G37),"--")</f>
        <v>USDJPY10Y_Quote</v>
      </c>
      <c r="J37" s="7">
        <f>IFERROR(_xll.qlRateHelperQuoteValue(G37),"--")</f>
        <v>-0.26989999999999997</v>
      </c>
      <c r="K37" s="28">
        <f>IFERROR(_xll.qlFxSwapRateHelperSpotValue(G37),"--")</f>
        <v>120.405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IFERROR(_xll.qlRateHelperEarliestDate(G37,Trigger),"--")</f>
        <v>42145</v>
      </c>
      <c r="Q37" s="10">
        <f>IFERROR(_xll.qlRateHelperLatestDate(G37,Trigger),"--")</f>
        <v>45798</v>
      </c>
    </row>
    <row r="38" spans="1:17" x14ac:dyDescent="0.2">
      <c r="A38" s="23" t="s">
        <v>89</v>
      </c>
      <c r="B38" s="17" t="str">
        <f t="shared" si="3"/>
        <v>USDJPY11Y_Quote</v>
      </c>
      <c r="C38" s="17" t="str">
        <f t="shared" si="4"/>
        <v>USDJPY_Quote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Settings'!$C$14))),"--",_xll.qlFxSwapRateHelper(,B38,C38,IF(A38="SN","1D",IF(A38="SW","1W",A38)),D38,JoinCalendar,E38,F38,IsCurrencyPairCollateralBased,CollateralCurve,Permanent,_xll.ohTrigger(ManualTrigger,'General Settings'!$C$14),ObjectOverwrite))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IFERROR(_xll.qlRateHelperEarliestDate(G38,Trigger),"--")</f>
        <v>--</v>
      </c>
      <c r="Q38" s="10" t="str">
        <f>IFERROR(_xll.qlRateHelperLatestDate(G38,Trigger),"--")</f>
        <v>--</v>
      </c>
    </row>
    <row r="39" spans="1:17" x14ac:dyDescent="0.2">
      <c r="A39" s="23" t="s">
        <v>2</v>
      </c>
      <c r="B39" s="17" t="str">
        <f t="shared" si="3"/>
        <v>USDJPY12Y_Quote</v>
      </c>
      <c r="C39" s="17" t="str">
        <f t="shared" si="4"/>
        <v>USDJPY_Quote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Settings'!$C$14))),"--",_xll.qlFxSwapRateHelper(,B39,C39,IF(A39="SN","1D",IF(A39="SW","1W",A39)),D39,JoinCalendar,E39,F39,IsCurrencyPairCollateralBased,CollateralCurve,Permanent,_xll.ohTrigger(ManualTrigger,'General Settings'!$C$14),ObjectOverwrite))</f>
        <v>obj_00965#0040</v>
      </c>
      <c r="H39" s="18" t="str">
        <f>_xll.ohRangeRetrieveError(G39)</f>
        <v/>
      </c>
      <c r="I39" s="6" t="str">
        <f>IFERROR(_xll.qlRateHelperQuoteName(G39),"--")</f>
        <v>USDJPY12Y_Quote</v>
      </c>
      <c r="J39" s="7">
        <f>IFERROR(_xll.qlRateHelperQuoteValue(G39),"--")</f>
        <v>-0.31106500000000004</v>
      </c>
      <c r="K39" s="28">
        <f>IFERROR(_xll.qlFxSwapRateHelperSpotValue(G39),"--")</f>
        <v>120.405</v>
      </c>
      <c r="L39" s="7"/>
      <c r="M39" s="8" t="b">
        <f t="shared" si="2"/>
        <v>1</v>
      </c>
      <c r="N39" s="9">
        <v>50</v>
      </c>
      <c r="O39" s="9">
        <v>1</v>
      </c>
      <c r="P39" s="10">
        <f>IFERROR(_xll.qlRateHelperEarliestDate(G39,Trigger),"--")</f>
        <v>42145</v>
      </c>
      <c r="Q39" s="10">
        <f>IFERROR(_xll.qlRateHelperLatestDate(G39,Trigger),"--")</f>
        <v>46528</v>
      </c>
    </row>
    <row r="40" spans="1:17" x14ac:dyDescent="0.2">
      <c r="A40" s="23" t="s">
        <v>90</v>
      </c>
      <c r="B40" s="17" t="str">
        <f t="shared" si="3"/>
        <v>USDJPY13Y_Quote</v>
      </c>
      <c r="C40" s="17" t="str">
        <f t="shared" si="4"/>
        <v>USDJPY_Quote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Settings'!$C$14))),"--",_xll.qlFxSwapRateHelper(,B40,C40,IF(A40="SN","1D",IF(A40="SW","1W",A40)),D40,JoinCalendar,E40,F40,IsCurrencyPairCollateralBased,CollateralCurve,Permanent,_xll.ohTrigger(ManualTrigger,'General Settings'!$C$14),ObjectOverwrite))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IFERROR(_xll.qlRateHelperEarliestDate(G40,Trigger),"--")</f>
        <v>--</v>
      </c>
      <c r="Q40" s="10" t="str">
        <f>IFERROR(_xll.qlRateHelperLatestDate(G40,Trigger),"--")</f>
        <v>--</v>
      </c>
    </row>
    <row r="41" spans="1:17" x14ac:dyDescent="0.2">
      <c r="A41" s="23" t="s">
        <v>91</v>
      </c>
      <c r="B41" s="17" t="str">
        <f t="shared" si="3"/>
        <v>USDJPY14Y_Quote</v>
      </c>
      <c r="C41" s="17" t="str">
        <f t="shared" si="4"/>
        <v>USDJPY_Quote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Settings'!$C$14))),"--",_xll.qlFxSwapRateHelper(,B41,C41,IF(A41="SN","1D",IF(A41="SW","1W",A41)),D41,JoinCalendar,E41,F41,IsCurrencyPairCollateralBased,CollateralCurve,Permanent,_xll.ohTrigger(ManualTrigger,'General Settings'!$C$14),ObjectOverwrite))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IFERROR(_xll.qlRateHelperEarliestDate(G41,Trigger),"--")</f>
        <v>--</v>
      </c>
      <c r="Q41" s="10" t="str">
        <f>IFERROR(_xll.qlRateHelperLatestDate(G41,Trigger),"--")</f>
        <v>--</v>
      </c>
    </row>
    <row r="42" spans="1:17" x14ac:dyDescent="0.2">
      <c r="A42" s="23" t="s">
        <v>1</v>
      </c>
      <c r="B42" s="17" t="str">
        <f t="shared" si="3"/>
        <v>USDJPY15Y_Quote</v>
      </c>
      <c r="C42" s="17" t="str">
        <f t="shared" si="4"/>
        <v>USDJPY_Quote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Settings'!$C$14))),"--",_xll.qlFxSwapRateHelper(,B42,C42,IF(A42="SN","1D",IF(A42="SW","1W",A42)),D42,JoinCalendar,E42,F42,IsCurrencyPairCollateralBased,CollateralCurve,Permanent,_xll.ohTrigger(ManualTrigger,'General Settings'!$C$14),ObjectOverwrite))</f>
        <v>obj_0096a#0040</v>
      </c>
      <c r="H42" s="18" t="str">
        <f>_xll.ohRangeRetrieveError(G42)</f>
        <v/>
      </c>
      <c r="I42" s="6" t="str">
        <f>IFERROR(_xll.qlRateHelperQuoteName(G42),"--")</f>
        <v>USDJPY15Y_Quote</v>
      </c>
      <c r="J42" s="7">
        <f>IFERROR(_xll.qlRateHelperQuoteValue(G42),"--")</f>
        <v>-0.35757499999999998</v>
      </c>
      <c r="K42" s="28">
        <f>IFERROR(_xll.qlFxSwapRateHelperSpotValue(G42),"--")</f>
        <v>120.405</v>
      </c>
      <c r="L42" s="7"/>
      <c r="M42" s="8" t="b">
        <f t="shared" si="2"/>
        <v>1</v>
      </c>
      <c r="N42" s="9">
        <v>50</v>
      </c>
      <c r="O42" s="9">
        <v>1</v>
      </c>
      <c r="P42" s="10">
        <f>IFERROR(_xll.qlRateHelperEarliestDate(G42,Trigger),"--")</f>
        <v>42145</v>
      </c>
      <c r="Q42" s="10">
        <f>IFERROR(_xll.qlRateHelperLatestDate(G42,Trigger),"--")</f>
        <v>47624</v>
      </c>
    </row>
    <row r="43" spans="1:17" x14ac:dyDescent="0.2">
      <c r="A43" s="23" t="s">
        <v>92</v>
      </c>
      <c r="B43" s="17" t="str">
        <f t="shared" si="3"/>
        <v>USDJPY16Y_Quote</v>
      </c>
      <c r="C43" s="17" t="str">
        <f t="shared" si="4"/>
        <v>USDJPY_Quote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Settings'!$C$14))),"--",_xll.qlFxSwapRateHelper(,B43,C43,IF(A43="SN","1D",IF(A43="SW","1W",A43)),D43,JoinCalendar,E43,F43,IsCurrencyPairCollateralBased,CollateralCurve,Permanent,_xll.ohTrigger(ManualTrigger,'General Settings'!$C$14),ObjectOverwrite))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IFERROR(_xll.qlRateHelperEarliestDate(G43,Trigger),"--")</f>
        <v>--</v>
      </c>
      <c r="Q43" s="10" t="str">
        <f>IFERROR(_xll.qlRateHelperLatestDate(G43,Trigger),"--")</f>
        <v>--</v>
      </c>
    </row>
    <row r="44" spans="1:17" x14ac:dyDescent="0.2">
      <c r="A44" s="23" t="s">
        <v>93</v>
      </c>
      <c r="B44" s="17" t="str">
        <f t="shared" si="3"/>
        <v>USDJPY17Y_Quote</v>
      </c>
      <c r="C44" s="17" t="str">
        <f t="shared" si="4"/>
        <v>USDJPY_Quote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Settings'!$C$14))),"--",_xll.qlFxSwapRateHelper(,B44,C44,IF(A44="SN","1D",IF(A44="SW","1W",A44)),D44,JoinCalendar,E44,F44,IsCurrencyPairCollateralBased,CollateralCurve,Permanent,_xll.ohTrigger(ManualTrigger,'General Settings'!$C$14),ObjectOverwrite))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IFERROR(_xll.qlRateHelperEarliestDate(G44,Trigger),"--")</f>
        <v>--</v>
      </c>
      <c r="Q44" s="10" t="str">
        <f>IFERROR(_xll.qlRateHelperLatestDate(G44,Trigger),"--")</f>
        <v>--</v>
      </c>
    </row>
    <row r="45" spans="1:17" x14ac:dyDescent="0.2">
      <c r="A45" s="23" t="s">
        <v>94</v>
      </c>
      <c r="B45" s="17" t="str">
        <f t="shared" si="3"/>
        <v>USDJPY18Y_Quote</v>
      </c>
      <c r="C45" s="17" t="str">
        <f t="shared" si="4"/>
        <v>USDJPY_Quote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Settings'!$C$14))),"--",_xll.qlFxSwapRateHelper(,B45,C45,IF(A45="SN","1D",IF(A45="SW","1W",A45)),D45,JoinCalendar,E45,F45,IsCurrencyPairCollateralBased,CollateralCurve,Permanent,_xll.ohTrigger(ManualTrigger,'General Settings'!$C$14),ObjectOverwrite))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IFERROR(_xll.qlRateHelperEarliestDate(G45,Trigger),"--")</f>
        <v>--</v>
      </c>
      <c r="Q45" s="10" t="str">
        <f>IFERROR(_xll.qlRateHelperLatestDate(G45,Trigger),"--")</f>
        <v>--</v>
      </c>
    </row>
    <row r="46" spans="1:17" x14ac:dyDescent="0.2">
      <c r="A46" s="23" t="s">
        <v>95</v>
      </c>
      <c r="B46" s="17" t="str">
        <f t="shared" si="3"/>
        <v>USDJPY19Y_Quote</v>
      </c>
      <c r="C46" s="17" t="str">
        <f t="shared" si="4"/>
        <v>USDJPY_Quote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Settings'!$C$14))),"--",_xll.qlFxSwapRateHelper(,B46,C46,IF(A46="SN","1D",IF(A46="SW","1W",A46)),D46,JoinCalendar,E46,F46,IsCurrencyPairCollateralBased,CollateralCurve,Permanent,_xll.ohTrigger(ManualTrigger,'General Settings'!$C$14),ObjectOverwrite))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IFERROR(_xll.qlRateHelperEarliestDate(G46,Trigger),"--")</f>
        <v>--</v>
      </c>
      <c r="Q46" s="10" t="str">
        <f>IFERROR(_xll.qlRateHelperLatestDate(G46,Trigger),"--")</f>
        <v>--</v>
      </c>
    </row>
    <row r="47" spans="1:17" x14ac:dyDescent="0.2">
      <c r="A47" s="23" t="s">
        <v>0</v>
      </c>
      <c r="B47" s="17" t="str">
        <f t="shared" si="3"/>
        <v>USDJPY20Y_Quote</v>
      </c>
      <c r="C47" s="17" t="str">
        <f t="shared" si="4"/>
        <v>USDJPY_Quote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Settings'!$C$14))),"--",_xll.qlFxSwapRateHelper(,B47,C47,IF(A47="SN","1D",IF(A47="SW","1W",A47)),D47,JoinCalendar,E47,F47,IsCurrencyPairCollateralBased,CollateralCurve,Permanent,_xll.ohTrigger(ManualTrigger,'General Settings'!$C$14),ObjectOverwrite))</f>
        <v>obj_0095f#0040</v>
      </c>
      <c r="H47" s="18" t="str">
        <f>_xll.ohRangeRetrieveError(G47)</f>
        <v/>
      </c>
      <c r="I47" s="6" t="str">
        <f>IFERROR(_xll.qlRateHelperQuoteName(G47),"--")</f>
        <v>USDJPY20Y_Quote</v>
      </c>
      <c r="J47" s="7">
        <f>IFERROR(_xll.qlRateHelperQuoteValue(G47),"--")</f>
        <v>-0.41438000000000003</v>
      </c>
      <c r="K47" s="28">
        <f>IFERROR(_xll.qlFxSwapRateHelperSpotValue(G47),"--")</f>
        <v>120.405</v>
      </c>
      <c r="L47" s="7"/>
      <c r="M47" s="8" t="b">
        <f t="shared" si="2"/>
        <v>1</v>
      </c>
      <c r="N47" s="9">
        <v>50</v>
      </c>
      <c r="O47" s="9">
        <v>1</v>
      </c>
      <c r="P47" s="10">
        <f>IFERROR(_xll.qlRateHelperEarliestDate(G47,Trigger),"--")</f>
        <v>42145</v>
      </c>
      <c r="Q47" s="10">
        <f>IFERROR(_xll.qlRateHelperLatestDate(G47,Trigger),"--")</f>
        <v>49450</v>
      </c>
    </row>
    <row r="48" spans="1:17" x14ac:dyDescent="0.2">
      <c r="A48" s="23" t="s">
        <v>96</v>
      </c>
      <c r="B48" s="17" t="str">
        <f t="shared" si="3"/>
        <v>USDJPY21Y_Quote</v>
      </c>
      <c r="C48" s="17" t="str">
        <f t="shared" si="4"/>
        <v>USDJPY_Quote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Settings'!$C$14))),"--",_xll.qlFxSwapRateHelper(,B48,C48,IF(A48="SN","1D",IF(A48="SW","1W",A48)),D48,JoinCalendar,E48,F48,IsCurrencyPairCollateralBased,CollateralCurve,Permanent,_xll.ohTrigger(ManualTrigger,'General Settings'!$C$14),ObjectOverwrite))</f>
        <v>obj_0091c#0040</v>
      </c>
      <c r="H48" s="18" t="str">
        <f>_xll.ohRangeRetrieveError(G48)</f>
        <v/>
      </c>
      <c r="I48" s="6" t="str">
        <f>IFERROR(_xll.qlRateHelperQuoteName(G48),"--")</f>
        <v>USDJPY21Y_Quote</v>
      </c>
      <c r="J48" s="7">
        <f>IFERROR(_xll.qlRateHelperQuoteValue(G48),"--")</f>
        <v>-0.42605799999999999</v>
      </c>
      <c r="K48" s="28">
        <f>IFERROR(_xll.qlFxSwapRateHelperSpotValue(G48),"--")</f>
        <v>120.405</v>
      </c>
      <c r="L48" s="7"/>
      <c r="M48" s="8" t="b">
        <f t="shared" si="2"/>
        <v>1</v>
      </c>
      <c r="N48" s="9">
        <v>50</v>
      </c>
      <c r="O48" s="9">
        <v>1</v>
      </c>
      <c r="P48" s="10">
        <f>IFERROR(_xll.qlRateHelperEarliestDate(G48,Trigger),"--")</f>
        <v>42145</v>
      </c>
      <c r="Q48" s="10">
        <f>IFERROR(_xll.qlRateHelperLatestDate(G48,Trigger),"--")</f>
        <v>49816</v>
      </c>
    </row>
    <row r="49" spans="1:17" x14ac:dyDescent="0.2">
      <c r="A49" s="23" t="s">
        <v>97</v>
      </c>
      <c r="B49" s="17" t="str">
        <f t="shared" si="3"/>
        <v>USDJPY22Y_Quote</v>
      </c>
      <c r="C49" s="17" t="str">
        <f t="shared" si="4"/>
        <v>USDJPY_Quote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Settings'!$C$14))),"--",_xll.qlFxSwapRateHelper(,B49,C49,IF(A49="SN","1D",IF(A49="SW","1W",A49)),D49,JoinCalendar,E49,F49,IsCurrencyPairCollateralBased,CollateralCurve,Permanent,_xll.ohTrigger(ManualTrigger,'General Settings'!$C$14),ObjectOverwrite))</f>
        <v>obj_0096c#0040</v>
      </c>
      <c r="H49" s="18" t="str">
        <f>_xll.ohRangeRetrieveError(G49)</f>
        <v/>
      </c>
      <c r="I49" s="6" t="str">
        <f>IFERROR(_xll.qlRateHelperQuoteName(G49),"--")</f>
        <v>USDJPY22Y_Quote</v>
      </c>
      <c r="J49" s="7">
        <f>IFERROR(_xll.qlRateHelperQuoteValue(G49),"--")</f>
        <v>-0.43526149999999997</v>
      </c>
      <c r="K49" s="28">
        <f>IFERROR(_xll.qlFxSwapRateHelperSpotValue(G49),"--")</f>
        <v>120.405</v>
      </c>
      <c r="L49" s="7"/>
      <c r="M49" s="8" t="b">
        <f t="shared" si="2"/>
        <v>1</v>
      </c>
      <c r="N49" s="9">
        <v>50</v>
      </c>
      <c r="O49" s="9">
        <v>1</v>
      </c>
      <c r="P49" s="10">
        <f>IFERROR(_xll.qlRateHelperEarliestDate(G49,Trigger),"--")</f>
        <v>42145</v>
      </c>
      <c r="Q49" s="10">
        <f>IFERROR(_xll.qlRateHelperLatestDate(G49,Trigger),"--")</f>
        <v>50181</v>
      </c>
    </row>
    <row r="50" spans="1:17" x14ac:dyDescent="0.2">
      <c r="A50" s="23" t="s">
        <v>98</v>
      </c>
      <c r="B50" s="17" t="str">
        <f t="shared" si="3"/>
        <v>USDJPY23Y_Quote</v>
      </c>
      <c r="C50" s="17" t="str">
        <f t="shared" si="4"/>
        <v>USDJPY_Quote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Settings'!$C$14))),"--",_xll.qlFxSwapRateHelper(,B50,C50,IF(A50="SN","1D",IF(A50="SW","1W",A50)),D50,JoinCalendar,E50,F50,IsCurrencyPairCollateralBased,CollateralCurve,Permanent,_xll.ohTrigger(ManualTrigger,'General Settings'!$C$14),ObjectOverwrite))</f>
        <v>obj_0095c#0040</v>
      </c>
      <c r="H50" s="18" t="str">
        <f>_xll.ohRangeRetrieveError(G50)</f>
        <v/>
      </c>
      <c r="I50" s="6" t="str">
        <f>IFERROR(_xll.qlRateHelperQuoteName(G50),"--")</f>
        <v>USDJPY23Y_Quote</v>
      </c>
      <c r="J50" s="7">
        <f>IFERROR(_xll.qlRateHelperQuoteValue(G50),"--")</f>
        <v>-0.44448999999999994</v>
      </c>
      <c r="K50" s="28">
        <f>IFERROR(_xll.qlFxSwapRateHelperSpotValue(G50),"--")</f>
        <v>120.405</v>
      </c>
      <c r="L50" s="7"/>
      <c r="M50" s="8" t="b">
        <f t="shared" si="2"/>
        <v>1</v>
      </c>
      <c r="N50" s="9">
        <v>50</v>
      </c>
      <c r="O50" s="9">
        <v>1</v>
      </c>
      <c r="P50" s="10">
        <f>IFERROR(_xll.qlRateHelperEarliestDate(G50,Trigger),"--")</f>
        <v>42145</v>
      </c>
      <c r="Q50" s="10">
        <f>IFERROR(_xll.qlRateHelperLatestDate(G50,Trigger),"--")</f>
        <v>50546</v>
      </c>
    </row>
    <row r="51" spans="1:17" x14ac:dyDescent="0.2">
      <c r="A51" s="23" t="s">
        <v>99</v>
      </c>
      <c r="B51" s="17" t="str">
        <f t="shared" si="3"/>
        <v>USDJPY24Y_Quote</v>
      </c>
      <c r="C51" s="17" t="str">
        <f t="shared" si="4"/>
        <v>USDJPY_Quote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Settings'!$C$14))),"--",_xll.qlFxSwapRateHelper(,B51,C51,IF(A51="SN","1D",IF(A51="SW","1W",A51)),D51,JoinCalendar,E51,F51,IsCurrencyPairCollateralBased,CollateralCurve,Permanent,_xll.ohTrigger(ManualTrigger,'General Settings'!$C$14),ObjectOverwrite))</f>
        <v>obj_00959#0040</v>
      </c>
      <c r="H51" s="18" t="str">
        <f>_xll.ohRangeRetrieveError(G51)</f>
        <v/>
      </c>
      <c r="I51" s="6" t="str">
        <f>IFERROR(_xll.qlRateHelperQuoteName(G51),"--")</f>
        <v>USDJPY24Y_Quote</v>
      </c>
      <c r="J51" s="7">
        <f>IFERROR(_xll.qlRateHelperQuoteValue(G51),"--")</f>
        <v>-0.45371900000000004</v>
      </c>
      <c r="K51" s="28">
        <f>IFERROR(_xll.qlFxSwapRateHelperSpotValue(G51),"--")</f>
        <v>120.405</v>
      </c>
      <c r="L51" s="7"/>
      <c r="M51" s="8" t="b">
        <f t="shared" si="2"/>
        <v>1</v>
      </c>
      <c r="N51" s="9">
        <v>50</v>
      </c>
      <c r="O51" s="9">
        <v>1</v>
      </c>
      <c r="P51" s="10">
        <f>IFERROR(_xll.qlRateHelperEarliestDate(G51,Trigger),"--")</f>
        <v>42145</v>
      </c>
      <c r="Q51" s="10">
        <f>IFERROR(_xll.qlRateHelperLatestDate(G51,Trigger),"--")</f>
        <v>50913</v>
      </c>
    </row>
    <row r="52" spans="1:17" x14ac:dyDescent="0.2">
      <c r="A52" s="23" t="s">
        <v>100</v>
      </c>
      <c r="B52" s="17" t="str">
        <f t="shared" si="3"/>
        <v>USDJPY25Y_Quote</v>
      </c>
      <c r="C52" s="17" t="str">
        <f t="shared" si="4"/>
        <v>USDJPY_Quote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Settings'!$C$14))),"--",_xll.qlFxSwapRateHelper(,B52,C52,IF(A52="SN","1D",IF(A52="SW","1W",A52)),D52,JoinCalendar,E52,F52,IsCurrencyPairCollateralBased,CollateralCurve,Permanent,_xll.ohTrigger(ManualTrigger,'General Settings'!$C$14),ObjectOverwrite))</f>
        <v>obj_00908#0040</v>
      </c>
      <c r="H52" s="18" t="str">
        <f>_xll.ohRangeRetrieveError(G52)</f>
        <v/>
      </c>
      <c r="I52" s="6" t="str">
        <f>IFERROR(_xll.qlRateHelperQuoteName(G52),"--")</f>
        <v>USDJPY25Y_Quote</v>
      </c>
      <c r="J52" s="7">
        <f>IFERROR(_xll.qlRateHelperQuoteValue(G52),"--")</f>
        <v>-0.46294750000000001</v>
      </c>
      <c r="K52" s="28">
        <f>IFERROR(_xll.qlFxSwapRateHelperSpotValue(G52),"--")</f>
        <v>120.405</v>
      </c>
      <c r="L52" s="7"/>
      <c r="M52" s="8" t="b">
        <f t="shared" si="2"/>
        <v>1</v>
      </c>
      <c r="N52" s="9">
        <v>50</v>
      </c>
      <c r="O52" s="9">
        <v>1</v>
      </c>
      <c r="P52" s="10">
        <f>IFERROR(_xll.qlRateHelperEarliestDate(G52,Trigger),"--")</f>
        <v>42145</v>
      </c>
      <c r="Q52" s="10">
        <f>IFERROR(_xll.qlRateHelperLatestDate(G52,Trigger),"--")</f>
        <v>51277</v>
      </c>
    </row>
    <row r="53" spans="1:17" x14ac:dyDescent="0.2">
      <c r="A53" s="23" t="s">
        <v>101</v>
      </c>
      <c r="B53" s="17" t="str">
        <f t="shared" si="3"/>
        <v>USDJPY26Y_Quote</v>
      </c>
      <c r="C53" s="17" t="str">
        <f t="shared" si="4"/>
        <v>USDJPY_Quote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Settings'!$C$14))),"--",_xll.qlFxSwapRateHelper(,B53,C53,IF(A53="SN","1D",IF(A53="SW","1W",A53)),D53,JoinCalendar,E53,F53,IsCurrencyPairCollateralBased,CollateralCurve,Permanent,_xll.ohTrigger(ManualTrigger,'General Settings'!$C$14),ObjectOverwrite))</f>
        <v>obj_00940#0040</v>
      </c>
      <c r="H53" s="18" t="str">
        <f>_xll.ohRangeRetrieveError(G53)</f>
        <v/>
      </c>
      <c r="I53" s="6" t="str">
        <f>IFERROR(_xll.qlRateHelperQuoteName(G53),"--")</f>
        <v>USDJPY26Y_Quote</v>
      </c>
      <c r="J53" s="7">
        <f>IFERROR(_xll.qlRateHelperQuoteValue(G53),"--")</f>
        <v>-0.47075300000000009</v>
      </c>
      <c r="K53" s="28">
        <f>IFERROR(_xll.qlFxSwapRateHelperSpotValue(G53),"--")</f>
        <v>120.405</v>
      </c>
      <c r="L53" s="7"/>
      <c r="M53" s="8" t="b">
        <f t="shared" si="2"/>
        <v>1</v>
      </c>
      <c r="N53" s="9">
        <v>50</v>
      </c>
      <c r="O53" s="9">
        <v>1</v>
      </c>
      <c r="P53" s="10">
        <f>IFERROR(_xll.qlRateHelperEarliestDate(G53,Trigger),"--")</f>
        <v>42145</v>
      </c>
      <c r="Q53" s="10">
        <f>IFERROR(_xll.qlRateHelperLatestDate(G53,Trigger),"--")</f>
        <v>51642</v>
      </c>
    </row>
    <row r="54" spans="1:17" x14ac:dyDescent="0.2">
      <c r="A54" s="23" t="s">
        <v>102</v>
      </c>
      <c r="B54" s="17" t="str">
        <f t="shared" si="3"/>
        <v>USDJPY27Y_Quote</v>
      </c>
      <c r="C54" s="17" t="str">
        <f t="shared" si="4"/>
        <v>USDJPY_Quote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Settings'!$C$14))),"--",_xll.qlFxSwapRateHelper(,B54,C54,IF(A54="SN","1D",IF(A54="SW","1W",A54)),D54,JoinCalendar,E54,F54,IsCurrencyPairCollateralBased,CollateralCurve,Permanent,_xll.ohTrigger(ManualTrigger,'General Settings'!$C$14),ObjectOverwrite))</f>
        <v>obj_00962#0040</v>
      </c>
      <c r="H54" s="18" t="str">
        <f>_xll.ohRangeRetrieveError(G54)</f>
        <v/>
      </c>
      <c r="I54" s="6" t="str">
        <f>IFERROR(_xll.qlRateHelperQuoteName(G54),"--")</f>
        <v>USDJPY27Y_Quote</v>
      </c>
      <c r="J54" s="7">
        <f>IFERROR(_xll.qlRateHelperQuoteValue(G54),"--")</f>
        <v>-0.47847299999999998</v>
      </c>
      <c r="K54" s="28">
        <f>IFERROR(_xll.qlFxSwapRateHelperSpotValue(G54),"--")</f>
        <v>120.405</v>
      </c>
      <c r="L54" s="7"/>
      <c r="M54" s="8" t="b">
        <f t="shared" si="2"/>
        <v>1</v>
      </c>
      <c r="N54" s="9">
        <v>50</v>
      </c>
      <c r="O54" s="9">
        <v>1</v>
      </c>
      <c r="P54" s="10">
        <f>IFERROR(_xll.qlRateHelperEarliestDate(G54,Trigger),"--")</f>
        <v>42145</v>
      </c>
      <c r="Q54" s="10">
        <f>IFERROR(_xll.qlRateHelperLatestDate(G54,Trigger),"--")</f>
        <v>52007</v>
      </c>
    </row>
    <row r="55" spans="1:17" x14ac:dyDescent="0.2">
      <c r="A55" s="23" t="s">
        <v>103</v>
      </c>
      <c r="B55" s="17" t="str">
        <f t="shared" si="3"/>
        <v>USDJPY28Y_Quote</v>
      </c>
      <c r="C55" s="17" t="str">
        <f t="shared" si="4"/>
        <v>USDJPY_Quote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Settings'!$C$14))),"--",_xll.qlFxSwapRateHelper(,B55,C55,IF(A55="SN","1D",IF(A55="SW","1W",A55)),D55,JoinCalendar,E55,F55,IsCurrencyPairCollateralBased,CollateralCurve,Permanent,_xll.ohTrigger(ManualTrigger,'General Settings'!$C$14),ObjectOverwrite))</f>
        <v>obj_00922#0040</v>
      </c>
      <c r="H55" s="18" t="str">
        <f>_xll.ohRangeRetrieveError(G55)</f>
        <v/>
      </c>
      <c r="I55" s="6" t="str">
        <f>IFERROR(_xll.qlRateHelperQuoteName(G55),"--")</f>
        <v>USDJPY28Y_Quote</v>
      </c>
      <c r="J55" s="7">
        <f>IFERROR(_xll.qlRateHelperQuoteValue(G55),"--")</f>
        <v>-0.48619349999999995</v>
      </c>
      <c r="K55" s="28">
        <f>IFERROR(_xll.qlFxSwapRateHelperSpotValue(G55),"--")</f>
        <v>120.405</v>
      </c>
      <c r="L55" s="7"/>
      <c r="M55" s="8" t="b">
        <f t="shared" si="2"/>
        <v>1</v>
      </c>
      <c r="N55" s="9">
        <v>50</v>
      </c>
      <c r="O55" s="9">
        <v>1</v>
      </c>
      <c r="P55" s="10">
        <f>IFERROR(_xll.qlRateHelperEarliestDate(G55,Trigger),"--")</f>
        <v>42145</v>
      </c>
      <c r="Q55" s="10">
        <f>IFERROR(_xll.qlRateHelperLatestDate(G55,Trigger),"--")</f>
        <v>52372</v>
      </c>
    </row>
    <row r="56" spans="1:17" x14ac:dyDescent="0.2">
      <c r="A56" s="23" t="s">
        <v>104</v>
      </c>
      <c r="B56" s="17" t="str">
        <f t="shared" si="3"/>
        <v>USDJPY29Y_Quote</v>
      </c>
      <c r="C56" s="17" t="str">
        <f t="shared" si="4"/>
        <v>USDJPY_Quote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Settings'!$C$14))),"--",_xll.qlFxSwapRateHelper(,B56,C56,IF(A56="SN","1D",IF(A56="SW","1W",A56)),D56,JoinCalendar,E56,F56,IsCurrencyPairCollateralBased,CollateralCurve,Permanent,_xll.ohTrigger(ManualTrigger,'General Settings'!$C$14),ObjectOverwrite))</f>
        <v>obj_0095d#0040</v>
      </c>
      <c r="H56" s="18" t="str">
        <f>_xll.ohRangeRetrieveError(G56)</f>
        <v/>
      </c>
      <c r="I56" s="6" t="str">
        <f>IFERROR(_xll.qlRateHelperQuoteName(G56),"--")</f>
        <v>USDJPY29Y_Quote</v>
      </c>
      <c r="J56" s="7">
        <f>IFERROR(_xll.qlRateHelperQuoteValue(G56),"--")</f>
        <v>-0.49393500000000001</v>
      </c>
      <c r="K56" s="28">
        <f>IFERROR(_xll.qlFxSwapRateHelperSpotValue(G56),"--")</f>
        <v>120.405</v>
      </c>
      <c r="L56" s="7"/>
      <c r="M56" s="8" t="b">
        <f t="shared" si="2"/>
        <v>1</v>
      </c>
      <c r="N56" s="9">
        <v>50</v>
      </c>
      <c r="O56" s="9">
        <v>1</v>
      </c>
      <c r="P56" s="10">
        <f>IFERROR(_xll.qlRateHelperEarliestDate(G56,Trigger),"--")</f>
        <v>42145</v>
      </c>
      <c r="Q56" s="10">
        <f>IFERROR(_xll.qlRateHelperLatestDate(G56,Trigger),"--")</f>
        <v>52740</v>
      </c>
    </row>
    <row r="57" spans="1:17" x14ac:dyDescent="0.2">
      <c r="A57" s="24" t="s">
        <v>105</v>
      </c>
      <c r="B57" s="19" t="str">
        <f t="shared" si="3"/>
        <v>USDJPY30Y_Quote</v>
      </c>
      <c r="C57" s="19" t="str">
        <f t="shared" si="4"/>
        <v>USDJPY_Quote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Settings'!$C$14))),"--",_xll.qlFxSwapRateHelper(,B57,C57,IF(A57="SN","1D",IF(A57="SW","1W",A57)),D57,JoinCalendar,E57,F57,IsCurrencyPairCollateralBased,CollateralCurve,Permanent,_xll.ohTrigger(ManualTrigger,'General Settings'!$C$14),ObjectOverwrite))</f>
        <v>obj_00971#0040</v>
      </c>
      <c r="H57" s="20" t="str">
        <f>_xll.ohRangeRetrieveError(G57)</f>
        <v/>
      </c>
      <c r="I57" s="11" t="str">
        <f>IFERROR(_xll.qlRateHelperQuoteName(G57),"--")</f>
        <v>USDJPY30Y_Quote</v>
      </c>
      <c r="J57" s="12">
        <f>IFERROR(_xll.qlRateHelperQuoteValue(G57),"--")</f>
        <v>-0.52006350000000001</v>
      </c>
      <c r="K57" s="29">
        <f>IFERROR(_xll.qlFxSwapRateHelperSpotValue(G57),"--")</f>
        <v>120.405</v>
      </c>
      <c r="L57" s="12"/>
      <c r="M57" s="13" t="b">
        <f t="shared" si="2"/>
        <v>1</v>
      </c>
      <c r="N57" s="14">
        <v>50</v>
      </c>
      <c r="O57" s="14">
        <v>1</v>
      </c>
      <c r="P57" s="15">
        <f>IFERROR(_xll.qlRateHelperEarliestDate(G57,Trigger),"--")</f>
        <v>42145</v>
      </c>
      <c r="Q57" s="15">
        <f>IFERROR(_xll.qlRateHelperLatestDate(G57,Trigger),"--")</f>
        <v>53104</v>
      </c>
    </row>
  </sheetData>
  <dataValidations disablePrompts="1" count="4">
    <dataValidation type="list" allowBlank="1" showInputMessage="1" showErrorMessage="1" sqref="T5">
      <formula1>"EUR,USD,GBP,JPY,CHF"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8:T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6 T1: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5" t="s">
        <v>125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USDAUDSN_Quote</v>
      </c>
      <c r="C2" s="17" t="str">
        <f t="shared" ref="C2:C33" si="1">CollateralCurrency&amp;ForeignCurrency&amp;QuoteSuffix</f>
        <v>USDAUD_Quote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Settings'!$C$15))),"--",_xll.qlFxSwapRateHelper(,B2,C2,IF(A2="SN","1D",IF(A2="SW","1W",A2)),D2,JoinCalendar,E2,F2,IsCurrencyPairCollateralBased,CollateralCurve,Permanent,_xll.ohTrigger(ManualTrigger,'General Settings'!$C$15),ObjectOverwrite))</f>
        <v>obj_00906#0040</v>
      </c>
      <c r="H2" s="18" t="str">
        <f>_xll.ohRangeRetrieveError(G2)</f>
        <v/>
      </c>
      <c r="I2" s="1" t="str">
        <f>IFERROR(_xll.qlRateHelperQuoteName(G2),"--")</f>
        <v>USDAUDSN_Quote</v>
      </c>
      <c r="J2" s="2">
        <f>IFERROR(_xll.qlRateHelperQuoteValue(G2),"--")</f>
        <v>-4.2800000000000004E-5</v>
      </c>
      <c r="K2" s="27">
        <f>IFERROR(_xll.qlFxSwapRateHelperSpotValue(G2),"--")</f>
        <v>0.79374999999999996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IFERROR(_xll.qlRateHelperEarliestDate(G2),"--")</f>
        <v>42145</v>
      </c>
      <c r="Q2" s="5">
        <f>IFERROR(_xll.qlRateHelperLatestDate(G2),"--")</f>
        <v>42146</v>
      </c>
      <c r="S2" s="57" t="s">
        <v>79</v>
      </c>
      <c r="T2" s="58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USDAUDSW_Quote</v>
      </c>
      <c r="C3" s="17" t="str">
        <f t="shared" si="1"/>
        <v>USDAUD_Quote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Settings'!$C$15))),"--",_xll.qlFxSwapRateHelper(,B3,C3,IF(A3="SN","1D",IF(A3="SW","1W",A3)),D3,JoinCalendar,E3,F3,IsCurrencyPairCollateralBased,CollateralCurve,Permanent,_xll.ohTrigger(ManualTrigger,'General Settings'!$C$15),ObjectOverwrite))</f>
        <v>obj_008d1#0040</v>
      </c>
      <c r="H3" s="18" t="str">
        <f>_xll.ohRangeRetrieveError(G3)</f>
        <v/>
      </c>
      <c r="I3" s="6" t="str">
        <f>IFERROR(_xll.qlRateHelperQuoteName(G3),"--")</f>
        <v>USDAUDSW_Quote</v>
      </c>
      <c r="J3" s="7">
        <f>IFERROR(_xll.qlRateHelperQuoteValue(G3),"--")</f>
        <v>-3.0749999999999999E-4</v>
      </c>
      <c r="K3" s="28">
        <f>IFERROR(_xll.qlFxSwapRateHelperSpotValue(G3),"--")</f>
        <v>0.79374999999999996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IFERROR(_xll.qlRateHelperEarliestDate(G3),"--")</f>
        <v>42145</v>
      </c>
      <c r="Q3" s="10">
        <f>IFERROR(_xll.qlRateHelperLatestDate(G3),"--")</f>
        <v>42152</v>
      </c>
      <c r="S3" s="53" t="s">
        <v>106</v>
      </c>
      <c r="T3" s="51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USDAUD2W_Quote</v>
      </c>
      <c r="C4" s="17" t="str">
        <f t="shared" si="1"/>
        <v>USDAUD_Quote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Settings'!$C$15))),"--",_xll.qlFxSwapRateHelper(,B4,C4,IF(A4="SN","1D",IF(A4="SW","1W",A4)),D4,JoinCalendar,E4,F4,IsCurrencyPairCollateralBased,CollateralCurve,Permanent,_xll.ohTrigger(ManualTrigger,'General Settings'!$C$15),ObjectOverwrite))</f>
        <v>obj_008fe#0040</v>
      </c>
      <c r="H4" s="18" t="str">
        <f>_xll.ohRangeRetrieveError(G4)</f>
        <v/>
      </c>
      <c r="I4" s="6" t="str">
        <f>IFERROR(_xll.qlRateHelperQuoteName(G4),"--")</f>
        <v>USDAUD2W_Quote</v>
      </c>
      <c r="J4" s="7">
        <f>IFERROR(_xll.qlRateHelperQuoteValue(G4),"--")</f>
        <v>-6.1150000000000006E-4</v>
      </c>
      <c r="K4" s="28">
        <f>IFERROR(_xll.qlFxSwapRateHelperSpotValue(G4),"--")</f>
        <v>0.79374999999999996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IFERROR(_xll.qlRateHelperEarliestDate(G4),"--")</f>
        <v>42145</v>
      </c>
      <c r="Q4" s="10">
        <f>IFERROR(_xll.qlRateHelperLatestDate(G4),"--")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USDAUD3W_Quote</v>
      </c>
      <c r="C5" s="17" t="str">
        <f t="shared" si="1"/>
        <v>USDAUD_Quote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Settings'!$C$15))),"--",_xll.qlFxSwapRateHelper(,B5,C5,IF(A5="SN","1D",IF(A5="SW","1W",A5)),D5,JoinCalendar,E5,F5,IsCurrencyPairCollateralBased,CollateralCurve,Permanent,_xll.ohTrigger(ManualTrigger,'General Settings'!$C$15),ObjectOverwrite))</f>
        <v>obj_008ef#0040</v>
      </c>
      <c r="H5" s="18" t="str">
        <f>_xll.ohRangeRetrieveError(G5)</f>
        <v/>
      </c>
      <c r="I5" s="6" t="str">
        <f>IFERROR(_xll.qlRateHelperQuoteName(G5),"--")</f>
        <v>USDAUD3W_Quote</v>
      </c>
      <c r="J5" s="7">
        <f>IFERROR(_xll.qlRateHelperQuoteValue(G5),"--")</f>
        <v>-9.1250000000000001E-4</v>
      </c>
      <c r="K5" s="28">
        <f>IFERROR(_xll.qlFxSwapRateHelperSpotValue(G5),"--")</f>
        <v>0.79374999999999996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IFERROR(_xll.qlRateHelperEarliestDate(G5),"--")</f>
        <v>42145</v>
      </c>
      <c r="Q5" s="10">
        <f>IFERROR(_xll.qlRateHelperLatestDate(G5),"--")</f>
        <v>42166</v>
      </c>
      <c r="S5" s="52" t="s">
        <v>108</v>
      </c>
      <c r="T5" s="50" t="s">
        <v>125</v>
      </c>
      <c r="U5" s="16" t="s">
        <v>112</v>
      </c>
    </row>
    <row r="6" spans="1:21" x14ac:dyDescent="0.2">
      <c r="A6" s="23" t="s">
        <v>26</v>
      </c>
      <c r="B6" s="17" t="str">
        <f t="shared" si="0"/>
        <v>USDAUD1M_Quote</v>
      </c>
      <c r="C6" s="17" t="str">
        <f t="shared" si="1"/>
        <v>USDAUD_Quote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Settings'!$C$15))),"--",_xll.qlFxSwapRateHelper(,B6,C6,IF(A6="SN","1D",IF(A6="SW","1W",A6)),D6,JoinCalendar,E6,F6,IsCurrencyPairCollateralBased,CollateralCurve,Permanent,_xll.ohTrigger(ManualTrigger,'General Settings'!$C$15),ObjectOverwrite))</f>
        <v>obj_00936#0040</v>
      </c>
      <c r="H6" s="18" t="str">
        <f>_xll.ohRangeRetrieveError(G6)</f>
        <v/>
      </c>
      <c r="I6" s="6" t="str">
        <f>IFERROR(_xll.qlRateHelperQuoteName(G6),"--")</f>
        <v>USDAUD1M_Quote</v>
      </c>
      <c r="J6" s="7">
        <f>IFERROR(_xll.qlRateHelperQuoteValue(G6),"--")</f>
        <v>-1.3845000000000001E-3</v>
      </c>
      <c r="K6" s="28">
        <f>IFERROR(_xll.qlFxSwapRateHelperSpotValue(G6),"--")</f>
        <v>0.79374999999999996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IFERROR(_xll.qlRateHelperEarliestDate(G6),"--")</f>
        <v>42145</v>
      </c>
      <c r="Q6" s="10">
        <f>IFERROR(_xll.qlRateHelperLatestDate(G6),"--")</f>
        <v>42177</v>
      </c>
      <c r="S6" s="55" t="s">
        <v>109</v>
      </c>
      <c r="T6" s="56" t="s">
        <v>55</v>
      </c>
      <c r="U6" s="16" t="s">
        <v>112</v>
      </c>
    </row>
    <row r="7" spans="1:21" x14ac:dyDescent="0.2">
      <c r="A7" s="23" t="s">
        <v>25</v>
      </c>
      <c r="B7" s="17" t="str">
        <f t="shared" si="0"/>
        <v>USDAUD2M_Quote</v>
      </c>
      <c r="C7" s="17" t="str">
        <f t="shared" si="1"/>
        <v>USDAUD_Quote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Settings'!$C$15))),"--",_xll.qlFxSwapRateHelper(,B7,C7,IF(A7="SN","1D",IF(A7="SW","1W",A7)),D7,JoinCalendar,E7,F7,IsCurrencyPairCollateralBased,CollateralCurve,Permanent,_xll.ohTrigger(ManualTrigger,'General Settings'!$C$15),ObjectOverwrite))</f>
        <v>obj_008d6#0040</v>
      </c>
      <c r="H7" s="18" t="str">
        <f>_xll.ohRangeRetrieveError(G7)</f>
        <v/>
      </c>
      <c r="I7" s="6" t="str">
        <f>IFERROR(_xll.qlRateHelperQuoteName(G7),"--")</f>
        <v>USDAUD2M_Quote</v>
      </c>
      <c r="J7" s="7">
        <f>IFERROR(_xll.qlRateHelperQuoteValue(G7),"--")</f>
        <v>-2.6350000000000002E-3</v>
      </c>
      <c r="K7" s="28">
        <f>IFERROR(_xll.qlFxSwapRateHelperSpotValue(G7),"--")</f>
        <v>0.79374999999999996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IFERROR(_xll.qlRateHelperEarliestDate(G7),"--")</f>
        <v>42145</v>
      </c>
      <c r="Q7" s="10">
        <f>IFERROR(_xll.qlRateHelperLatestDate(G7),"--")</f>
        <v>42206</v>
      </c>
      <c r="S7" s="53" t="s">
        <v>78</v>
      </c>
      <c r="T7" s="51" t="b">
        <f>IF(BaseCurrency=CollateralCurrency,TRUE,FALSE)</f>
        <v>0</v>
      </c>
      <c r="U7" s="16" t="s">
        <v>112</v>
      </c>
    </row>
    <row r="8" spans="1:21" x14ac:dyDescent="0.2">
      <c r="A8" s="23" t="s">
        <v>24</v>
      </c>
      <c r="B8" s="17" t="str">
        <f t="shared" si="0"/>
        <v>USDAUD3M_Quote</v>
      </c>
      <c r="C8" s="17" t="str">
        <f t="shared" si="1"/>
        <v>USDAUD_Quote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Settings'!$C$15))),"--",_xll.qlFxSwapRateHelper(,B8,C8,IF(A8="SN","1D",IF(A8="SW","1W",A8)),D8,JoinCalendar,E8,F8,IsCurrencyPairCollateralBased,CollateralCurve,Permanent,_xll.ohTrigger(ManualTrigger,'General Settings'!$C$15),ObjectOverwrite))</f>
        <v>obj_00949#0040</v>
      </c>
      <c r="H8" s="18" t="str">
        <f>_xll.ohRangeRetrieveError(G8)</f>
        <v/>
      </c>
      <c r="I8" s="6" t="str">
        <f>IFERROR(_xll.qlRateHelperQuoteName(G8),"--")</f>
        <v>USDAUD3M_Quote</v>
      </c>
      <c r="J8" s="7">
        <f>IFERROR(_xll.qlRateHelperQuoteValue(G8),"--")</f>
        <v>-3.9750000000000002E-3</v>
      </c>
      <c r="K8" s="28">
        <f>IFERROR(_xll.qlFxSwapRateHelperSpotValue(G8),"--")</f>
        <v>0.79374999999999996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IFERROR(_xll.qlRateHelperEarliestDate(G8),"--")</f>
        <v>42145</v>
      </c>
      <c r="Q8" s="10">
        <f>IFERROR(_xll.qlRateHelperLatestDate(G8),"--")</f>
        <v>42237</v>
      </c>
      <c r="S8" s="52" t="s">
        <v>110</v>
      </c>
      <c r="T8" s="60" t="s">
        <v>126</v>
      </c>
      <c r="U8" s="16" t="s">
        <v>112</v>
      </c>
    </row>
    <row r="9" spans="1:21" x14ac:dyDescent="0.2">
      <c r="A9" s="23" t="s">
        <v>23</v>
      </c>
      <c r="B9" s="17" t="str">
        <f t="shared" si="0"/>
        <v>USDAUD4M_Quote</v>
      </c>
      <c r="C9" s="17" t="str">
        <f t="shared" si="1"/>
        <v>USDAUD_Quote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Settings'!$C$15))),"--",_xll.qlFxSwapRateHelper(,B9,C9,IF(A9="SN","1D",IF(A9="SW","1W",A9)),D9,JoinCalendar,E9,F9,IsCurrencyPairCollateralBased,CollateralCurve,Permanent,_xll.ohTrigger(ManualTrigger,'General Settings'!$C$15),ObjectOverwrite))</f>
        <v>obj_0092b#0040</v>
      </c>
      <c r="H9" s="18" t="str">
        <f>_xll.ohRangeRetrieveError(G9)</f>
        <v/>
      </c>
      <c r="I9" s="6" t="str">
        <f>IFERROR(_xll.qlRateHelperQuoteName(G9),"--")</f>
        <v>USDAUD4M_Quote</v>
      </c>
      <c r="J9" s="7">
        <f>IFERROR(_xll.qlRateHelperQuoteValue(G9),"--")</f>
        <v>-5.2750000000000002E-3</v>
      </c>
      <c r="K9" s="28">
        <f>IFERROR(_xll.qlFxSwapRateHelperSpotValue(G9),"--")</f>
        <v>0.79374999999999996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IFERROR(_xll.qlRateHelperEarliestDate(G9),"--")</f>
        <v>42145</v>
      </c>
      <c r="Q9" s="10">
        <f>IFERROR(_xll.qlRateHelperLatestDate(G9),"--")</f>
        <v>42268</v>
      </c>
      <c r="S9" s="53" t="s">
        <v>111</v>
      </c>
      <c r="T9" s="61" t="s">
        <v>64</v>
      </c>
      <c r="U9" s="16" t="s">
        <v>112</v>
      </c>
    </row>
    <row r="10" spans="1:21" x14ac:dyDescent="0.2">
      <c r="A10" s="23" t="s">
        <v>22</v>
      </c>
      <c r="B10" s="17" t="str">
        <f t="shared" si="0"/>
        <v>USDAUD5M_Quote</v>
      </c>
      <c r="C10" s="17" t="str">
        <f t="shared" si="1"/>
        <v>USDAUD_Quote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Settings'!$C$15))),"--",_xll.qlFxSwapRateHelper(,B10,C10,IF(A10="SN","1D",IF(A10="SW","1W",A10)),D10,JoinCalendar,E10,F10,IsCurrencyPairCollateralBased,CollateralCurve,Permanent,_xll.ohTrigger(ManualTrigger,'General Settings'!$C$15),ObjectOverwrite))</f>
        <v>obj_008db#0040</v>
      </c>
      <c r="H10" s="18" t="str">
        <f>_xll.ohRangeRetrieveError(G10)</f>
        <v/>
      </c>
      <c r="I10" s="6" t="str">
        <f>IFERROR(_xll.qlRateHelperQuoteName(G10),"--")</f>
        <v>USDAUD5M_Quote</v>
      </c>
      <c r="J10" s="7">
        <f>IFERROR(_xll.qlRateHelperQuoteValue(G10),"--")</f>
        <v>-6.4999999999999997E-3</v>
      </c>
      <c r="K10" s="28">
        <f>IFERROR(_xll.qlFxSwapRateHelperSpotValue(G10),"--")</f>
        <v>0.79374999999999996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IFERROR(_xll.qlRateHelperEarliestDate(G10),"--")</f>
        <v>42145</v>
      </c>
      <c r="Q10" s="10">
        <f>IFERROR(_xll.qlRateHelperLatestDate(G10),"--")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USDAUD6M_Quote</v>
      </c>
      <c r="C11" s="17" t="str">
        <f t="shared" si="1"/>
        <v>USDAUD_Quote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Settings'!$C$15))),"--",_xll.qlFxSwapRateHelper(,B11,C11,IF(A11="SN","1D",IF(A11="SW","1W",A11)),D11,JoinCalendar,E11,F11,IsCurrencyPairCollateralBased,CollateralCurve,Permanent,_xll.ohTrigger(ManualTrigger,'General Settings'!$C$15),ObjectOverwrite))</f>
        <v>obj_008fb#0040</v>
      </c>
      <c r="H11" s="18" t="str">
        <f>_xll.ohRangeRetrieveError(G11)</f>
        <v/>
      </c>
      <c r="I11" s="6" t="str">
        <f>IFERROR(_xll.qlRateHelperQuoteName(G11),"--")</f>
        <v>USDAUD6M_Quote</v>
      </c>
      <c r="J11" s="7">
        <f>IFERROR(_xll.qlRateHelperQuoteValue(G11),"--")</f>
        <v>-7.8060000000000004E-3</v>
      </c>
      <c r="K11" s="28">
        <f>IFERROR(_xll.qlFxSwapRateHelperSpotValue(G11),"--")</f>
        <v>0.79374999999999996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IFERROR(_xll.qlRateHelperEarliestDate(G11),"--")</f>
        <v>42145</v>
      </c>
      <c r="Q11" s="10">
        <f>IFERROR(_xll.qlRateHelperLatestDate(G11),"--")</f>
        <v>42331</v>
      </c>
      <c r="S11" s="54" t="s">
        <v>69</v>
      </c>
      <c r="T11" s="62" t="str">
        <f>T10&amp;"("&amp;T8&amp;","&amp;T9&amp;")"</f>
        <v>JoinHolidays(Australia,UnitedStates::Settlement)</v>
      </c>
      <c r="U11" s="16" t="s">
        <v>112</v>
      </c>
    </row>
    <row r="12" spans="1:21" x14ac:dyDescent="0.2">
      <c r="A12" s="23" t="s">
        <v>20</v>
      </c>
      <c r="B12" s="17" t="str">
        <f t="shared" si="0"/>
        <v>USDAUD7M_Quote</v>
      </c>
      <c r="C12" s="17" t="str">
        <f t="shared" si="1"/>
        <v>USDAUD_Quote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Settings'!$C$15))),"--",_xll.qlFxSwapRateHelper(,B12,C12,IF(A12="SN","1D",IF(A12="SW","1W",A12)),D12,JoinCalendar,E12,F12,IsCurrencyPairCollateralBased,CollateralCurve,Permanent,_xll.ohTrigger(ManualTrigger,'General Settings'!$C$15),ObjectOverwrite))</f>
        <v>obj_008fd#0040</v>
      </c>
      <c r="H12" s="18" t="str">
        <f>_xll.ohRangeRetrieveError(G12)</f>
        <v/>
      </c>
      <c r="I12" s="6" t="str">
        <f>IFERROR(_xll.qlRateHelperQuoteName(G12),"--")</f>
        <v>USDAUD7M_Quote</v>
      </c>
      <c r="J12" s="7">
        <f>IFERROR(_xll.qlRateHelperQuoteValue(G12),"--")</f>
        <v>-8.9169999999999996E-3</v>
      </c>
      <c r="K12" s="28">
        <f>IFERROR(_xll.qlFxSwapRateHelperSpotValue(G12),"--")</f>
        <v>0.79374999999999996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IFERROR(_xll.qlRateHelperEarliestDate(G12),"--")</f>
        <v>42145</v>
      </c>
      <c r="Q12" s="10">
        <f>IFERROR(_xll.qlRateHelperLatestDate(G12),"--")</f>
        <v>42359</v>
      </c>
      <c r="U12" s="16" t="s">
        <v>112</v>
      </c>
    </row>
    <row r="13" spans="1:21" x14ac:dyDescent="0.2">
      <c r="A13" s="23" t="s">
        <v>19</v>
      </c>
      <c r="B13" s="17" t="str">
        <f t="shared" si="0"/>
        <v>USDAUD8M_Quote</v>
      </c>
      <c r="C13" s="17" t="str">
        <f t="shared" si="1"/>
        <v>USDAUD_Quote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Settings'!$C$15))),"--",_xll.qlFxSwapRateHelper(,B13,C13,IF(A13="SN","1D",IF(A13="SW","1W",A13)),D13,JoinCalendar,E13,F13,IsCurrencyPairCollateralBased,CollateralCurve,Permanent,_xll.ohTrigger(ManualTrigger,'General Settings'!$C$15),ObjectOverwrite))</f>
        <v>obj_0092c#0040</v>
      </c>
      <c r="H13" s="18" t="str">
        <f>_xll.ohRangeRetrieveError(G13)</f>
        <v/>
      </c>
      <c r="I13" s="6" t="str">
        <f>IFERROR(_xll.qlRateHelperQuoteName(G13),"--")</f>
        <v>USDAUD8M_Quote</v>
      </c>
      <c r="J13" s="7">
        <f>IFERROR(_xll.qlRateHelperQuoteValue(G13),"--")</f>
        <v>-1.0059E-2</v>
      </c>
      <c r="K13" s="28">
        <f>IFERROR(_xll.qlFxSwapRateHelperSpotValue(G13),"--")</f>
        <v>0.79374999999999996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IFERROR(_xll.qlRateHelperEarliestDate(G13),"--")</f>
        <v>42145</v>
      </c>
      <c r="Q13" s="10">
        <f>IFERROR(_xll.qlRateHelperLatestDate(G13),"--")</f>
        <v>42390</v>
      </c>
    </row>
    <row r="14" spans="1:21" x14ac:dyDescent="0.2">
      <c r="A14" s="23" t="s">
        <v>18</v>
      </c>
      <c r="B14" s="17" t="str">
        <f t="shared" si="0"/>
        <v>USDAUD9M_Quote</v>
      </c>
      <c r="C14" s="17" t="str">
        <f t="shared" si="1"/>
        <v>USDAUD_Quote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Settings'!$C$15))),"--",_xll.qlFxSwapRateHelper(,B14,C14,IF(A14="SN","1D",IF(A14="SW","1W",A14)),D14,JoinCalendar,E14,F14,IsCurrencyPairCollateralBased,CollateralCurve,Permanent,_xll.ohTrigger(ManualTrigger,'General Settings'!$C$15),ObjectOverwrite))</f>
        <v>obj_008d5#0040</v>
      </c>
      <c r="H14" s="18" t="str">
        <f>_xll.ohRangeRetrieveError(G14)</f>
        <v/>
      </c>
      <c r="I14" s="6" t="str">
        <f>IFERROR(_xll.qlRateHelperQuoteName(G14),"--")</f>
        <v>USDAUD9M_Quote</v>
      </c>
      <c r="J14" s="7">
        <f>IFERROR(_xll.qlRateHelperQuoteValue(G14),"--")</f>
        <v>-1.12205E-2</v>
      </c>
      <c r="K14" s="28">
        <f>IFERROR(_xll.qlFxSwapRateHelperSpotValue(G14),"--")</f>
        <v>0.79374999999999996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IFERROR(_xll.qlRateHelperEarliestDate(G14),"--")</f>
        <v>42145</v>
      </c>
      <c r="Q14" s="10">
        <f>IFERROR(_xll.qlRateHelperLatestDate(G14),"--")</f>
        <v>42422</v>
      </c>
    </row>
    <row r="15" spans="1:21" x14ac:dyDescent="0.2">
      <c r="A15" s="23" t="s">
        <v>17</v>
      </c>
      <c r="B15" s="17" t="str">
        <f t="shared" si="0"/>
        <v>USDAUD10M_Quote</v>
      </c>
      <c r="C15" s="17" t="str">
        <f t="shared" si="1"/>
        <v>USDAUD_Quote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Settings'!$C$15))),"--",_xll.qlFxSwapRateHelper(,B15,C15,IF(A15="SN","1D",IF(A15="SW","1W",A15)),D15,JoinCalendar,E15,F15,IsCurrencyPairCollateralBased,CollateralCurve,Permanent,_xll.ohTrigger(ManualTrigger,'General Settings'!$C$15),ObjectOverwrite))</f>
        <v>obj_008e4#0040</v>
      </c>
      <c r="H15" s="18" t="str">
        <f>_xll.ohRangeRetrieveError(G15)</f>
        <v/>
      </c>
      <c r="I15" s="6" t="str">
        <f>IFERROR(_xll.qlRateHelperQuoteName(G15),"--")</f>
        <v>USDAUD10M_Quote</v>
      </c>
      <c r="J15" s="7">
        <f>IFERROR(_xll.qlRateHelperQuoteValue(G15),"--")</f>
        <v>-1.2213E-2</v>
      </c>
      <c r="K15" s="28">
        <f>IFERROR(_xll.qlFxSwapRateHelperSpotValue(G15),"--")</f>
        <v>0.79374999999999996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IFERROR(_xll.qlRateHelperEarliestDate(G15),"--")</f>
        <v>42145</v>
      </c>
      <c r="Q15" s="10">
        <f>IFERROR(_xll.qlRateHelperLatestDate(G15),"--")</f>
        <v>42450</v>
      </c>
    </row>
    <row r="16" spans="1:21" x14ac:dyDescent="0.2">
      <c r="A16" s="23" t="s">
        <v>16</v>
      </c>
      <c r="B16" s="17" t="str">
        <f t="shared" si="0"/>
        <v>USDAUD11M_Quote</v>
      </c>
      <c r="C16" s="17" t="str">
        <f t="shared" si="1"/>
        <v>USDAUD_Quote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Settings'!$C$15))),"--",_xll.qlFxSwapRateHelper(,B16,C16,IF(A16="SN","1D",IF(A16="SW","1W",A16)),D16,JoinCalendar,E16,F16,IsCurrencyPairCollateralBased,CollateralCurve,Permanent,_xll.ohTrigger(ManualTrigger,'General Settings'!$C$15),ObjectOverwrite))</f>
        <v>obj_00926#0040</v>
      </c>
      <c r="H16" s="18" t="str">
        <f>_xll.ohRangeRetrieveError(G16)</f>
        <v/>
      </c>
      <c r="I16" s="6" t="str">
        <f>IFERROR(_xll.qlRateHelperQuoteName(G16),"--")</f>
        <v>USDAUD11M_Quote</v>
      </c>
      <c r="J16" s="7">
        <f>IFERROR(_xll.qlRateHelperQuoteValue(G16),"--")</f>
        <v>-1.3254000000000002E-2</v>
      </c>
      <c r="K16" s="28">
        <f>IFERROR(_xll.qlFxSwapRateHelperSpotValue(G16),"--")</f>
        <v>0.79374999999999996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IFERROR(_xll.qlRateHelperEarliestDate(G16),"--")</f>
        <v>42145</v>
      </c>
      <c r="Q16" s="10">
        <f>IFERROR(_xll.qlRateHelperLatestDate(G16),"--")</f>
        <v>42481</v>
      </c>
    </row>
    <row r="17" spans="1:17" x14ac:dyDescent="0.2">
      <c r="A17" s="23" t="s">
        <v>15</v>
      </c>
      <c r="B17" s="17" t="str">
        <f t="shared" si="0"/>
        <v>USDAUD1Y_Quote</v>
      </c>
      <c r="C17" s="17" t="str">
        <f t="shared" si="1"/>
        <v>USDAUD_Quote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Settings'!$C$15))),"--",_xll.qlFxSwapRateHelper(,B17,C17,IF(A17="SN","1D",IF(A17="SW","1W",A17)),D17,JoinCalendar,E17,F17,IsCurrencyPairCollateralBased,CollateralCurve,Permanent,_xll.ohTrigger(ManualTrigger,'General Settings'!$C$15),ObjectOverwrite))</f>
        <v>obj_00939#0040</v>
      </c>
      <c r="H17" s="18" t="str">
        <f>_xll.ohRangeRetrieveError(G17)</f>
        <v/>
      </c>
      <c r="I17" s="6" t="str">
        <f>IFERROR(_xll.qlRateHelperQuoteName(G17),"--")</f>
        <v>USDAUD1Y_Quote</v>
      </c>
      <c r="J17" s="7">
        <f>IFERROR(_xll.qlRateHelperQuoteValue(G17),"--")</f>
        <v>-1.4306000000000001E-2</v>
      </c>
      <c r="K17" s="28">
        <f>IFERROR(_xll.qlFxSwapRateHelperSpotValue(G17),"--")</f>
        <v>0.79374999999999996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IFERROR(_xll.qlRateHelperEarliestDate(G17),"--")</f>
        <v>42145</v>
      </c>
      <c r="Q17" s="10">
        <f>IFERROR(_xll.qlRateHelperLatestDate(G17),"--")</f>
        <v>42513</v>
      </c>
    </row>
    <row r="18" spans="1:17" x14ac:dyDescent="0.2">
      <c r="A18" s="23" t="s">
        <v>81</v>
      </c>
      <c r="B18" s="17" t="str">
        <f t="shared" si="0"/>
        <v>USDAUD13M_Quote</v>
      </c>
      <c r="C18" s="17" t="str">
        <f t="shared" si="1"/>
        <v>USDAUD_Quote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Settings'!$C$15))),"--",_xll.qlFxSwapRateHelper(,B18,C18,IF(A18="SN","1D",IF(A18="SW","1W",A18)),D18,JoinCalendar,E18,F18,IsCurrencyPairCollateralBased,CollateralCurve,Permanent,_xll.ohTrigger(ManualTrigger,'General Settings'!$C$15),ObjectOverwrite))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IFERROR(_xll.qlRateHelperEarliestDate(G18),"--")</f>
        <v>--</v>
      </c>
      <c r="Q18" s="10" t="str">
        <f>IFERROR(_xll.qlRateHelperLatestDate(G18),"--")</f>
        <v>--</v>
      </c>
    </row>
    <row r="19" spans="1:17" x14ac:dyDescent="0.2">
      <c r="A19" s="23" t="s">
        <v>82</v>
      </c>
      <c r="B19" s="17" t="str">
        <f t="shared" si="0"/>
        <v>USDAUD14M_Quote</v>
      </c>
      <c r="C19" s="17" t="str">
        <f t="shared" si="1"/>
        <v>USDAUD_Quote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Settings'!$C$15))),"--",_xll.qlFxSwapRateHelper(,B19,C19,IF(A19="SN","1D",IF(A19="SW","1W",A19)),D19,JoinCalendar,E19,F19,IsCurrencyPairCollateralBased,CollateralCurve,Permanent,_xll.ohTrigger(ManualTrigger,'General Settings'!$C$15),ObjectOverwrite))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IFERROR(_xll.qlRateHelperEarliestDate(G19),"--")</f>
        <v>--</v>
      </c>
      <c r="Q19" s="10" t="str">
        <f>IFERROR(_xll.qlRateHelperLatestDate(G19),"--")</f>
        <v>--</v>
      </c>
    </row>
    <row r="20" spans="1:17" x14ac:dyDescent="0.2">
      <c r="A20" s="23" t="s">
        <v>14</v>
      </c>
      <c r="B20" s="17" t="str">
        <f t="shared" si="0"/>
        <v>USDAUD15M_Quote</v>
      </c>
      <c r="C20" s="17" t="str">
        <f t="shared" si="1"/>
        <v>USDAUD_Quote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Settings'!$C$15))),"--",_xll.qlFxSwapRateHelper(,B20,C20,IF(A20="SN","1D",IF(A20="SW","1W",A20)),D20,JoinCalendar,E20,F20,IsCurrencyPairCollateralBased,CollateralCurve,Permanent,_xll.ohTrigger(ManualTrigger,'General Settings'!$C$15),ObjectOverwrite))</f>
        <v>obj_008d2#0040</v>
      </c>
      <c r="H20" s="18" t="str">
        <f>_xll.ohRangeRetrieveError(G20)</f>
        <v/>
      </c>
      <c r="I20" s="6" t="str">
        <f>IFERROR(_xll.qlRateHelperQuoteName(G20),"--")</f>
        <v>USDAUD15M_Quote</v>
      </c>
      <c r="J20" s="7">
        <f>IFERROR(_xll.qlRateHelperQuoteValue(G20),"--")</f>
        <v>-1.7052999999999999E-2</v>
      </c>
      <c r="K20" s="28">
        <f>IFERROR(_xll.qlFxSwapRateHelperSpotValue(G20),"--")</f>
        <v>0.79374999999999996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IFERROR(_xll.qlRateHelperEarliestDate(G20),"--")</f>
        <v>42145</v>
      </c>
      <c r="Q20" s="10">
        <f>IFERROR(_xll.qlRateHelperLatestDate(G20),"--")</f>
        <v>42604</v>
      </c>
    </row>
    <row r="21" spans="1:17" x14ac:dyDescent="0.2">
      <c r="A21" s="23" t="s">
        <v>83</v>
      </c>
      <c r="B21" s="17" t="str">
        <f t="shared" si="0"/>
        <v>USDAUD16M_Quote</v>
      </c>
      <c r="C21" s="17" t="str">
        <f t="shared" si="1"/>
        <v>USDAUD_Quote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Settings'!$C$15))),"--",_xll.qlFxSwapRateHelper(,B21,C21,IF(A21="SN","1D",IF(A21="SW","1W",A21)),D21,JoinCalendar,E21,F21,IsCurrencyPairCollateralBased,CollateralCurve,Permanent,_xll.ohTrigger(ManualTrigger,'General Settings'!$C$15),ObjectOverwrite))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IFERROR(_xll.qlRateHelperEarliestDate(G21),"--")</f>
        <v>--</v>
      </c>
      <c r="Q21" s="10" t="str">
        <f>IFERROR(_xll.qlRateHelperLatestDate(G21),"--")</f>
        <v>--</v>
      </c>
    </row>
    <row r="22" spans="1:17" x14ac:dyDescent="0.2">
      <c r="A22" s="23" t="s">
        <v>84</v>
      </c>
      <c r="B22" s="17" t="str">
        <f t="shared" si="0"/>
        <v>USDAUD17M_Quote</v>
      </c>
      <c r="C22" s="17" t="str">
        <f t="shared" si="1"/>
        <v>USDAUD_Quote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Settings'!$C$15))),"--",_xll.qlFxSwapRateHelper(,B22,C22,IF(A22="SN","1D",IF(A22="SW","1W",A22)),D22,JoinCalendar,E22,F22,IsCurrencyPairCollateralBased,CollateralCurve,Permanent,_xll.ohTrigger(ManualTrigger,'General Settings'!$C$15),ObjectOverwrite))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IFERROR(_xll.qlRateHelperEarliestDate(G22),"--")</f>
        <v>--</v>
      </c>
      <c r="Q22" s="10" t="str">
        <f>IFERROR(_xll.qlRateHelperLatestDate(G22),"--")</f>
        <v>--</v>
      </c>
    </row>
    <row r="23" spans="1:17" x14ac:dyDescent="0.2">
      <c r="A23" s="23" t="s">
        <v>13</v>
      </c>
      <c r="B23" s="17" t="str">
        <f t="shared" si="0"/>
        <v>USDAUD18M_Quote</v>
      </c>
      <c r="C23" s="17" t="str">
        <f t="shared" si="1"/>
        <v>USDAUD_Quote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Settings'!$C$15))),"--",_xll.qlFxSwapRateHelper(,B23,C23,IF(A23="SN","1D",IF(A23="SW","1W",A23)),D23,JoinCalendar,E23,F23,IsCurrencyPairCollateralBased,CollateralCurve,Permanent,_xll.ohTrigger(ManualTrigger,'General Settings'!$C$15),ObjectOverwrite))</f>
        <v>obj_00947#0040</v>
      </c>
      <c r="H23" s="18" t="str">
        <f>_xll.ohRangeRetrieveError(G23)</f>
        <v/>
      </c>
      <c r="I23" s="6" t="str">
        <f>IFERROR(_xll.qlRateHelperQuoteName(G23),"--")</f>
        <v>USDAUD18M_Quote</v>
      </c>
      <c r="J23" s="7">
        <f>IFERROR(_xll.qlRateHelperQuoteValue(G23),"--")</f>
        <v>-1.9554999999999999E-2</v>
      </c>
      <c r="K23" s="28">
        <f>IFERROR(_xll.qlFxSwapRateHelperSpotValue(G23),"--")</f>
        <v>0.79374999999999996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IFERROR(_xll.qlRateHelperEarliestDate(G23),"--")</f>
        <v>42145</v>
      </c>
      <c r="Q23" s="10">
        <f>IFERROR(_xll.qlRateHelperLatestDate(G23),"--")</f>
        <v>42695</v>
      </c>
    </row>
    <row r="24" spans="1:17" x14ac:dyDescent="0.2">
      <c r="A24" s="23" t="s">
        <v>85</v>
      </c>
      <c r="B24" s="17" t="str">
        <f t="shared" si="0"/>
        <v>USDAUD19M_Quote</v>
      </c>
      <c r="C24" s="17" t="str">
        <f t="shared" si="1"/>
        <v>USDAUD_Quote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Settings'!$C$15))),"--",_xll.qlFxSwapRateHelper(,B24,C24,IF(A24="SN","1D",IF(A24="SW","1W",A24)),D24,JoinCalendar,E24,F24,IsCurrencyPairCollateralBased,CollateralCurve,Permanent,_xll.ohTrigger(ManualTrigger,'General Settings'!$C$15),ObjectOverwrite))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IFERROR(_xll.qlRateHelperEarliestDate(G24),"--")</f>
        <v>--</v>
      </c>
      <c r="Q24" s="10" t="str">
        <f>IFERROR(_xll.qlRateHelperLatestDate(G24),"--")</f>
        <v>--</v>
      </c>
    </row>
    <row r="25" spans="1:17" x14ac:dyDescent="0.2">
      <c r="A25" s="23" t="s">
        <v>86</v>
      </c>
      <c r="B25" s="17" t="str">
        <f t="shared" si="0"/>
        <v>USDAUD20M_Quote</v>
      </c>
      <c r="C25" s="17" t="str">
        <f t="shared" si="1"/>
        <v>USDAUD_Quote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Settings'!$C$15))),"--",_xll.qlFxSwapRateHelper(,B25,C25,IF(A25="SN","1D",IF(A25="SW","1W",A25)),D25,JoinCalendar,E25,F25,IsCurrencyPairCollateralBased,CollateralCurve,Permanent,_xll.ohTrigger(ManualTrigger,'General Settings'!$C$15),ObjectOverwrite))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IFERROR(_xll.qlRateHelperEarliestDate(G25),"--")</f>
        <v>--</v>
      </c>
      <c r="Q25" s="10" t="str">
        <f>IFERROR(_xll.qlRateHelperLatestDate(G25),"--")</f>
        <v>--</v>
      </c>
    </row>
    <row r="26" spans="1:17" x14ac:dyDescent="0.2">
      <c r="A26" s="23" t="s">
        <v>12</v>
      </c>
      <c r="B26" s="17" t="str">
        <f t="shared" si="0"/>
        <v>USDAUD21M_Quote</v>
      </c>
      <c r="C26" s="17" t="str">
        <f t="shared" si="1"/>
        <v>USDAUD_Quote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Settings'!$C$15))),"--",_xll.qlFxSwapRateHelper(,B26,C26,IF(A26="SN","1D",IF(A26="SW","1W",A26)),D26,JoinCalendar,E26,F26,IsCurrencyPairCollateralBased,CollateralCurve,Permanent,_xll.ohTrigger(ManualTrigger,'General Settings'!$C$15),ObjectOverwrite))</f>
        <v>obj_008ff#0040</v>
      </c>
      <c r="H26" s="18" t="str">
        <f>_xll.ohRangeRetrieveError(G26)</f>
        <v/>
      </c>
      <c r="I26" s="6" t="str">
        <f>IFERROR(_xll.qlRateHelperQuoteName(G26),"--")</f>
        <v>USDAUD21M_Quote</v>
      </c>
      <c r="J26" s="7">
        <f>IFERROR(_xll.qlRateHelperQuoteValue(G26),"--")</f>
        <v>-2.1870000000000001E-2</v>
      </c>
      <c r="K26" s="28">
        <f>IFERROR(_xll.qlFxSwapRateHelperSpotValue(G26),"--")</f>
        <v>0.79374999999999996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IFERROR(_xll.qlRateHelperEarliestDate(G26),"--")</f>
        <v>42145</v>
      </c>
      <c r="Q26" s="10">
        <f>IFERROR(_xll.qlRateHelperLatestDate(G26),"--")</f>
        <v>42787</v>
      </c>
    </row>
    <row r="27" spans="1:17" x14ac:dyDescent="0.2">
      <c r="A27" s="23" t="s">
        <v>87</v>
      </c>
      <c r="B27" s="17" t="str">
        <f t="shared" si="0"/>
        <v>USDAUD22M_Quote</v>
      </c>
      <c r="C27" s="17" t="str">
        <f t="shared" si="1"/>
        <v>USDAUD_Quote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Settings'!$C$15))),"--",_xll.qlFxSwapRateHelper(,B27,C27,IF(A27="SN","1D",IF(A27="SW","1W",A27)),D27,JoinCalendar,E27,F27,IsCurrencyPairCollateralBased,CollateralCurve,Permanent,_xll.ohTrigger(ManualTrigger,'General Settings'!$C$15),ObjectOverwrite))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IFERROR(_xll.qlRateHelperEarliestDate(G27),"--")</f>
        <v>--</v>
      </c>
      <c r="Q27" s="10" t="str">
        <f>IFERROR(_xll.qlRateHelperLatestDate(G27),"--")</f>
        <v>--</v>
      </c>
    </row>
    <row r="28" spans="1:17" x14ac:dyDescent="0.2">
      <c r="A28" s="23" t="s">
        <v>88</v>
      </c>
      <c r="B28" s="17" t="str">
        <f t="shared" si="0"/>
        <v>USDAUD23M_Quote</v>
      </c>
      <c r="C28" s="17" t="str">
        <f t="shared" si="1"/>
        <v>USDAUD_Quote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Settings'!$C$15))),"--",_xll.qlFxSwapRateHelper(,B28,C28,IF(A28="SN","1D",IF(A28="SW","1W",A28)),D28,JoinCalendar,E28,F28,IsCurrencyPairCollateralBased,CollateralCurve,Permanent,_xll.ohTrigger(ManualTrigger,'General Settings'!$C$15),ObjectOverwrite))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IFERROR(_xll.qlRateHelperEarliestDate(G28),"--")</f>
        <v>--</v>
      </c>
      <c r="Q28" s="10" t="str">
        <f>IFERROR(_xll.qlRateHelperLatestDate(G28),"--")</f>
        <v>--</v>
      </c>
    </row>
    <row r="29" spans="1:17" x14ac:dyDescent="0.2">
      <c r="A29" s="23" t="s">
        <v>11</v>
      </c>
      <c r="B29" s="17" t="str">
        <f t="shared" si="0"/>
        <v>USDAUD2Y_Quote</v>
      </c>
      <c r="C29" s="17" t="str">
        <f t="shared" si="1"/>
        <v>USDAUD_Quote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Settings'!$C$15))),"--",_xll.qlFxSwapRateHelper(,B29,C29,IF(A29="SN","1D",IF(A29="SW","1W",A29)),D29,JoinCalendar,E29,F29,IsCurrencyPairCollateralBased,CollateralCurve,Permanent,_xll.ohTrigger(ManualTrigger,'General Settings'!$C$15),ObjectOverwrite))</f>
        <v>obj_008d4#0040</v>
      </c>
      <c r="H29" s="18" t="str">
        <f>_xll.ohRangeRetrieveError(G29)</f>
        <v/>
      </c>
      <c r="I29" s="6" t="str">
        <f>IFERROR(_xll.qlRateHelperQuoteName(G29),"--")</f>
        <v>USDAUD2Y_Quote</v>
      </c>
      <c r="J29" s="7">
        <f>IFERROR(_xll.qlRateHelperQuoteValue(G29),"--")</f>
        <v>-2.3955000000000001E-2</v>
      </c>
      <c r="K29" s="28">
        <f>IFERROR(_xll.qlFxSwapRateHelperSpotValue(G29),"--")</f>
        <v>0.79374999999999996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IFERROR(_xll.qlRateHelperEarliestDate(G29),"--")</f>
        <v>42145</v>
      </c>
      <c r="Q29" s="10">
        <f>IFERROR(_xll.qlRateHelperLatestDate(G29),"--")</f>
        <v>42877</v>
      </c>
    </row>
    <row r="30" spans="1:17" x14ac:dyDescent="0.2">
      <c r="A30" s="23" t="s">
        <v>10</v>
      </c>
      <c r="B30" s="17" t="str">
        <f t="shared" si="0"/>
        <v>USDAUD3Y_Quote</v>
      </c>
      <c r="C30" s="17" t="str">
        <f t="shared" si="1"/>
        <v>USDAUD_Quote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Settings'!$C$15))),"--",_xll.qlFxSwapRateHelper(,B30,C30,IF(A30="SN","1D",IF(A30="SW","1W",A30)),D30,JoinCalendar,E30,F30,IsCurrencyPairCollateralBased,CollateralCurve,Permanent,_xll.ohTrigger(ManualTrigger,'General Settings'!$C$15),ObjectOverwrite))</f>
        <v>obj_008e2#0040</v>
      </c>
      <c r="H30" s="18" t="str">
        <f>_xll.ohRangeRetrieveError(G30)</f>
        <v/>
      </c>
      <c r="I30" s="6" t="str">
        <f>IFERROR(_xll.qlRateHelperQuoteName(G30),"--")</f>
        <v>USDAUD3Y_Quote</v>
      </c>
      <c r="J30" s="7">
        <f>IFERROR(_xll.qlRateHelperQuoteValue(G30),"--")</f>
        <v>-3.1399999999999997E-2</v>
      </c>
      <c r="K30" s="28">
        <f>IFERROR(_xll.qlFxSwapRateHelperSpotValue(G30),"--")</f>
        <v>0.79374999999999996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IFERROR(_xll.qlRateHelperEarliestDate(G30),"--")</f>
        <v>42145</v>
      </c>
      <c r="Q30" s="10">
        <f>IFERROR(_xll.qlRateHelperLatestDate(G30),"--")</f>
        <v>43241</v>
      </c>
    </row>
    <row r="31" spans="1:17" x14ac:dyDescent="0.2">
      <c r="A31" s="23" t="s">
        <v>9</v>
      </c>
      <c r="B31" s="17" t="str">
        <f t="shared" si="0"/>
        <v>USDAUD4Y_Quote</v>
      </c>
      <c r="C31" s="17" t="str">
        <f t="shared" si="1"/>
        <v>USDAUD_Quote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Settings'!$C$15))),"--",_xll.qlFxSwapRateHelper(,B31,C31,IF(A31="SN","1D",IF(A31="SW","1W",A31)),D31,JoinCalendar,E31,F31,IsCurrencyPairCollateralBased,CollateralCurve,Permanent,_xll.ohTrigger(ManualTrigger,'General Settings'!$C$15),ObjectOverwrite))</f>
        <v>obj_0091a#0040</v>
      </c>
      <c r="H31" s="18" t="str">
        <f>_xll.ohRangeRetrieveError(G31)</f>
        <v/>
      </c>
      <c r="I31" s="6" t="str">
        <f>IFERROR(_xll.qlRateHelperQuoteName(G31),"--")</f>
        <v>USDAUD4Y_Quote</v>
      </c>
      <c r="J31" s="7">
        <f>IFERROR(_xll.qlRateHelperQuoteValue(G31),"--")</f>
        <v>-3.7949999999999998E-2</v>
      </c>
      <c r="K31" s="28">
        <f>IFERROR(_xll.qlFxSwapRateHelperSpotValue(G31),"--")</f>
        <v>0.79374999999999996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IFERROR(_xll.qlRateHelperEarliestDate(G31),"--")</f>
        <v>42145</v>
      </c>
      <c r="Q31" s="10">
        <f>IFERROR(_xll.qlRateHelperLatestDate(G31),"--")</f>
        <v>43606</v>
      </c>
    </row>
    <row r="32" spans="1:17" x14ac:dyDescent="0.2">
      <c r="A32" s="23" t="s">
        <v>8</v>
      </c>
      <c r="B32" s="17" t="str">
        <f t="shared" si="0"/>
        <v>USDAUD5Y_Quote</v>
      </c>
      <c r="C32" s="17" t="str">
        <f t="shared" si="1"/>
        <v>USDAUD_Quote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Settings'!$C$15))),"--",_xll.qlFxSwapRateHelper(,B32,C32,IF(A32="SN","1D",IF(A32="SW","1W",A32)),D32,JoinCalendar,E32,F32,IsCurrencyPairCollateralBased,CollateralCurve,Permanent,_xll.ohTrigger(ManualTrigger,'General Settings'!$C$15),ObjectOverwrite))</f>
        <v>obj_00919#0040</v>
      </c>
      <c r="H32" s="18" t="str">
        <f>_xll.ohRangeRetrieveError(G32)</f>
        <v/>
      </c>
      <c r="I32" s="6" t="str">
        <f>IFERROR(_xll.qlRateHelperQuoteName(G32),"--")</f>
        <v>USDAUD5Y_Quote</v>
      </c>
      <c r="J32" s="7">
        <f>IFERROR(_xll.qlRateHelperQuoteValue(G32),"--")</f>
        <v>-4.5100000000000001E-2</v>
      </c>
      <c r="K32" s="28">
        <f>IFERROR(_xll.qlFxSwapRateHelperSpotValue(G32),"--")</f>
        <v>0.79374999999999996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IFERROR(_xll.qlRateHelperEarliestDate(G32),"--")</f>
        <v>42145</v>
      </c>
      <c r="Q32" s="10">
        <f>IFERROR(_xll.qlRateHelperLatestDate(G32),"--")</f>
        <v>43972</v>
      </c>
    </row>
    <row r="33" spans="1:17" x14ac:dyDescent="0.2">
      <c r="A33" s="23" t="s">
        <v>7</v>
      </c>
      <c r="B33" s="17" t="str">
        <f t="shared" si="0"/>
        <v>USDAUD6Y_Quote</v>
      </c>
      <c r="C33" s="17" t="str">
        <f t="shared" si="1"/>
        <v>USDAUD_Quote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Settings'!$C$15))),"--",_xll.qlFxSwapRateHelper(,B33,C33,IF(A33="SN","1D",IF(A33="SW","1W",A33)),D33,JoinCalendar,E33,F33,IsCurrencyPairCollateralBased,CollateralCurve,Permanent,_xll.ohTrigger(ManualTrigger,'General Settings'!$C$15),ObjectOverwrite))</f>
        <v>obj_008d9#0040</v>
      </c>
      <c r="H33" s="18" t="str">
        <f>_xll.ohRangeRetrieveError(G33)</f>
        <v/>
      </c>
      <c r="I33" s="6" t="str">
        <f>IFERROR(_xll.qlRateHelperQuoteName(G33),"--")</f>
        <v>USDAUD6Y_Quote</v>
      </c>
      <c r="J33" s="7">
        <f>IFERROR(_xll.qlRateHelperQuoteValue(G33),"--")</f>
        <v>-5.2350000000000001E-2</v>
      </c>
      <c r="K33" s="28">
        <f>IFERROR(_xll.qlFxSwapRateHelperSpotValue(G33),"--")</f>
        <v>0.79374999999999996</v>
      </c>
      <c r="L33" s="7"/>
      <c r="M33" s="8" t="b">
        <f t="shared" si="2"/>
        <v>1</v>
      </c>
      <c r="N33" s="9">
        <v>50</v>
      </c>
      <c r="O33" s="9">
        <v>1</v>
      </c>
      <c r="P33" s="10">
        <f>IFERROR(_xll.qlRateHelperEarliestDate(G33),"--")</f>
        <v>42145</v>
      </c>
      <c r="Q33" s="10">
        <f>IFERROR(_xll.qlRateHelperLatestDate(G33),"--")</f>
        <v>44337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USDAUD7Y_Quote</v>
      </c>
      <c r="C34" s="17" t="str">
        <f t="shared" ref="C34:C57" si="4">CollateralCurrency&amp;ForeignCurrency&amp;QuoteSuffix</f>
        <v>USDAUD_Quote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Settings'!$C$15))),"--",_xll.qlFxSwapRateHelper(,B34,C34,IF(A34="SN","1D",IF(A34="SW","1W",A34)),D34,JoinCalendar,E34,F34,IsCurrencyPairCollateralBased,CollateralCurve,Permanent,_xll.ohTrigger(ManualTrigger,'General Settings'!$C$15),ObjectOverwrite))</f>
        <v>obj_008e9#0040</v>
      </c>
      <c r="H34" s="18" t="str">
        <f>_xll.ohRangeRetrieveError(G34)</f>
        <v/>
      </c>
      <c r="I34" s="6" t="str">
        <f>IFERROR(_xll.qlRateHelperQuoteName(G34),"--")</f>
        <v>USDAUD7Y_Quote</v>
      </c>
      <c r="J34" s="7">
        <f>IFERROR(_xll.qlRateHelperQuoteValue(G34),"--")</f>
        <v>-6.0100000000000001E-2</v>
      </c>
      <c r="K34" s="28">
        <f>IFERROR(_xll.qlFxSwapRateHelperSpotValue(G34),"--")</f>
        <v>0.79374999999999996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IFERROR(_xll.qlRateHelperEarliestDate(G34),"--")</f>
        <v>42145</v>
      </c>
      <c r="Q34" s="10">
        <f>IFERROR(_xll.qlRateHelperLatestDate(G34),"--")</f>
        <v>44704</v>
      </c>
    </row>
    <row r="35" spans="1:17" x14ac:dyDescent="0.2">
      <c r="A35" s="23" t="s">
        <v>5</v>
      </c>
      <c r="B35" s="17" t="str">
        <f t="shared" si="3"/>
        <v>USDAUD8Y_Quote</v>
      </c>
      <c r="C35" s="17" t="str">
        <f t="shared" si="4"/>
        <v>USDAUD_Quote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Settings'!$C$15))),"--",_xll.qlFxSwapRateHelper(,B35,C35,IF(A35="SN","1D",IF(A35="SW","1W",A35)),D35,JoinCalendar,E35,F35,IsCurrencyPairCollateralBased,CollateralCurve,Permanent,_xll.ohTrigger(ManualTrigger,'General Settings'!$C$15),ObjectOverwrite))</f>
        <v>obj_00948#0040</v>
      </c>
      <c r="H35" s="18" t="str">
        <f>_xll.ohRangeRetrieveError(G35)</f>
        <v/>
      </c>
      <c r="I35" s="6" t="str">
        <f>IFERROR(_xll.qlRateHelperQuoteName(G35),"--")</f>
        <v>USDAUD8Y_Quote</v>
      </c>
      <c r="J35" s="7">
        <f>IFERROR(_xll.qlRateHelperQuoteValue(G35),"--")</f>
        <v>-6.7750000000000005E-2</v>
      </c>
      <c r="K35" s="28">
        <f>IFERROR(_xll.qlFxSwapRateHelperSpotValue(G35),"--")</f>
        <v>0.79374999999999996</v>
      </c>
      <c r="L35" s="7"/>
      <c r="M35" s="8" t="b">
        <f t="shared" si="2"/>
        <v>1</v>
      </c>
      <c r="N35" s="9">
        <v>50</v>
      </c>
      <c r="O35" s="9">
        <v>1</v>
      </c>
      <c r="P35" s="10">
        <f>IFERROR(_xll.qlRateHelperEarliestDate(G35),"--")</f>
        <v>42145</v>
      </c>
      <c r="Q35" s="10">
        <f>IFERROR(_xll.qlRateHelperLatestDate(G35),"--")</f>
        <v>45068</v>
      </c>
    </row>
    <row r="36" spans="1:17" x14ac:dyDescent="0.2">
      <c r="A36" s="23" t="s">
        <v>4</v>
      </c>
      <c r="B36" s="17" t="str">
        <f t="shared" si="3"/>
        <v>USDAUD9Y_Quote</v>
      </c>
      <c r="C36" s="17" t="str">
        <f t="shared" si="4"/>
        <v>USDAUD_Quote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Settings'!$C$15))),"--",_xll.qlFxSwapRateHelper(,B36,C36,IF(A36="SN","1D",IF(A36="SW","1W",A36)),D36,JoinCalendar,E36,F36,IsCurrencyPairCollateralBased,CollateralCurve,Permanent,_xll.ohTrigger(ManualTrigger,'General Settings'!$C$15),ObjectOverwrite))</f>
        <v>obj_008f6#0040</v>
      </c>
      <c r="H36" s="18" t="str">
        <f>_xll.ohRangeRetrieveError(G36)</f>
        <v/>
      </c>
      <c r="I36" s="6" t="str">
        <f>IFERROR(_xll.qlRateHelperQuoteName(G36),"--")</f>
        <v>USDAUD9Y_Quote</v>
      </c>
      <c r="J36" s="7">
        <f>IFERROR(_xll.qlRateHelperQuoteValue(G36),"--")</f>
        <v>-7.5020000000000003E-2</v>
      </c>
      <c r="K36" s="28">
        <f>IFERROR(_xll.qlFxSwapRateHelperSpotValue(G36),"--")</f>
        <v>0.79374999999999996</v>
      </c>
      <c r="L36" s="7"/>
      <c r="M36" s="8" t="b">
        <f t="shared" si="2"/>
        <v>1</v>
      </c>
      <c r="N36" s="9">
        <v>50</v>
      </c>
      <c r="O36" s="9">
        <v>1</v>
      </c>
      <c r="P36" s="10">
        <f>IFERROR(_xll.qlRateHelperEarliestDate(G36),"--")</f>
        <v>42145</v>
      </c>
      <c r="Q36" s="10">
        <f>IFERROR(_xll.qlRateHelperLatestDate(G36),"--")</f>
        <v>45433</v>
      </c>
    </row>
    <row r="37" spans="1:17" x14ac:dyDescent="0.2">
      <c r="A37" s="23" t="s">
        <v>3</v>
      </c>
      <c r="B37" s="17" t="str">
        <f t="shared" si="3"/>
        <v>USDAUD10Y_Quote</v>
      </c>
      <c r="C37" s="17" t="str">
        <f t="shared" si="4"/>
        <v>USDAUD_Quote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Settings'!$C$15))),"--",_xll.qlFxSwapRateHelper(,B37,C37,IF(A37="SN","1D",IF(A37="SW","1W",A37)),D37,JoinCalendar,E37,F37,IsCurrencyPairCollateralBased,CollateralCurve,Permanent,_xll.ohTrigger(ManualTrigger,'General Settings'!$C$15),ObjectOverwrite))</f>
        <v>obj_0093a#0040</v>
      </c>
      <c r="H37" s="18" t="str">
        <f>_xll.ohRangeRetrieveError(G37)</f>
        <v/>
      </c>
      <c r="I37" s="6" t="str">
        <f>IFERROR(_xll.qlRateHelperQuoteName(G37),"--")</f>
        <v>USDAUD10Y_Quote</v>
      </c>
      <c r="J37" s="7">
        <f>IFERROR(_xll.qlRateHelperQuoteValue(G37),"--")</f>
        <v>-8.4099999999999994E-2</v>
      </c>
      <c r="K37" s="28">
        <f>IFERROR(_xll.qlFxSwapRateHelperSpotValue(G37),"--")</f>
        <v>0.79374999999999996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IFERROR(_xll.qlRateHelperEarliestDate(G37),"--")</f>
        <v>42145</v>
      </c>
      <c r="Q37" s="10">
        <f>IFERROR(_xll.qlRateHelperLatestDate(G37),"--")</f>
        <v>45798</v>
      </c>
    </row>
    <row r="38" spans="1:17" x14ac:dyDescent="0.2">
      <c r="A38" s="23" t="s">
        <v>89</v>
      </c>
      <c r="B38" s="17" t="str">
        <f t="shared" si="3"/>
        <v>USDAUD11Y_Quote</v>
      </c>
      <c r="C38" s="17" t="str">
        <f t="shared" si="4"/>
        <v>USDAUD_Quote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Settings'!$C$15))),"--",_xll.qlFxSwapRateHelper(,B38,C38,IF(A38="SN","1D",IF(A38="SW","1W",A38)),D38,JoinCalendar,E38,F38,IsCurrencyPairCollateralBased,CollateralCurve,Permanent,_xll.ohTrigger(ManualTrigger,'General Settings'!$C$15),ObjectOverwrite))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IFERROR(_xll.qlRateHelperEarliestDate(G38),"--")</f>
        <v>--</v>
      </c>
      <c r="Q38" s="10" t="str">
        <f>IFERROR(_xll.qlRateHelperLatestDate(G38),"--")</f>
        <v>--</v>
      </c>
    </row>
    <row r="39" spans="1:17" x14ac:dyDescent="0.2">
      <c r="A39" s="23" t="s">
        <v>2</v>
      </c>
      <c r="B39" s="17" t="str">
        <f t="shared" si="3"/>
        <v>USDAUD12Y_Quote</v>
      </c>
      <c r="C39" s="17" t="str">
        <f t="shared" si="4"/>
        <v>USDAUD_Quote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Settings'!$C$15))),"--",_xll.qlFxSwapRateHelper(,B39,C39,IF(A39="SN","1D",IF(A39="SW","1W",A39)),D39,JoinCalendar,E39,F39,IsCurrencyPairCollateralBased,CollateralCurve,Permanent,_xll.ohTrigger(ManualTrigger,'General Settings'!$C$15),ObjectOverwrite))</f>
        <v>obj_00910#0040</v>
      </c>
      <c r="H39" s="18" t="str">
        <f>_xll.ohRangeRetrieveError(G39)</f>
        <v/>
      </c>
      <c r="I39" s="6" t="str">
        <f>IFERROR(_xll.qlRateHelperQuoteName(G39),"--")</f>
        <v>USDAUD12Y_Quote</v>
      </c>
      <c r="J39" s="7">
        <f>IFERROR(_xll.qlRateHelperQuoteValue(G39),"--")</f>
        <v>-0.1013</v>
      </c>
      <c r="K39" s="28">
        <f>IFERROR(_xll.qlFxSwapRateHelperSpotValue(G39),"--")</f>
        <v>0.79374999999999996</v>
      </c>
      <c r="L39" s="7"/>
      <c r="M39" s="8" t="b">
        <f t="shared" si="2"/>
        <v>1</v>
      </c>
      <c r="N39" s="9">
        <v>50</v>
      </c>
      <c r="O39" s="9">
        <v>1</v>
      </c>
      <c r="P39" s="10">
        <f>IFERROR(_xll.qlRateHelperEarliestDate(G39),"--")</f>
        <v>42145</v>
      </c>
      <c r="Q39" s="10">
        <f>IFERROR(_xll.qlRateHelperLatestDate(G39),"--")</f>
        <v>46528</v>
      </c>
    </row>
    <row r="40" spans="1:17" x14ac:dyDescent="0.2">
      <c r="A40" s="23" t="s">
        <v>90</v>
      </c>
      <c r="B40" s="17" t="str">
        <f t="shared" si="3"/>
        <v>USDAUD13Y_Quote</v>
      </c>
      <c r="C40" s="17" t="str">
        <f t="shared" si="4"/>
        <v>USDAUD_Quote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Settings'!$C$15))),"--",_xll.qlFxSwapRateHelper(,B40,C40,IF(A40="SN","1D",IF(A40="SW","1W",A40)),D40,JoinCalendar,E40,F40,IsCurrencyPairCollateralBased,CollateralCurve,Permanent,_xll.ohTrigger(ManualTrigger,'General Settings'!$C$15),ObjectOverwrite))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IFERROR(_xll.qlRateHelperEarliestDate(G40),"--")</f>
        <v>--</v>
      </c>
      <c r="Q40" s="10" t="str">
        <f>IFERROR(_xll.qlRateHelperLatestDate(G40),"--")</f>
        <v>--</v>
      </c>
    </row>
    <row r="41" spans="1:17" x14ac:dyDescent="0.2">
      <c r="A41" s="23" t="s">
        <v>91</v>
      </c>
      <c r="B41" s="17" t="str">
        <f t="shared" si="3"/>
        <v>USDAUD14Y_Quote</v>
      </c>
      <c r="C41" s="17" t="str">
        <f t="shared" si="4"/>
        <v>USDAUD_Quote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Settings'!$C$15))),"--",_xll.qlFxSwapRateHelper(,B41,C41,IF(A41="SN","1D",IF(A41="SW","1W",A41)),D41,JoinCalendar,E41,F41,IsCurrencyPairCollateralBased,CollateralCurve,Permanent,_xll.ohTrigger(ManualTrigger,'General Settings'!$C$15),ObjectOverwrite))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IFERROR(_xll.qlRateHelperEarliestDate(G41),"--")</f>
        <v>--</v>
      </c>
      <c r="Q41" s="10" t="str">
        <f>IFERROR(_xll.qlRateHelperLatestDate(G41),"--")</f>
        <v>--</v>
      </c>
    </row>
    <row r="42" spans="1:17" x14ac:dyDescent="0.2">
      <c r="A42" s="23" t="s">
        <v>1</v>
      </c>
      <c r="B42" s="17" t="str">
        <f t="shared" si="3"/>
        <v>USDAUD15Y_Quote</v>
      </c>
      <c r="C42" s="17" t="str">
        <f t="shared" si="4"/>
        <v>USDAUD_Quote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Settings'!$C$15))),"--",_xll.qlFxSwapRateHelper(,B42,C42,IF(A42="SN","1D",IF(A42="SW","1W",A42)),D42,JoinCalendar,E42,F42,IsCurrencyPairCollateralBased,CollateralCurve,Permanent,_xll.ohTrigger(ManualTrigger,'General Settings'!$C$15),ObjectOverwrite))</f>
        <v>obj_00930#0040</v>
      </c>
      <c r="H42" s="18" t="str">
        <f>_xll.ohRangeRetrieveError(G42)</f>
        <v/>
      </c>
      <c r="I42" s="6" t="str">
        <f>IFERROR(_xll.qlRateHelperQuoteName(G42),"--")</f>
        <v>USDAUD15Y_Quote</v>
      </c>
      <c r="J42" s="7">
        <f>IFERROR(_xll.qlRateHelperQuoteValue(G42),"--")</f>
        <v>-0.1278</v>
      </c>
      <c r="K42" s="28">
        <f>IFERROR(_xll.qlFxSwapRateHelperSpotValue(G42),"--")</f>
        <v>0.79374999999999996</v>
      </c>
      <c r="L42" s="7"/>
      <c r="M42" s="8" t="b">
        <f t="shared" si="2"/>
        <v>1</v>
      </c>
      <c r="N42" s="9">
        <v>50</v>
      </c>
      <c r="O42" s="9">
        <v>1</v>
      </c>
      <c r="P42" s="10">
        <f>IFERROR(_xll.qlRateHelperEarliestDate(G42),"--")</f>
        <v>42145</v>
      </c>
      <c r="Q42" s="10">
        <f>IFERROR(_xll.qlRateHelperLatestDate(G42),"--")</f>
        <v>47624</v>
      </c>
    </row>
    <row r="43" spans="1:17" x14ac:dyDescent="0.2">
      <c r="A43" s="23" t="s">
        <v>92</v>
      </c>
      <c r="B43" s="17" t="str">
        <f t="shared" si="3"/>
        <v>USDAUD16Y_Quote</v>
      </c>
      <c r="C43" s="17" t="str">
        <f t="shared" si="4"/>
        <v>USDAUD_Quote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Settings'!$C$15))),"--",_xll.qlFxSwapRateHelper(,B43,C43,IF(A43="SN","1D",IF(A43="SW","1W",A43)),D43,JoinCalendar,E43,F43,IsCurrencyPairCollateralBased,CollateralCurve,Permanent,_xll.ohTrigger(ManualTrigger,'General Settings'!$C$15),ObjectOverwrite))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IFERROR(_xll.qlRateHelperEarliestDate(G43),"--")</f>
        <v>--</v>
      </c>
      <c r="Q43" s="10" t="str">
        <f>IFERROR(_xll.qlRateHelperLatestDate(G43),"--")</f>
        <v>--</v>
      </c>
    </row>
    <row r="44" spans="1:17" x14ac:dyDescent="0.2">
      <c r="A44" s="23" t="s">
        <v>93</v>
      </c>
      <c r="B44" s="17" t="str">
        <f t="shared" si="3"/>
        <v>USDAUD17Y_Quote</v>
      </c>
      <c r="C44" s="17" t="str">
        <f t="shared" si="4"/>
        <v>USDAUD_Quote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Settings'!$C$15))),"--",_xll.qlFxSwapRateHelper(,B44,C44,IF(A44="SN","1D",IF(A44="SW","1W",A44)),D44,JoinCalendar,E44,F44,IsCurrencyPairCollateralBased,CollateralCurve,Permanent,_xll.ohTrigger(ManualTrigger,'General Settings'!$C$15),ObjectOverwrite))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IFERROR(_xll.qlRateHelperEarliestDate(G44),"--")</f>
        <v>--</v>
      </c>
      <c r="Q44" s="10" t="str">
        <f>IFERROR(_xll.qlRateHelperLatestDate(G44),"--")</f>
        <v>--</v>
      </c>
    </row>
    <row r="45" spans="1:17" x14ac:dyDescent="0.2">
      <c r="A45" s="23" t="s">
        <v>94</v>
      </c>
      <c r="B45" s="17" t="str">
        <f t="shared" si="3"/>
        <v>USDAUD18Y_Quote</v>
      </c>
      <c r="C45" s="17" t="str">
        <f t="shared" si="4"/>
        <v>USDAUD_Quote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Settings'!$C$15))),"--",_xll.qlFxSwapRateHelper(,B45,C45,IF(A45="SN","1D",IF(A45="SW","1W",A45)),D45,JoinCalendar,E45,F45,IsCurrencyPairCollateralBased,CollateralCurve,Permanent,_xll.ohTrigger(ManualTrigger,'General Settings'!$C$15),ObjectOverwrite))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IFERROR(_xll.qlRateHelperEarliestDate(G45),"--")</f>
        <v>--</v>
      </c>
      <c r="Q45" s="10" t="str">
        <f>IFERROR(_xll.qlRateHelperLatestDate(G45),"--")</f>
        <v>--</v>
      </c>
    </row>
    <row r="46" spans="1:17" x14ac:dyDescent="0.2">
      <c r="A46" s="23" t="s">
        <v>95</v>
      </c>
      <c r="B46" s="17" t="str">
        <f t="shared" si="3"/>
        <v>USDAUD19Y_Quote</v>
      </c>
      <c r="C46" s="17" t="str">
        <f t="shared" si="4"/>
        <v>USDAUD_Quote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Settings'!$C$15))),"--",_xll.qlFxSwapRateHelper(,B46,C46,IF(A46="SN","1D",IF(A46="SW","1W",A46)),D46,JoinCalendar,E46,F46,IsCurrencyPairCollateralBased,CollateralCurve,Permanent,_xll.ohTrigger(ManualTrigger,'General Settings'!$C$15),ObjectOverwrite))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IFERROR(_xll.qlRateHelperEarliestDate(G46),"--")</f>
        <v>--</v>
      </c>
      <c r="Q46" s="10" t="str">
        <f>IFERROR(_xll.qlRateHelperLatestDate(G46),"--")</f>
        <v>--</v>
      </c>
    </row>
    <row r="47" spans="1:17" x14ac:dyDescent="0.2">
      <c r="A47" s="23" t="s">
        <v>0</v>
      </c>
      <c r="B47" s="17" t="str">
        <f t="shared" si="3"/>
        <v>USDAUD20Y_Quote</v>
      </c>
      <c r="C47" s="17" t="str">
        <f t="shared" si="4"/>
        <v>USDAUD_Quote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Settings'!$C$15))),"--",_xll.qlFxSwapRateHelper(,B47,C47,IF(A47="SN","1D",IF(A47="SW","1W",A47)),D47,JoinCalendar,E47,F47,IsCurrencyPairCollateralBased,CollateralCurve,Permanent,_xll.ohTrigger(ManualTrigger,'General Settings'!$C$15),ObjectOverwrite))</f>
        <v>obj_00905#0040</v>
      </c>
      <c r="H47" s="18" t="str">
        <f>_xll.ohRangeRetrieveError(G47)</f>
        <v/>
      </c>
      <c r="I47" s="6" t="str">
        <f>IFERROR(_xll.qlRateHelperQuoteName(G47),"--")</f>
        <v>USDAUD20Y_Quote</v>
      </c>
      <c r="J47" s="7">
        <f>IFERROR(_xll.qlRateHelperQuoteValue(G47),"--")</f>
        <v>-0.16509950000000001</v>
      </c>
      <c r="K47" s="28">
        <f>IFERROR(_xll.qlFxSwapRateHelperSpotValue(G47),"--")</f>
        <v>0.79374999999999996</v>
      </c>
      <c r="L47" s="7"/>
      <c r="M47" s="8" t="b">
        <f t="shared" si="2"/>
        <v>1</v>
      </c>
      <c r="N47" s="9">
        <v>50</v>
      </c>
      <c r="O47" s="9">
        <v>1</v>
      </c>
      <c r="P47" s="10">
        <f>IFERROR(_xll.qlRateHelperEarliestDate(G47),"--")</f>
        <v>42145</v>
      </c>
      <c r="Q47" s="10">
        <f>IFERROR(_xll.qlRateHelperLatestDate(G47),"--")</f>
        <v>49450</v>
      </c>
    </row>
    <row r="48" spans="1:17" x14ac:dyDescent="0.2">
      <c r="A48" s="23" t="s">
        <v>96</v>
      </c>
      <c r="B48" s="17" t="str">
        <f t="shared" si="3"/>
        <v>USDAUD21Y_Quote</v>
      </c>
      <c r="C48" s="17" t="str">
        <f t="shared" si="4"/>
        <v>USDAUD_Quote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Settings'!$C$15))),"--",_xll.qlFxSwapRateHelper(,B48,C48,IF(A48="SN","1D",IF(A48="SW","1W",A48)),D48,JoinCalendar,E48,F48,IsCurrencyPairCollateralBased,CollateralCurve,Permanent,_xll.ohTrigger(ManualTrigger,'General Settings'!$C$15),ObjectOverwrite))</f>
        <v>obj_008da#0040</v>
      </c>
      <c r="H48" s="18" t="str">
        <f>_xll.ohRangeRetrieveError(G48)</f>
        <v/>
      </c>
      <c r="I48" s="6" t="str">
        <f>IFERROR(_xll.qlRateHelperQuoteName(G48),"--")</f>
        <v>USDAUD21Y_Quote</v>
      </c>
      <c r="J48" s="7">
        <f>IFERROR(_xll.qlRateHelperQuoteValue(G48),"--")</f>
        <v>-0.16744800000000001</v>
      </c>
      <c r="K48" s="28">
        <f>IFERROR(_xll.qlFxSwapRateHelperSpotValue(G48),"--")</f>
        <v>0.79374999999999996</v>
      </c>
      <c r="L48" s="7"/>
      <c r="M48" s="8" t="b">
        <f t="shared" si="2"/>
        <v>1</v>
      </c>
      <c r="N48" s="9">
        <v>50</v>
      </c>
      <c r="O48" s="9">
        <v>1</v>
      </c>
      <c r="P48" s="10">
        <f>IFERROR(_xll.qlRateHelperEarliestDate(G48),"--")</f>
        <v>42145</v>
      </c>
      <c r="Q48" s="10">
        <f>IFERROR(_xll.qlRateHelperLatestDate(G48),"--")</f>
        <v>49816</v>
      </c>
    </row>
    <row r="49" spans="1:17" x14ac:dyDescent="0.2">
      <c r="A49" s="23" t="s">
        <v>97</v>
      </c>
      <c r="B49" s="17" t="str">
        <f t="shared" si="3"/>
        <v>USDAUD22Y_Quote</v>
      </c>
      <c r="C49" s="17" t="str">
        <f t="shared" si="4"/>
        <v>USDAUD_Quote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Settings'!$C$15))),"--",_xll.qlFxSwapRateHelper(,B49,C49,IF(A49="SN","1D",IF(A49="SW","1W",A49)),D49,JoinCalendar,E49,F49,IsCurrencyPairCollateralBased,CollateralCurve,Permanent,_xll.ohTrigger(ManualTrigger,'General Settings'!$C$15),ObjectOverwrite))</f>
        <v>obj_008cf#0040</v>
      </c>
      <c r="H49" s="18" t="str">
        <f>_xll.ohRangeRetrieveError(G49)</f>
        <v/>
      </c>
      <c r="I49" s="6" t="str">
        <f>IFERROR(_xll.qlRateHelperQuoteName(G49),"--")</f>
        <v>USDAUD22Y_Quote</v>
      </c>
      <c r="J49" s="7">
        <f>IFERROR(_xll.qlRateHelperQuoteValue(G49),"--")</f>
        <v>-0.22155699999999998</v>
      </c>
      <c r="K49" s="28">
        <f>IFERROR(_xll.qlFxSwapRateHelperSpotValue(G49),"--")</f>
        <v>0.79374999999999996</v>
      </c>
      <c r="L49" s="7"/>
      <c r="M49" s="8" t="b">
        <f t="shared" si="2"/>
        <v>1</v>
      </c>
      <c r="N49" s="9">
        <v>50</v>
      </c>
      <c r="O49" s="9">
        <v>1</v>
      </c>
      <c r="P49" s="10">
        <f>IFERROR(_xll.qlRateHelperEarliestDate(G49),"--")</f>
        <v>42145</v>
      </c>
      <c r="Q49" s="10">
        <f>IFERROR(_xll.qlRateHelperLatestDate(G49),"--")</f>
        <v>50181</v>
      </c>
    </row>
    <row r="50" spans="1:17" x14ac:dyDescent="0.2">
      <c r="A50" s="23" t="s">
        <v>98</v>
      </c>
      <c r="B50" s="17" t="str">
        <f t="shared" si="3"/>
        <v>USDAUD23Y_Quote</v>
      </c>
      <c r="C50" s="17" t="str">
        <f t="shared" si="4"/>
        <v>USDAUD_Quote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Settings'!$C$15))),"--",_xll.qlFxSwapRateHelper(,B50,C50,IF(A50="SN","1D",IF(A50="SW","1W",A50)),D50,JoinCalendar,E50,F50,IsCurrencyPairCollateralBased,CollateralCurve,Permanent,_xll.ohTrigger(ManualTrigger,'General Settings'!$C$15),ObjectOverwrite))</f>
        <v>obj_0094a#0040</v>
      </c>
      <c r="H50" s="18" t="str">
        <f>_xll.ohRangeRetrieveError(G50)</f>
        <v/>
      </c>
      <c r="I50" s="6" t="str">
        <f>IFERROR(_xll.qlRateHelperQuoteName(G50),"--")</f>
        <v>USDAUD23Y_Quote</v>
      </c>
      <c r="J50" s="7">
        <f>IFERROR(_xll.qlRateHelperQuoteValue(G50),"--")</f>
        <v>-0.226075</v>
      </c>
      <c r="K50" s="28">
        <f>IFERROR(_xll.qlFxSwapRateHelperSpotValue(G50),"--")</f>
        <v>0.79374999999999996</v>
      </c>
      <c r="L50" s="7"/>
      <c r="M50" s="8" t="b">
        <f t="shared" si="2"/>
        <v>1</v>
      </c>
      <c r="N50" s="9">
        <v>50</v>
      </c>
      <c r="O50" s="9">
        <v>1</v>
      </c>
      <c r="P50" s="10">
        <f>IFERROR(_xll.qlRateHelperEarliestDate(G50),"--")</f>
        <v>42145</v>
      </c>
      <c r="Q50" s="10">
        <f>IFERROR(_xll.qlRateHelperLatestDate(G50),"--")</f>
        <v>50546</v>
      </c>
    </row>
    <row r="51" spans="1:17" x14ac:dyDescent="0.2">
      <c r="A51" s="23" t="s">
        <v>99</v>
      </c>
      <c r="B51" s="17" t="str">
        <f t="shared" si="3"/>
        <v>USDAUD24Y_Quote</v>
      </c>
      <c r="C51" s="17" t="str">
        <f t="shared" si="4"/>
        <v>USDAUD_Quote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Settings'!$C$15))),"--",_xll.qlFxSwapRateHelper(,B51,C51,IF(A51="SN","1D",IF(A51="SW","1W",A51)),D51,JoinCalendar,E51,F51,IsCurrencyPairCollateralBased,CollateralCurve,Permanent,_xll.ohTrigger(ManualTrigger,'General Settings'!$C$15),ObjectOverwrite))</f>
        <v>obj_008ea#0040</v>
      </c>
      <c r="H51" s="18" t="str">
        <f>_xll.ohRangeRetrieveError(G51)</f>
        <v/>
      </c>
      <c r="I51" s="6" t="str">
        <f>IFERROR(_xll.qlRateHelperQuoteName(G51),"--")</f>
        <v>USDAUD24Y_Quote</v>
      </c>
      <c r="J51" s="7">
        <f>IFERROR(_xll.qlRateHelperQuoteValue(G51),"--")</f>
        <v>-0.1796085</v>
      </c>
      <c r="K51" s="28">
        <f>IFERROR(_xll.qlFxSwapRateHelperSpotValue(G51),"--")</f>
        <v>0.79374999999999996</v>
      </c>
      <c r="L51" s="7"/>
      <c r="M51" s="8" t="b">
        <f t="shared" si="2"/>
        <v>1</v>
      </c>
      <c r="N51" s="9">
        <v>50</v>
      </c>
      <c r="O51" s="9">
        <v>1</v>
      </c>
      <c r="P51" s="10">
        <f>IFERROR(_xll.qlRateHelperEarliestDate(G51),"--")</f>
        <v>42145</v>
      </c>
      <c r="Q51" s="10">
        <f>IFERROR(_xll.qlRateHelperLatestDate(G51),"--")</f>
        <v>50913</v>
      </c>
    </row>
    <row r="52" spans="1:17" x14ac:dyDescent="0.2">
      <c r="A52" s="23" t="s">
        <v>100</v>
      </c>
      <c r="B52" s="17" t="str">
        <f t="shared" si="3"/>
        <v>USDAUD25Y_Quote</v>
      </c>
      <c r="C52" s="17" t="str">
        <f t="shared" si="4"/>
        <v>USDAUD_Quote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Settings'!$C$15))),"--",_xll.qlFxSwapRateHelper(,B52,C52,IF(A52="SN","1D",IF(A52="SW","1W",A52)),D52,JoinCalendar,E52,F52,IsCurrencyPairCollateralBased,CollateralCurve,Permanent,_xll.ohTrigger(ManualTrigger,'General Settings'!$C$15),ObjectOverwrite))</f>
        <v>obj_0093f#0040</v>
      </c>
      <c r="H52" s="18" t="str">
        <f>_xll.ohRangeRetrieveError(G52)</f>
        <v/>
      </c>
      <c r="I52" s="6" t="str">
        <f>IFERROR(_xll.qlRateHelperQuoteName(G52),"--")</f>
        <v>USDAUD25Y_Quote</v>
      </c>
      <c r="J52" s="7">
        <f>IFERROR(_xll.qlRateHelperQuoteValue(G52),"--")</f>
        <v>-0.18807599999999999</v>
      </c>
      <c r="K52" s="28">
        <f>IFERROR(_xll.qlFxSwapRateHelperSpotValue(G52),"--")</f>
        <v>0.79374999999999996</v>
      </c>
      <c r="L52" s="7"/>
      <c r="M52" s="8" t="b">
        <f t="shared" si="2"/>
        <v>1</v>
      </c>
      <c r="N52" s="9">
        <v>50</v>
      </c>
      <c r="O52" s="9">
        <v>1</v>
      </c>
      <c r="P52" s="10">
        <f>IFERROR(_xll.qlRateHelperEarliestDate(G52),"--")</f>
        <v>42145</v>
      </c>
      <c r="Q52" s="10">
        <f>IFERROR(_xll.qlRateHelperLatestDate(G52),"--")</f>
        <v>51277</v>
      </c>
    </row>
    <row r="53" spans="1:17" x14ac:dyDescent="0.2">
      <c r="A53" s="23" t="s">
        <v>101</v>
      </c>
      <c r="B53" s="17" t="str">
        <f t="shared" si="3"/>
        <v>USDAUD26Y_Quote</v>
      </c>
      <c r="C53" s="17" t="str">
        <f t="shared" si="4"/>
        <v>USDAUD_Quote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Settings'!$C$15))),"--",_xll.qlFxSwapRateHelper(,B53,C53,IF(A53="SN","1D",IF(A53="SW","1W",A53)),D53,JoinCalendar,E53,F53,IsCurrencyPairCollateralBased,CollateralCurve,Permanent,_xll.ohTrigger(ManualTrigger,'General Settings'!$C$15),ObjectOverwrite))</f>
        <v>obj_008d0#0040</v>
      </c>
      <c r="H53" s="18" t="str">
        <f>_xll.ohRangeRetrieveError(G53)</f>
        <v/>
      </c>
      <c r="I53" s="6" t="str">
        <f>IFERROR(_xll.qlRateHelperQuoteName(G53),"--")</f>
        <v>USDAUD26Y_Quote</v>
      </c>
      <c r="J53" s="7">
        <f>IFERROR(_xll.qlRateHelperQuoteValue(G53),"--")</f>
        <v>-0.17689749999999999</v>
      </c>
      <c r="K53" s="28">
        <f>IFERROR(_xll.qlFxSwapRateHelperSpotValue(G53),"--")</f>
        <v>0.79374999999999996</v>
      </c>
      <c r="L53" s="7"/>
      <c r="M53" s="8" t="b">
        <f t="shared" si="2"/>
        <v>1</v>
      </c>
      <c r="N53" s="9">
        <v>50</v>
      </c>
      <c r="O53" s="9">
        <v>1</v>
      </c>
      <c r="P53" s="10">
        <f>IFERROR(_xll.qlRateHelperEarliestDate(G53),"--")</f>
        <v>42145</v>
      </c>
      <c r="Q53" s="10">
        <f>IFERROR(_xll.qlRateHelperLatestDate(G53),"--")</f>
        <v>51642</v>
      </c>
    </row>
    <row r="54" spans="1:17" x14ac:dyDescent="0.2">
      <c r="A54" s="23" t="s">
        <v>102</v>
      </c>
      <c r="B54" s="17" t="str">
        <f t="shared" si="3"/>
        <v>USDAUD27Y_Quote</v>
      </c>
      <c r="C54" s="17" t="str">
        <f t="shared" si="4"/>
        <v>USDAUD_Quote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Settings'!$C$15))),"--",_xll.qlFxSwapRateHelper(,B54,C54,IF(A54="SN","1D",IF(A54="SW","1W",A54)),D54,JoinCalendar,E54,F54,IsCurrencyPairCollateralBased,CollateralCurve,Permanent,_xll.ohTrigger(ManualTrigger,'General Settings'!$C$15),ObjectOverwrite))</f>
        <v>obj_008f0#0040</v>
      </c>
      <c r="H54" s="18" t="str">
        <f>_xll.ohRangeRetrieveError(G54)</f>
        <v/>
      </c>
      <c r="I54" s="6" t="str">
        <f>IFERROR(_xll.qlRateHelperQuoteName(G54),"--")</f>
        <v>USDAUD27Y_Quote</v>
      </c>
      <c r="J54" s="7">
        <f>IFERROR(_xll.qlRateHelperQuoteValue(G54),"--")</f>
        <v>-0.18880149999999998</v>
      </c>
      <c r="K54" s="28">
        <f>IFERROR(_xll.qlFxSwapRateHelperSpotValue(G54),"--")</f>
        <v>0.79374999999999996</v>
      </c>
      <c r="L54" s="7"/>
      <c r="M54" s="8" t="b">
        <f t="shared" si="2"/>
        <v>1</v>
      </c>
      <c r="N54" s="9">
        <v>50</v>
      </c>
      <c r="O54" s="9">
        <v>1</v>
      </c>
      <c r="P54" s="10">
        <f>IFERROR(_xll.qlRateHelperEarliestDate(G54),"--")</f>
        <v>42145</v>
      </c>
      <c r="Q54" s="10">
        <f>IFERROR(_xll.qlRateHelperLatestDate(G54),"--")</f>
        <v>52007</v>
      </c>
    </row>
    <row r="55" spans="1:17" x14ac:dyDescent="0.2">
      <c r="A55" s="23" t="s">
        <v>103</v>
      </c>
      <c r="B55" s="17" t="str">
        <f t="shared" si="3"/>
        <v>USDAUD28Y_Quote</v>
      </c>
      <c r="C55" s="17" t="str">
        <f t="shared" si="4"/>
        <v>USDAUD_Quote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Settings'!$C$15))),"--",_xll.qlFxSwapRateHelper(,B55,C55,IF(A55="SN","1D",IF(A55="SW","1W",A55)),D55,JoinCalendar,E55,F55,IsCurrencyPairCollateralBased,CollateralCurve,Permanent,_xll.ohTrigger(ManualTrigger,'General Settings'!$C$15),ObjectOverwrite))</f>
        <v>obj_008f7#0040</v>
      </c>
      <c r="H55" s="18" t="str">
        <f>_xll.ohRangeRetrieveError(G55)</f>
        <v/>
      </c>
      <c r="I55" s="6" t="str">
        <f>IFERROR(_xll.qlRateHelperQuoteName(G55),"--")</f>
        <v>USDAUD28Y_Quote</v>
      </c>
      <c r="J55" s="7">
        <f>IFERROR(_xll.qlRateHelperQuoteValue(G55),"--")</f>
        <v>-0.19057499999999999</v>
      </c>
      <c r="K55" s="28">
        <f>IFERROR(_xll.qlFxSwapRateHelperSpotValue(G55),"--")</f>
        <v>0.79374999999999996</v>
      </c>
      <c r="L55" s="7"/>
      <c r="M55" s="8" t="b">
        <f t="shared" si="2"/>
        <v>1</v>
      </c>
      <c r="N55" s="9">
        <v>50</v>
      </c>
      <c r="O55" s="9">
        <v>1</v>
      </c>
      <c r="P55" s="10">
        <f>IFERROR(_xll.qlRateHelperEarliestDate(G55),"--")</f>
        <v>42145</v>
      </c>
      <c r="Q55" s="10">
        <f>IFERROR(_xll.qlRateHelperLatestDate(G55),"--")</f>
        <v>52372</v>
      </c>
    </row>
    <row r="56" spans="1:17" x14ac:dyDescent="0.2">
      <c r="A56" s="23" t="s">
        <v>104</v>
      </c>
      <c r="B56" s="17" t="str">
        <f t="shared" si="3"/>
        <v>USDAUD29Y_Quote</v>
      </c>
      <c r="C56" s="17" t="str">
        <f t="shared" si="4"/>
        <v>USDAUD_Quote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Settings'!$C$15))),"--",_xll.qlFxSwapRateHelper(,B56,C56,IF(A56="SN","1D",IF(A56="SW","1W",A56)),D56,JoinCalendar,E56,F56,IsCurrencyPairCollateralBased,CollateralCurve,Permanent,_xll.ohTrigger(ManualTrigger,'General Settings'!$C$15),ObjectOverwrite))</f>
        <v>obj_008e8#0040</v>
      </c>
      <c r="H56" s="18" t="str">
        <f>_xll.ohRangeRetrieveError(G56)</f>
        <v/>
      </c>
      <c r="I56" s="6" t="str">
        <f>IFERROR(_xll.qlRateHelperQuoteName(G56),"--")</f>
        <v>USDAUD29Y_Quote</v>
      </c>
      <c r="J56" s="7">
        <f>IFERROR(_xll.qlRateHelperQuoteValue(G56),"--")</f>
        <v>-0.26375850000000001</v>
      </c>
      <c r="K56" s="28">
        <f>IFERROR(_xll.qlFxSwapRateHelperSpotValue(G56),"--")</f>
        <v>0.79374999999999996</v>
      </c>
      <c r="L56" s="7"/>
      <c r="M56" s="8" t="b">
        <f t="shared" si="2"/>
        <v>1</v>
      </c>
      <c r="N56" s="9">
        <v>50</v>
      </c>
      <c r="O56" s="9">
        <v>1</v>
      </c>
      <c r="P56" s="10">
        <f>IFERROR(_xll.qlRateHelperEarliestDate(G56),"--")</f>
        <v>42145</v>
      </c>
      <c r="Q56" s="10">
        <f>IFERROR(_xll.qlRateHelperLatestDate(G56),"--")</f>
        <v>52740</v>
      </c>
    </row>
    <row r="57" spans="1:17" x14ac:dyDescent="0.2">
      <c r="A57" s="24" t="s">
        <v>105</v>
      </c>
      <c r="B57" s="19" t="str">
        <f t="shared" si="3"/>
        <v>USDAUD30Y_Quote</v>
      </c>
      <c r="C57" s="19" t="str">
        <f t="shared" si="4"/>
        <v>USDAUD_Quote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Settings'!$C$15))),"--",_xll.qlFxSwapRateHelper(,B57,C57,IF(A57="SN","1D",IF(A57="SW","1W",A57)),D57,JoinCalendar,E57,F57,IsCurrencyPairCollateralBased,CollateralCurve,Permanent,_xll.ohTrigger(ManualTrigger,'General Settings'!$C$15),ObjectOverwrite))</f>
        <v>obj_0094b#0040</v>
      </c>
      <c r="H57" s="20" t="str">
        <f>_xll.ohRangeRetrieveError(G57)</f>
        <v/>
      </c>
      <c r="I57" s="11" t="str">
        <f>IFERROR(_xll.qlRateHelperQuoteName(G57),"--")</f>
        <v>USDAUD30Y_Quote</v>
      </c>
      <c r="J57" s="12">
        <f>IFERROR(_xll.qlRateHelperQuoteValue(G57),"--")</f>
        <v>-0.17719200000000002</v>
      </c>
      <c r="K57" s="29">
        <f>IFERROR(_xll.qlFxSwapRateHelperSpotValue(G57),"--")</f>
        <v>0.79374999999999996</v>
      </c>
      <c r="L57" s="12"/>
      <c r="M57" s="13" t="b">
        <f t="shared" si="2"/>
        <v>1</v>
      </c>
      <c r="N57" s="14">
        <v>50</v>
      </c>
      <c r="O57" s="14">
        <v>1</v>
      </c>
      <c r="P57" s="15">
        <f>IFERROR(_xll.qlRateHelperEarliestDate(G57),"--")</f>
        <v>42145</v>
      </c>
      <c r="Q57" s="15">
        <f>IFERROR(_xll.qlRateHelperLatestDate(G57),"--")</f>
        <v>53104</v>
      </c>
    </row>
  </sheetData>
  <dataValidations count="3"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8:T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T5:T6 T1: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5" t="s">
        <v>129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USDHKDSN_Quote</v>
      </c>
      <c r="C2" s="17" t="str">
        <f t="shared" ref="C2:C33" si="1">CollateralCurrency&amp;ForeignCurrency&amp;QuoteSuffix</f>
        <v>USDHKD_Quote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Settings'!$C$16))),"--",_xll.qlFxSwapRateHelper(,B2,C2,IF(A2="SN","1D",IF(A2="SW","1W",A2)),D2,JoinCalendar,E2,F2,IsCurrencyPairCollateralBased,CollateralCurve,Permanent,_xll.ohTrigger(ManualTrigger,'General Settings'!$C$16),ObjectOverwrite))</f>
        <v>obj_00989#0043</v>
      </c>
      <c r="H2" s="18" t="str">
        <f>_xll.ohRangeRetrieveError(G2)</f>
        <v/>
      </c>
      <c r="I2" s="1" t="str">
        <f>IFERROR(_xll.qlRateHelperQuoteName(G2),"--")</f>
        <v>USDHKDSN_Quote</v>
      </c>
      <c r="J2" s="2">
        <f>IFERROR(_xll.qlRateHelperQuoteValue(G2),"--")</f>
        <v>1.0000000000000001E-5</v>
      </c>
      <c r="K2" s="27">
        <f>IFERROR(_xll.qlFxSwapRateHelperSpotValue(G2),"--")</f>
        <v>7.7521000000000004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IFERROR(_xll.qlRateHelperEarliestDate(G2),"--")</f>
        <v>42145</v>
      </c>
      <c r="Q2" s="5">
        <f>IFERROR(_xll.qlRateHelperLatestDate(G2),"--")</f>
        <v>42146</v>
      </c>
      <c r="S2" s="57" t="s">
        <v>79</v>
      </c>
      <c r="T2" s="58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USDHKDSW_Quote</v>
      </c>
      <c r="C3" s="17" t="str">
        <f t="shared" si="1"/>
        <v>USDHKD_Quote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Settings'!$C$16))),"--",_xll.qlFxSwapRateHelper(,B3,C3,IF(A3="SN","1D",IF(A3="SW","1W",A3)),D3,JoinCalendar,E3,F3,IsCurrencyPairCollateralBased,CollateralCurve,Permanent,_xll.ohTrigger(ManualTrigger,'General Settings'!$C$16),ObjectOverwrite))</f>
        <v>obj_0099a#0043</v>
      </c>
      <c r="H3" s="18" t="str">
        <f>_xll.ohRangeRetrieveError(G3)</f>
        <v/>
      </c>
      <c r="I3" s="6" t="str">
        <f>IFERROR(_xll.qlRateHelperQuoteName(G3),"--")</f>
        <v>USDHKDSW_Quote</v>
      </c>
      <c r="J3" s="7">
        <f>IFERROR(_xll.qlRateHelperQuoteValue(G3),"--")</f>
        <v>1E-4</v>
      </c>
      <c r="K3" s="28">
        <f>IFERROR(_xll.qlFxSwapRateHelperSpotValue(G3),"--")</f>
        <v>7.7521000000000004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IFERROR(_xll.qlRateHelperEarliestDate(G3),"--")</f>
        <v>42145</v>
      </c>
      <c r="Q3" s="10">
        <f>IFERROR(_xll.qlRateHelperLatestDate(G3),"--")</f>
        <v>42152</v>
      </c>
      <c r="S3" s="53" t="s">
        <v>106</v>
      </c>
      <c r="T3" s="51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USDHKD2W_Quote</v>
      </c>
      <c r="C4" s="17" t="str">
        <f t="shared" si="1"/>
        <v>USDHKD_Quote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Settings'!$C$16))),"--",_xll.qlFxSwapRateHelper(,B4,C4,IF(A4="SN","1D",IF(A4="SW","1W",A4)),D4,JoinCalendar,E4,F4,IsCurrencyPairCollateralBased,CollateralCurve,Permanent,_xll.ohTrigger(ManualTrigger,'General Settings'!$C$16),ObjectOverwrite))</f>
        <v>obj_00999#0043</v>
      </c>
      <c r="H4" s="18" t="str">
        <f>_xll.ohRangeRetrieveError(G4)</f>
        <v/>
      </c>
      <c r="I4" s="6" t="str">
        <f>IFERROR(_xll.qlRateHelperQuoteName(G4),"--")</f>
        <v>USDHKD2W_Quote</v>
      </c>
      <c r="J4" s="7">
        <f>IFERROR(_xll.qlRateHelperQuoteValue(G4),"--")</f>
        <v>2.5000000000000001E-4</v>
      </c>
      <c r="K4" s="28">
        <f>IFERROR(_xll.qlFxSwapRateHelperSpotValue(G4),"--")</f>
        <v>7.7521000000000004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IFERROR(_xll.qlRateHelperEarliestDate(G4),"--")</f>
        <v>42145</v>
      </c>
      <c r="Q4" s="10">
        <f>IFERROR(_xll.qlRateHelperLatestDate(G4),"--")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USDHKD3W_Quote</v>
      </c>
      <c r="C5" s="17" t="str">
        <f t="shared" si="1"/>
        <v>USDHKD_Quote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Settings'!$C$16))),"--",_xll.qlFxSwapRateHelper(,B5,C5,IF(A5="SN","1D",IF(A5="SW","1W",A5)),D5,JoinCalendar,E5,F5,IsCurrencyPairCollateralBased,CollateralCurve,Permanent,_xll.ohTrigger(ManualTrigger,'General Settings'!$C$16),ObjectOverwrite))</f>
        <v>--</v>
      </c>
      <c r="H5" s="18" t="str">
        <f>_xll.ohRangeRetrieveError(G5)</f>
        <v/>
      </c>
      <c r="I5" s="6" t="str">
        <f>IFERROR(_xll.qlRateHelperQuoteName(G5),"--")</f>
        <v>--</v>
      </c>
      <c r="J5" s="7" t="str">
        <f>IFERROR(_xll.qlRateHelperQuoteValue(G5),"--")</f>
        <v>--</v>
      </c>
      <c r="K5" s="28" t="str">
        <f>IFERROR(_xll.qlFxSwapRateHelperSpotValue(G5),"--")</f>
        <v>--</v>
      </c>
      <c r="L5" s="7"/>
      <c r="M5" s="8" t="b">
        <f t="shared" si="2"/>
        <v>0</v>
      </c>
      <c r="N5" s="9">
        <v>50</v>
      </c>
      <c r="O5" s="9">
        <v>1</v>
      </c>
      <c r="P5" s="10" t="str">
        <f>IFERROR(_xll.qlRateHelperEarliestDate(G5),"--")</f>
        <v>--</v>
      </c>
      <c r="Q5" s="10" t="str">
        <f>IFERROR(_xll.qlRateHelperLatestDate(G5),"--")</f>
        <v>--</v>
      </c>
      <c r="S5" s="52" t="s">
        <v>108</v>
      </c>
      <c r="T5" s="50" t="s">
        <v>55</v>
      </c>
      <c r="U5" s="16" t="s">
        <v>112</v>
      </c>
    </row>
    <row r="6" spans="1:21" x14ac:dyDescent="0.2">
      <c r="A6" s="23" t="s">
        <v>26</v>
      </c>
      <c r="B6" s="17" t="str">
        <f t="shared" si="0"/>
        <v>USDHKD1M_Quote</v>
      </c>
      <c r="C6" s="17" t="str">
        <f t="shared" si="1"/>
        <v>USDHKD_Quote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Settings'!$C$16))),"--",_xll.qlFxSwapRateHelper(,B6,C6,IF(A6="SN","1D",IF(A6="SW","1W",A6)),D6,JoinCalendar,E6,F6,IsCurrencyPairCollateralBased,CollateralCurve,Permanent,_xll.ohTrigger(ManualTrigger,'General Settings'!$C$16),ObjectOverwrite))</f>
        <v>obj_00998#0042</v>
      </c>
      <c r="H6" s="18" t="str">
        <f>_xll.ohRangeRetrieveError(G6)</f>
        <v/>
      </c>
      <c r="I6" s="6" t="str">
        <f>IFERROR(_xll.qlRateHelperQuoteName(G6),"--")</f>
        <v>USDHKD1M_Quote</v>
      </c>
      <c r="J6" s="7">
        <f>IFERROR(_xll.qlRateHelperQuoteValue(G6),"--")</f>
        <v>5.7499999999999999E-4</v>
      </c>
      <c r="K6" s="28">
        <f>IFERROR(_xll.qlFxSwapRateHelperSpotValue(G6),"--")</f>
        <v>7.7521000000000004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IFERROR(_xll.qlRateHelperEarliestDate(G6),"--")</f>
        <v>42145</v>
      </c>
      <c r="Q6" s="10">
        <f>IFERROR(_xll.qlRateHelperLatestDate(G6),"--")</f>
        <v>42177</v>
      </c>
      <c r="S6" s="55" t="s">
        <v>109</v>
      </c>
      <c r="T6" s="56" t="s">
        <v>129</v>
      </c>
      <c r="U6" s="16" t="s">
        <v>112</v>
      </c>
    </row>
    <row r="7" spans="1:21" x14ac:dyDescent="0.2">
      <c r="A7" s="23" t="s">
        <v>25</v>
      </c>
      <c r="B7" s="17" t="str">
        <f t="shared" si="0"/>
        <v>USDHKD2M_Quote</v>
      </c>
      <c r="C7" s="17" t="str">
        <f t="shared" si="1"/>
        <v>USDHKD_Quote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Settings'!$C$16))),"--",_xll.qlFxSwapRateHelper(,B7,C7,IF(A7="SN","1D",IF(A7="SW","1W",A7)),D7,JoinCalendar,E7,F7,IsCurrencyPairCollateralBased,CollateralCurve,Permanent,_xll.ohTrigger(ManualTrigger,'General Settings'!$C$16),ObjectOverwrite))</f>
        <v>obj_00993#0043</v>
      </c>
      <c r="H7" s="18" t="str">
        <f>_xll.ohRangeRetrieveError(G7)</f>
        <v/>
      </c>
      <c r="I7" s="6" t="str">
        <f>IFERROR(_xll.qlRateHelperQuoteName(G7),"--")</f>
        <v>USDHKD2M_Quote</v>
      </c>
      <c r="J7" s="7">
        <f>IFERROR(_xll.qlRateHelperQuoteValue(G7),"--")</f>
        <v>6.9999999999999999E-4</v>
      </c>
      <c r="K7" s="28">
        <f>IFERROR(_xll.qlFxSwapRateHelperSpotValue(G7),"--")</f>
        <v>7.7521000000000004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IFERROR(_xll.qlRateHelperEarliestDate(G7),"--")</f>
        <v>42145</v>
      </c>
      <c r="Q7" s="10">
        <f>IFERROR(_xll.qlRateHelperLatestDate(G7),"--")</f>
        <v>42206</v>
      </c>
      <c r="S7" s="53" t="s">
        <v>78</v>
      </c>
      <c r="T7" s="51" t="b">
        <f>IF(BaseCurrency=CollateralCurrency,TRUE,FALSE)</f>
        <v>1</v>
      </c>
      <c r="U7" s="16" t="s">
        <v>112</v>
      </c>
    </row>
    <row r="8" spans="1:21" x14ac:dyDescent="0.2">
      <c r="A8" s="23" t="s">
        <v>24</v>
      </c>
      <c r="B8" s="17" t="str">
        <f t="shared" si="0"/>
        <v>USDHKD3M_Quote</v>
      </c>
      <c r="C8" s="17" t="str">
        <f t="shared" si="1"/>
        <v>USDHKD_Quote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Settings'!$C$16))),"--",_xll.qlFxSwapRateHelper(,B8,C8,IF(A8="SN","1D",IF(A8="SW","1W",A8)),D8,JoinCalendar,E8,F8,IsCurrencyPairCollateralBased,CollateralCurve,Permanent,_xll.ohTrigger(ManualTrigger,'General Settings'!$C$16),ObjectOverwrite))</f>
        <v>obj_00992#0042</v>
      </c>
      <c r="H8" s="18" t="str">
        <f>_xll.ohRangeRetrieveError(G8)</f>
        <v/>
      </c>
      <c r="I8" s="6" t="str">
        <f>IFERROR(_xll.qlRateHelperQuoteName(G8),"--")</f>
        <v>USDHKD3M_Quote</v>
      </c>
      <c r="J8" s="7">
        <f>IFERROR(_xll.qlRateHelperQuoteValue(G8),"--")</f>
        <v>6.9999999999999999E-4</v>
      </c>
      <c r="K8" s="28">
        <f>IFERROR(_xll.qlFxSwapRateHelperSpotValue(G8),"--")</f>
        <v>7.7521000000000004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IFERROR(_xll.qlRateHelperEarliestDate(G8),"--")</f>
        <v>42145</v>
      </c>
      <c r="Q8" s="10">
        <f>IFERROR(_xll.qlRateHelperLatestDate(G8),"--")</f>
        <v>42237</v>
      </c>
      <c r="S8" s="52" t="s">
        <v>110</v>
      </c>
      <c r="T8" s="60" t="s">
        <v>64</v>
      </c>
      <c r="U8" s="16" t="s">
        <v>112</v>
      </c>
    </row>
    <row r="9" spans="1:21" x14ac:dyDescent="0.2">
      <c r="A9" s="23" t="s">
        <v>23</v>
      </c>
      <c r="B9" s="17" t="str">
        <f t="shared" si="0"/>
        <v>USDHKD4M_Quote</v>
      </c>
      <c r="C9" s="17" t="str">
        <f t="shared" si="1"/>
        <v>USDHKD_Quote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Settings'!$C$16))),"--",_xll.qlFxSwapRateHelper(,B9,C9,IF(A9="SN","1D",IF(A9="SW","1W",A9)),D9,JoinCalendar,E9,F9,IsCurrencyPairCollateralBased,CollateralCurve,Permanent,_xll.ohTrigger(ManualTrigger,'General Settings'!$C$16),ObjectOverwrite))</f>
        <v>obj_0098c#0043</v>
      </c>
      <c r="H9" s="18" t="str">
        <f>_xll.ohRangeRetrieveError(G9)</f>
        <v/>
      </c>
      <c r="I9" s="6" t="str">
        <f>IFERROR(_xll.qlRateHelperQuoteName(G9),"--")</f>
        <v>USDHKD4M_Quote</v>
      </c>
      <c r="J9" s="7">
        <f>IFERROR(_xll.qlRateHelperQuoteValue(G9),"--")</f>
        <v>5.9999999999999995E-4</v>
      </c>
      <c r="K9" s="28">
        <f>IFERROR(_xll.qlFxSwapRateHelperSpotValue(G9),"--")</f>
        <v>7.7521000000000004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IFERROR(_xll.qlRateHelperEarliestDate(G9),"--")</f>
        <v>42145</v>
      </c>
      <c r="Q9" s="10">
        <f>IFERROR(_xll.qlRateHelperLatestDate(G9),"--")</f>
        <v>42268</v>
      </c>
      <c r="S9" s="53" t="s">
        <v>111</v>
      </c>
      <c r="T9" s="61" t="s">
        <v>130</v>
      </c>
      <c r="U9" s="16" t="s">
        <v>112</v>
      </c>
    </row>
    <row r="10" spans="1:21" x14ac:dyDescent="0.2">
      <c r="A10" s="23" t="s">
        <v>22</v>
      </c>
      <c r="B10" s="17" t="str">
        <f t="shared" si="0"/>
        <v>USDHKD5M_Quote</v>
      </c>
      <c r="C10" s="17" t="str">
        <f t="shared" si="1"/>
        <v>USDHKD_Quote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Settings'!$C$16))),"--",_xll.qlFxSwapRateHelper(,B10,C10,IF(A10="SN","1D",IF(A10="SW","1W",A10)),D10,JoinCalendar,E10,F10,IsCurrencyPairCollateralBased,CollateralCurve,Permanent,_xll.ohTrigger(ManualTrigger,'General Settings'!$C$16),ObjectOverwrite))</f>
        <v>obj_00991#0042</v>
      </c>
      <c r="H10" s="18" t="str">
        <f>_xll.ohRangeRetrieveError(G10)</f>
        <v/>
      </c>
      <c r="I10" s="6" t="str">
        <f>IFERROR(_xll.qlRateHelperQuoteName(G10),"--")</f>
        <v>USDHKD5M_Quote</v>
      </c>
      <c r="J10" s="7">
        <f>IFERROR(_xll.qlRateHelperQuoteValue(G10),"--")</f>
        <v>5.9999999999999995E-4</v>
      </c>
      <c r="K10" s="28">
        <f>IFERROR(_xll.qlFxSwapRateHelperSpotValue(G10),"--")</f>
        <v>7.7521000000000004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IFERROR(_xll.qlRateHelperEarliestDate(G10),"--")</f>
        <v>42145</v>
      </c>
      <c r="Q10" s="10">
        <f>IFERROR(_xll.qlRateHelperLatestDate(G10),"--")</f>
        <v>42299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USDHKD6M_Quote</v>
      </c>
      <c r="C11" s="17" t="str">
        <f t="shared" si="1"/>
        <v>USDHKD_Quote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Settings'!$C$16))),"--",_xll.qlFxSwapRateHelper(,B11,C11,IF(A11="SN","1D",IF(A11="SW","1W",A11)),D11,JoinCalendar,E11,F11,IsCurrencyPairCollateralBased,CollateralCurve,Permanent,_xll.ohTrigger(ManualTrigger,'General Settings'!$C$16),ObjectOverwrite))</f>
        <v>obj_00996#0043</v>
      </c>
      <c r="H11" s="18" t="str">
        <f>_xll.ohRangeRetrieveError(G11)</f>
        <v/>
      </c>
      <c r="I11" s="6" t="str">
        <f>IFERROR(_xll.qlRateHelperQuoteName(G11),"--")</f>
        <v>USDHKD6M_Quote</v>
      </c>
      <c r="J11" s="7">
        <f>IFERROR(_xll.qlRateHelperQuoteValue(G11),"--")</f>
        <v>5.5000000000000003E-4</v>
      </c>
      <c r="K11" s="28">
        <f>IFERROR(_xll.qlFxSwapRateHelperSpotValue(G11),"--")</f>
        <v>7.7521000000000004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IFERROR(_xll.qlRateHelperEarliestDate(G11),"--")</f>
        <v>42145</v>
      </c>
      <c r="Q11" s="10">
        <f>IFERROR(_xll.qlRateHelperLatestDate(G11),"--")</f>
        <v>42331</v>
      </c>
      <c r="S11" s="54" t="s">
        <v>69</v>
      </c>
      <c r="T11" s="62" t="str">
        <f>T10&amp;"("&amp;T8&amp;","&amp;T9&amp;")"</f>
        <v>JoinHolidays(UnitedStates::Settlement,HongKong::HKEx)</v>
      </c>
      <c r="U11" s="16" t="s">
        <v>112</v>
      </c>
    </row>
    <row r="12" spans="1:21" x14ac:dyDescent="0.2">
      <c r="A12" s="23" t="s">
        <v>20</v>
      </c>
      <c r="B12" s="17" t="str">
        <f t="shared" si="0"/>
        <v>USDHKD7M_Quote</v>
      </c>
      <c r="C12" s="17" t="str">
        <f t="shared" si="1"/>
        <v>USDHKD_Quote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Settings'!$C$16))),"--",_xll.qlFxSwapRateHelper(,B12,C12,IF(A12="SN","1D",IF(A12="SW","1W",A12)),D12,JoinCalendar,E12,F12,IsCurrencyPairCollateralBased,CollateralCurve,Permanent,_xll.ohTrigger(ManualTrigger,'General Settings'!$C$16),ObjectOverwrite))</f>
        <v>--</v>
      </c>
      <c r="H12" s="18" t="str">
        <f>_xll.ohRangeRetrieveError(G12)</f>
        <v/>
      </c>
      <c r="I12" s="6" t="str">
        <f>IFERROR(_xll.qlRateHelperQuoteName(G12),"--")</f>
        <v>--</v>
      </c>
      <c r="J12" s="7" t="str">
        <f>IFERROR(_xll.qlRateHelperQuoteValue(G12),"--")</f>
        <v>--</v>
      </c>
      <c r="K12" s="28" t="str">
        <f>IFERROR(_xll.qlFxSwapRateHelperSpotValue(G12),"--")</f>
        <v>--</v>
      </c>
      <c r="L12" s="7"/>
      <c r="M12" s="8" t="b">
        <f t="shared" si="2"/>
        <v>0</v>
      </c>
      <c r="N12" s="9">
        <v>50</v>
      </c>
      <c r="O12" s="9">
        <v>1</v>
      </c>
      <c r="P12" s="10" t="str">
        <f>IFERROR(_xll.qlRateHelperEarliestDate(G12),"--")</f>
        <v>--</v>
      </c>
      <c r="Q12" s="10" t="str">
        <f>IFERROR(_xll.qlRateHelperLatestDate(G12),"--")</f>
        <v>--</v>
      </c>
      <c r="U12" s="16" t="s">
        <v>112</v>
      </c>
    </row>
    <row r="13" spans="1:21" x14ac:dyDescent="0.2">
      <c r="A13" s="23" t="s">
        <v>19</v>
      </c>
      <c r="B13" s="17" t="str">
        <f t="shared" si="0"/>
        <v>USDHKD8M_Quote</v>
      </c>
      <c r="C13" s="17" t="str">
        <f t="shared" si="1"/>
        <v>USDHKD_Quote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Settings'!$C$16))),"--",_xll.qlFxSwapRateHelper(,B13,C13,IF(A13="SN","1D",IF(A13="SW","1W",A13)),D13,JoinCalendar,E13,F13,IsCurrencyPairCollateralBased,CollateralCurve,Permanent,_xll.ohTrigger(ManualTrigger,'General Settings'!$C$16),ObjectOverwrite))</f>
        <v>--</v>
      </c>
      <c r="H13" s="18" t="str">
        <f>_xll.ohRangeRetrieveError(G13)</f>
        <v/>
      </c>
      <c r="I13" s="6" t="str">
        <f>IFERROR(_xll.qlRateHelperQuoteName(G13),"--")</f>
        <v>--</v>
      </c>
      <c r="J13" s="7" t="str">
        <f>IFERROR(_xll.qlRateHelperQuoteValue(G13),"--")</f>
        <v>--</v>
      </c>
      <c r="K13" s="28" t="str">
        <f>IFERROR(_xll.qlFxSwapRateHelperSpotValue(G13),"--")</f>
        <v>--</v>
      </c>
      <c r="L13" s="7"/>
      <c r="M13" s="8" t="b">
        <f t="shared" si="2"/>
        <v>0</v>
      </c>
      <c r="N13" s="9">
        <v>50</v>
      </c>
      <c r="O13" s="9">
        <v>1</v>
      </c>
      <c r="P13" s="10" t="str">
        <f>IFERROR(_xll.qlRateHelperEarliestDate(G13),"--")</f>
        <v>--</v>
      </c>
      <c r="Q13" s="10" t="str">
        <f>IFERROR(_xll.qlRateHelperLatestDate(G13),"--")</f>
        <v>--</v>
      </c>
    </row>
    <row r="14" spans="1:21" x14ac:dyDescent="0.2">
      <c r="A14" s="23" t="s">
        <v>18</v>
      </c>
      <c r="B14" s="17" t="str">
        <f t="shared" si="0"/>
        <v>USDHKD9M_Quote</v>
      </c>
      <c r="C14" s="17" t="str">
        <f t="shared" si="1"/>
        <v>USDHKD_Quote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Settings'!$C$16))),"--",_xll.qlFxSwapRateHelper(,B14,C14,IF(A14="SN","1D",IF(A14="SW","1W",A14)),D14,JoinCalendar,E14,F14,IsCurrencyPairCollateralBased,CollateralCurve,Permanent,_xll.ohTrigger(ManualTrigger,'General Settings'!$C$16),ObjectOverwrite))</f>
        <v>obj_0093e#0043</v>
      </c>
      <c r="H14" s="18" t="str">
        <f>_xll.ohRangeRetrieveError(G14)</f>
        <v/>
      </c>
      <c r="I14" s="6" t="str">
        <f>IFERROR(_xll.qlRateHelperQuoteName(G14),"--")</f>
        <v>USDHKD9M_Quote</v>
      </c>
      <c r="J14" s="7">
        <f>IFERROR(_xll.qlRateHelperQuoteValue(G14),"--")</f>
        <v>4.0000000000000002E-4</v>
      </c>
      <c r="K14" s="28">
        <f>IFERROR(_xll.qlFxSwapRateHelperSpotValue(G14),"--")</f>
        <v>7.7521000000000004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IFERROR(_xll.qlRateHelperEarliestDate(G14),"--")</f>
        <v>42145</v>
      </c>
      <c r="Q14" s="10">
        <f>IFERROR(_xll.qlRateHelperLatestDate(G14),"--")</f>
        <v>42422</v>
      </c>
    </row>
    <row r="15" spans="1:21" x14ac:dyDescent="0.2">
      <c r="A15" s="23" t="s">
        <v>17</v>
      </c>
      <c r="B15" s="17" t="str">
        <f t="shared" si="0"/>
        <v>USDHKD10M_Quote</v>
      </c>
      <c r="C15" s="17" t="str">
        <f t="shared" si="1"/>
        <v>USDHKD_Quote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Settings'!$C$16))),"--",_xll.qlFxSwapRateHelper(,B15,C15,IF(A15="SN","1D",IF(A15="SW","1W",A15)),D15,JoinCalendar,E15,F15,IsCurrencyPairCollateralBased,CollateralCurve,Permanent,_xll.ohTrigger(ManualTrigger,'General Settings'!$C$16),ObjectOverwrite))</f>
        <v>--</v>
      </c>
      <c r="H15" s="18" t="str">
        <f>_xll.ohRangeRetrieveError(G15)</f>
        <v/>
      </c>
      <c r="I15" s="6" t="str">
        <f>IFERROR(_xll.qlRateHelperQuoteName(G15),"--")</f>
        <v>--</v>
      </c>
      <c r="J15" s="7" t="str">
        <f>IFERROR(_xll.qlRateHelperQuoteValue(G15),"--")</f>
        <v>--</v>
      </c>
      <c r="K15" s="28" t="str">
        <f>IFERROR(_xll.qlFxSwapRateHelperSpotValue(G15),"--")</f>
        <v>--</v>
      </c>
      <c r="L15" s="7"/>
      <c r="M15" s="8" t="b">
        <f t="shared" si="2"/>
        <v>0</v>
      </c>
      <c r="N15" s="9">
        <v>50</v>
      </c>
      <c r="O15" s="9">
        <v>1</v>
      </c>
      <c r="P15" s="10" t="str">
        <f>IFERROR(_xll.qlRateHelperEarliestDate(G15),"--")</f>
        <v>--</v>
      </c>
      <c r="Q15" s="10" t="str">
        <f>IFERROR(_xll.qlRateHelperLatestDate(G15),"--")</f>
        <v>--</v>
      </c>
    </row>
    <row r="16" spans="1:21" x14ac:dyDescent="0.2">
      <c r="A16" s="23" t="s">
        <v>16</v>
      </c>
      <c r="B16" s="17" t="str">
        <f t="shared" si="0"/>
        <v>USDHKD11M_Quote</v>
      </c>
      <c r="C16" s="17" t="str">
        <f t="shared" si="1"/>
        <v>USDHKD_Quote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Settings'!$C$16))),"--",_xll.qlFxSwapRateHelper(,B16,C16,IF(A16="SN","1D",IF(A16="SW","1W",A16)),D16,JoinCalendar,E16,F16,IsCurrencyPairCollateralBased,CollateralCurve,Permanent,_xll.ohTrigger(ManualTrigger,'General Settings'!$C$16),ObjectOverwrite))</f>
        <v>--</v>
      </c>
      <c r="H16" s="18" t="str">
        <f>_xll.ohRangeRetrieveError(G16)</f>
        <v/>
      </c>
      <c r="I16" s="6" t="str">
        <f>IFERROR(_xll.qlRateHelperQuoteName(G16),"--")</f>
        <v>--</v>
      </c>
      <c r="J16" s="7" t="str">
        <f>IFERROR(_xll.qlRateHelperQuoteValue(G16),"--")</f>
        <v>--</v>
      </c>
      <c r="K16" s="28" t="str">
        <f>IFERROR(_xll.qlFxSwapRateHelperSpotValue(G16),"--")</f>
        <v>--</v>
      </c>
      <c r="L16" s="7"/>
      <c r="M16" s="8" t="b">
        <f t="shared" si="2"/>
        <v>0</v>
      </c>
      <c r="N16" s="9">
        <v>50</v>
      </c>
      <c r="O16" s="9">
        <v>1</v>
      </c>
      <c r="P16" s="10" t="str">
        <f>IFERROR(_xll.qlRateHelperEarliestDate(G16),"--")</f>
        <v>--</v>
      </c>
      <c r="Q16" s="10" t="str">
        <f>IFERROR(_xll.qlRateHelperLatestDate(G16),"--")</f>
        <v>--</v>
      </c>
    </row>
    <row r="17" spans="1:17" x14ac:dyDescent="0.2">
      <c r="A17" s="23" t="s">
        <v>15</v>
      </c>
      <c r="B17" s="17" t="str">
        <f t="shared" si="0"/>
        <v>USDHKD1Y_Quote</v>
      </c>
      <c r="C17" s="17" t="str">
        <f t="shared" si="1"/>
        <v>USDHKD_Quote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Settings'!$C$16))),"--",_xll.qlFxSwapRateHelper(,B17,C17,IF(A17="SN","1D",IF(A17="SW","1W",A17)),D17,JoinCalendar,E17,F17,IsCurrencyPairCollateralBased,CollateralCurve,Permanent,_xll.ohTrigger(ManualTrigger,'General Settings'!$C$16),ObjectOverwrite))</f>
        <v>obj_0098d#0042</v>
      </c>
      <c r="H17" s="18" t="str">
        <f>_xll.ohRangeRetrieveError(G17)</f>
        <v/>
      </c>
      <c r="I17" s="6" t="str">
        <f>IFERROR(_xll.qlRateHelperQuoteName(G17),"--")</f>
        <v>USDHKD1Y_Quote</v>
      </c>
      <c r="J17" s="7">
        <f>IFERROR(_xll.qlRateHelperQuoteValue(G17),"--")</f>
        <v>3.5E-4</v>
      </c>
      <c r="K17" s="28">
        <f>IFERROR(_xll.qlFxSwapRateHelperSpotValue(G17),"--")</f>
        <v>7.7521000000000004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IFERROR(_xll.qlRateHelperEarliestDate(G17),"--")</f>
        <v>42145</v>
      </c>
      <c r="Q17" s="10">
        <f>IFERROR(_xll.qlRateHelperLatestDate(G17),"--")</f>
        <v>42513</v>
      </c>
    </row>
    <row r="18" spans="1:17" x14ac:dyDescent="0.2">
      <c r="A18" s="23" t="s">
        <v>81</v>
      </c>
      <c r="B18" s="17" t="str">
        <f t="shared" si="0"/>
        <v>USDHKD13M_Quote</v>
      </c>
      <c r="C18" s="17" t="str">
        <f t="shared" si="1"/>
        <v>USDHKD_Quote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Settings'!$C$16))),"--",_xll.qlFxSwapRateHelper(,B18,C18,IF(A18="SN","1D",IF(A18="SW","1W",A18)),D18,JoinCalendar,E18,F18,IsCurrencyPairCollateralBased,CollateralCurve,Permanent,_xll.ohTrigger(ManualTrigger,'General Settings'!$C$16),ObjectOverwrite))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IFERROR(_xll.qlRateHelperEarliestDate(G18),"--")</f>
        <v>--</v>
      </c>
      <c r="Q18" s="10" t="str">
        <f>IFERROR(_xll.qlRateHelperLatestDate(G18),"--")</f>
        <v>--</v>
      </c>
    </row>
    <row r="19" spans="1:17" x14ac:dyDescent="0.2">
      <c r="A19" s="23" t="s">
        <v>82</v>
      </c>
      <c r="B19" s="17" t="str">
        <f t="shared" si="0"/>
        <v>USDHKD14M_Quote</v>
      </c>
      <c r="C19" s="17" t="str">
        <f t="shared" si="1"/>
        <v>USDHKD_Quote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Settings'!$C$16))),"--",_xll.qlFxSwapRateHelper(,B19,C19,IF(A19="SN","1D",IF(A19="SW","1W",A19)),D19,JoinCalendar,E19,F19,IsCurrencyPairCollateralBased,CollateralCurve,Permanent,_xll.ohTrigger(ManualTrigger,'General Settings'!$C$16),ObjectOverwrite))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IFERROR(_xll.qlRateHelperEarliestDate(G19),"--")</f>
        <v>--</v>
      </c>
      <c r="Q19" s="10" t="str">
        <f>IFERROR(_xll.qlRateHelperLatestDate(G19),"--")</f>
        <v>--</v>
      </c>
    </row>
    <row r="20" spans="1:17" x14ac:dyDescent="0.2">
      <c r="A20" s="23" t="s">
        <v>14</v>
      </c>
      <c r="B20" s="17" t="str">
        <f t="shared" si="0"/>
        <v>USDHKD15M_Quote</v>
      </c>
      <c r="C20" s="17" t="str">
        <f t="shared" si="1"/>
        <v>USDHKD_Quote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Settings'!$C$16))),"--",_xll.qlFxSwapRateHelper(,B20,C20,IF(A20="SN","1D",IF(A20="SW","1W",A20)),D20,JoinCalendar,E20,F20,IsCurrencyPairCollateralBased,CollateralCurve,Permanent,_xll.ohTrigger(ManualTrigger,'General Settings'!$C$16),ObjectOverwrite))</f>
        <v>obj_0098b#0043</v>
      </c>
      <c r="H20" s="18" t="str">
        <f>_xll.ohRangeRetrieveError(G20)</f>
        <v/>
      </c>
      <c r="I20" s="6" t="str">
        <f>IFERROR(_xll.qlRateHelperQuoteName(G20),"--")</f>
        <v>USDHKD15M_Quote</v>
      </c>
      <c r="J20" s="7">
        <f>IFERROR(_xll.qlRateHelperQuoteValue(G20),"--")</f>
        <v>-5.0000000000000001E-4</v>
      </c>
      <c r="K20" s="28">
        <f>IFERROR(_xll.qlFxSwapRateHelperSpotValue(G20),"--")</f>
        <v>7.7521000000000004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IFERROR(_xll.qlRateHelperEarliestDate(G20),"--")</f>
        <v>42145</v>
      </c>
      <c r="Q20" s="10">
        <f>IFERROR(_xll.qlRateHelperLatestDate(G20),"--")</f>
        <v>42604</v>
      </c>
    </row>
    <row r="21" spans="1:17" x14ac:dyDescent="0.2">
      <c r="A21" s="23" t="s">
        <v>83</v>
      </c>
      <c r="B21" s="17" t="str">
        <f t="shared" si="0"/>
        <v>USDHKD16M_Quote</v>
      </c>
      <c r="C21" s="17" t="str">
        <f t="shared" si="1"/>
        <v>USDHKD_Quote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Settings'!$C$16))),"--",_xll.qlFxSwapRateHelper(,B21,C21,IF(A21="SN","1D",IF(A21="SW","1W",A21)),D21,JoinCalendar,E21,F21,IsCurrencyPairCollateralBased,CollateralCurve,Permanent,_xll.ohTrigger(ManualTrigger,'General Settings'!$C$16),ObjectOverwrite))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IFERROR(_xll.qlRateHelperEarliestDate(G21),"--")</f>
        <v>--</v>
      </c>
      <c r="Q21" s="10" t="str">
        <f>IFERROR(_xll.qlRateHelperLatestDate(G21),"--")</f>
        <v>--</v>
      </c>
    </row>
    <row r="22" spans="1:17" x14ac:dyDescent="0.2">
      <c r="A22" s="23" t="s">
        <v>84</v>
      </c>
      <c r="B22" s="17" t="str">
        <f t="shared" si="0"/>
        <v>USDHKD17M_Quote</v>
      </c>
      <c r="C22" s="17" t="str">
        <f t="shared" si="1"/>
        <v>USDHKD_Quote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Settings'!$C$16))),"--",_xll.qlFxSwapRateHelper(,B22,C22,IF(A22="SN","1D",IF(A22="SW","1W",A22)),D22,JoinCalendar,E22,F22,IsCurrencyPairCollateralBased,CollateralCurve,Permanent,_xll.ohTrigger(ManualTrigger,'General Settings'!$C$16),ObjectOverwrite))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IFERROR(_xll.qlRateHelperEarliestDate(G22),"--")</f>
        <v>--</v>
      </c>
      <c r="Q22" s="10" t="str">
        <f>IFERROR(_xll.qlRateHelperLatestDate(G22),"--")</f>
        <v>--</v>
      </c>
    </row>
    <row r="23" spans="1:17" x14ac:dyDescent="0.2">
      <c r="A23" s="23" t="s">
        <v>13</v>
      </c>
      <c r="B23" s="17" t="str">
        <f t="shared" si="0"/>
        <v>USDHKD18M_Quote</v>
      </c>
      <c r="C23" s="17" t="str">
        <f t="shared" si="1"/>
        <v>USDHKD_Quote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Settings'!$C$16))),"--",_xll.qlFxSwapRateHelper(,B23,C23,IF(A23="SN","1D",IF(A23="SW","1W",A23)),D23,JoinCalendar,E23,F23,IsCurrencyPairCollateralBased,CollateralCurve,Permanent,_xll.ohTrigger(ManualTrigger,'General Settings'!$C$16),ObjectOverwrite))</f>
        <v>obj_00994#0043</v>
      </c>
      <c r="H23" s="18" t="str">
        <f>_xll.ohRangeRetrieveError(G23)</f>
        <v/>
      </c>
      <c r="I23" s="6" t="str">
        <f>IFERROR(_xll.qlRateHelperQuoteName(G23),"--")</f>
        <v>USDHKD18M_Quote</v>
      </c>
      <c r="J23" s="7">
        <f>IFERROR(_xll.qlRateHelperQuoteValue(G23),"--")</f>
        <v>-1E-3</v>
      </c>
      <c r="K23" s="28">
        <f>IFERROR(_xll.qlFxSwapRateHelperSpotValue(G23),"--")</f>
        <v>7.7521000000000004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IFERROR(_xll.qlRateHelperEarliestDate(G23),"--")</f>
        <v>42145</v>
      </c>
      <c r="Q23" s="10">
        <f>IFERROR(_xll.qlRateHelperLatestDate(G23),"--")</f>
        <v>42695</v>
      </c>
    </row>
    <row r="24" spans="1:17" x14ac:dyDescent="0.2">
      <c r="A24" s="23" t="s">
        <v>85</v>
      </c>
      <c r="B24" s="17" t="str">
        <f t="shared" si="0"/>
        <v>USDHKD19M_Quote</v>
      </c>
      <c r="C24" s="17" t="str">
        <f t="shared" si="1"/>
        <v>USDHKD_Quote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Settings'!$C$16))),"--",_xll.qlFxSwapRateHelper(,B24,C24,IF(A24="SN","1D",IF(A24="SW","1W",A24)),D24,JoinCalendar,E24,F24,IsCurrencyPairCollateralBased,CollateralCurve,Permanent,_xll.ohTrigger(ManualTrigger,'General Settings'!$C$16),ObjectOverwrite))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IFERROR(_xll.qlRateHelperEarliestDate(G24),"--")</f>
        <v>--</v>
      </c>
      <c r="Q24" s="10" t="str">
        <f>IFERROR(_xll.qlRateHelperLatestDate(G24),"--")</f>
        <v>--</v>
      </c>
    </row>
    <row r="25" spans="1:17" x14ac:dyDescent="0.2">
      <c r="A25" s="23" t="s">
        <v>86</v>
      </c>
      <c r="B25" s="17" t="str">
        <f t="shared" si="0"/>
        <v>USDHKD20M_Quote</v>
      </c>
      <c r="C25" s="17" t="str">
        <f t="shared" si="1"/>
        <v>USDHKD_Quote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Settings'!$C$16))),"--",_xll.qlFxSwapRateHelper(,B25,C25,IF(A25="SN","1D",IF(A25="SW","1W",A25)),D25,JoinCalendar,E25,F25,IsCurrencyPairCollateralBased,CollateralCurve,Permanent,_xll.ohTrigger(ManualTrigger,'General Settings'!$C$16),ObjectOverwrite))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IFERROR(_xll.qlRateHelperEarliestDate(G25),"--")</f>
        <v>--</v>
      </c>
      <c r="Q25" s="10" t="str">
        <f>IFERROR(_xll.qlRateHelperLatestDate(G25),"--")</f>
        <v>--</v>
      </c>
    </row>
    <row r="26" spans="1:17" x14ac:dyDescent="0.2">
      <c r="A26" s="23" t="s">
        <v>12</v>
      </c>
      <c r="B26" s="17" t="str">
        <f t="shared" si="0"/>
        <v>USDHKD21M_Quote</v>
      </c>
      <c r="C26" s="17" t="str">
        <f t="shared" si="1"/>
        <v>USDHKD_Quote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Settings'!$C$16))),"--",_xll.qlFxSwapRateHelper(,B26,C26,IF(A26="SN","1D",IF(A26="SW","1W",A26)),D26,JoinCalendar,E26,F26,IsCurrencyPairCollateralBased,CollateralCurve,Permanent,_xll.ohTrigger(ManualTrigger,'General Settings'!$C$16),ObjectOverwrite))</f>
        <v>obj_00997#0042</v>
      </c>
      <c r="H26" s="18" t="str">
        <f>_xll.ohRangeRetrieveError(G26)</f>
        <v/>
      </c>
      <c r="I26" s="6" t="str">
        <f>IFERROR(_xll.qlRateHelperQuoteName(G26),"--")</f>
        <v>USDHKD21M_Quote</v>
      </c>
      <c r="J26" s="7">
        <f>IFERROR(_xll.qlRateHelperQuoteValue(G26),"--")</f>
        <v>-1.75E-3</v>
      </c>
      <c r="K26" s="28">
        <f>IFERROR(_xll.qlFxSwapRateHelperSpotValue(G26),"--")</f>
        <v>7.7521000000000004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IFERROR(_xll.qlRateHelperEarliestDate(G26),"--")</f>
        <v>42145</v>
      </c>
      <c r="Q26" s="10">
        <f>IFERROR(_xll.qlRateHelperLatestDate(G26),"--")</f>
        <v>42787</v>
      </c>
    </row>
    <row r="27" spans="1:17" x14ac:dyDescent="0.2">
      <c r="A27" s="23" t="s">
        <v>87</v>
      </c>
      <c r="B27" s="17" t="str">
        <f t="shared" si="0"/>
        <v>USDHKD22M_Quote</v>
      </c>
      <c r="C27" s="17" t="str">
        <f t="shared" si="1"/>
        <v>USDHKD_Quote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Settings'!$C$16))),"--",_xll.qlFxSwapRateHelper(,B27,C27,IF(A27="SN","1D",IF(A27="SW","1W",A27)),D27,JoinCalendar,E27,F27,IsCurrencyPairCollateralBased,CollateralCurve,Permanent,_xll.ohTrigger(ManualTrigger,'General Settings'!$C$16),ObjectOverwrite))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IFERROR(_xll.qlRateHelperEarliestDate(G27),"--")</f>
        <v>--</v>
      </c>
      <c r="Q27" s="10" t="str">
        <f>IFERROR(_xll.qlRateHelperLatestDate(G27),"--")</f>
        <v>--</v>
      </c>
    </row>
    <row r="28" spans="1:17" x14ac:dyDescent="0.2">
      <c r="A28" s="23" t="s">
        <v>88</v>
      </c>
      <c r="B28" s="17" t="str">
        <f t="shared" si="0"/>
        <v>USDHKD23M_Quote</v>
      </c>
      <c r="C28" s="17" t="str">
        <f t="shared" si="1"/>
        <v>USDHKD_Quote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Settings'!$C$16))),"--",_xll.qlFxSwapRateHelper(,B28,C28,IF(A28="SN","1D",IF(A28="SW","1W",A28)),D28,JoinCalendar,E28,F28,IsCurrencyPairCollateralBased,CollateralCurve,Permanent,_xll.ohTrigger(ManualTrigger,'General Settings'!$C$16),ObjectOverwrite))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IFERROR(_xll.qlRateHelperEarliestDate(G28),"--")</f>
        <v>--</v>
      </c>
      <c r="Q28" s="10" t="str">
        <f>IFERROR(_xll.qlRateHelperLatestDate(G28),"--")</f>
        <v>--</v>
      </c>
    </row>
    <row r="29" spans="1:17" x14ac:dyDescent="0.2">
      <c r="A29" s="23" t="s">
        <v>11</v>
      </c>
      <c r="B29" s="17" t="str">
        <f t="shared" si="0"/>
        <v>USDHKD2Y_Quote</v>
      </c>
      <c r="C29" s="17" t="str">
        <f t="shared" si="1"/>
        <v>USDHKD_Quote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Settings'!$C$16))),"--",_xll.qlFxSwapRateHelper(,B29,C29,IF(A29="SN","1D",IF(A29="SW","1W",A29)),D29,JoinCalendar,E29,F29,IsCurrencyPairCollateralBased,CollateralCurve,Permanent,_xll.ohTrigger(ManualTrigger,'General Settings'!$C$16),ObjectOverwrite))</f>
        <v>obj_00990#0043</v>
      </c>
      <c r="H29" s="18" t="str">
        <f>_xll.ohRangeRetrieveError(G29)</f>
        <v/>
      </c>
      <c r="I29" s="6" t="str">
        <f>IFERROR(_xll.qlRateHelperQuoteName(G29),"--")</f>
        <v>USDHKD2Y_Quote</v>
      </c>
      <c r="J29" s="7">
        <f>IFERROR(_xll.qlRateHelperQuoteValue(G29),"--")</f>
        <v>-3.0000000000000001E-3</v>
      </c>
      <c r="K29" s="28">
        <f>IFERROR(_xll.qlFxSwapRateHelperSpotValue(G29),"--")</f>
        <v>7.7521000000000004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IFERROR(_xll.qlRateHelperEarliestDate(G29),"--")</f>
        <v>42145</v>
      </c>
      <c r="Q29" s="10">
        <f>IFERROR(_xll.qlRateHelperLatestDate(G29),"--")</f>
        <v>42877</v>
      </c>
    </row>
    <row r="30" spans="1:17" x14ac:dyDescent="0.2">
      <c r="A30" s="23" t="s">
        <v>10</v>
      </c>
      <c r="B30" s="17" t="str">
        <f t="shared" si="0"/>
        <v>USDHKD3Y_Quote</v>
      </c>
      <c r="C30" s="17" t="str">
        <f t="shared" si="1"/>
        <v>USDHKD_Quote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Settings'!$C$16))),"--",_xll.qlFxSwapRateHelper(,B30,C30,IF(A30="SN","1D",IF(A30="SW","1W",A30)),D30,JoinCalendar,E30,F30,IsCurrencyPairCollateralBased,CollateralCurve,Permanent,_xll.ohTrigger(ManualTrigger,'General Settings'!$C$16),ObjectOverwrite))</f>
        <v>obj_00995#0042</v>
      </c>
      <c r="H30" s="18" t="str">
        <f>_xll.ohRangeRetrieveError(G30)</f>
        <v/>
      </c>
      <c r="I30" s="6" t="str">
        <f>IFERROR(_xll.qlRateHelperQuoteName(G30),"--")</f>
        <v>USDHKD3Y_Quote</v>
      </c>
      <c r="J30" s="7">
        <f>IFERROR(_xll.qlRateHelperQuoteValue(G30),"--")</f>
        <v>-7.4999999999999997E-3</v>
      </c>
      <c r="K30" s="28">
        <f>IFERROR(_xll.qlFxSwapRateHelperSpotValue(G30),"--")</f>
        <v>7.7521000000000004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IFERROR(_xll.qlRateHelperEarliestDate(G30),"--")</f>
        <v>42145</v>
      </c>
      <c r="Q30" s="10">
        <f>IFERROR(_xll.qlRateHelperLatestDate(G30),"--")</f>
        <v>43241</v>
      </c>
    </row>
    <row r="31" spans="1:17" x14ac:dyDescent="0.2">
      <c r="A31" s="23" t="s">
        <v>9</v>
      </c>
      <c r="B31" s="17" t="str">
        <f t="shared" si="0"/>
        <v>USDHKD4Y_Quote</v>
      </c>
      <c r="C31" s="17" t="str">
        <f t="shared" si="1"/>
        <v>USDHKD_Quote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Settings'!$C$16))),"--",_xll.qlFxSwapRateHelper(,B31,C31,IF(A31="SN","1D",IF(A31="SW","1W",A31)),D31,JoinCalendar,E31,F31,IsCurrencyPairCollateralBased,CollateralCurve,Permanent,_xll.ohTrigger(ManualTrigger,'General Settings'!$C$16),ObjectOverwrite))</f>
        <v>obj_0098f#0043</v>
      </c>
      <c r="H31" s="18" t="str">
        <f>_xll.ohRangeRetrieveError(G31)</f>
        <v/>
      </c>
      <c r="I31" s="6" t="str">
        <f>IFERROR(_xll.qlRateHelperQuoteName(G31),"--")</f>
        <v>USDHKD4Y_Quote</v>
      </c>
      <c r="J31" s="7">
        <f>IFERROR(_xll.qlRateHelperQuoteValue(G31),"--")</f>
        <v>-1.7500000000000002E-2</v>
      </c>
      <c r="K31" s="28">
        <f>IFERROR(_xll.qlFxSwapRateHelperSpotValue(G31),"--")</f>
        <v>7.7521000000000004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IFERROR(_xll.qlRateHelperEarliestDate(G31),"--")</f>
        <v>42145</v>
      </c>
      <c r="Q31" s="10">
        <f>IFERROR(_xll.qlRateHelperLatestDate(G31),"--")</f>
        <v>43606</v>
      </c>
    </row>
    <row r="32" spans="1:17" x14ac:dyDescent="0.2">
      <c r="A32" s="23" t="s">
        <v>8</v>
      </c>
      <c r="B32" s="17" t="str">
        <f t="shared" si="0"/>
        <v>USDHKD5Y_Quote</v>
      </c>
      <c r="C32" s="17" t="str">
        <f t="shared" si="1"/>
        <v>USDHKD_Quote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Settings'!$C$16))),"--",_xll.qlFxSwapRateHelper(,B32,C32,IF(A32="SN","1D",IF(A32="SW","1W",A32)),D32,JoinCalendar,E32,F32,IsCurrencyPairCollateralBased,CollateralCurve,Permanent,_xll.ohTrigger(ManualTrigger,'General Settings'!$C$16),ObjectOverwrite))</f>
        <v>obj_0098a#0042</v>
      </c>
      <c r="H32" s="18" t="str">
        <f>_xll.ohRangeRetrieveError(G32)</f>
        <v/>
      </c>
      <c r="I32" s="6" t="str">
        <f>IFERROR(_xll.qlRateHelperQuoteName(G32),"--")</f>
        <v>USDHKD5Y_Quote</v>
      </c>
      <c r="J32" s="7">
        <f>IFERROR(_xll.qlRateHelperQuoteValue(G32),"--")</f>
        <v>-2.5000000000000001E-2</v>
      </c>
      <c r="K32" s="28">
        <f>IFERROR(_xll.qlFxSwapRateHelperSpotValue(G32),"--")</f>
        <v>7.7521000000000004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IFERROR(_xll.qlRateHelperEarliestDate(G32),"--")</f>
        <v>42145</v>
      </c>
      <c r="Q32" s="10">
        <f>IFERROR(_xll.qlRateHelperLatestDate(G32),"--")</f>
        <v>43972</v>
      </c>
    </row>
    <row r="33" spans="1:17" x14ac:dyDescent="0.2">
      <c r="A33" s="23" t="s">
        <v>7</v>
      </c>
      <c r="B33" s="17" t="str">
        <f t="shared" si="0"/>
        <v>USDHKD6Y_Quote</v>
      </c>
      <c r="C33" s="17" t="str">
        <f t="shared" si="1"/>
        <v>USDHKD_Quote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Settings'!$C$16))),"--",_xll.qlFxSwapRateHelper(,B33,C33,IF(A33="SN","1D",IF(A33="SW","1W",A33)),D33,JoinCalendar,E33,F33,IsCurrencyPairCollateralBased,CollateralCurve,Permanent,_xll.ohTrigger(ManualTrigger,'General Settings'!$C$16),ObjectOverwrite))</f>
        <v>--</v>
      </c>
      <c r="H33" s="18" t="str">
        <f>_xll.ohRangeRetrieveError(G33)</f>
        <v/>
      </c>
      <c r="I33" s="6" t="str">
        <f>IFERROR(_xll.qlRateHelperQuoteName(G33),"--")</f>
        <v>--</v>
      </c>
      <c r="J33" s="7" t="str">
        <f>IFERROR(_xll.qlRateHelperQuoteValue(G33),"--")</f>
        <v>--</v>
      </c>
      <c r="K33" s="28" t="str">
        <f>IFERROR(_xll.qlFxSwapRateHelperSpotValue(G33),"--")</f>
        <v>--</v>
      </c>
      <c r="L33" s="7"/>
      <c r="M33" s="8" t="b">
        <f t="shared" si="2"/>
        <v>0</v>
      </c>
      <c r="N33" s="9">
        <v>50</v>
      </c>
      <c r="O33" s="9">
        <v>1</v>
      </c>
      <c r="P33" s="10" t="str">
        <f>IFERROR(_xll.qlRateHelperEarliestDate(G33),"--")</f>
        <v>--</v>
      </c>
      <c r="Q33" s="10" t="str">
        <f>IFERROR(_xll.qlRateHelperLatestDate(G33),"--")</f>
        <v>--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USDHKD7Y_Quote</v>
      </c>
      <c r="C34" s="17" t="str">
        <f t="shared" ref="C34:C57" si="4">CollateralCurrency&amp;ForeignCurrency&amp;QuoteSuffix</f>
        <v>USDHKD_Quote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Settings'!$C$16))),"--",_xll.qlFxSwapRateHelper(,B34,C34,IF(A34="SN","1D",IF(A34="SW","1W",A34)),D34,JoinCalendar,E34,F34,IsCurrencyPairCollateralBased,CollateralCurve,Permanent,_xll.ohTrigger(ManualTrigger,'General Settings'!$C$16),ObjectOverwrite))</f>
        <v>obj_00938#0042</v>
      </c>
      <c r="H34" s="18" t="str">
        <f>_xll.ohRangeRetrieveError(G34)</f>
        <v/>
      </c>
      <c r="I34" s="6" t="str">
        <f>IFERROR(_xll.qlRateHelperQuoteName(G34),"--")</f>
        <v>USDHKD7Y_Quote</v>
      </c>
      <c r="J34" s="7">
        <f>IFERROR(_xll.qlRateHelperQuoteValue(G34),"--")</f>
        <v>-0.06</v>
      </c>
      <c r="K34" s="28">
        <f>IFERROR(_xll.qlFxSwapRateHelperSpotValue(G34),"--")</f>
        <v>7.7521000000000004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IFERROR(_xll.qlRateHelperEarliestDate(G34),"--")</f>
        <v>42145</v>
      </c>
      <c r="Q34" s="10">
        <f>IFERROR(_xll.qlRateHelperLatestDate(G34),"--")</f>
        <v>44704</v>
      </c>
    </row>
    <row r="35" spans="1:17" x14ac:dyDescent="0.2">
      <c r="A35" s="23" t="s">
        <v>5</v>
      </c>
      <c r="B35" s="17" t="str">
        <f t="shared" si="3"/>
        <v>USDHKD8Y_Quote</v>
      </c>
      <c r="C35" s="17" t="str">
        <f t="shared" si="4"/>
        <v>USDHKD_Quote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Settings'!$C$16))),"--",_xll.qlFxSwapRateHelper(,B35,C35,IF(A35="SN","1D",IF(A35="SW","1W",A35)),D35,JoinCalendar,E35,F35,IsCurrencyPairCollateralBased,CollateralCurve,Permanent,_xll.ohTrigger(ManualTrigger,'General Settings'!$C$16),ObjectOverwrite))</f>
        <v>--</v>
      </c>
      <c r="H35" s="18" t="str">
        <f>_xll.ohRangeRetrieveError(G35)</f>
        <v/>
      </c>
      <c r="I35" s="6" t="str">
        <f>IFERROR(_xll.qlRateHelperQuoteName(G35),"--")</f>
        <v>--</v>
      </c>
      <c r="J35" s="7" t="str">
        <f>IFERROR(_xll.qlRateHelperQuoteValue(G35),"--")</f>
        <v>--</v>
      </c>
      <c r="K35" s="28" t="str">
        <f>IFERROR(_xll.qlFxSwapRateHelperSpotValue(G35),"--")</f>
        <v>--</v>
      </c>
      <c r="L35" s="7"/>
      <c r="M35" s="8" t="b">
        <f t="shared" si="2"/>
        <v>0</v>
      </c>
      <c r="N35" s="9">
        <v>50</v>
      </c>
      <c r="O35" s="9">
        <v>1</v>
      </c>
      <c r="P35" s="10" t="str">
        <f>IFERROR(_xll.qlRateHelperEarliestDate(G35),"--")</f>
        <v>--</v>
      </c>
      <c r="Q35" s="10" t="str">
        <f>IFERROR(_xll.qlRateHelperLatestDate(G35),"--")</f>
        <v>--</v>
      </c>
    </row>
    <row r="36" spans="1:17" x14ac:dyDescent="0.2">
      <c r="A36" s="23" t="s">
        <v>4</v>
      </c>
      <c r="B36" s="17" t="str">
        <f t="shared" si="3"/>
        <v>USDHKD9Y_Quote</v>
      </c>
      <c r="C36" s="17" t="str">
        <f t="shared" si="4"/>
        <v>USDHKD_Quote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Settings'!$C$16))),"--",_xll.qlFxSwapRateHelper(,B36,C36,IF(A36="SN","1D",IF(A36="SW","1W",A36)),D36,JoinCalendar,E36,F36,IsCurrencyPairCollateralBased,CollateralCurve,Permanent,_xll.ohTrigger(ManualTrigger,'General Settings'!$C$16),ObjectOverwrite))</f>
        <v>--</v>
      </c>
      <c r="H36" s="18" t="str">
        <f>_xll.ohRangeRetrieveError(G36)</f>
        <v/>
      </c>
      <c r="I36" s="6" t="str">
        <f>IFERROR(_xll.qlRateHelperQuoteName(G36),"--")</f>
        <v>--</v>
      </c>
      <c r="J36" s="7" t="str">
        <f>IFERROR(_xll.qlRateHelperQuoteValue(G36),"--")</f>
        <v>--</v>
      </c>
      <c r="K36" s="28" t="str">
        <f>IFERROR(_xll.qlFxSwapRateHelperSpotValue(G36),"--")</f>
        <v>--</v>
      </c>
      <c r="L36" s="7"/>
      <c r="M36" s="8" t="b">
        <f t="shared" si="2"/>
        <v>0</v>
      </c>
      <c r="N36" s="9">
        <v>50</v>
      </c>
      <c r="O36" s="9">
        <v>1</v>
      </c>
      <c r="P36" s="10" t="str">
        <f>IFERROR(_xll.qlRateHelperEarliestDate(G36),"--")</f>
        <v>--</v>
      </c>
      <c r="Q36" s="10" t="str">
        <f>IFERROR(_xll.qlRateHelperLatestDate(G36),"--")</f>
        <v>--</v>
      </c>
    </row>
    <row r="37" spans="1:17" x14ac:dyDescent="0.2">
      <c r="A37" s="23" t="s">
        <v>3</v>
      </c>
      <c r="B37" s="17" t="str">
        <f t="shared" si="3"/>
        <v>USDHKD10Y_Quote</v>
      </c>
      <c r="C37" s="17" t="str">
        <f t="shared" si="4"/>
        <v>USDHKD_Quote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Settings'!$C$16))),"--",_xll.qlFxSwapRateHelper(,B37,C37,IF(A37="SN","1D",IF(A37="SW","1W",A37)),D37,JoinCalendar,E37,F37,IsCurrencyPairCollateralBased,CollateralCurve,Permanent,_xll.ohTrigger(ManualTrigger,'General Settings'!$C$16),ObjectOverwrite))</f>
        <v>obj_0098e#0042</v>
      </c>
      <c r="H37" s="18" t="str">
        <f>_xll.ohRangeRetrieveError(G37)</f>
        <v/>
      </c>
      <c r="I37" s="6" t="str">
        <f>IFERROR(_xll.qlRateHelperQuoteName(G37),"--")</f>
        <v>USDHKD10Y_Quote</v>
      </c>
      <c r="J37" s="7">
        <f>IFERROR(_xll.qlRateHelperQuoteValue(G37),"--")</f>
        <v>-0.105</v>
      </c>
      <c r="K37" s="28">
        <f>IFERROR(_xll.qlFxSwapRateHelperSpotValue(G37),"--")</f>
        <v>7.7521000000000004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IFERROR(_xll.qlRateHelperEarliestDate(G37),"--")</f>
        <v>42145</v>
      </c>
      <c r="Q37" s="10">
        <f>IFERROR(_xll.qlRateHelperLatestDate(G37),"--")</f>
        <v>45798</v>
      </c>
    </row>
    <row r="38" spans="1:17" x14ac:dyDescent="0.2">
      <c r="A38" s="23" t="s">
        <v>89</v>
      </c>
      <c r="B38" s="17" t="str">
        <f t="shared" si="3"/>
        <v>USDHKD11Y_Quote</v>
      </c>
      <c r="C38" s="17" t="str">
        <f t="shared" si="4"/>
        <v>USDHKD_Quote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Settings'!$C$16))),"--",_xll.qlFxSwapRateHelper(,B38,C38,IF(A38="SN","1D",IF(A38="SW","1W",A38)),D38,JoinCalendar,E38,F38,IsCurrencyPairCollateralBased,CollateralCurve,Permanent,_xll.ohTrigger(ManualTrigger,'General Settings'!$C$16),ObjectOverwrite))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IFERROR(_xll.qlRateHelperEarliestDate(G38),"--")</f>
        <v>--</v>
      </c>
      <c r="Q38" s="10" t="str">
        <f>IFERROR(_xll.qlRateHelperLatestDate(G38),"--")</f>
        <v>--</v>
      </c>
    </row>
    <row r="39" spans="1:17" x14ac:dyDescent="0.2">
      <c r="A39" s="23" t="s">
        <v>2</v>
      </c>
      <c r="B39" s="17" t="str">
        <f t="shared" si="3"/>
        <v>USDHKD12Y_Quote</v>
      </c>
      <c r="C39" s="17" t="str">
        <f t="shared" si="4"/>
        <v>USDHKD_Quote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Settings'!$C$16))),"--",_xll.qlFxSwapRateHelper(,B39,C39,IF(A39="SN","1D",IF(A39="SW","1W",A39)),D39,JoinCalendar,E39,F39,IsCurrencyPairCollateralBased,CollateralCurve,Permanent,_xll.ohTrigger(ManualTrigger,'General Settings'!$C$16),ObjectOverwrite))</f>
        <v>--</v>
      </c>
      <c r="H39" s="18" t="str">
        <f>_xll.ohRangeRetrieveError(G39)</f>
        <v/>
      </c>
      <c r="I39" s="6" t="str">
        <f>IFERROR(_xll.qlRateHelperQuoteName(G39),"--")</f>
        <v>--</v>
      </c>
      <c r="J39" s="7" t="str">
        <f>IFERROR(_xll.qlRateHelperQuoteValue(G39),"--")</f>
        <v>--</v>
      </c>
      <c r="K39" s="28" t="str">
        <f>IFERROR(_xll.qlFxSwapRateHelperSpotValue(G39),"--")</f>
        <v>--</v>
      </c>
      <c r="L39" s="7"/>
      <c r="M39" s="8" t="b">
        <f t="shared" si="2"/>
        <v>0</v>
      </c>
      <c r="N39" s="9">
        <v>50</v>
      </c>
      <c r="O39" s="9">
        <v>1</v>
      </c>
      <c r="P39" s="10" t="str">
        <f>IFERROR(_xll.qlRateHelperEarliestDate(G39),"--")</f>
        <v>--</v>
      </c>
      <c r="Q39" s="10" t="str">
        <f>IFERROR(_xll.qlRateHelperLatestDate(G39),"--")</f>
        <v>--</v>
      </c>
    </row>
    <row r="40" spans="1:17" x14ac:dyDescent="0.2">
      <c r="A40" s="23" t="s">
        <v>90</v>
      </c>
      <c r="B40" s="17" t="str">
        <f t="shared" si="3"/>
        <v>USDHKD13Y_Quote</v>
      </c>
      <c r="C40" s="17" t="str">
        <f t="shared" si="4"/>
        <v>USDHKD_Quote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Settings'!$C$16))),"--",_xll.qlFxSwapRateHelper(,B40,C40,IF(A40="SN","1D",IF(A40="SW","1W",A40)),D40,JoinCalendar,E40,F40,IsCurrencyPairCollateralBased,CollateralCurve,Permanent,_xll.ohTrigger(ManualTrigger,'General Settings'!$C$16),ObjectOverwrite))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IFERROR(_xll.qlRateHelperEarliestDate(G40),"--")</f>
        <v>--</v>
      </c>
      <c r="Q40" s="10" t="str">
        <f>IFERROR(_xll.qlRateHelperLatestDate(G40),"--")</f>
        <v>--</v>
      </c>
    </row>
    <row r="41" spans="1:17" x14ac:dyDescent="0.2">
      <c r="A41" s="23" t="s">
        <v>91</v>
      </c>
      <c r="B41" s="17" t="str">
        <f t="shared" si="3"/>
        <v>USDHKD14Y_Quote</v>
      </c>
      <c r="C41" s="17" t="str">
        <f t="shared" si="4"/>
        <v>USDHKD_Quote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Settings'!$C$16))),"--",_xll.qlFxSwapRateHelper(,B41,C41,IF(A41="SN","1D",IF(A41="SW","1W",A41)),D41,JoinCalendar,E41,F41,IsCurrencyPairCollateralBased,CollateralCurve,Permanent,_xll.ohTrigger(ManualTrigger,'General Settings'!$C$16),ObjectOverwrite))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IFERROR(_xll.qlRateHelperEarliestDate(G41),"--")</f>
        <v>--</v>
      </c>
      <c r="Q41" s="10" t="str">
        <f>IFERROR(_xll.qlRateHelperLatestDate(G41),"--")</f>
        <v>--</v>
      </c>
    </row>
    <row r="42" spans="1:17" x14ac:dyDescent="0.2">
      <c r="A42" s="23" t="s">
        <v>1</v>
      </c>
      <c r="B42" s="17" t="str">
        <f t="shared" si="3"/>
        <v>USDHKD15Y_Quote</v>
      </c>
      <c r="C42" s="17" t="str">
        <f t="shared" si="4"/>
        <v>USDHKD_Quote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Settings'!$C$16))),"--",_xll.qlFxSwapRateHelper(,B42,C42,IF(A42="SN","1D",IF(A42="SW","1W",A42)),D42,JoinCalendar,E42,F42,IsCurrencyPairCollateralBased,CollateralCurve,Permanent,_xll.ohTrigger(ManualTrigger,'General Settings'!$C$16),ObjectOverwrite))</f>
        <v>--</v>
      </c>
      <c r="H42" s="18" t="str">
        <f>_xll.ohRangeRetrieveError(G42)</f>
        <v/>
      </c>
      <c r="I42" s="6" t="str">
        <f>IFERROR(_xll.qlRateHelperQuoteName(G42),"--")</f>
        <v>--</v>
      </c>
      <c r="J42" s="7" t="str">
        <f>IFERROR(_xll.qlRateHelperQuoteValue(G42),"--")</f>
        <v>--</v>
      </c>
      <c r="K42" s="28" t="str">
        <f>IFERROR(_xll.qlFxSwapRateHelperSpotValue(G42),"--")</f>
        <v>--</v>
      </c>
      <c r="L42" s="7"/>
      <c r="M42" s="8" t="b">
        <f t="shared" si="2"/>
        <v>0</v>
      </c>
      <c r="N42" s="9">
        <v>50</v>
      </c>
      <c r="O42" s="9">
        <v>1</v>
      </c>
      <c r="P42" s="10" t="str">
        <f>IFERROR(_xll.qlRateHelperEarliestDate(G42),"--")</f>
        <v>--</v>
      </c>
      <c r="Q42" s="10" t="str">
        <f>IFERROR(_xll.qlRateHelperLatestDate(G42),"--")</f>
        <v>--</v>
      </c>
    </row>
    <row r="43" spans="1:17" x14ac:dyDescent="0.2">
      <c r="A43" s="23" t="s">
        <v>92</v>
      </c>
      <c r="B43" s="17" t="str">
        <f t="shared" si="3"/>
        <v>USDHKD16Y_Quote</v>
      </c>
      <c r="C43" s="17" t="str">
        <f t="shared" si="4"/>
        <v>USDHKD_Quote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Settings'!$C$16))),"--",_xll.qlFxSwapRateHelper(,B43,C43,IF(A43="SN","1D",IF(A43="SW","1W",A43)),D43,JoinCalendar,E43,F43,IsCurrencyPairCollateralBased,CollateralCurve,Permanent,_xll.ohTrigger(ManualTrigger,'General Settings'!$C$16),ObjectOverwrite))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IFERROR(_xll.qlRateHelperEarliestDate(G43),"--")</f>
        <v>--</v>
      </c>
      <c r="Q43" s="10" t="str">
        <f>IFERROR(_xll.qlRateHelperLatestDate(G43),"--")</f>
        <v>--</v>
      </c>
    </row>
    <row r="44" spans="1:17" x14ac:dyDescent="0.2">
      <c r="A44" s="23" t="s">
        <v>93</v>
      </c>
      <c r="B44" s="17" t="str">
        <f t="shared" si="3"/>
        <v>USDHKD17Y_Quote</v>
      </c>
      <c r="C44" s="17" t="str">
        <f t="shared" si="4"/>
        <v>USDHKD_Quote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Settings'!$C$16))),"--",_xll.qlFxSwapRateHelper(,B44,C44,IF(A44="SN","1D",IF(A44="SW","1W",A44)),D44,JoinCalendar,E44,F44,IsCurrencyPairCollateralBased,CollateralCurve,Permanent,_xll.ohTrigger(ManualTrigger,'General Settings'!$C$16),ObjectOverwrite))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IFERROR(_xll.qlRateHelperEarliestDate(G44),"--")</f>
        <v>--</v>
      </c>
      <c r="Q44" s="10" t="str">
        <f>IFERROR(_xll.qlRateHelperLatestDate(G44),"--")</f>
        <v>--</v>
      </c>
    </row>
    <row r="45" spans="1:17" x14ac:dyDescent="0.2">
      <c r="A45" s="23" t="s">
        <v>94</v>
      </c>
      <c r="B45" s="17" t="str">
        <f t="shared" si="3"/>
        <v>USDHKD18Y_Quote</v>
      </c>
      <c r="C45" s="17" t="str">
        <f t="shared" si="4"/>
        <v>USDHKD_Quote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Settings'!$C$16))),"--",_xll.qlFxSwapRateHelper(,B45,C45,IF(A45="SN","1D",IF(A45="SW","1W",A45)),D45,JoinCalendar,E45,F45,IsCurrencyPairCollateralBased,CollateralCurve,Permanent,_xll.ohTrigger(ManualTrigger,'General Settings'!$C$16),ObjectOverwrite))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IFERROR(_xll.qlRateHelperEarliestDate(G45),"--")</f>
        <v>--</v>
      </c>
      <c r="Q45" s="10" t="str">
        <f>IFERROR(_xll.qlRateHelperLatestDate(G45),"--")</f>
        <v>--</v>
      </c>
    </row>
    <row r="46" spans="1:17" x14ac:dyDescent="0.2">
      <c r="A46" s="23" t="s">
        <v>95</v>
      </c>
      <c r="B46" s="17" t="str">
        <f t="shared" si="3"/>
        <v>USDHKD19Y_Quote</v>
      </c>
      <c r="C46" s="17" t="str">
        <f t="shared" si="4"/>
        <v>USDHKD_Quote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Settings'!$C$16))),"--",_xll.qlFxSwapRateHelper(,B46,C46,IF(A46="SN","1D",IF(A46="SW","1W",A46)),D46,JoinCalendar,E46,F46,IsCurrencyPairCollateralBased,CollateralCurve,Permanent,_xll.ohTrigger(ManualTrigger,'General Settings'!$C$16),ObjectOverwrite))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IFERROR(_xll.qlRateHelperEarliestDate(G46),"--")</f>
        <v>--</v>
      </c>
      <c r="Q46" s="10" t="str">
        <f>IFERROR(_xll.qlRateHelperLatestDate(G46),"--")</f>
        <v>--</v>
      </c>
    </row>
    <row r="47" spans="1:17" x14ac:dyDescent="0.2">
      <c r="A47" s="23" t="s">
        <v>0</v>
      </c>
      <c r="B47" s="17" t="str">
        <f t="shared" si="3"/>
        <v>USDHKD20Y_Quote</v>
      </c>
      <c r="C47" s="17" t="str">
        <f t="shared" si="4"/>
        <v>USDHKD_Quote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Settings'!$C$16))),"--",_xll.qlFxSwapRateHelper(,B47,C47,IF(A47="SN","1D",IF(A47="SW","1W",A47)),D47,JoinCalendar,E47,F47,IsCurrencyPairCollateralBased,CollateralCurve,Permanent,_xll.ohTrigger(ManualTrigger,'General Settings'!$C$16),ObjectOverwrite))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28" t="str">
        <f>IFERROR(_xll.qlFxSwapRateHelperSpotValue(G47),"--")</f>
        <v>--</v>
      </c>
      <c r="L47" s="7"/>
      <c r="M47" s="8" t="b">
        <f t="shared" si="2"/>
        <v>0</v>
      </c>
      <c r="N47" s="9">
        <v>50</v>
      </c>
      <c r="O47" s="9">
        <v>1</v>
      </c>
      <c r="P47" s="10" t="str">
        <f>IFERROR(_xll.qlRateHelperEarliestDate(G47),"--")</f>
        <v>--</v>
      </c>
      <c r="Q47" s="10" t="str">
        <f>IFERROR(_xll.qlRateHelperLatestDate(G47),"--")</f>
        <v>--</v>
      </c>
    </row>
    <row r="48" spans="1:17" x14ac:dyDescent="0.2">
      <c r="A48" s="23" t="s">
        <v>96</v>
      </c>
      <c r="B48" s="17" t="str">
        <f t="shared" si="3"/>
        <v>USDHKD21Y_Quote</v>
      </c>
      <c r="C48" s="17" t="str">
        <f t="shared" si="4"/>
        <v>USDHKD_Quote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Settings'!$C$16))),"--",_xll.qlFxSwapRateHelper(,B48,C48,IF(A48="SN","1D",IF(A48="SW","1W",A48)),D48,JoinCalendar,E48,F48,IsCurrencyPairCollateralBased,CollateralCurve,Permanent,_xll.ohTrigger(ManualTrigger,'General Settings'!$C$16),ObjectOverwrite))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28" t="str">
        <f>IFERROR(_xll.qlFxSwapRateHelperSpotValue(G48),"--")</f>
        <v>--</v>
      </c>
      <c r="L48" s="7"/>
      <c r="M48" s="8" t="b">
        <f t="shared" si="2"/>
        <v>0</v>
      </c>
      <c r="N48" s="9">
        <v>50</v>
      </c>
      <c r="O48" s="9">
        <v>1</v>
      </c>
      <c r="P48" s="10" t="str">
        <f>IFERROR(_xll.qlRateHelperEarliestDate(G48),"--")</f>
        <v>--</v>
      </c>
      <c r="Q48" s="10" t="str">
        <f>IFERROR(_xll.qlRateHelperLatestDate(G48),"--")</f>
        <v>--</v>
      </c>
    </row>
    <row r="49" spans="1:17" x14ac:dyDescent="0.2">
      <c r="A49" s="23" t="s">
        <v>97</v>
      </c>
      <c r="B49" s="17" t="str">
        <f t="shared" si="3"/>
        <v>USDHKD22Y_Quote</v>
      </c>
      <c r="C49" s="17" t="str">
        <f t="shared" si="4"/>
        <v>USDHKD_Quote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Settings'!$C$16))),"--",_xll.qlFxSwapRateHelper(,B49,C49,IF(A49="SN","1D",IF(A49="SW","1W",A49)),D49,JoinCalendar,E49,F49,IsCurrencyPairCollateralBased,CollateralCurve,Permanent,_xll.ohTrigger(ManualTrigger,'General Settings'!$C$16),ObjectOverwrite))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28" t="str">
        <f>IFERROR(_xll.qlFxSwapRateHelperSpotValue(G49),"--")</f>
        <v>--</v>
      </c>
      <c r="L49" s="7"/>
      <c r="M49" s="8" t="b">
        <f t="shared" si="2"/>
        <v>0</v>
      </c>
      <c r="N49" s="9">
        <v>50</v>
      </c>
      <c r="O49" s="9">
        <v>1</v>
      </c>
      <c r="P49" s="10" t="str">
        <f>IFERROR(_xll.qlRateHelperEarliestDate(G49),"--")</f>
        <v>--</v>
      </c>
      <c r="Q49" s="10" t="str">
        <f>IFERROR(_xll.qlRateHelperLatestDate(G49),"--")</f>
        <v>--</v>
      </c>
    </row>
    <row r="50" spans="1:17" x14ac:dyDescent="0.2">
      <c r="A50" s="23" t="s">
        <v>98</v>
      </c>
      <c r="B50" s="17" t="str">
        <f t="shared" si="3"/>
        <v>USDHKD23Y_Quote</v>
      </c>
      <c r="C50" s="17" t="str">
        <f t="shared" si="4"/>
        <v>USDHKD_Quote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Settings'!$C$16))),"--",_xll.qlFxSwapRateHelper(,B50,C50,IF(A50="SN","1D",IF(A50="SW","1W",A50)),D50,JoinCalendar,E50,F50,IsCurrencyPairCollateralBased,CollateralCurve,Permanent,_xll.ohTrigger(ManualTrigger,'General Settings'!$C$16),ObjectOverwrite))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28" t="str">
        <f>IFERROR(_xll.qlFxSwapRateHelperSpotValue(G50),"--")</f>
        <v>--</v>
      </c>
      <c r="L50" s="7"/>
      <c r="M50" s="8" t="b">
        <f t="shared" si="2"/>
        <v>0</v>
      </c>
      <c r="N50" s="9">
        <v>50</v>
      </c>
      <c r="O50" s="9">
        <v>1</v>
      </c>
      <c r="P50" s="10" t="str">
        <f>IFERROR(_xll.qlRateHelperEarliestDate(G50),"--")</f>
        <v>--</v>
      </c>
      <c r="Q50" s="10" t="str">
        <f>IFERROR(_xll.qlRateHelperLatestDate(G50),"--")</f>
        <v>--</v>
      </c>
    </row>
    <row r="51" spans="1:17" x14ac:dyDescent="0.2">
      <c r="A51" s="23" t="s">
        <v>99</v>
      </c>
      <c r="B51" s="17" t="str">
        <f t="shared" si="3"/>
        <v>USDHKD24Y_Quote</v>
      </c>
      <c r="C51" s="17" t="str">
        <f t="shared" si="4"/>
        <v>USDHKD_Quote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Settings'!$C$16))),"--",_xll.qlFxSwapRateHelper(,B51,C51,IF(A51="SN","1D",IF(A51="SW","1W",A51)),D51,JoinCalendar,E51,F51,IsCurrencyPairCollateralBased,CollateralCurve,Permanent,_xll.ohTrigger(ManualTrigger,'General Settings'!$C$16),ObjectOverwrite))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28" t="str">
        <f>IFERROR(_xll.qlFxSwapRateHelperSpotValue(G51),"--")</f>
        <v>--</v>
      </c>
      <c r="L51" s="7"/>
      <c r="M51" s="8" t="b">
        <f t="shared" si="2"/>
        <v>0</v>
      </c>
      <c r="N51" s="9">
        <v>50</v>
      </c>
      <c r="O51" s="9">
        <v>1</v>
      </c>
      <c r="P51" s="10" t="str">
        <f>IFERROR(_xll.qlRateHelperEarliestDate(G51),"--")</f>
        <v>--</v>
      </c>
      <c r="Q51" s="10" t="str">
        <f>IFERROR(_xll.qlRateHelperLatestDate(G51),"--")</f>
        <v>--</v>
      </c>
    </row>
    <row r="52" spans="1:17" x14ac:dyDescent="0.2">
      <c r="A52" s="23" t="s">
        <v>100</v>
      </c>
      <c r="B52" s="17" t="str">
        <f t="shared" si="3"/>
        <v>USDHKD25Y_Quote</v>
      </c>
      <c r="C52" s="17" t="str">
        <f t="shared" si="4"/>
        <v>USDHKD_Quote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Settings'!$C$16))),"--",_xll.qlFxSwapRateHelper(,B52,C52,IF(A52="SN","1D",IF(A52="SW","1W",A52)),D52,JoinCalendar,E52,F52,IsCurrencyPairCollateralBased,CollateralCurve,Permanent,_xll.ohTrigger(ManualTrigger,'General Settings'!$C$16),ObjectOverwrite))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28" t="str">
        <f>IFERROR(_xll.qlFxSwapRateHelperSpotValue(G52),"--")</f>
        <v>--</v>
      </c>
      <c r="L52" s="7"/>
      <c r="M52" s="8" t="b">
        <f t="shared" si="2"/>
        <v>0</v>
      </c>
      <c r="N52" s="9">
        <v>50</v>
      </c>
      <c r="O52" s="9">
        <v>1</v>
      </c>
      <c r="P52" s="10" t="str">
        <f>IFERROR(_xll.qlRateHelperEarliestDate(G52),"--")</f>
        <v>--</v>
      </c>
      <c r="Q52" s="10" t="str">
        <f>IFERROR(_xll.qlRateHelperLatestDate(G52),"--")</f>
        <v>--</v>
      </c>
    </row>
    <row r="53" spans="1:17" x14ac:dyDescent="0.2">
      <c r="A53" s="23" t="s">
        <v>101</v>
      </c>
      <c r="B53" s="17" t="str">
        <f t="shared" si="3"/>
        <v>USDHKD26Y_Quote</v>
      </c>
      <c r="C53" s="17" t="str">
        <f t="shared" si="4"/>
        <v>USDHKD_Quote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Settings'!$C$16))),"--",_xll.qlFxSwapRateHelper(,B53,C53,IF(A53="SN","1D",IF(A53="SW","1W",A53)),D53,JoinCalendar,E53,F53,IsCurrencyPairCollateralBased,CollateralCurve,Permanent,_xll.ohTrigger(ManualTrigger,'General Settings'!$C$16),ObjectOverwrite))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28" t="str">
        <f>IFERROR(_xll.qlFxSwapRateHelperSpotValue(G53),"--")</f>
        <v>--</v>
      </c>
      <c r="L53" s="7"/>
      <c r="M53" s="8" t="b">
        <f t="shared" si="2"/>
        <v>0</v>
      </c>
      <c r="N53" s="9">
        <v>50</v>
      </c>
      <c r="O53" s="9">
        <v>1</v>
      </c>
      <c r="P53" s="10" t="str">
        <f>IFERROR(_xll.qlRateHelperEarliestDate(G53),"--")</f>
        <v>--</v>
      </c>
      <c r="Q53" s="10" t="str">
        <f>IFERROR(_xll.qlRateHelperLatestDate(G53),"--")</f>
        <v>--</v>
      </c>
    </row>
    <row r="54" spans="1:17" x14ac:dyDescent="0.2">
      <c r="A54" s="23" t="s">
        <v>102</v>
      </c>
      <c r="B54" s="17" t="str">
        <f t="shared" si="3"/>
        <v>USDHKD27Y_Quote</v>
      </c>
      <c r="C54" s="17" t="str">
        <f t="shared" si="4"/>
        <v>USDHKD_Quote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Settings'!$C$16))),"--",_xll.qlFxSwapRateHelper(,B54,C54,IF(A54="SN","1D",IF(A54="SW","1W",A54)),D54,JoinCalendar,E54,F54,IsCurrencyPairCollateralBased,CollateralCurve,Permanent,_xll.ohTrigger(ManualTrigger,'General Settings'!$C$16),ObjectOverwrite))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28" t="str">
        <f>IFERROR(_xll.qlFxSwapRateHelperSpotValue(G54),"--")</f>
        <v>--</v>
      </c>
      <c r="L54" s="7"/>
      <c r="M54" s="8" t="b">
        <f t="shared" si="2"/>
        <v>0</v>
      </c>
      <c r="N54" s="9">
        <v>50</v>
      </c>
      <c r="O54" s="9">
        <v>1</v>
      </c>
      <c r="P54" s="10" t="str">
        <f>IFERROR(_xll.qlRateHelperEarliestDate(G54),"--")</f>
        <v>--</v>
      </c>
      <c r="Q54" s="10" t="str">
        <f>IFERROR(_xll.qlRateHelperLatestDate(G54),"--")</f>
        <v>--</v>
      </c>
    </row>
    <row r="55" spans="1:17" x14ac:dyDescent="0.2">
      <c r="A55" s="23" t="s">
        <v>103</v>
      </c>
      <c r="B55" s="17" t="str">
        <f t="shared" si="3"/>
        <v>USDHKD28Y_Quote</v>
      </c>
      <c r="C55" s="17" t="str">
        <f t="shared" si="4"/>
        <v>USDHKD_Quote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Settings'!$C$16))),"--",_xll.qlFxSwapRateHelper(,B55,C55,IF(A55="SN","1D",IF(A55="SW","1W",A55)),D55,JoinCalendar,E55,F55,IsCurrencyPairCollateralBased,CollateralCurve,Permanent,_xll.ohTrigger(ManualTrigger,'General Settings'!$C$16),ObjectOverwrite))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28" t="str">
        <f>IFERROR(_xll.qlFxSwapRateHelperSpotValue(G55),"--")</f>
        <v>--</v>
      </c>
      <c r="L55" s="7"/>
      <c r="M55" s="8" t="b">
        <f t="shared" si="2"/>
        <v>0</v>
      </c>
      <c r="N55" s="9">
        <v>50</v>
      </c>
      <c r="O55" s="9">
        <v>1</v>
      </c>
      <c r="P55" s="10" t="str">
        <f>IFERROR(_xll.qlRateHelperEarliestDate(G55),"--")</f>
        <v>--</v>
      </c>
      <c r="Q55" s="10" t="str">
        <f>IFERROR(_xll.qlRateHelperLatestDate(G55),"--")</f>
        <v>--</v>
      </c>
    </row>
    <row r="56" spans="1:17" x14ac:dyDescent="0.2">
      <c r="A56" s="23" t="s">
        <v>104</v>
      </c>
      <c r="B56" s="17" t="str">
        <f t="shared" si="3"/>
        <v>USDHKD29Y_Quote</v>
      </c>
      <c r="C56" s="17" t="str">
        <f t="shared" si="4"/>
        <v>USDHKD_Quote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Settings'!$C$16))),"--",_xll.qlFxSwapRateHelper(,B56,C56,IF(A56="SN","1D",IF(A56="SW","1W",A56)),D56,JoinCalendar,E56,F56,IsCurrencyPairCollateralBased,CollateralCurve,Permanent,_xll.ohTrigger(ManualTrigger,'General Settings'!$C$16),ObjectOverwrite))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28" t="str">
        <f>IFERROR(_xll.qlFxSwapRateHelperSpotValue(G56),"--")</f>
        <v>--</v>
      </c>
      <c r="L56" s="7"/>
      <c r="M56" s="8" t="b">
        <f t="shared" si="2"/>
        <v>0</v>
      </c>
      <c r="N56" s="9">
        <v>50</v>
      </c>
      <c r="O56" s="9">
        <v>1</v>
      </c>
      <c r="P56" s="10" t="str">
        <f>IFERROR(_xll.qlRateHelperEarliestDate(G56),"--")</f>
        <v>--</v>
      </c>
      <c r="Q56" s="10" t="str">
        <f>IFERROR(_xll.qlRateHelperLatestDate(G56),"--")</f>
        <v>--</v>
      </c>
    </row>
    <row r="57" spans="1:17" x14ac:dyDescent="0.2">
      <c r="A57" s="24" t="s">
        <v>105</v>
      </c>
      <c r="B57" s="19" t="str">
        <f t="shared" si="3"/>
        <v>USDHKD30Y_Quote</v>
      </c>
      <c r="C57" s="19" t="str">
        <f t="shared" si="4"/>
        <v>USDHKD_Quote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Settings'!$C$16))),"--",_xll.qlFxSwapRateHelper(,B57,C57,IF(A57="SN","1D",IF(A57="SW","1W",A57)),D57,JoinCalendar,E57,F57,IsCurrencyPairCollateralBased,CollateralCurve,Permanent,_xll.ohTrigger(ManualTrigger,'General Settings'!$C$16),ObjectOverwrite))</f>
        <v>--</v>
      </c>
      <c r="H57" s="20" t="str">
        <f>_xll.ohRangeRetrieveError(G57)</f>
        <v/>
      </c>
      <c r="I57" s="11" t="str">
        <f>IFERROR(_xll.qlRateHelperQuoteName(G57),"--")</f>
        <v>--</v>
      </c>
      <c r="J57" s="12" t="str">
        <f>IFERROR(_xll.qlRateHelperQuoteValue(G57),"--")</f>
        <v>--</v>
      </c>
      <c r="K57" s="29" t="str">
        <f>IFERROR(_xll.qlFxSwapRateHelperSpotValue(G57),"--")</f>
        <v>--</v>
      </c>
      <c r="L57" s="12"/>
      <c r="M57" s="13" t="b">
        <f t="shared" si="2"/>
        <v>0</v>
      </c>
      <c r="N57" s="14">
        <v>50</v>
      </c>
      <c r="O57" s="14">
        <v>1</v>
      </c>
      <c r="P57" s="15" t="str">
        <f>IFERROR(_xll.qlRateHelperEarliestDate(G57),"--")</f>
        <v>--</v>
      </c>
      <c r="Q57" s="15" t="str">
        <f>IFERROR(_xll.qlRateHelperLatestDate(G57),"--")</f>
        <v>--</v>
      </c>
    </row>
  </sheetData>
  <dataValidations count="5">
    <dataValidation type="list" allowBlank="1" showInputMessage="1" showErrorMessage="1" sqref="T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T5">
      <formula1>"EUR,USD,GBP,JPY,CHF"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6 T1: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57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bestFit="1" customWidth="1"/>
    <col min="12" max="12" width="11" style="22" customWidth="1"/>
    <col min="13" max="13" width="13.140625" style="22" bestFit="1" customWidth="1"/>
    <col min="14" max="14" width="9" style="22" bestFit="1" customWidth="1"/>
    <col min="15" max="15" width="13.140625" style="22" bestFit="1" customWidth="1"/>
    <col min="16" max="17" width="17.28515625" style="22" bestFit="1" customWidth="1"/>
    <col min="18" max="18" width="2.7109375" style="16" bestFit="1" customWidth="1"/>
    <col min="19" max="19" width="30.7109375" style="16" customWidth="1"/>
    <col min="20" max="20" width="25.7109375" style="16" customWidth="1"/>
    <col min="21" max="21" width="2.7109375" style="16" customWidth="1"/>
    <col min="22" max="16384" width="9.140625" style="16"/>
  </cols>
  <sheetData>
    <row r="1" spans="1:21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107</v>
      </c>
      <c r="L1" s="21" t="s">
        <v>35</v>
      </c>
      <c r="M1" s="21" t="s">
        <v>34</v>
      </c>
      <c r="N1" s="21" t="s">
        <v>33</v>
      </c>
      <c r="O1" s="21" t="s">
        <v>32</v>
      </c>
      <c r="P1" s="21" t="s">
        <v>31</v>
      </c>
      <c r="Q1" s="21" t="s">
        <v>30</v>
      </c>
      <c r="S1" s="91" t="s">
        <v>122</v>
      </c>
      <c r="T1" s="95" t="s">
        <v>127</v>
      </c>
      <c r="U1" s="26" t="s">
        <v>112</v>
      </c>
    </row>
    <row r="2" spans="1:21" x14ac:dyDescent="0.2">
      <c r="A2" s="23" t="s">
        <v>59</v>
      </c>
      <c r="B2" s="17" t="str">
        <f t="shared" ref="B2:B33" si="0">CollateralCurrency&amp;ForeignCurrency&amp;A2&amp;"_Quote"</f>
        <v>USDSEKSN_Quote</v>
      </c>
      <c r="C2" s="17" t="str">
        <f t="shared" ref="C2:C33" si="1">CollateralCurrency&amp;ForeignCurrency&amp;QuoteSuffix</f>
        <v>USDSEK_Quote</v>
      </c>
      <c r="D2" s="17">
        <v>2</v>
      </c>
      <c r="E2" s="17" t="s">
        <v>62</v>
      </c>
      <c r="F2" s="17" t="b">
        <v>0</v>
      </c>
      <c r="G2" s="17" t="str">
        <f>IF(ISERROR(_xll.qlQuoteValue(B2,_xll.ohTrigger(ManualTrigger,'General Settings'!$C$17))),"--",_xll.qlFxSwapRateHelper(,B2,C2,IF(A2="SN","1D",IF(A2="SW","1W",A2)),D2,JoinCalendar,E2,F2,IsCurrencyPairCollateralBased,CollateralCurve,Permanent,_xll.ohTrigger(ManualTrigger,'General Settings'!$C$17),ObjectOverwrite))</f>
        <v>obj_00921#0042</v>
      </c>
      <c r="H2" s="18" t="str">
        <f>_xll.ohRangeRetrieveError(G2)</f>
        <v/>
      </c>
      <c r="I2" s="1" t="str">
        <f>IFERROR(_xll.qlRateHelperQuoteName(G2),"--")</f>
        <v>USDSEKSN_Quote</v>
      </c>
      <c r="J2" s="2">
        <f>IFERROR(_xll.qlRateHelperQuoteValue(G2),"--")</f>
        <v>-1.4500000000000003E-4</v>
      </c>
      <c r="K2" s="27">
        <f>IFERROR(_xll.qlFxSwapRateHelperSpotValue(G2),"--")</f>
        <v>8.3656000000000006</v>
      </c>
      <c r="L2" s="2"/>
      <c r="M2" s="3" t="b">
        <f>IF(J2="--",FALSE,TRUE)</f>
        <v>1</v>
      </c>
      <c r="N2" s="4">
        <v>50</v>
      </c>
      <c r="O2" s="4">
        <v>1</v>
      </c>
      <c r="P2" s="5">
        <f>IFERROR(_xll.qlRateHelperEarliestDate(G2),"--")</f>
        <v>42145</v>
      </c>
      <c r="Q2" s="5">
        <f>IFERROR(_xll.qlRateHelperLatestDate(G2),"--")</f>
        <v>42146</v>
      </c>
      <c r="S2" s="57" t="s">
        <v>79</v>
      </c>
      <c r="T2" s="58" t="str">
        <f>VLOOKUP(ForeignCurrency,CurrencyTable,2,0)</f>
        <v>USD</v>
      </c>
      <c r="U2" s="16" t="s">
        <v>112</v>
      </c>
    </row>
    <row r="3" spans="1:21" x14ac:dyDescent="0.2">
      <c r="A3" s="23" t="s">
        <v>29</v>
      </c>
      <c r="B3" s="17" t="str">
        <f t="shared" si="0"/>
        <v>USDSEKSW_Quote</v>
      </c>
      <c r="C3" s="17" t="str">
        <f t="shared" si="1"/>
        <v>USDSEK_Quote</v>
      </c>
      <c r="D3" s="17">
        <v>2</v>
      </c>
      <c r="E3" s="17" t="s">
        <v>62</v>
      </c>
      <c r="F3" s="17" t="b">
        <v>0</v>
      </c>
      <c r="G3" s="17" t="str">
        <f>IF(ISERROR(_xll.qlQuoteValue(B3,_xll.ohTrigger(ManualTrigger,'General Settings'!$C$17))),"--",_xll.qlFxSwapRateHelper(,B3,C3,IF(A3="SN","1D",IF(A3="SW","1W",A3)),D3,JoinCalendar,E3,F3,IsCurrencyPairCollateralBased,CollateralCurve,Permanent,_xll.ohTrigger(ManualTrigger,'General Settings'!$C$17),ObjectOverwrite))</f>
        <v>obj_00979#0043</v>
      </c>
      <c r="H3" s="18" t="str">
        <f>_xll.ohRangeRetrieveError(G3)</f>
        <v/>
      </c>
      <c r="I3" s="6" t="str">
        <f>IFERROR(_xll.qlRateHelperQuoteName(G3),"--")</f>
        <v>USDSEKSW_Quote</v>
      </c>
      <c r="J3" s="7">
        <f>IFERROR(_xll.qlRateHelperQuoteValue(G3),"--")</f>
        <v>-1.0350000000000001E-3</v>
      </c>
      <c r="K3" s="28">
        <f>IFERROR(_xll.qlFxSwapRateHelperSpotValue(G3),"--")</f>
        <v>8.3656000000000006</v>
      </c>
      <c r="L3" s="7"/>
      <c r="M3" s="8" t="b">
        <f t="shared" ref="M3:M57" si="2">IF(J3="--",FALSE,TRUE)</f>
        <v>1</v>
      </c>
      <c r="N3" s="9">
        <v>50</v>
      </c>
      <c r="O3" s="9">
        <v>1</v>
      </c>
      <c r="P3" s="10">
        <f>IFERROR(_xll.qlRateHelperEarliestDate(G3),"--")</f>
        <v>42145</v>
      </c>
      <c r="Q3" s="10">
        <f>IFERROR(_xll.qlRateHelperLatestDate(G3),"--")</f>
        <v>42152</v>
      </c>
      <c r="S3" s="53" t="s">
        <v>106</v>
      </c>
      <c r="T3" s="51" t="str">
        <f>VLOOKUP(ForeignCurrency,CurrencyTable,3,0)</f>
        <v>ON</v>
      </c>
      <c r="U3" s="16" t="s">
        <v>112</v>
      </c>
    </row>
    <row r="4" spans="1:21" x14ac:dyDescent="0.2">
      <c r="A4" s="23" t="s">
        <v>28</v>
      </c>
      <c r="B4" s="17" t="str">
        <f t="shared" si="0"/>
        <v>USDSEK2W_Quote</v>
      </c>
      <c r="C4" s="17" t="str">
        <f t="shared" si="1"/>
        <v>USDSEK_Quote</v>
      </c>
      <c r="D4" s="17">
        <v>2</v>
      </c>
      <c r="E4" s="17" t="s">
        <v>62</v>
      </c>
      <c r="F4" s="17" t="b">
        <v>0</v>
      </c>
      <c r="G4" s="17" t="str">
        <f>IF(ISERROR(_xll.qlQuoteValue(B4,_xll.ohTrigger(ManualTrigger,'General Settings'!$C$17))),"--",_xll.qlFxSwapRateHelper(,B4,C4,IF(A4="SN","1D",IF(A4="SW","1W",A4)),D4,JoinCalendar,E4,F4,IsCurrencyPairCollateralBased,CollateralCurve,Permanent,_xll.ohTrigger(ManualTrigger,'General Settings'!$C$17),ObjectOverwrite))</f>
        <v>obj_0092a#0043</v>
      </c>
      <c r="H4" s="18" t="str">
        <f>_xll.ohRangeRetrieveError(G4)</f>
        <v/>
      </c>
      <c r="I4" s="6" t="str">
        <f>IFERROR(_xll.qlRateHelperQuoteName(G4),"--")</f>
        <v>USDSEK2W_Quote</v>
      </c>
      <c r="J4" s="7">
        <f>IFERROR(_xll.qlRateHelperQuoteValue(G4),"--")</f>
        <v>-2.0600000000000002E-3</v>
      </c>
      <c r="K4" s="28">
        <f>IFERROR(_xll.qlFxSwapRateHelperSpotValue(G4),"--")</f>
        <v>8.3656000000000006</v>
      </c>
      <c r="L4" s="7"/>
      <c r="M4" s="8" t="b">
        <f t="shared" si="2"/>
        <v>1</v>
      </c>
      <c r="N4" s="9">
        <v>50</v>
      </c>
      <c r="O4" s="9">
        <v>1</v>
      </c>
      <c r="P4" s="10">
        <f>IFERROR(_xll.qlRateHelperEarliestDate(G4),"--")</f>
        <v>42145</v>
      </c>
      <c r="Q4" s="10">
        <f>IFERROR(_xll.qlRateHelperLatestDate(G4),"--")</f>
        <v>42159</v>
      </c>
      <c r="S4" s="54" t="s">
        <v>77</v>
      </c>
      <c r="T4" s="59" t="str">
        <f>CollateralCurrency&amp;T3</f>
        <v>USDON</v>
      </c>
      <c r="U4" s="16" t="s">
        <v>112</v>
      </c>
    </row>
    <row r="5" spans="1:21" x14ac:dyDescent="0.2">
      <c r="A5" s="23" t="s">
        <v>27</v>
      </c>
      <c r="B5" s="17" t="str">
        <f t="shared" si="0"/>
        <v>USDSEK3W_Quote</v>
      </c>
      <c r="C5" s="17" t="str">
        <f t="shared" si="1"/>
        <v>USDSEK_Quote</v>
      </c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Settings'!$C$17))),"--",_xll.qlFxSwapRateHelper(,B5,C5,IF(A5="SN","1D",IF(A5="SW","1W",A5)),D5,JoinCalendar,E5,F5,IsCurrencyPairCollateralBased,CollateralCurve,Permanent,_xll.ohTrigger(ManualTrigger,'General Settings'!$C$17),ObjectOverwrite))</f>
        <v>obj_00986#0042</v>
      </c>
      <c r="H5" s="18" t="str">
        <f>_xll.ohRangeRetrieveError(G5)</f>
        <v/>
      </c>
      <c r="I5" s="6" t="str">
        <f>IFERROR(_xll.qlRateHelperQuoteName(G5),"--")</f>
        <v>USDSEK3W_Quote</v>
      </c>
      <c r="J5" s="7">
        <f>IFERROR(_xll.qlRateHelperQuoteValue(G5),"--")</f>
        <v>-3.1180000000000001E-3</v>
      </c>
      <c r="K5" s="28">
        <f>IFERROR(_xll.qlFxSwapRateHelperSpotValue(G5),"--")</f>
        <v>8.3656000000000006</v>
      </c>
      <c r="L5" s="7"/>
      <c r="M5" s="8" t="b">
        <f t="shared" si="2"/>
        <v>1</v>
      </c>
      <c r="N5" s="9">
        <v>50</v>
      </c>
      <c r="O5" s="9">
        <v>1</v>
      </c>
      <c r="P5" s="10">
        <f>IFERROR(_xll.qlRateHelperEarliestDate(G5),"--")</f>
        <v>42145</v>
      </c>
      <c r="Q5" s="10">
        <f>IFERROR(_xll.qlRateHelperLatestDate(G5),"--")</f>
        <v>42166</v>
      </c>
      <c r="S5" s="52" t="s">
        <v>108</v>
      </c>
      <c r="T5" s="50" t="s">
        <v>55</v>
      </c>
      <c r="U5" s="16" t="s">
        <v>112</v>
      </c>
    </row>
    <row r="6" spans="1:21" x14ac:dyDescent="0.2">
      <c r="A6" s="23" t="s">
        <v>26</v>
      </c>
      <c r="B6" s="17" t="str">
        <f t="shared" si="0"/>
        <v>USDSEK1M_Quote</v>
      </c>
      <c r="C6" s="17" t="str">
        <f t="shared" si="1"/>
        <v>USDSEK_Quote</v>
      </c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Settings'!$C$17))),"--",_xll.qlFxSwapRateHelper(,B6,C6,IF(A6="SN","1D",IF(A6="SW","1W",A6)),D6,JoinCalendar,E6,F6,IsCurrencyPairCollateralBased,CollateralCurve,Permanent,_xll.ohTrigger(ManualTrigger,'General Settings'!$C$17),ObjectOverwrite))</f>
        <v>obj_00984#0042</v>
      </c>
      <c r="H6" s="18" t="str">
        <f>_xll.ohRangeRetrieveError(G6)</f>
        <v/>
      </c>
      <c r="I6" s="6" t="str">
        <f>IFERROR(_xll.qlRateHelperQuoteName(G6),"--")</f>
        <v>USDSEK1M_Quote</v>
      </c>
      <c r="J6" s="7">
        <f>IFERROR(_xll.qlRateHelperQuoteValue(G6),"--")</f>
        <v>-4.8579999999999995E-3</v>
      </c>
      <c r="K6" s="28">
        <f>IFERROR(_xll.qlFxSwapRateHelperSpotValue(G6),"--")</f>
        <v>8.3656000000000006</v>
      </c>
      <c r="L6" s="7"/>
      <c r="M6" s="8" t="b">
        <f t="shared" si="2"/>
        <v>1</v>
      </c>
      <c r="N6" s="9">
        <v>50</v>
      </c>
      <c r="O6" s="9">
        <v>1</v>
      </c>
      <c r="P6" s="10">
        <f>IFERROR(_xll.qlRateHelperEarliestDate(G6),"--")</f>
        <v>42145</v>
      </c>
      <c r="Q6" s="10">
        <f>IFERROR(_xll.qlRateHelperLatestDate(G6),"--")</f>
        <v>42177</v>
      </c>
      <c r="S6" s="55" t="s">
        <v>109</v>
      </c>
      <c r="T6" s="56" t="s">
        <v>127</v>
      </c>
      <c r="U6" s="16" t="s">
        <v>112</v>
      </c>
    </row>
    <row r="7" spans="1:21" x14ac:dyDescent="0.2">
      <c r="A7" s="23" t="s">
        <v>25</v>
      </c>
      <c r="B7" s="17" t="str">
        <f t="shared" si="0"/>
        <v>USDSEK2M_Quote</v>
      </c>
      <c r="C7" s="17" t="str">
        <f t="shared" si="1"/>
        <v>USDSEK_Quote</v>
      </c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Settings'!$C$17))),"--",_xll.qlFxSwapRateHelper(,B7,C7,IF(A7="SN","1D",IF(A7="SW","1W",A7)),D7,JoinCalendar,E7,F7,IsCurrencyPairCollateralBased,CollateralCurve,Permanent,_xll.ohTrigger(ManualTrigger,'General Settings'!$C$17),ObjectOverwrite))</f>
        <v>obj_0097d#0043</v>
      </c>
      <c r="H7" s="18" t="str">
        <f>_xll.ohRangeRetrieveError(G7)</f>
        <v/>
      </c>
      <c r="I7" s="6" t="str">
        <f>IFERROR(_xll.qlRateHelperQuoteName(G7),"--")</f>
        <v>USDSEK2M_Quote</v>
      </c>
      <c r="J7" s="7">
        <f>IFERROR(_xll.qlRateHelperQuoteValue(G7),"--")</f>
        <v>-9.9635000000000001E-3</v>
      </c>
      <c r="K7" s="28">
        <f>IFERROR(_xll.qlFxSwapRateHelperSpotValue(G7),"--")</f>
        <v>8.3656000000000006</v>
      </c>
      <c r="L7" s="7"/>
      <c r="M7" s="8" t="b">
        <f t="shared" si="2"/>
        <v>1</v>
      </c>
      <c r="N7" s="9">
        <v>50</v>
      </c>
      <c r="O7" s="9">
        <v>1</v>
      </c>
      <c r="P7" s="10">
        <f>IFERROR(_xll.qlRateHelperEarliestDate(G7),"--")</f>
        <v>42145</v>
      </c>
      <c r="Q7" s="10">
        <f>IFERROR(_xll.qlRateHelperLatestDate(G7),"--")</f>
        <v>42206</v>
      </c>
      <c r="S7" s="53" t="s">
        <v>78</v>
      </c>
      <c r="T7" s="51" t="b">
        <f>IF(BaseCurrency=CollateralCurrency,TRUE,FALSE)</f>
        <v>1</v>
      </c>
      <c r="U7" s="16" t="s">
        <v>112</v>
      </c>
    </row>
    <row r="8" spans="1:21" x14ac:dyDescent="0.2">
      <c r="A8" s="23" t="s">
        <v>24</v>
      </c>
      <c r="B8" s="17" t="str">
        <f t="shared" si="0"/>
        <v>USDSEK3M_Quote</v>
      </c>
      <c r="C8" s="17" t="str">
        <f t="shared" si="1"/>
        <v>USDSEK_Quote</v>
      </c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Settings'!$C$17))),"--",_xll.qlFxSwapRateHelper(,B8,C8,IF(A8="SN","1D",IF(A8="SW","1W",A8)),D8,JoinCalendar,E8,F8,IsCurrencyPairCollateralBased,CollateralCurve,Permanent,_xll.ohTrigger(ManualTrigger,'General Settings'!$C$17),ObjectOverwrite))</f>
        <v>obj_00983#0043</v>
      </c>
      <c r="H8" s="18" t="str">
        <f>_xll.ohRangeRetrieveError(G8)</f>
        <v/>
      </c>
      <c r="I8" s="6" t="str">
        <f>IFERROR(_xll.qlRateHelperQuoteName(G8),"--")</f>
        <v>USDSEK3M_Quote</v>
      </c>
      <c r="J8" s="7">
        <f>IFERROR(_xll.qlRateHelperQuoteValue(G8),"--")</f>
        <v>-1.5712500000000001E-2</v>
      </c>
      <c r="K8" s="28">
        <f>IFERROR(_xll.qlFxSwapRateHelperSpotValue(G8),"--")</f>
        <v>8.3656000000000006</v>
      </c>
      <c r="L8" s="7"/>
      <c r="M8" s="8" t="b">
        <f t="shared" si="2"/>
        <v>1</v>
      </c>
      <c r="N8" s="9">
        <v>50</v>
      </c>
      <c r="O8" s="9">
        <v>1</v>
      </c>
      <c r="P8" s="10">
        <f>IFERROR(_xll.qlRateHelperEarliestDate(G8),"--")</f>
        <v>42145</v>
      </c>
      <c r="Q8" s="10">
        <f>IFERROR(_xll.qlRateHelperLatestDate(G8),"--")</f>
        <v>42237</v>
      </c>
      <c r="S8" s="52" t="s">
        <v>110</v>
      </c>
      <c r="T8" s="60" t="s">
        <v>64</v>
      </c>
      <c r="U8" s="16" t="s">
        <v>112</v>
      </c>
    </row>
    <row r="9" spans="1:21" x14ac:dyDescent="0.2">
      <c r="A9" s="23" t="s">
        <v>23</v>
      </c>
      <c r="B9" s="17" t="str">
        <f t="shared" si="0"/>
        <v>USDSEK4M_Quote</v>
      </c>
      <c r="C9" s="17" t="str">
        <f t="shared" si="1"/>
        <v>USDSEK_Quote</v>
      </c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Settings'!$C$17))),"--",_xll.qlFxSwapRateHelper(,B9,C9,IF(A9="SN","1D",IF(A9="SW","1W",A9)),D9,JoinCalendar,E9,F9,IsCurrencyPairCollateralBased,CollateralCurve,Permanent,_xll.ohTrigger(ManualTrigger,'General Settings'!$C$17),ObjectOverwrite))</f>
        <v>obj_00973#0042</v>
      </c>
      <c r="H9" s="18" t="str">
        <f>_xll.ohRangeRetrieveError(G9)</f>
        <v/>
      </c>
      <c r="I9" s="6" t="str">
        <f>IFERROR(_xll.qlRateHelperQuoteName(G9),"--")</f>
        <v>USDSEK4M_Quote</v>
      </c>
      <c r="J9" s="7">
        <f>IFERROR(_xll.qlRateHelperQuoteValue(G9),"--")</f>
        <v>-2.1595000000000003E-2</v>
      </c>
      <c r="K9" s="28">
        <f>IFERROR(_xll.qlFxSwapRateHelperSpotValue(G9),"--")</f>
        <v>8.3656000000000006</v>
      </c>
      <c r="L9" s="7"/>
      <c r="M9" s="8" t="b">
        <f t="shared" si="2"/>
        <v>1</v>
      </c>
      <c r="N9" s="9">
        <v>50</v>
      </c>
      <c r="O9" s="9">
        <v>1</v>
      </c>
      <c r="P9" s="10">
        <f>IFERROR(_xll.qlRateHelperEarliestDate(G9),"--")</f>
        <v>42145</v>
      </c>
      <c r="Q9" s="10">
        <f>IFERROR(_xll.qlRateHelperLatestDate(G9),"--")</f>
        <v>42268</v>
      </c>
      <c r="S9" s="53" t="s">
        <v>111</v>
      </c>
      <c r="T9" s="61" t="s">
        <v>128</v>
      </c>
      <c r="U9" s="16" t="s">
        <v>112</v>
      </c>
    </row>
    <row r="10" spans="1:21" x14ac:dyDescent="0.2">
      <c r="A10" s="23" t="s">
        <v>22</v>
      </c>
      <c r="B10" s="17" t="str">
        <f t="shared" si="0"/>
        <v>USDSEK5M_Quote</v>
      </c>
      <c r="C10" s="17" t="str">
        <f t="shared" si="1"/>
        <v>USDSEK_Quote</v>
      </c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Settings'!$C$17))),"--",_xll.qlFxSwapRateHelper(,B10,C10,IF(A10="SN","1D",IF(A10="SW","1W",A10)),D10,JoinCalendar,E10,F10,IsCurrencyPairCollateralBased,CollateralCurve,Permanent,_xll.ohTrigger(ManualTrigger,'General Settings'!$C$17),ObjectOverwrite))</f>
        <v>obj_00918#0043</v>
      </c>
      <c r="H10" s="18" t="str">
        <f>_xll.ohRangeRetrieveError(G10)</f>
        <v/>
      </c>
      <c r="I10" s="6" t="str">
        <f>IFERROR(_xll.qlRateHelperQuoteName(G10),"--")</f>
        <v>USDSEK5M_Quote</v>
      </c>
      <c r="J10" s="7">
        <f>IFERROR(_xll.qlRateHelperQuoteValue(G10),"--")</f>
        <v>-2.7438000000000001E-2</v>
      </c>
      <c r="K10" s="28">
        <f>IFERROR(_xll.qlFxSwapRateHelperSpotValue(G10),"--")</f>
        <v>8.3656000000000006</v>
      </c>
      <c r="L10" s="7"/>
      <c r="M10" s="8" t="b">
        <f t="shared" si="2"/>
        <v>1</v>
      </c>
      <c r="N10" s="9">
        <v>50</v>
      </c>
      <c r="O10" s="9">
        <v>1</v>
      </c>
      <c r="P10" s="10">
        <f>IFERROR(_xll.qlRateHelperEarliestDate(G10),"--")</f>
        <v>42145</v>
      </c>
      <c r="Q10" s="10">
        <f>IFERROR(_xll.qlRateHelperLatestDate(G10),"--")</f>
        <v>42298</v>
      </c>
      <c r="S10" s="55" t="s">
        <v>115</v>
      </c>
      <c r="T10" s="61" t="s">
        <v>65</v>
      </c>
      <c r="U10" s="16" t="s">
        <v>112</v>
      </c>
    </row>
    <row r="11" spans="1:21" x14ac:dyDescent="0.2">
      <c r="A11" s="23" t="s">
        <v>21</v>
      </c>
      <c r="B11" s="17" t="str">
        <f t="shared" si="0"/>
        <v>USDSEK6M_Quote</v>
      </c>
      <c r="C11" s="17" t="str">
        <f t="shared" si="1"/>
        <v>USDSEK_Quote</v>
      </c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Settings'!$C$17))),"--",_xll.qlFxSwapRateHelper(,B11,C11,IF(A11="SN","1D",IF(A11="SW","1W",A11)),D11,JoinCalendar,E11,F11,IsCurrencyPairCollateralBased,CollateralCurve,Permanent,_xll.ohTrigger(ManualTrigger,'General Settings'!$C$17),ObjectOverwrite))</f>
        <v>obj_00987#0043</v>
      </c>
      <c r="H11" s="18" t="str">
        <f>_xll.ohRangeRetrieveError(G11)</f>
        <v/>
      </c>
      <c r="I11" s="6" t="str">
        <f>IFERROR(_xll.qlRateHelperQuoteName(G11),"--")</f>
        <v>USDSEK6M_Quote</v>
      </c>
      <c r="J11" s="7">
        <f>IFERROR(_xll.qlRateHelperQuoteValue(G11),"--")</f>
        <v>-3.4342999999999999E-2</v>
      </c>
      <c r="K11" s="28">
        <f>IFERROR(_xll.qlFxSwapRateHelperSpotValue(G11),"--")</f>
        <v>8.3656000000000006</v>
      </c>
      <c r="L11" s="7"/>
      <c r="M11" s="8" t="b">
        <f t="shared" si="2"/>
        <v>1</v>
      </c>
      <c r="N11" s="9">
        <v>50</v>
      </c>
      <c r="O11" s="9">
        <v>1</v>
      </c>
      <c r="P11" s="10">
        <f>IFERROR(_xll.qlRateHelperEarliestDate(G11),"--")</f>
        <v>42145</v>
      </c>
      <c r="Q11" s="10">
        <f>IFERROR(_xll.qlRateHelperLatestDate(G11),"--")</f>
        <v>42331</v>
      </c>
      <c r="S11" s="54" t="s">
        <v>69</v>
      </c>
      <c r="T11" s="62" t="str">
        <f>T10&amp;"("&amp;T8&amp;","&amp;T9&amp;")"</f>
        <v>JoinHolidays(UnitedStates::Settlement,Sweden)</v>
      </c>
      <c r="U11" s="16" t="s">
        <v>112</v>
      </c>
    </row>
    <row r="12" spans="1:21" x14ac:dyDescent="0.2">
      <c r="A12" s="23" t="s">
        <v>20</v>
      </c>
      <c r="B12" s="17" t="str">
        <f t="shared" si="0"/>
        <v>USDSEK7M_Quote</v>
      </c>
      <c r="C12" s="17" t="str">
        <f t="shared" si="1"/>
        <v>USDSEK_Quote</v>
      </c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Settings'!$C$17))),"--",_xll.qlFxSwapRateHelper(,B12,C12,IF(A12="SN","1D",IF(A12="SW","1W",A12)),D12,JoinCalendar,E12,F12,IsCurrencyPairCollateralBased,CollateralCurve,Permanent,_xll.ohTrigger(ManualTrigger,'General Settings'!$C$17),ObjectOverwrite))</f>
        <v>obj_00972#0043</v>
      </c>
      <c r="H12" s="18" t="str">
        <f>_xll.ohRangeRetrieveError(G12)</f>
        <v/>
      </c>
      <c r="I12" s="6" t="str">
        <f>IFERROR(_xll.qlRateHelperQuoteName(G12),"--")</f>
        <v>USDSEK7M_Quote</v>
      </c>
      <c r="J12" s="7">
        <f>IFERROR(_xll.qlRateHelperQuoteValue(G12),"--")</f>
        <v>-3.9675000000000002E-2</v>
      </c>
      <c r="K12" s="28">
        <f>IFERROR(_xll.qlFxSwapRateHelperSpotValue(G12),"--")</f>
        <v>8.3656000000000006</v>
      </c>
      <c r="L12" s="7"/>
      <c r="M12" s="8" t="b">
        <f t="shared" si="2"/>
        <v>1</v>
      </c>
      <c r="N12" s="9">
        <v>50</v>
      </c>
      <c r="O12" s="9">
        <v>1</v>
      </c>
      <c r="P12" s="10">
        <f>IFERROR(_xll.qlRateHelperEarliestDate(G12),"--")</f>
        <v>42145</v>
      </c>
      <c r="Q12" s="10">
        <f>IFERROR(_xll.qlRateHelperLatestDate(G12),"--")</f>
        <v>42359</v>
      </c>
      <c r="U12" s="16" t="s">
        <v>112</v>
      </c>
    </row>
    <row r="13" spans="1:21" x14ac:dyDescent="0.2">
      <c r="A13" s="23" t="s">
        <v>19</v>
      </c>
      <c r="B13" s="17" t="str">
        <f t="shared" si="0"/>
        <v>USDSEK8M_Quote</v>
      </c>
      <c r="C13" s="17" t="str">
        <f t="shared" si="1"/>
        <v>USDSEK_Quote</v>
      </c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Settings'!$C$17))),"--",_xll.qlFxSwapRateHelper(,B13,C13,IF(A13="SN","1D",IF(A13="SW","1W",A13)),D13,JoinCalendar,E13,F13,IsCurrencyPairCollateralBased,CollateralCurve,Permanent,_xll.ohTrigger(ManualTrigger,'General Settings'!$C$17),ObjectOverwrite))</f>
        <v>obj_00977#0043</v>
      </c>
      <c r="H13" s="18" t="str">
        <f>_xll.ohRangeRetrieveError(G13)</f>
        <v/>
      </c>
      <c r="I13" s="6" t="str">
        <f>IFERROR(_xll.qlRateHelperQuoteName(G13),"--")</f>
        <v>USDSEK8M_Quote</v>
      </c>
      <c r="J13" s="7">
        <f>IFERROR(_xll.qlRateHelperQuoteValue(G13),"--")</f>
        <v>-4.7625000000000001E-2</v>
      </c>
      <c r="K13" s="28">
        <f>IFERROR(_xll.qlFxSwapRateHelperSpotValue(G13),"--")</f>
        <v>8.3656000000000006</v>
      </c>
      <c r="L13" s="7"/>
      <c r="M13" s="8" t="b">
        <f t="shared" si="2"/>
        <v>1</v>
      </c>
      <c r="N13" s="9">
        <v>50</v>
      </c>
      <c r="O13" s="9">
        <v>1</v>
      </c>
      <c r="P13" s="10">
        <f>IFERROR(_xll.qlRateHelperEarliestDate(G13),"--")</f>
        <v>42145</v>
      </c>
      <c r="Q13" s="10">
        <f>IFERROR(_xll.qlRateHelperLatestDate(G13),"--")</f>
        <v>42390</v>
      </c>
    </row>
    <row r="14" spans="1:21" x14ac:dyDescent="0.2">
      <c r="A14" s="23" t="s">
        <v>18</v>
      </c>
      <c r="B14" s="17" t="str">
        <f t="shared" si="0"/>
        <v>USDSEK9M_Quote</v>
      </c>
      <c r="C14" s="17" t="str">
        <f t="shared" si="1"/>
        <v>USDSEK_Quote</v>
      </c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Settings'!$C$17))),"--",_xll.qlFxSwapRateHelper(,B14,C14,IF(A14="SN","1D",IF(A14="SW","1W",A14)),D14,JoinCalendar,E14,F14,IsCurrencyPairCollateralBased,CollateralCurve,Permanent,_xll.ohTrigger(ManualTrigger,'General Settings'!$C$17),ObjectOverwrite))</f>
        <v>obj_00916#0043</v>
      </c>
      <c r="H14" s="18" t="str">
        <f>_xll.ohRangeRetrieveError(G14)</f>
        <v/>
      </c>
      <c r="I14" s="6" t="str">
        <f>IFERROR(_xll.qlRateHelperQuoteName(G14),"--")</f>
        <v>USDSEK9M_Quote</v>
      </c>
      <c r="J14" s="7">
        <f>IFERROR(_xll.qlRateHelperQuoteValue(G14),"--")</f>
        <v>-5.5229500000000008E-2</v>
      </c>
      <c r="K14" s="28">
        <f>IFERROR(_xll.qlFxSwapRateHelperSpotValue(G14),"--")</f>
        <v>8.3656000000000006</v>
      </c>
      <c r="L14" s="7"/>
      <c r="M14" s="8" t="b">
        <f t="shared" si="2"/>
        <v>1</v>
      </c>
      <c r="N14" s="9">
        <v>50</v>
      </c>
      <c r="O14" s="9">
        <v>1</v>
      </c>
      <c r="P14" s="10">
        <f>IFERROR(_xll.qlRateHelperEarliestDate(G14),"--")</f>
        <v>42145</v>
      </c>
      <c r="Q14" s="10">
        <f>IFERROR(_xll.qlRateHelperLatestDate(G14),"--")</f>
        <v>42422</v>
      </c>
    </row>
    <row r="15" spans="1:21" x14ac:dyDescent="0.2">
      <c r="A15" s="23" t="s">
        <v>17</v>
      </c>
      <c r="B15" s="17" t="str">
        <f t="shared" si="0"/>
        <v>USDSEK10M_Quote</v>
      </c>
      <c r="C15" s="17" t="str">
        <f t="shared" si="1"/>
        <v>USDSEK_Quote</v>
      </c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Settings'!$C$17))),"--",_xll.qlFxSwapRateHelper(,B15,C15,IF(A15="SN","1D",IF(A15="SW","1W",A15)),D15,JoinCalendar,E15,F15,IsCurrencyPairCollateralBased,CollateralCurve,Permanent,_xll.ohTrigger(ManualTrigger,'General Settings'!$C$17),ObjectOverwrite))</f>
        <v>obj_00935#0041</v>
      </c>
      <c r="H15" s="18" t="str">
        <f>_xll.ohRangeRetrieveError(G15)</f>
        <v/>
      </c>
      <c r="I15" s="6" t="str">
        <f>IFERROR(_xll.qlRateHelperQuoteName(G15),"--")</f>
        <v>USDSEK10M_Quote</v>
      </c>
      <c r="J15" s="7">
        <f>IFERROR(_xll.qlRateHelperQuoteValue(G15),"--")</f>
        <v>-6.2432000000000008E-2</v>
      </c>
      <c r="K15" s="28">
        <f>IFERROR(_xll.qlFxSwapRateHelperSpotValue(G15),"--")</f>
        <v>8.3656000000000006</v>
      </c>
      <c r="L15" s="7"/>
      <c r="M15" s="8" t="b">
        <f t="shared" si="2"/>
        <v>1</v>
      </c>
      <c r="N15" s="9">
        <v>50</v>
      </c>
      <c r="O15" s="9">
        <v>1</v>
      </c>
      <c r="P15" s="10">
        <f>IFERROR(_xll.qlRateHelperEarliestDate(G15),"--")</f>
        <v>42145</v>
      </c>
      <c r="Q15" s="10">
        <f>IFERROR(_xll.qlRateHelperLatestDate(G15),"--")</f>
        <v>42450</v>
      </c>
    </row>
    <row r="16" spans="1:21" x14ac:dyDescent="0.2">
      <c r="A16" s="23" t="s">
        <v>16</v>
      </c>
      <c r="B16" s="17" t="str">
        <f t="shared" si="0"/>
        <v>USDSEK11M_Quote</v>
      </c>
      <c r="C16" s="17" t="str">
        <f t="shared" si="1"/>
        <v>USDSEK_Quote</v>
      </c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Settings'!$C$17))),"--",_xll.qlFxSwapRateHelper(,B16,C16,IF(A16="SN","1D",IF(A16="SW","1W",A16)),D16,JoinCalendar,E16,F16,IsCurrencyPairCollateralBased,CollateralCurve,Permanent,_xll.ohTrigger(ManualTrigger,'General Settings'!$C$17),ObjectOverwrite))</f>
        <v>obj_00985#0042</v>
      </c>
      <c r="H16" s="18" t="str">
        <f>_xll.ohRangeRetrieveError(G16)</f>
        <v/>
      </c>
      <c r="I16" s="6" t="str">
        <f>IFERROR(_xll.qlRateHelperQuoteName(G16),"--")</f>
        <v>USDSEK11M_Quote</v>
      </c>
      <c r="J16" s="7">
        <f>IFERROR(_xll.qlRateHelperQuoteValue(G16),"--")</f>
        <v>-7.0871000000000003E-2</v>
      </c>
      <c r="K16" s="28">
        <f>IFERROR(_xll.qlFxSwapRateHelperSpotValue(G16),"--")</f>
        <v>8.3656000000000006</v>
      </c>
      <c r="L16" s="7"/>
      <c r="M16" s="8" t="b">
        <f t="shared" si="2"/>
        <v>1</v>
      </c>
      <c r="N16" s="9">
        <v>50</v>
      </c>
      <c r="O16" s="9">
        <v>1</v>
      </c>
      <c r="P16" s="10">
        <f>IFERROR(_xll.qlRateHelperEarliestDate(G16),"--")</f>
        <v>42145</v>
      </c>
      <c r="Q16" s="10">
        <f>IFERROR(_xll.qlRateHelperLatestDate(G16),"--")</f>
        <v>42481</v>
      </c>
    </row>
    <row r="17" spans="1:17" x14ac:dyDescent="0.2">
      <c r="A17" s="23" t="s">
        <v>15</v>
      </c>
      <c r="B17" s="17" t="str">
        <f t="shared" si="0"/>
        <v>USDSEK1Y_Quote</v>
      </c>
      <c r="C17" s="17" t="str">
        <f t="shared" si="1"/>
        <v>USDSEK_Quote</v>
      </c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Settings'!$C$17))),"--",_xll.qlFxSwapRateHelper(,B17,C17,IF(A17="SN","1D",IF(A17="SW","1W",A17)),D17,JoinCalendar,E17,F17,IsCurrencyPairCollateralBased,CollateralCurve,Permanent,_xll.ohTrigger(ManualTrigger,'General Settings'!$C$17),ObjectOverwrite))</f>
        <v>obj_00975#0043</v>
      </c>
      <c r="H17" s="18" t="str">
        <f>_xll.ohRangeRetrieveError(G17)</f>
        <v/>
      </c>
      <c r="I17" s="6" t="str">
        <f>IFERROR(_xll.qlRateHelperQuoteName(G17),"--")</f>
        <v>USDSEK1Y_Quote</v>
      </c>
      <c r="J17" s="7">
        <f>IFERROR(_xll.qlRateHelperQuoteValue(G17),"--")</f>
        <v>-7.9448000000000005E-2</v>
      </c>
      <c r="K17" s="28">
        <f>IFERROR(_xll.qlFxSwapRateHelperSpotValue(G17),"--")</f>
        <v>8.3656000000000006</v>
      </c>
      <c r="L17" s="7"/>
      <c r="M17" s="8" t="b">
        <f t="shared" si="2"/>
        <v>1</v>
      </c>
      <c r="N17" s="9">
        <v>50</v>
      </c>
      <c r="O17" s="9">
        <v>1</v>
      </c>
      <c r="P17" s="10">
        <f>IFERROR(_xll.qlRateHelperEarliestDate(G17),"--")</f>
        <v>42145</v>
      </c>
      <c r="Q17" s="10">
        <f>IFERROR(_xll.qlRateHelperLatestDate(G17),"--")</f>
        <v>42513</v>
      </c>
    </row>
    <row r="18" spans="1:17" x14ac:dyDescent="0.2">
      <c r="A18" s="23" t="s">
        <v>81</v>
      </c>
      <c r="B18" s="17" t="str">
        <f t="shared" si="0"/>
        <v>USDSEK13M_Quote</v>
      </c>
      <c r="C18" s="17" t="str">
        <f t="shared" si="1"/>
        <v>USDSEK_Quote</v>
      </c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Settings'!$C$17))),"--",_xll.qlFxSwapRateHelper(,B18,C18,IF(A18="SN","1D",IF(A18="SW","1W",A18)),D18,JoinCalendar,E18,F18,IsCurrencyPairCollateralBased,CollateralCurve,Permanent,_xll.ohTrigger(ManualTrigger,'General Settings'!$C$17),ObjectOverwrite))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28" t="str">
        <f>IFERROR(_xll.qlFxSwapRateHelperSpotValue(G18),"--")</f>
        <v>--</v>
      </c>
      <c r="L18" s="7"/>
      <c r="M18" s="8" t="b">
        <f t="shared" si="2"/>
        <v>0</v>
      </c>
      <c r="N18" s="9">
        <v>50</v>
      </c>
      <c r="O18" s="9">
        <v>1</v>
      </c>
      <c r="P18" s="10" t="str">
        <f>IFERROR(_xll.qlRateHelperEarliestDate(G18),"--")</f>
        <v>--</v>
      </c>
      <c r="Q18" s="10" t="str">
        <f>IFERROR(_xll.qlRateHelperLatestDate(G18),"--")</f>
        <v>--</v>
      </c>
    </row>
    <row r="19" spans="1:17" x14ac:dyDescent="0.2">
      <c r="A19" s="23" t="s">
        <v>82</v>
      </c>
      <c r="B19" s="17" t="str">
        <f t="shared" si="0"/>
        <v>USDSEK14M_Quote</v>
      </c>
      <c r="C19" s="17" t="str">
        <f t="shared" si="1"/>
        <v>USDSEK_Quote</v>
      </c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Settings'!$C$17))),"--",_xll.qlFxSwapRateHelper(,B19,C19,IF(A19="SN","1D",IF(A19="SW","1W",A19)),D19,JoinCalendar,E19,F19,IsCurrencyPairCollateralBased,CollateralCurve,Permanent,_xll.ohTrigger(ManualTrigger,'General Settings'!$C$17),ObjectOverwrite))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28" t="str">
        <f>IFERROR(_xll.qlFxSwapRateHelperSpotValue(G19),"--")</f>
        <v>--</v>
      </c>
      <c r="L19" s="7"/>
      <c r="M19" s="8" t="b">
        <f t="shared" si="2"/>
        <v>0</v>
      </c>
      <c r="N19" s="9">
        <v>50</v>
      </c>
      <c r="O19" s="9">
        <v>1</v>
      </c>
      <c r="P19" s="10" t="str">
        <f>IFERROR(_xll.qlRateHelperEarliestDate(G19),"--")</f>
        <v>--</v>
      </c>
      <c r="Q19" s="10" t="str">
        <f>IFERROR(_xll.qlRateHelperLatestDate(G19),"--")</f>
        <v>--</v>
      </c>
    </row>
    <row r="20" spans="1:17" x14ac:dyDescent="0.2">
      <c r="A20" s="23" t="s">
        <v>14</v>
      </c>
      <c r="B20" s="17" t="str">
        <f t="shared" si="0"/>
        <v>USDSEK15M_Quote</v>
      </c>
      <c r="C20" s="17" t="str">
        <f t="shared" si="1"/>
        <v>USDSEK_Quote</v>
      </c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Settings'!$C$17))),"--",_xll.qlFxSwapRateHelper(,B20,C20,IF(A20="SN","1D",IF(A20="SW","1W",A20)),D20,JoinCalendar,E20,F20,IsCurrencyPairCollateralBased,CollateralCurve,Permanent,_xll.ohTrigger(ManualTrigger,'General Settings'!$C$17),ObjectOverwrite))</f>
        <v>obj_00978#0043</v>
      </c>
      <c r="H20" s="18" t="str">
        <f>_xll.ohRangeRetrieveError(G20)</f>
        <v/>
      </c>
      <c r="I20" s="6" t="str">
        <f>IFERROR(_xll.qlRateHelperQuoteName(G20),"--")</f>
        <v>USDSEK15M_Quote</v>
      </c>
      <c r="J20" s="7">
        <f>IFERROR(_xll.qlRateHelperQuoteValue(G20),"--")</f>
        <v>-0.10545</v>
      </c>
      <c r="K20" s="28">
        <f>IFERROR(_xll.qlFxSwapRateHelperSpotValue(G20),"--")</f>
        <v>8.3656000000000006</v>
      </c>
      <c r="L20" s="7"/>
      <c r="M20" s="8" t="b">
        <f t="shared" si="2"/>
        <v>1</v>
      </c>
      <c r="N20" s="9">
        <v>50</v>
      </c>
      <c r="O20" s="9">
        <v>1</v>
      </c>
      <c r="P20" s="10">
        <f>IFERROR(_xll.qlRateHelperEarliestDate(G20),"--")</f>
        <v>42145</v>
      </c>
      <c r="Q20" s="10">
        <f>IFERROR(_xll.qlRateHelperLatestDate(G20),"--")</f>
        <v>42604</v>
      </c>
    </row>
    <row r="21" spans="1:17" x14ac:dyDescent="0.2">
      <c r="A21" s="23" t="s">
        <v>83</v>
      </c>
      <c r="B21" s="17" t="str">
        <f t="shared" si="0"/>
        <v>USDSEK16M_Quote</v>
      </c>
      <c r="C21" s="17" t="str">
        <f t="shared" si="1"/>
        <v>USDSEK_Quote</v>
      </c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Settings'!$C$17))),"--",_xll.qlFxSwapRateHelper(,B21,C21,IF(A21="SN","1D",IF(A21="SW","1W",A21)),D21,JoinCalendar,E21,F21,IsCurrencyPairCollateralBased,CollateralCurve,Permanent,_xll.ohTrigger(ManualTrigger,'General Settings'!$C$17),ObjectOverwrite))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28" t="str">
        <f>IFERROR(_xll.qlFxSwapRateHelperSpotValue(G21),"--")</f>
        <v>--</v>
      </c>
      <c r="L21" s="7"/>
      <c r="M21" s="8" t="b">
        <f t="shared" si="2"/>
        <v>0</v>
      </c>
      <c r="N21" s="9">
        <v>50</v>
      </c>
      <c r="O21" s="9">
        <v>1</v>
      </c>
      <c r="P21" s="10" t="str">
        <f>IFERROR(_xll.qlRateHelperEarliestDate(G21),"--")</f>
        <v>--</v>
      </c>
      <c r="Q21" s="10" t="str">
        <f>IFERROR(_xll.qlRateHelperLatestDate(G21),"--")</f>
        <v>--</v>
      </c>
    </row>
    <row r="22" spans="1:17" x14ac:dyDescent="0.2">
      <c r="A22" s="23" t="s">
        <v>84</v>
      </c>
      <c r="B22" s="17" t="str">
        <f t="shared" si="0"/>
        <v>USDSEK17M_Quote</v>
      </c>
      <c r="C22" s="17" t="str">
        <f t="shared" si="1"/>
        <v>USDSEK_Quote</v>
      </c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Settings'!$C$17))),"--",_xll.qlFxSwapRateHelper(,B22,C22,IF(A22="SN","1D",IF(A22="SW","1W",A22)),D22,JoinCalendar,E22,F22,IsCurrencyPairCollateralBased,CollateralCurve,Permanent,_xll.ohTrigger(ManualTrigger,'General Settings'!$C$17),ObjectOverwrite))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28" t="str">
        <f>IFERROR(_xll.qlFxSwapRateHelperSpotValue(G22),"--")</f>
        <v>--</v>
      </c>
      <c r="L22" s="7"/>
      <c r="M22" s="8" t="b">
        <f t="shared" si="2"/>
        <v>0</v>
      </c>
      <c r="N22" s="9">
        <v>50</v>
      </c>
      <c r="O22" s="9">
        <v>1</v>
      </c>
      <c r="P22" s="10" t="str">
        <f>IFERROR(_xll.qlRateHelperEarliestDate(G22),"--")</f>
        <v>--</v>
      </c>
      <c r="Q22" s="10" t="str">
        <f>IFERROR(_xll.qlRateHelperLatestDate(G22),"--")</f>
        <v>--</v>
      </c>
    </row>
    <row r="23" spans="1:17" x14ac:dyDescent="0.2">
      <c r="A23" s="23" t="s">
        <v>13</v>
      </c>
      <c r="B23" s="17" t="str">
        <f t="shared" si="0"/>
        <v>USDSEK18M_Quote</v>
      </c>
      <c r="C23" s="17" t="str">
        <f t="shared" si="1"/>
        <v>USDSEK_Quote</v>
      </c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Settings'!$C$17))),"--",_xll.qlFxSwapRateHelper(,B23,C23,IF(A23="SN","1D",IF(A23="SW","1W",A23)),D23,JoinCalendar,E23,F23,IsCurrencyPairCollateralBased,CollateralCurve,Permanent,_xll.ohTrigger(ManualTrigger,'General Settings'!$C$17),ObjectOverwrite))</f>
        <v>obj_0097f#0043</v>
      </c>
      <c r="H23" s="18" t="str">
        <f>_xll.ohRangeRetrieveError(G23)</f>
        <v/>
      </c>
      <c r="I23" s="6" t="str">
        <f>IFERROR(_xll.qlRateHelperQuoteName(G23),"--")</f>
        <v>USDSEK18M_Quote</v>
      </c>
      <c r="J23" s="7">
        <f>IFERROR(_xll.qlRateHelperQuoteValue(G23),"--")</f>
        <v>-0.13452</v>
      </c>
      <c r="K23" s="28">
        <f>IFERROR(_xll.qlFxSwapRateHelperSpotValue(G23),"--")</f>
        <v>8.3656000000000006</v>
      </c>
      <c r="L23" s="7"/>
      <c r="M23" s="8" t="b">
        <f t="shared" si="2"/>
        <v>1</v>
      </c>
      <c r="N23" s="9">
        <v>50</v>
      </c>
      <c r="O23" s="9">
        <v>1</v>
      </c>
      <c r="P23" s="10">
        <f>IFERROR(_xll.qlRateHelperEarliestDate(G23),"--")</f>
        <v>42145</v>
      </c>
      <c r="Q23" s="10">
        <f>IFERROR(_xll.qlRateHelperLatestDate(G23),"--")</f>
        <v>42695</v>
      </c>
    </row>
    <row r="24" spans="1:17" x14ac:dyDescent="0.2">
      <c r="A24" s="23" t="s">
        <v>85</v>
      </c>
      <c r="B24" s="17" t="str">
        <f t="shared" si="0"/>
        <v>USDSEK19M_Quote</v>
      </c>
      <c r="C24" s="17" t="str">
        <f t="shared" si="1"/>
        <v>USDSEK_Quote</v>
      </c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Settings'!$C$17))),"--",_xll.qlFxSwapRateHelper(,B24,C24,IF(A24="SN","1D",IF(A24="SW","1W",A24)),D24,JoinCalendar,E24,F24,IsCurrencyPairCollateralBased,CollateralCurve,Permanent,_xll.ohTrigger(ManualTrigger,'General Settings'!$C$17),ObjectOverwrite))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28" t="str">
        <f>IFERROR(_xll.qlFxSwapRateHelperSpotValue(G24),"--")</f>
        <v>--</v>
      </c>
      <c r="L24" s="7"/>
      <c r="M24" s="8" t="b">
        <f t="shared" si="2"/>
        <v>0</v>
      </c>
      <c r="N24" s="9">
        <v>50</v>
      </c>
      <c r="O24" s="9">
        <v>1</v>
      </c>
      <c r="P24" s="10" t="str">
        <f>IFERROR(_xll.qlRateHelperEarliestDate(G24),"--")</f>
        <v>--</v>
      </c>
      <c r="Q24" s="10" t="str">
        <f>IFERROR(_xll.qlRateHelperLatestDate(G24),"--")</f>
        <v>--</v>
      </c>
    </row>
    <row r="25" spans="1:17" x14ac:dyDescent="0.2">
      <c r="A25" s="23" t="s">
        <v>86</v>
      </c>
      <c r="B25" s="17" t="str">
        <f t="shared" si="0"/>
        <v>USDSEK20M_Quote</v>
      </c>
      <c r="C25" s="17" t="str">
        <f t="shared" si="1"/>
        <v>USDSEK_Quote</v>
      </c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Settings'!$C$17))),"--",_xll.qlFxSwapRateHelper(,B25,C25,IF(A25="SN","1D",IF(A25="SW","1W",A25)),D25,JoinCalendar,E25,F25,IsCurrencyPairCollateralBased,CollateralCurve,Permanent,_xll.ohTrigger(ManualTrigger,'General Settings'!$C$17),ObjectOverwrite))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28" t="str">
        <f>IFERROR(_xll.qlFxSwapRateHelperSpotValue(G25),"--")</f>
        <v>--</v>
      </c>
      <c r="L25" s="7"/>
      <c r="M25" s="8" t="b">
        <f t="shared" si="2"/>
        <v>0</v>
      </c>
      <c r="N25" s="9">
        <v>50</v>
      </c>
      <c r="O25" s="9">
        <v>1</v>
      </c>
      <c r="P25" s="10" t="str">
        <f>IFERROR(_xll.qlRateHelperEarliestDate(G25),"--")</f>
        <v>--</v>
      </c>
      <c r="Q25" s="10" t="str">
        <f>IFERROR(_xll.qlRateHelperLatestDate(G25),"--")</f>
        <v>--</v>
      </c>
    </row>
    <row r="26" spans="1:17" x14ac:dyDescent="0.2">
      <c r="A26" s="23" t="s">
        <v>12</v>
      </c>
      <c r="B26" s="17" t="str">
        <f t="shared" si="0"/>
        <v>USDSEK21M_Quote</v>
      </c>
      <c r="C26" s="17" t="str">
        <f t="shared" si="1"/>
        <v>USDSEK_Quote</v>
      </c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Settings'!$C$17))),"--",_xll.qlFxSwapRateHelper(,B26,C26,IF(A26="SN","1D",IF(A26="SW","1W",A26)),D26,JoinCalendar,E26,F26,IsCurrencyPairCollateralBased,CollateralCurve,Permanent,_xll.ohTrigger(ManualTrigger,'General Settings'!$C$17),ObjectOverwrite))</f>
        <v>obj_0090f#0043</v>
      </c>
      <c r="H26" s="18" t="str">
        <f>_xll.ohRangeRetrieveError(G26)</f>
        <v/>
      </c>
      <c r="I26" s="6" t="str">
        <f>IFERROR(_xll.qlRateHelperQuoteName(G26),"--")</f>
        <v>USDSEK21M_Quote</v>
      </c>
      <c r="J26" s="7">
        <f>IFERROR(_xll.qlRateHelperQuoteValue(G26),"--")</f>
        <v>-0.16220000000000001</v>
      </c>
      <c r="K26" s="28">
        <f>IFERROR(_xll.qlFxSwapRateHelperSpotValue(G26),"--")</f>
        <v>8.3656000000000006</v>
      </c>
      <c r="L26" s="7"/>
      <c r="M26" s="8" t="b">
        <f t="shared" si="2"/>
        <v>1</v>
      </c>
      <c r="N26" s="9">
        <v>50</v>
      </c>
      <c r="O26" s="9">
        <v>1</v>
      </c>
      <c r="P26" s="10">
        <f>IFERROR(_xll.qlRateHelperEarliestDate(G26),"--")</f>
        <v>42145</v>
      </c>
      <c r="Q26" s="10">
        <f>IFERROR(_xll.qlRateHelperLatestDate(G26),"--")</f>
        <v>42787</v>
      </c>
    </row>
    <row r="27" spans="1:17" x14ac:dyDescent="0.2">
      <c r="A27" s="23" t="s">
        <v>87</v>
      </c>
      <c r="B27" s="17" t="str">
        <f t="shared" si="0"/>
        <v>USDSEK22M_Quote</v>
      </c>
      <c r="C27" s="17" t="str">
        <f t="shared" si="1"/>
        <v>USDSEK_Quote</v>
      </c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Settings'!$C$17))),"--",_xll.qlFxSwapRateHelper(,B27,C27,IF(A27="SN","1D",IF(A27="SW","1W",A27)),D27,JoinCalendar,E27,F27,IsCurrencyPairCollateralBased,CollateralCurve,Permanent,_xll.ohTrigger(ManualTrigger,'General Settings'!$C$17),ObjectOverwrite))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28" t="str">
        <f>IFERROR(_xll.qlFxSwapRateHelperSpotValue(G27),"--")</f>
        <v>--</v>
      </c>
      <c r="L27" s="7"/>
      <c r="M27" s="8" t="b">
        <f t="shared" si="2"/>
        <v>0</v>
      </c>
      <c r="N27" s="9">
        <v>50</v>
      </c>
      <c r="O27" s="9">
        <v>1</v>
      </c>
      <c r="P27" s="10" t="str">
        <f>IFERROR(_xll.qlRateHelperEarliestDate(G27),"--")</f>
        <v>--</v>
      </c>
      <c r="Q27" s="10" t="str">
        <f>IFERROR(_xll.qlRateHelperLatestDate(G27),"--")</f>
        <v>--</v>
      </c>
    </row>
    <row r="28" spans="1:17" x14ac:dyDescent="0.2">
      <c r="A28" s="23" t="s">
        <v>88</v>
      </c>
      <c r="B28" s="17" t="str">
        <f t="shared" si="0"/>
        <v>USDSEK23M_Quote</v>
      </c>
      <c r="C28" s="17" t="str">
        <f t="shared" si="1"/>
        <v>USDSEK_Quote</v>
      </c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Settings'!$C$17))),"--",_xll.qlFxSwapRateHelper(,B28,C28,IF(A28="SN","1D",IF(A28="SW","1W",A28)),D28,JoinCalendar,E28,F28,IsCurrencyPairCollateralBased,CollateralCurve,Permanent,_xll.ohTrigger(ManualTrigger,'General Settings'!$C$17),ObjectOverwrite))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28" t="str">
        <f>IFERROR(_xll.qlFxSwapRateHelperSpotValue(G28),"--")</f>
        <v>--</v>
      </c>
      <c r="L28" s="7"/>
      <c r="M28" s="8" t="b">
        <f t="shared" si="2"/>
        <v>0</v>
      </c>
      <c r="N28" s="9">
        <v>50</v>
      </c>
      <c r="O28" s="9">
        <v>1</v>
      </c>
      <c r="P28" s="10" t="str">
        <f>IFERROR(_xll.qlRateHelperEarliestDate(G28),"--")</f>
        <v>--</v>
      </c>
      <c r="Q28" s="10" t="str">
        <f>IFERROR(_xll.qlRateHelperLatestDate(G28),"--")</f>
        <v>--</v>
      </c>
    </row>
    <row r="29" spans="1:17" x14ac:dyDescent="0.2">
      <c r="A29" s="23" t="s">
        <v>11</v>
      </c>
      <c r="B29" s="17" t="str">
        <f t="shared" si="0"/>
        <v>USDSEK2Y_Quote</v>
      </c>
      <c r="C29" s="17" t="str">
        <f t="shared" si="1"/>
        <v>USDSEK_Quote</v>
      </c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Settings'!$C$17))),"--",_xll.qlFxSwapRateHelper(,B29,C29,IF(A29="SN","1D",IF(A29="SW","1W",A29)),D29,JoinCalendar,E29,F29,IsCurrencyPairCollateralBased,CollateralCurve,Permanent,_xll.ohTrigger(ManualTrigger,'General Settings'!$C$17),ObjectOverwrite))</f>
        <v>obj_00982#0043</v>
      </c>
      <c r="H29" s="18" t="str">
        <f>_xll.ohRangeRetrieveError(G29)</f>
        <v/>
      </c>
      <c r="I29" s="6" t="str">
        <f>IFERROR(_xll.qlRateHelperQuoteName(G29),"--")</f>
        <v>USDSEK2Y_Quote</v>
      </c>
      <c r="J29" s="7">
        <f>IFERROR(_xll.qlRateHelperQuoteValue(G29),"--")</f>
        <v>-0.19409999999999999</v>
      </c>
      <c r="K29" s="28">
        <f>IFERROR(_xll.qlFxSwapRateHelperSpotValue(G29),"--")</f>
        <v>8.3656000000000006</v>
      </c>
      <c r="L29" s="7"/>
      <c r="M29" s="8" t="b">
        <f t="shared" si="2"/>
        <v>1</v>
      </c>
      <c r="N29" s="9">
        <v>50</v>
      </c>
      <c r="O29" s="9">
        <v>1</v>
      </c>
      <c r="P29" s="10">
        <f>IFERROR(_xll.qlRateHelperEarliestDate(G29),"--")</f>
        <v>42145</v>
      </c>
      <c r="Q29" s="10">
        <f>IFERROR(_xll.qlRateHelperLatestDate(G29),"--")</f>
        <v>42877</v>
      </c>
    </row>
    <row r="30" spans="1:17" x14ac:dyDescent="0.2">
      <c r="A30" s="23" t="s">
        <v>10</v>
      </c>
      <c r="B30" s="17" t="str">
        <f t="shared" si="0"/>
        <v>USDSEK3Y_Quote</v>
      </c>
      <c r="C30" s="17" t="str">
        <f t="shared" si="1"/>
        <v>USDSEK_Quote</v>
      </c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Settings'!$C$17))),"--",_xll.qlFxSwapRateHelper(,B30,C30,IF(A30="SN","1D",IF(A30="SW","1W",A30)),D30,JoinCalendar,E30,F30,IsCurrencyPairCollateralBased,CollateralCurve,Permanent,_xll.ohTrigger(ManualTrigger,'General Settings'!$C$17),ObjectOverwrite))</f>
        <v>obj_00981#0043</v>
      </c>
      <c r="H30" s="18" t="str">
        <f>_xll.ohRangeRetrieveError(G30)</f>
        <v/>
      </c>
      <c r="I30" s="6" t="str">
        <f>IFERROR(_xll.qlRateHelperQuoteName(G30),"--")</f>
        <v>USDSEK3Y_Quote</v>
      </c>
      <c r="J30" s="7">
        <f>IFERROR(_xll.qlRateHelperQuoteValue(G30),"--")</f>
        <v>-0.31706000000000001</v>
      </c>
      <c r="K30" s="28">
        <f>IFERROR(_xll.qlFxSwapRateHelperSpotValue(G30),"--")</f>
        <v>8.3656000000000006</v>
      </c>
      <c r="L30" s="7"/>
      <c r="M30" s="8" t="b">
        <f t="shared" si="2"/>
        <v>1</v>
      </c>
      <c r="N30" s="9">
        <v>50</v>
      </c>
      <c r="O30" s="9">
        <v>1</v>
      </c>
      <c r="P30" s="10">
        <f>IFERROR(_xll.qlRateHelperEarliestDate(G30),"--")</f>
        <v>42145</v>
      </c>
      <c r="Q30" s="10">
        <f>IFERROR(_xll.qlRateHelperLatestDate(G30),"--")</f>
        <v>43242</v>
      </c>
    </row>
    <row r="31" spans="1:17" x14ac:dyDescent="0.2">
      <c r="A31" s="23" t="s">
        <v>9</v>
      </c>
      <c r="B31" s="17" t="str">
        <f t="shared" si="0"/>
        <v>USDSEK4Y_Quote</v>
      </c>
      <c r="C31" s="17" t="str">
        <f t="shared" si="1"/>
        <v>USDSEK_Quote</v>
      </c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Settings'!$C$17))),"--",_xll.qlFxSwapRateHelper(,B31,C31,IF(A31="SN","1D",IF(A31="SW","1W",A31)),D31,JoinCalendar,E31,F31,IsCurrencyPairCollateralBased,CollateralCurve,Permanent,_xll.ohTrigger(ManualTrigger,'General Settings'!$C$17),ObjectOverwrite))</f>
        <v>obj_00976#0043</v>
      </c>
      <c r="H31" s="18" t="str">
        <f>_xll.ohRangeRetrieveError(G31)</f>
        <v/>
      </c>
      <c r="I31" s="6" t="str">
        <f>IFERROR(_xll.qlRateHelperQuoteName(G31),"--")</f>
        <v>USDSEK4Y_Quote</v>
      </c>
      <c r="J31" s="7">
        <f>IFERROR(_xll.qlRateHelperQuoteValue(G31),"--")</f>
        <v>-0.43021000000000004</v>
      </c>
      <c r="K31" s="28">
        <f>IFERROR(_xll.qlFxSwapRateHelperSpotValue(G31),"--")</f>
        <v>8.3656000000000006</v>
      </c>
      <c r="L31" s="7"/>
      <c r="M31" s="8" t="b">
        <f t="shared" si="2"/>
        <v>1</v>
      </c>
      <c r="N31" s="9">
        <v>50</v>
      </c>
      <c r="O31" s="9">
        <v>1</v>
      </c>
      <c r="P31" s="10">
        <f>IFERROR(_xll.qlRateHelperEarliestDate(G31),"--")</f>
        <v>42145</v>
      </c>
      <c r="Q31" s="10">
        <f>IFERROR(_xll.qlRateHelperLatestDate(G31),"--")</f>
        <v>43606</v>
      </c>
    </row>
    <row r="32" spans="1:17" x14ac:dyDescent="0.2">
      <c r="A32" s="23" t="s">
        <v>8</v>
      </c>
      <c r="B32" s="17" t="str">
        <f t="shared" si="0"/>
        <v>USDSEK5Y_Quote</v>
      </c>
      <c r="C32" s="17" t="str">
        <f t="shared" si="1"/>
        <v>USDSEK_Quote</v>
      </c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Settings'!$C$17))),"--",_xll.qlFxSwapRateHelper(,B32,C32,IF(A32="SN","1D",IF(A32="SW","1W",A32)),D32,JoinCalendar,E32,F32,IsCurrencyPairCollateralBased,CollateralCurve,Permanent,_xll.ohTrigger(ManualTrigger,'General Settings'!$C$17),ObjectOverwrite))</f>
        <v>obj_00917#0043</v>
      </c>
      <c r="H32" s="18" t="str">
        <f>_xll.ohRangeRetrieveError(G32)</f>
        <v/>
      </c>
      <c r="I32" s="6" t="str">
        <f>IFERROR(_xll.qlRateHelperQuoteName(G32),"--")</f>
        <v>USDSEK5Y_Quote</v>
      </c>
      <c r="J32" s="7">
        <f>IFERROR(_xll.qlRateHelperQuoteValue(G32),"--")</f>
        <v>-0.52468000000000004</v>
      </c>
      <c r="K32" s="28">
        <f>IFERROR(_xll.qlFxSwapRateHelperSpotValue(G32),"--")</f>
        <v>8.3656000000000006</v>
      </c>
      <c r="L32" s="7"/>
      <c r="M32" s="8" t="b">
        <f t="shared" si="2"/>
        <v>1</v>
      </c>
      <c r="N32" s="9">
        <v>50</v>
      </c>
      <c r="O32" s="9">
        <v>1</v>
      </c>
      <c r="P32" s="10">
        <f>IFERROR(_xll.qlRateHelperEarliestDate(G32),"--")</f>
        <v>42145</v>
      </c>
      <c r="Q32" s="10">
        <f>IFERROR(_xll.qlRateHelperLatestDate(G32),"--")</f>
        <v>43973</v>
      </c>
    </row>
    <row r="33" spans="1:17" x14ac:dyDescent="0.2">
      <c r="A33" s="23" t="s">
        <v>7</v>
      </c>
      <c r="B33" s="17" t="str">
        <f t="shared" si="0"/>
        <v>USDSEK6Y_Quote</v>
      </c>
      <c r="C33" s="17" t="str">
        <f t="shared" si="1"/>
        <v>USDSEK_Quote</v>
      </c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Settings'!$C$17))),"--",_xll.qlFxSwapRateHelper(,B33,C33,IF(A33="SN","1D",IF(A33="SW","1W",A33)),D33,JoinCalendar,E33,F33,IsCurrencyPairCollateralBased,CollateralCurve,Permanent,_xll.ohTrigger(ManualTrigger,'General Settings'!$C$17),ObjectOverwrite))</f>
        <v>obj_0097b#0043</v>
      </c>
      <c r="H33" s="18" t="str">
        <f>_xll.ohRangeRetrieveError(G33)</f>
        <v/>
      </c>
      <c r="I33" s="6" t="str">
        <f>IFERROR(_xll.qlRateHelperQuoteName(G33),"--")</f>
        <v>USDSEK6Y_Quote</v>
      </c>
      <c r="J33" s="7">
        <f>IFERROR(_xll.qlRateHelperQuoteValue(G33),"--")</f>
        <v>-0.60235000000000005</v>
      </c>
      <c r="K33" s="28">
        <f>IFERROR(_xll.qlFxSwapRateHelperSpotValue(G33),"--")</f>
        <v>8.3656000000000006</v>
      </c>
      <c r="L33" s="7"/>
      <c r="M33" s="8" t="b">
        <f t="shared" si="2"/>
        <v>1</v>
      </c>
      <c r="N33" s="9">
        <v>50</v>
      </c>
      <c r="O33" s="9">
        <v>1</v>
      </c>
      <c r="P33" s="10">
        <f>IFERROR(_xll.qlRateHelperEarliestDate(G33),"--")</f>
        <v>42145</v>
      </c>
      <c r="Q33" s="10">
        <f>IFERROR(_xll.qlRateHelperLatestDate(G33),"--")</f>
        <v>44337</v>
      </c>
    </row>
    <row r="34" spans="1:17" x14ac:dyDescent="0.2">
      <c r="A34" s="23" t="s">
        <v>6</v>
      </c>
      <c r="B34" s="17" t="str">
        <f t="shared" ref="B34:B57" si="3">CollateralCurrency&amp;ForeignCurrency&amp;A34&amp;"_Quote"</f>
        <v>USDSEK7Y_Quote</v>
      </c>
      <c r="C34" s="17" t="str">
        <f t="shared" ref="C34:C57" si="4">CollateralCurrency&amp;ForeignCurrency&amp;QuoteSuffix</f>
        <v>USDSEK_Quote</v>
      </c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Settings'!$C$17))),"--",_xll.qlFxSwapRateHelper(,B34,C34,IF(A34="SN","1D",IF(A34="SW","1W",A34)),D34,JoinCalendar,E34,F34,IsCurrencyPairCollateralBased,CollateralCurve,Permanent,_xll.ohTrigger(ManualTrigger,'General Settings'!$C$17),ObjectOverwrite))</f>
        <v>obj_0097c#0043</v>
      </c>
      <c r="H34" s="18" t="str">
        <f>_xll.ohRangeRetrieveError(G34)</f>
        <v/>
      </c>
      <c r="I34" s="6" t="str">
        <f>IFERROR(_xll.qlRateHelperQuoteName(G34),"--")</f>
        <v>USDSEK7Y_Quote</v>
      </c>
      <c r="J34" s="7">
        <f>IFERROR(_xll.qlRateHelperQuoteValue(G34),"--")</f>
        <v>-0.66215500000000005</v>
      </c>
      <c r="K34" s="28">
        <f>IFERROR(_xll.qlFxSwapRateHelperSpotValue(G34),"--")</f>
        <v>8.3656000000000006</v>
      </c>
      <c r="L34" s="7"/>
      <c r="M34" s="8" t="b">
        <f t="shared" si="2"/>
        <v>1</v>
      </c>
      <c r="N34" s="9">
        <v>50</v>
      </c>
      <c r="O34" s="9">
        <v>1</v>
      </c>
      <c r="P34" s="10">
        <f>IFERROR(_xll.qlRateHelperEarliestDate(G34),"--")</f>
        <v>42145</v>
      </c>
      <c r="Q34" s="10">
        <f>IFERROR(_xll.qlRateHelperLatestDate(G34),"--")</f>
        <v>44704</v>
      </c>
    </row>
    <row r="35" spans="1:17" x14ac:dyDescent="0.2">
      <c r="A35" s="23" t="s">
        <v>5</v>
      </c>
      <c r="B35" s="17" t="str">
        <f t="shared" si="3"/>
        <v>USDSEK8Y_Quote</v>
      </c>
      <c r="C35" s="17" t="str">
        <f t="shared" si="4"/>
        <v>USDSEK_Quote</v>
      </c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Settings'!$C$17))),"--",_xll.qlFxSwapRateHelper(,B35,C35,IF(A35="SN","1D",IF(A35="SW","1W",A35)),D35,JoinCalendar,E35,F35,IsCurrencyPairCollateralBased,CollateralCurve,Permanent,_xll.ohTrigger(ManualTrigger,'General Settings'!$C$17),ObjectOverwrite))</f>
        <v>obj_0097e#0043</v>
      </c>
      <c r="H35" s="18" t="str">
        <f>_xll.ohRangeRetrieveError(G35)</f>
        <v/>
      </c>
      <c r="I35" s="6" t="str">
        <f>IFERROR(_xll.qlRateHelperQuoteName(G35),"--")</f>
        <v>USDSEK8Y_Quote</v>
      </c>
      <c r="J35" s="7">
        <f>IFERROR(_xll.qlRateHelperQuoteValue(G35),"--")</f>
        <v>-0.71960000000000002</v>
      </c>
      <c r="K35" s="28">
        <f>IFERROR(_xll.qlFxSwapRateHelperSpotValue(G35),"--")</f>
        <v>8.3656000000000006</v>
      </c>
      <c r="L35" s="7"/>
      <c r="M35" s="8" t="b">
        <f t="shared" si="2"/>
        <v>1</v>
      </c>
      <c r="N35" s="9">
        <v>50</v>
      </c>
      <c r="O35" s="9">
        <v>1</v>
      </c>
      <c r="P35" s="10">
        <f>IFERROR(_xll.qlRateHelperEarliestDate(G35),"--")</f>
        <v>42145</v>
      </c>
      <c r="Q35" s="10">
        <f>IFERROR(_xll.qlRateHelperLatestDate(G35),"--")</f>
        <v>45068</v>
      </c>
    </row>
    <row r="36" spans="1:17" x14ac:dyDescent="0.2">
      <c r="A36" s="23" t="s">
        <v>4</v>
      </c>
      <c r="B36" s="17" t="str">
        <f t="shared" si="3"/>
        <v>USDSEK9Y_Quote</v>
      </c>
      <c r="C36" s="17" t="str">
        <f t="shared" si="4"/>
        <v>USDSEK_Quote</v>
      </c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Settings'!$C$17))),"--",_xll.qlFxSwapRateHelper(,B36,C36,IF(A36="SN","1D",IF(A36="SW","1W",A36)),D36,JoinCalendar,E36,F36,IsCurrencyPairCollateralBased,CollateralCurve,Permanent,_xll.ohTrigger(ManualTrigger,'General Settings'!$C$17),ObjectOverwrite))</f>
        <v>obj_00974#0042</v>
      </c>
      <c r="H36" s="18" t="str">
        <f>_xll.ohRangeRetrieveError(G36)</f>
        <v/>
      </c>
      <c r="I36" s="6" t="str">
        <f>IFERROR(_xll.qlRateHelperQuoteName(G36),"--")</f>
        <v>USDSEK9Y_Quote</v>
      </c>
      <c r="J36" s="7">
        <f>IFERROR(_xll.qlRateHelperQuoteValue(G36),"--")</f>
        <v>-0.75723000000000007</v>
      </c>
      <c r="K36" s="28">
        <f>IFERROR(_xll.qlFxSwapRateHelperSpotValue(G36),"--")</f>
        <v>8.3656000000000006</v>
      </c>
      <c r="L36" s="7"/>
      <c r="M36" s="8" t="b">
        <f t="shared" si="2"/>
        <v>1</v>
      </c>
      <c r="N36" s="9">
        <v>50</v>
      </c>
      <c r="O36" s="9">
        <v>1</v>
      </c>
      <c r="P36" s="10">
        <f>IFERROR(_xll.qlRateHelperEarliestDate(G36),"--")</f>
        <v>42145</v>
      </c>
      <c r="Q36" s="10">
        <f>IFERROR(_xll.qlRateHelperLatestDate(G36),"--")</f>
        <v>45433</v>
      </c>
    </row>
    <row r="37" spans="1:17" x14ac:dyDescent="0.2">
      <c r="A37" s="23" t="s">
        <v>3</v>
      </c>
      <c r="B37" s="17" t="str">
        <f t="shared" si="3"/>
        <v>USDSEK10Y_Quote</v>
      </c>
      <c r="C37" s="17" t="str">
        <f t="shared" si="4"/>
        <v>USDSEK_Quote</v>
      </c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Settings'!$C$17))),"--",_xll.qlFxSwapRateHelper(,B37,C37,IF(A37="SN","1D",IF(A37="SW","1W",A37)),D37,JoinCalendar,E37,F37,IsCurrencyPairCollateralBased,CollateralCurve,Permanent,_xll.ohTrigger(ManualTrigger,'General Settings'!$C$17),ObjectOverwrite))</f>
        <v>obj_00925#0043</v>
      </c>
      <c r="H37" s="18" t="str">
        <f>_xll.ohRangeRetrieveError(G37)</f>
        <v/>
      </c>
      <c r="I37" s="6" t="str">
        <f>IFERROR(_xll.qlRateHelperQuoteName(G37),"--")</f>
        <v>USDSEK10Y_Quote</v>
      </c>
      <c r="J37" s="7">
        <f>IFERROR(_xll.qlRateHelperQuoteValue(G37),"--")</f>
        <v>-0.80358999999999992</v>
      </c>
      <c r="K37" s="28">
        <f>IFERROR(_xll.qlFxSwapRateHelperSpotValue(G37),"--")</f>
        <v>8.3656000000000006</v>
      </c>
      <c r="L37" s="7"/>
      <c r="M37" s="8" t="b">
        <f t="shared" si="2"/>
        <v>1</v>
      </c>
      <c r="N37" s="9">
        <v>50</v>
      </c>
      <c r="O37" s="9">
        <v>1</v>
      </c>
      <c r="P37" s="10">
        <f>IFERROR(_xll.qlRateHelperEarliestDate(G37),"--")</f>
        <v>42145</v>
      </c>
      <c r="Q37" s="10">
        <f>IFERROR(_xll.qlRateHelperLatestDate(G37),"--")</f>
        <v>45798</v>
      </c>
    </row>
    <row r="38" spans="1:17" x14ac:dyDescent="0.2">
      <c r="A38" s="23" t="s">
        <v>89</v>
      </c>
      <c r="B38" s="17" t="str">
        <f t="shared" si="3"/>
        <v>USDSEK11Y_Quote</v>
      </c>
      <c r="C38" s="17" t="str">
        <f t="shared" si="4"/>
        <v>USDSEK_Quote</v>
      </c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Settings'!$C$17))),"--",_xll.qlFxSwapRateHelper(,B38,C38,IF(A38="SN","1D",IF(A38="SW","1W",A38)),D38,JoinCalendar,E38,F38,IsCurrencyPairCollateralBased,CollateralCurve,Permanent,_xll.ohTrigger(ManualTrigger,'General Settings'!$C$17),ObjectOverwrite))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28" t="str">
        <f>IFERROR(_xll.qlFxSwapRateHelperSpotValue(G38),"--")</f>
        <v>--</v>
      </c>
      <c r="L38" s="7"/>
      <c r="M38" s="8" t="b">
        <f t="shared" si="2"/>
        <v>0</v>
      </c>
      <c r="N38" s="9">
        <v>50</v>
      </c>
      <c r="O38" s="9">
        <v>1</v>
      </c>
      <c r="P38" s="10" t="str">
        <f>IFERROR(_xll.qlRateHelperEarliestDate(G38),"--")</f>
        <v>--</v>
      </c>
      <c r="Q38" s="10" t="str">
        <f>IFERROR(_xll.qlRateHelperLatestDate(G38),"--")</f>
        <v>--</v>
      </c>
    </row>
    <row r="39" spans="1:17" x14ac:dyDescent="0.2">
      <c r="A39" s="23" t="s">
        <v>2</v>
      </c>
      <c r="B39" s="17" t="str">
        <f t="shared" si="3"/>
        <v>USDSEK12Y_Quote</v>
      </c>
      <c r="C39" s="17" t="str">
        <f t="shared" si="4"/>
        <v>USDSEK_Quote</v>
      </c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Settings'!$C$17))),"--",_xll.qlFxSwapRateHelper(,B39,C39,IF(A39="SN","1D",IF(A39="SW","1W",A39)),D39,JoinCalendar,E39,F39,IsCurrencyPairCollateralBased,CollateralCurve,Permanent,_xll.ohTrigger(ManualTrigger,'General Settings'!$C$17),ObjectOverwrite))</f>
        <v>obj_00988#0043</v>
      </c>
      <c r="H39" s="18" t="str">
        <f>_xll.ohRangeRetrieveError(G39)</f>
        <v/>
      </c>
      <c r="I39" s="6" t="str">
        <f>IFERROR(_xll.qlRateHelperQuoteName(G39),"--")</f>
        <v>USDSEK12Y_Quote</v>
      </c>
      <c r="J39" s="7">
        <f>IFERROR(_xll.qlRateHelperQuoteValue(G39),"--")</f>
        <v>-0.89749999999999996</v>
      </c>
      <c r="K39" s="28">
        <f>IFERROR(_xll.qlFxSwapRateHelperSpotValue(G39),"--")</f>
        <v>8.3656000000000006</v>
      </c>
      <c r="L39" s="7"/>
      <c r="M39" s="8" t="b">
        <f t="shared" si="2"/>
        <v>1</v>
      </c>
      <c r="N39" s="9">
        <v>50</v>
      </c>
      <c r="O39" s="9">
        <v>1</v>
      </c>
      <c r="P39" s="10">
        <f>IFERROR(_xll.qlRateHelperEarliestDate(G39),"--")</f>
        <v>42145</v>
      </c>
      <c r="Q39" s="10">
        <f>IFERROR(_xll.qlRateHelperLatestDate(G39),"--")</f>
        <v>46528</v>
      </c>
    </row>
    <row r="40" spans="1:17" x14ac:dyDescent="0.2">
      <c r="A40" s="23" t="s">
        <v>90</v>
      </c>
      <c r="B40" s="17" t="str">
        <f t="shared" si="3"/>
        <v>USDSEK13Y_Quote</v>
      </c>
      <c r="C40" s="17" t="str">
        <f t="shared" si="4"/>
        <v>USDSEK_Quote</v>
      </c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Settings'!$C$17))),"--",_xll.qlFxSwapRateHelper(,B40,C40,IF(A40="SN","1D",IF(A40="SW","1W",A40)),D40,JoinCalendar,E40,F40,IsCurrencyPairCollateralBased,CollateralCurve,Permanent,_xll.ohTrigger(ManualTrigger,'General Settings'!$C$17),ObjectOverwrite))</f>
        <v>--</v>
      </c>
      <c r="H40" s="18" t="str">
        <f>_xll.ohRangeRetrieveError(G40)</f>
        <v/>
      </c>
      <c r="I40" s="6" t="str">
        <f>IFERROR(_xll.qlRateHelperQuoteName(G40),"--")</f>
        <v>--</v>
      </c>
      <c r="J40" s="7" t="str">
        <f>IFERROR(_xll.qlRateHelperQuoteValue(G40),"--")</f>
        <v>--</v>
      </c>
      <c r="K40" s="28" t="str">
        <f>IFERROR(_xll.qlFxSwapRateHelperSpotValue(G40),"--")</f>
        <v>--</v>
      </c>
      <c r="L40" s="7"/>
      <c r="M40" s="8" t="b">
        <f t="shared" si="2"/>
        <v>0</v>
      </c>
      <c r="N40" s="9">
        <v>50</v>
      </c>
      <c r="O40" s="9">
        <v>1</v>
      </c>
      <c r="P40" s="10" t="str">
        <f>IFERROR(_xll.qlRateHelperEarliestDate(G40),"--")</f>
        <v>--</v>
      </c>
      <c r="Q40" s="10" t="str">
        <f>IFERROR(_xll.qlRateHelperLatestDate(G40),"--")</f>
        <v>--</v>
      </c>
    </row>
    <row r="41" spans="1:17" x14ac:dyDescent="0.2">
      <c r="A41" s="23" t="s">
        <v>91</v>
      </c>
      <c r="B41" s="17" t="str">
        <f t="shared" si="3"/>
        <v>USDSEK14Y_Quote</v>
      </c>
      <c r="C41" s="17" t="str">
        <f t="shared" si="4"/>
        <v>USDSEK_Quote</v>
      </c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Settings'!$C$17))),"--",_xll.qlFxSwapRateHelper(,B41,C41,IF(A41="SN","1D",IF(A41="SW","1W",A41)),D41,JoinCalendar,E41,F41,IsCurrencyPairCollateralBased,CollateralCurve,Permanent,_xll.ohTrigger(ManualTrigger,'General Settings'!$C$17),ObjectOverwrite))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28" t="str">
        <f>IFERROR(_xll.qlFxSwapRateHelperSpotValue(G41),"--")</f>
        <v>--</v>
      </c>
      <c r="L41" s="7"/>
      <c r="M41" s="8" t="b">
        <f t="shared" si="2"/>
        <v>0</v>
      </c>
      <c r="N41" s="9">
        <v>50</v>
      </c>
      <c r="O41" s="9">
        <v>1</v>
      </c>
      <c r="P41" s="10" t="str">
        <f>IFERROR(_xll.qlRateHelperEarliestDate(G41),"--")</f>
        <v>--</v>
      </c>
      <c r="Q41" s="10" t="str">
        <f>IFERROR(_xll.qlRateHelperLatestDate(G41),"--")</f>
        <v>--</v>
      </c>
    </row>
    <row r="42" spans="1:17" x14ac:dyDescent="0.2">
      <c r="A42" s="23" t="s">
        <v>1</v>
      </c>
      <c r="B42" s="17" t="str">
        <f t="shared" si="3"/>
        <v>USDSEK15Y_Quote</v>
      </c>
      <c r="C42" s="17" t="str">
        <f t="shared" si="4"/>
        <v>USDSEK_Quote</v>
      </c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Settings'!$C$17))),"--",_xll.qlFxSwapRateHelper(,B42,C42,IF(A42="SN","1D",IF(A42="SW","1W",A42)),D42,JoinCalendar,E42,F42,IsCurrencyPairCollateralBased,CollateralCurve,Permanent,_xll.ohTrigger(ManualTrigger,'General Settings'!$C$17),ObjectOverwrite))</f>
        <v>obj_00980#0043</v>
      </c>
      <c r="H42" s="18" t="str">
        <f>_xll.ohRangeRetrieveError(G42)</f>
        <v/>
      </c>
      <c r="I42" s="6" t="str">
        <f>IFERROR(_xll.qlRateHelperQuoteName(G42),"--")</f>
        <v>USDSEK15Y_Quote</v>
      </c>
      <c r="J42" s="7">
        <f>IFERROR(_xll.qlRateHelperQuoteValue(G42),"--")</f>
        <v>-1.0315000000000001</v>
      </c>
      <c r="K42" s="28">
        <f>IFERROR(_xll.qlFxSwapRateHelperSpotValue(G42),"--")</f>
        <v>8.3656000000000006</v>
      </c>
      <c r="L42" s="7"/>
      <c r="M42" s="8" t="b">
        <f t="shared" si="2"/>
        <v>1</v>
      </c>
      <c r="N42" s="9">
        <v>50</v>
      </c>
      <c r="O42" s="9">
        <v>1</v>
      </c>
      <c r="P42" s="10">
        <f>IFERROR(_xll.qlRateHelperEarliestDate(G42),"--")</f>
        <v>42145</v>
      </c>
      <c r="Q42" s="10">
        <f>IFERROR(_xll.qlRateHelperLatestDate(G42),"--")</f>
        <v>47624</v>
      </c>
    </row>
    <row r="43" spans="1:17" x14ac:dyDescent="0.2">
      <c r="A43" s="23" t="s">
        <v>92</v>
      </c>
      <c r="B43" s="17" t="str">
        <f t="shared" si="3"/>
        <v>USDSEK16Y_Quote</v>
      </c>
      <c r="C43" s="17" t="str">
        <f t="shared" si="4"/>
        <v>USDSEK_Quote</v>
      </c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Settings'!$C$17))),"--",_xll.qlFxSwapRateHelper(,B43,C43,IF(A43="SN","1D",IF(A43="SW","1W",A43)),D43,JoinCalendar,E43,F43,IsCurrencyPairCollateralBased,CollateralCurve,Permanent,_xll.ohTrigger(ManualTrigger,'General Settings'!$C$17),ObjectOverwrite))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28" t="str">
        <f>IFERROR(_xll.qlFxSwapRateHelperSpotValue(G43),"--")</f>
        <v>--</v>
      </c>
      <c r="L43" s="7"/>
      <c r="M43" s="8" t="b">
        <f t="shared" si="2"/>
        <v>0</v>
      </c>
      <c r="N43" s="9">
        <v>50</v>
      </c>
      <c r="O43" s="9">
        <v>1</v>
      </c>
      <c r="P43" s="10" t="str">
        <f>IFERROR(_xll.qlRateHelperEarliestDate(G43),"--")</f>
        <v>--</v>
      </c>
      <c r="Q43" s="10" t="str">
        <f>IFERROR(_xll.qlRateHelperLatestDate(G43),"--")</f>
        <v>--</v>
      </c>
    </row>
    <row r="44" spans="1:17" x14ac:dyDescent="0.2">
      <c r="A44" s="23" t="s">
        <v>93</v>
      </c>
      <c r="B44" s="17" t="str">
        <f t="shared" si="3"/>
        <v>USDSEK17Y_Quote</v>
      </c>
      <c r="C44" s="17" t="str">
        <f t="shared" si="4"/>
        <v>USDSEK_Quote</v>
      </c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Settings'!$C$17))),"--",_xll.qlFxSwapRateHelper(,B44,C44,IF(A44="SN","1D",IF(A44="SW","1W",A44)),D44,JoinCalendar,E44,F44,IsCurrencyPairCollateralBased,CollateralCurve,Permanent,_xll.ohTrigger(ManualTrigger,'General Settings'!$C$17),ObjectOverwrite))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28" t="str">
        <f>IFERROR(_xll.qlFxSwapRateHelperSpotValue(G44),"--")</f>
        <v>--</v>
      </c>
      <c r="L44" s="7"/>
      <c r="M44" s="8" t="b">
        <f t="shared" si="2"/>
        <v>0</v>
      </c>
      <c r="N44" s="9">
        <v>50</v>
      </c>
      <c r="O44" s="9">
        <v>1</v>
      </c>
      <c r="P44" s="10" t="str">
        <f>IFERROR(_xll.qlRateHelperEarliestDate(G44),"--")</f>
        <v>--</v>
      </c>
      <c r="Q44" s="10" t="str">
        <f>IFERROR(_xll.qlRateHelperLatestDate(G44),"--")</f>
        <v>--</v>
      </c>
    </row>
    <row r="45" spans="1:17" x14ac:dyDescent="0.2">
      <c r="A45" s="23" t="s">
        <v>94</v>
      </c>
      <c r="B45" s="17" t="str">
        <f t="shared" si="3"/>
        <v>USDSEK18Y_Quote</v>
      </c>
      <c r="C45" s="17" t="str">
        <f t="shared" si="4"/>
        <v>USDSEK_Quote</v>
      </c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Settings'!$C$17))),"--",_xll.qlFxSwapRateHelper(,B45,C45,IF(A45="SN","1D",IF(A45="SW","1W",A45)),D45,JoinCalendar,E45,F45,IsCurrencyPairCollateralBased,CollateralCurve,Permanent,_xll.ohTrigger(ManualTrigger,'General Settings'!$C$17),ObjectOverwrite))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28" t="str">
        <f>IFERROR(_xll.qlFxSwapRateHelperSpotValue(G45),"--")</f>
        <v>--</v>
      </c>
      <c r="L45" s="7"/>
      <c r="M45" s="8" t="b">
        <f t="shared" si="2"/>
        <v>0</v>
      </c>
      <c r="N45" s="9">
        <v>50</v>
      </c>
      <c r="O45" s="9">
        <v>1</v>
      </c>
      <c r="P45" s="10" t="str">
        <f>IFERROR(_xll.qlRateHelperEarliestDate(G45),"--")</f>
        <v>--</v>
      </c>
      <c r="Q45" s="10" t="str">
        <f>IFERROR(_xll.qlRateHelperLatestDate(G45),"--")</f>
        <v>--</v>
      </c>
    </row>
    <row r="46" spans="1:17" x14ac:dyDescent="0.2">
      <c r="A46" s="23" t="s">
        <v>95</v>
      </c>
      <c r="B46" s="17" t="str">
        <f t="shared" si="3"/>
        <v>USDSEK19Y_Quote</v>
      </c>
      <c r="C46" s="17" t="str">
        <f t="shared" si="4"/>
        <v>USDSEK_Quote</v>
      </c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Settings'!$C$17))),"--",_xll.qlFxSwapRateHelper(,B46,C46,IF(A46="SN","1D",IF(A46="SW","1W",A46)),D46,JoinCalendar,E46,F46,IsCurrencyPairCollateralBased,CollateralCurve,Permanent,_xll.ohTrigger(ManualTrigger,'General Settings'!$C$17),ObjectOverwrite))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28" t="str">
        <f>IFERROR(_xll.qlFxSwapRateHelperSpotValue(G46),"--")</f>
        <v>--</v>
      </c>
      <c r="L46" s="7"/>
      <c r="M46" s="8" t="b">
        <f t="shared" si="2"/>
        <v>0</v>
      </c>
      <c r="N46" s="9">
        <v>50</v>
      </c>
      <c r="O46" s="9">
        <v>1</v>
      </c>
      <c r="P46" s="10" t="str">
        <f>IFERROR(_xll.qlRateHelperEarliestDate(G46),"--")</f>
        <v>--</v>
      </c>
      <c r="Q46" s="10" t="str">
        <f>IFERROR(_xll.qlRateHelperLatestDate(G46),"--")</f>
        <v>--</v>
      </c>
    </row>
    <row r="47" spans="1:17" x14ac:dyDescent="0.2">
      <c r="A47" s="23" t="s">
        <v>0</v>
      </c>
      <c r="B47" s="17" t="str">
        <f t="shared" si="3"/>
        <v>USDSEK20Y_Quote</v>
      </c>
      <c r="C47" s="17" t="str">
        <f t="shared" si="4"/>
        <v>USDSEK_Quote</v>
      </c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Settings'!$C$17))),"--",_xll.qlFxSwapRateHelper(,B47,C47,IF(A47="SN","1D",IF(A47="SW","1W",A47)),D47,JoinCalendar,E47,F47,IsCurrencyPairCollateralBased,CollateralCurve,Permanent,_xll.ohTrigger(ManualTrigger,'General Settings'!$C$17),ObjectOverwrite))</f>
        <v>obj_0097a#0043</v>
      </c>
      <c r="H47" s="18" t="str">
        <f>_xll.ohRangeRetrieveError(G47)</f>
        <v/>
      </c>
      <c r="I47" s="6" t="str">
        <f>IFERROR(_xll.qlRateHelperQuoteName(G47),"--")</f>
        <v>USDSEK20Y_Quote</v>
      </c>
      <c r="J47" s="7">
        <f>IFERROR(_xll.qlRateHelperQuoteValue(G47),"--")</f>
        <v>-1.2175</v>
      </c>
      <c r="K47" s="28">
        <f>IFERROR(_xll.qlFxSwapRateHelperSpotValue(G47),"--")</f>
        <v>8.3656000000000006</v>
      </c>
      <c r="L47" s="7"/>
      <c r="M47" s="8" t="b">
        <f t="shared" si="2"/>
        <v>1</v>
      </c>
      <c r="N47" s="9">
        <v>50</v>
      </c>
      <c r="O47" s="9">
        <v>1</v>
      </c>
      <c r="P47" s="10">
        <f>IFERROR(_xll.qlRateHelperEarliestDate(G47),"--")</f>
        <v>42145</v>
      </c>
      <c r="Q47" s="10">
        <f>IFERROR(_xll.qlRateHelperLatestDate(G47),"--")</f>
        <v>49450</v>
      </c>
    </row>
    <row r="48" spans="1:17" x14ac:dyDescent="0.2">
      <c r="A48" s="23" t="s">
        <v>96</v>
      </c>
      <c r="B48" s="17" t="str">
        <f t="shared" si="3"/>
        <v>USDSEK21Y_Quote</v>
      </c>
      <c r="C48" s="17" t="str">
        <f t="shared" si="4"/>
        <v>USDSEK_Quote</v>
      </c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Settings'!$C$17))),"--",_xll.qlFxSwapRateHelper(,B48,C48,IF(A48="SN","1D",IF(A48="SW","1W",A48)),D48,JoinCalendar,E48,F48,IsCurrencyPairCollateralBased,CollateralCurve,Permanent,_xll.ohTrigger(ManualTrigger,'General Settings'!$C$17),ObjectOverwrite))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28" t="str">
        <f>IFERROR(_xll.qlFxSwapRateHelperSpotValue(G48),"--")</f>
        <v>--</v>
      </c>
      <c r="L48" s="7"/>
      <c r="M48" s="8" t="b">
        <f t="shared" si="2"/>
        <v>0</v>
      </c>
      <c r="N48" s="9">
        <v>50</v>
      </c>
      <c r="O48" s="9">
        <v>1</v>
      </c>
      <c r="P48" s="10" t="str">
        <f>IFERROR(_xll.qlRateHelperEarliestDate(G48),"--")</f>
        <v>--</v>
      </c>
      <c r="Q48" s="10" t="str">
        <f>IFERROR(_xll.qlRateHelperLatestDate(G48),"--")</f>
        <v>--</v>
      </c>
    </row>
    <row r="49" spans="1:17" x14ac:dyDescent="0.2">
      <c r="A49" s="23" t="s">
        <v>97</v>
      </c>
      <c r="B49" s="17" t="str">
        <f t="shared" si="3"/>
        <v>USDSEK22Y_Quote</v>
      </c>
      <c r="C49" s="17" t="str">
        <f t="shared" si="4"/>
        <v>USDSEK_Quote</v>
      </c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Settings'!$C$17))),"--",_xll.qlFxSwapRateHelper(,B49,C49,IF(A49="SN","1D",IF(A49="SW","1W",A49)),D49,JoinCalendar,E49,F49,IsCurrencyPairCollateralBased,CollateralCurve,Permanent,_xll.ohTrigger(ManualTrigger,'General Settings'!$C$17),ObjectOverwrite))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28" t="str">
        <f>IFERROR(_xll.qlFxSwapRateHelperSpotValue(G49),"--")</f>
        <v>--</v>
      </c>
      <c r="L49" s="7"/>
      <c r="M49" s="8" t="b">
        <f t="shared" si="2"/>
        <v>0</v>
      </c>
      <c r="N49" s="9">
        <v>50</v>
      </c>
      <c r="O49" s="9">
        <v>1</v>
      </c>
      <c r="P49" s="10" t="str">
        <f>IFERROR(_xll.qlRateHelperEarliestDate(G49),"--")</f>
        <v>--</v>
      </c>
      <c r="Q49" s="10" t="str">
        <f>IFERROR(_xll.qlRateHelperLatestDate(G49),"--")</f>
        <v>--</v>
      </c>
    </row>
    <row r="50" spans="1:17" x14ac:dyDescent="0.2">
      <c r="A50" s="23" t="s">
        <v>98</v>
      </c>
      <c r="B50" s="17" t="str">
        <f t="shared" si="3"/>
        <v>USDSEK23Y_Quote</v>
      </c>
      <c r="C50" s="17" t="str">
        <f t="shared" si="4"/>
        <v>USDSEK_Quote</v>
      </c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Settings'!$C$17))),"--",_xll.qlFxSwapRateHelper(,B50,C50,IF(A50="SN","1D",IF(A50="SW","1W",A50)),D50,JoinCalendar,E50,F50,IsCurrencyPairCollateralBased,CollateralCurve,Permanent,_xll.ohTrigger(ManualTrigger,'General Settings'!$C$17),ObjectOverwrite))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28" t="str">
        <f>IFERROR(_xll.qlFxSwapRateHelperSpotValue(G50),"--")</f>
        <v>--</v>
      </c>
      <c r="L50" s="7"/>
      <c r="M50" s="8" t="b">
        <f t="shared" si="2"/>
        <v>0</v>
      </c>
      <c r="N50" s="9">
        <v>50</v>
      </c>
      <c r="O50" s="9">
        <v>1</v>
      </c>
      <c r="P50" s="10" t="str">
        <f>IFERROR(_xll.qlRateHelperEarliestDate(G50),"--")</f>
        <v>--</v>
      </c>
      <c r="Q50" s="10" t="str">
        <f>IFERROR(_xll.qlRateHelperLatestDate(G50),"--")</f>
        <v>--</v>
      </c>
    </row>
    <row r="51" spans="1:17" x14ac:dyDescent="0.2">
      <c r="A51" s="23" t="s">
        <v>99</v>
      </c>
      <c r="B51" s="17" t="str">
        <f t="shared" si="3"/>
        <v>USDSEK24Y_Quote</v>
      </c>
      <c r="C51" s="17" t="str">
        <f t="shared" si="4"/>
        <v>USDSEK_Quote</v>
      </c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Settings'!$C$17))),"--",_xll.qlFxSwapRateHelper(,B51,C51,IF(A51="SN","1D",IF(A51="SW","1W",A51)),D51,JoinCalendar,E51,F51,IsCurrencyPairCollateralBased,CollateralCurve,Permanent,_xll.ohTrigger(ManualTrigger,'General Settings'!$C$17),ObjectOverwrite))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28" t="str">
        <f>IFERROR(_xll.qlFxSwapRateHelperSpotValue(G51),"--")</f>
        <v>--</v>
      </c>
      <c r="L51" s="7"/>
      <c r="M51" s="8" t="b">
        <f t="shared" si="2"/>
        <v>0</v>
      </c>
      <c r="N51" s="9">
        <v>50</v>
      </c>
      <c r="O51" s="9">
        <v>1</v>
      </c>
      <c r="P51" s="10" t="str">
        <f>IFERROR(_xll.qlRateHelperEarliestDate(G51),"--")</f>
        <v>--</v>
      </c>
      <c r="Q51" s="10" t="str">
        <f>IFERROR(_xll.qlRateHelperLatestDate(G51),"--")</f>
        <v>--</v>
      </c>
    </row>
    <row r="52" spans="1:17" x14ac:dyDescent="0.2">
      <c r="A52" s="23" t="s">
        <v>100</v>
      </c>
      <c r="B52" s="17" t="str">
        <f t="shared" si="3"/>
        <v>USDSEK25Y_Quote</v>
      </c>
      <c r="C52" s="17" t="str">
        <f t="shared" si="4"/>
        <v>USDSEK_Quote</v>
      </c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Settings'!$C$17))),"--",_xll.qlFxSwapRateHelper(,B52,C52,IF(A52="SN","1D",IF(A52="SW","1W",A52)),D52,JoinCalendar,E52,F52,IsCurrencyPairCollateralBased,CollateralCurve,Permanent,_xll.ohTrigger(ManualTrigger,'General Settings'!$C$17),ObjectOverwrite))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28" t="str">
        <f>IFERROR(_xll.qlFxSwapRateHelperSpotValue(G52),"--")</f>
        <v>--</v>
      </c>
      <c r="L52" s="7"/>
      <c r="M52" s="8" t="b">
        <f t="shared" si="2"/>
        <v>0</v>
      </c>
      <c r="N52" s="9">
        <v>50</v>
      </c>
      <c r="O52" s="9">
        <v>1</v>
      </c>
      <c r="P52" s="10" t="str">
        <f>IFERROR(_xll.qlRateHelperEarliestDate(G52),"--")</f>
        <v>--</v>
      </c>
      <c r="Q52" s="10" t="str">
        <f>IFERROR(_xll.qlRateHelperLatestDate(G52),"--")</f>
        <v>--</v>
      </c>
    </row>
    <row r="53" spans="1:17" x14ac:dyDescent="0.2">
      <c r="A53" s="23" t="s">
        <v>101</v>
      </c>
      <c r="B53" s="17" t="str">
        <f t="shared" si="3"/>
        <v>USDSEK26Y_Quote</v>
      </c>
      <c r="C53" s="17" t="str">
        <f t="shared" si="4"/>
        <v>USDSEK_Quote</v>
      </c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Settings'!$C$17))),"--",_xll.qlFxSwapRateHelper(,B53,C53,IF(A53="SN","1D",IF(A53="SW","1W",A53)),D53,JoinCalendar,E53,F53,IsCurrencyPairCollateralBased,CollateralCurve,Permanent,_xll.ohTrigger(ManualTrigger,'General Settings'!$C$17),ObjectOverwrite))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28" t="str">
        <f>IFERROR(_xll.qlFxSwapRateHelperSpotValue(G53),"--")</f>
        <v>--</v>
      </c>
      <c r="L53" s="7"/>
      <c r="M53" s="8" t="b">
        <f t="shared" si="2"/>
        <v>0</v>
      </c>
      <c r="N53" s="9">
        <v>50</v>
      </c>
      <c r="O53" s="9">
        <v>1</v>
      </c>
      <c r="P53" s="10" t="str">
        <f>IFERROR(_xll.qlRateHelperEarliestDate(G53),"--")</f>
        <v>--</v>
      </c>
      <c r="Q53" s="10" t="str">
        <f>IFERROR(_xll.qlRateHelperLatestDate(G53),"--")</f>
        <v>--</v>
      </c>
    </row>
    <row r="54" spans="1:17" x14ac:dyDescent="0.2">
      <c r="A54" s="23" t="s">
        <v>102</v>
      </c>
      <c r="B54" s="17" t="str">
        <f t="shared" si="3"/>
        <v>USDSEK27Y_Quote</v>
      </c>
      <c r="C54" s="17" t="str">
        <f t="shared" si="4"/>
        <v>USDSEK_Quote</v>
      </c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Settings'!$C$17))),"--",_xll.qlFxSwapRateHelper(,B54,C54,IF(A54="SN","1D",IF(A54="SW","1W",A54)),D54,JoinCalendar,E54,F54,IsCurrencyPairCollateralBased,CollateralCurve,Permanent,_xll.ohTrigger(ManualTrigger,'General Settings'!$C$17),ObjectOverwrite))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28" t="str">
        <f>IFERROR(_xll.qlFxSwapRateHelperSpotValue(G54),"--")</f>
        <v>--</v>
      </c>
      <c r="L54" s="7"/>
      <c r="M54" s="8" t="b">
        <f t="shared" si="2"/>
        <v>0</v>
      </c>
      <c r="N54" s="9">
        <v>50</v>
      </c>
      <c r="O54" s="9">
        <v>1</v>
      </c>
      <c r="P54" s="10" t="str">
        <f>IFERROR(_xll.qlRateHelperEarliestDate(G54),"--")</f>
        <v>--</v>
      </c>
      <c r="Q54" s="10" t="str">
        <f>IFERROR(_xll.qlRateHelperLatestDate(G54),"--")</f>
        <v>--</v>
      </c>
    </row>
    <row r="55" spans="1:17" x14ac:dyDescent="0.2">
      <c r="A55" s="23" t="s">
        <v>103</v>
      </c>
      <c r="B55" s="17" t="str">
        <f t="shared" si="3"/>
        <v>USDSEK28Y_Quote</v>
      </c>
      <c r="C55" s="17" t="str">
        <f t="shared" si="4"/>
        <v>USDSEK_Quote</v>
      </c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Settings'!$C$17))),"--",_xll.qlFxSwapRateHelper(,B55,C55,IF(A55="SN","1D",IF(A55="SW","1W",A55)),D55,JoinCalendar,E55,F55,IsCurrencyPairCollateralBased,CollateralCurve,Permanent,_xll.ohTrigger(ManualTrigger,'General Settings'!$C$17),ObjectOverwrite))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28" t="str">
        <f>IFERROR(_xll.qlFxSwapRateHelperSpotValue(G55),"--")</f>
        <v>--</v>
      </c>
      <c r="L55" s="7"/>
      <c r="M55" s="8" t="b">
        <f t="shared" si="2"/>
        <v>0</v>
      </c>
      <c r="N55" s="9">
        <v>50</v>
      </c>
      <c r="O55" s="9">
        <v>1</v>
      </c>
      <c r="P55" s="10" t="str">
        <f>IFERROR(_xll.qlRateHelperEarliestDate(G55),"--")</f>
        <v>--</v>
      </c>
      <c r="Q55" s="10" t="str">
        <f>IFERROR(_xll.qlRateHelperLatestDate(G55),"--")</f>
        <v>--</v>
      </c>
    </row>
    <row r="56" spans="1:17" x14ac:dyDescent="0.2">
      <c r="A56" s="23" t="s">
        <v>104</v>
      </c>
      <c r="B56" s="17" t="str">
        <f t="shared" si="3"/>
        <v>USDSEK29Y_Quote</v>
      </c>
      <c r="C56" s="17" t="str">
        <f t="shared" si="4"/>
        <v>USDSEK_Quote</v>
      </c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Settings'!$C$17))),"--",_xll.qlFxSwapRateHelper(,B56,C56,IF(A56="SN","1D",IF(A56="SW","1W",A56)),D56,JoinCalendar,E56,F56,IsCurrencyPairCollateralBased,CollateralCurve,Permanent,_xll.ohTrigger(ManualTrigger,'General Settings'!$C$17),ObjectOverwrite))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28" t="str">
        <f>IFERROR(_xll.qlFxSwapRateHelperSpotValue(G56),"--")</f>
        <v>--</v>
      </c>
      <c r="L56" s="7"/>
      <c r="M56" s="8" t="b">
        <f t="shared" si="2"/>
        <v>0</v>
      </c>
      <c r="N56" s="9">
        <v>50</v>
      </c>
      <c r="O56" s="9">
        <v>1</v>
      </c>
      <c r="P56" s="10" t="str">
        <f>IFERROR(_xll.qlRateHelperEarliestDate(G56),"--")</f>
        <v>--</v>
      </c>
      <c r="Q56" s="10" t="str">
        <f>IFERROR(_xll.qlRateHelperLatestDate(G56),"--")</f>
        <v>--</v>
      </c>
    </row>
    <row r="57" spans="1:17" x14ac:dyDescent="0.2">
      <c r="A57" s="24" t="s">
        <v>105</v>
      </c>
      <c r="B57" s="19" t="str">
        <f t="shared" si="3"/>
        <v>USDSEK30Y_Quote</v>
      </c>
      <c r="C57" s="19" t="str">
        <f t="shared" si="4"/>
        <v>USDSEK_Quote</v>
      </c>
      <c r="D57" s="19">
        <v>2</v>
      </c>
      <c r="E57" s="19" t="s">
        <v>62</v>
      </c>
      <c r="F57" s="19" t="b">
        <v>0</v>
      </c>
      <c r="G57" s="19" t="str">
        <f>IF(ISERROR(_xll.qlQuoteValue(B57,_xll.ohTrigger(ManualTrigger,'General Settings'!$C$17))),"--",_xll.qlFxSwapRateHelper(,B57,C57,IF(A57="SN","1D",IF(A57="SW","1W",A57)),D57,JoinCalendar,E57,F57,IsCurrencyPairCollateralBased,CollateralCurve,Permanent,_xll.ohTrigger(ManualTrigger,'General Settings'!$C$17),ObjectOverwrite))</f>
        <v>--</v>
      </c>
      <c r="H57" s="20" t="str">
        <f>_xll.ohRangeRetrieveError(G57)</f>
        <v/>
      </c>
      <c r="I57" s="11" t="str">
        <f>IFERROR(_xll.qlRateHelperQuoteName(G57),"--")</f>
        <v>--</v>
      </c>
      <c r="J57" s="12" t="str">
        <f>IFERROR(_xll.qlRateHelperQuoteValue(G57),"--")</f>
        <v>--</v>
      </c>
      <c r="K57" s="29" t="str">
        <f>IFERROR(_xll.qlFxSwapRateHelperSpotValue(G57),"--")</f>
        <v>--</v>
      </c>
      <c r="L57" s="12"/>
      <c r="M57" s="13" t="b">
        <f t="shared" si="2"/>
        <v>0</v>
      </c>
      <c r="N57" s="14">
        <v>50</v>
      </c>
      <c r="O57" s="14">
        <v>1</v>
      </c>
      <c r="P57" s="15" t="str">
        <f>IFERROR(_xll.qlRateHelperEarliestDate(G57),"--")</f>
        <v>--</v>
      </c>
      <c r="Q57" s="15" t="str">
        <f>IFERROR(_xll.qlRateHelperLatestDate(G57),"--")</f>
        <v>--</v>
      </c>
    </row>
  </sheetData>
  <dataValidations count="5">
    <dataValidation type="list" allowBlank="1" showInputMessage="1" showErrorMessage="1" sqref="T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10">
      <formula1>"JoinBusinessDays,JoinHolidays"</formula1>
    </dataValidation>
    <dataValidation type="list" allowBlank="1" showInputMessage="1" showErrorMessage="1" sqref="T5">
      <formula1>"EUR,USD,GBP,JPY,CHF"</formula1>
    </dataValidation>
    <dataValidation type="list" allowBlank="1" showInputMessage="1" showErrorMessage="1" sqref="T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T6 T1:T2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199</vt:i4>
      </vt:variant>
    </vt:vector>
  </HeadingPairs>
  <TitlesOfParts>
    <vt:vector size="216" baseType="lpstr">
      <vt:lpstr>General Settings</vt:lpstr>
      <vt:lpstr>USD Selected</vt:lpstr>
      <vt:lpstr>EUR Selected</vt:lpstr>
      <vt:lpstr>GBP Selected</vt:lpstr>
      <vt:lpstr>CHF Selected</vt:lpstr>
      <vt:lpstr>JPY Selected</vt:lpstr>
      <vt:lpstr>AUD Selected</vt:lpstr>
      <vt:lpstr>HKD Selected</vt:lpstr>
      <vt:lpstr>SEK Selected</vt:lpstr>
      <vt:lpstr>USD RateHelpers</vt:lpstr>
      <vt:lpstr>EUR RateHelpers</vt:lpstr>
      <vt:lpstr>GBP RateHelpers</vt:lpstr>
      <vt:lpstr>CHF RateHelpers</vt:lpstr>
      <vt:lpstr>JPY RateHelpers</vt:lpstr>
      <vt:lpstr>AUD RateHelpers</vt:lpstr>
      <vt:lpstr>HKD RateHelpers</vt:lpstr>
      <vt:lpstr>SEK RateHelpers</vt:lpstr>
      <vt:lpstr>'AUD Selected'!Accuracy</vt:lpstr>
      <vt:lpstr>'CHF Selected'!Accuracy</vt:lpstr>
      <vt:lpstr>'EUR Selected'!Accuracy</vt:lpstr>
      <vt:lpstr>'GBP Selected'!Accuracy</vt:lpstr>
      <vt:lpstr>'HKD Selected'!Accuracy</vt:lpstr>
      <vt:lpstr>'JPY Selected'!Accuracy</vt:lpstr>
      <vt:lpstr>'SEK Selected'!Accuracy</vt:lpstr>
      <vt:lpstr>'USD Selected'!Accuracy</vt:lpstr>
      <vt:lpstr>AUDMinDistance</vt:lpstr>
      <vt:lpstr>AUDRateHelpers</vt:lpstr>
      <vt:lpstr>AUDRateHelpersIncluded</vt:lpstr>
      <vt:lpstr>AUDRateHelpersPriority</vt:lpstr>
      <vt:lpstr>'AUD Selected'!AUDTrigger</vt:lpstr>
      <vt:lpstr>'AUD RateHelpers'!BaseCurrency</vt:lpstr>
      <vt:lpstr>'CHF RateHelpers'!BaseCurrency</vt:lpstr>
      <vt:lpstr>'EUR RateHelpers'!BaseCurrency</vt:lpstr>
      <vt:lpstr>'GBP RateHelpers'!BaseCurrency</vt:lpstr>
      <vt:lpstr>'HKD RateHelpers'!BaseCurrency</vt:lpstr>
      <vt:lpstr>'JPY RateHelpers'!BaseCurrency</vt:lpstr>
      <vt:lpstr>'SEK RateHelpers'!BaseCurrency</vt:lpstr>
      <vt:lpstr>'USD RateHelpers'!BaseCurrency</vt:lpstr>
      <vt:lpstr>'AUD Selected'!Calendar</vt:lpstr>
      <vt:lpstr>'CHF Selected'!Calendar</vt:lpstr>
      <vt:lpstr>'EUR Selected'!Calendar</vt:lpstr>
      <vt:lpstr>'GBP Selected'!Calendar</vt:lpstr>
      <vt:lpstr>'HKD Selected'!Calendar</vt:lpstr>
      <vt:lpstr>'JPY Selected'!Calendar</vt:lpstr>
      <vt:lpstr>'SEK Selected'!Calendar</vt:lpstr>
      <vt:lpstr>'USD Selected'!Calendar</vt:lpstr>
      <vt:lpstr>CHFMinDistance</vt:lpstr>
      <vt:lpstr>CHFRateHelpers</vt:lpstr>
      <vt:lpstr>CHFRateHelpersIncluded</vt:lpstr>
      <vt:lpstr>CHFRateHelpersPriority</vt:lpstr>
      <vt:lpstr>'CHF Selected'!CHFTrigger</vt:lpstr>
      <vt:lpstr>'AUD RateHelpers'!CollateralCurrency</vt:lpstr>
      <vt:lpstr>'CHF RateHelpers'!CollateralCurrency</vt:lpstr>
      <vt:lpstr>'EUR RateHelpers'!CollateralCurrency</vt:lpstr>
      <vt:lpstr>'GBP RateHelpers'!CollateralCurrency</vt:lpstr>
      <vt:lpstr>'HKD RateHelpers'!CollateralCurrency</vt:lpstr>
      <vt:lpstr>'JPY RateHelpers'!CollateralCurrency</vt:lpstr>
      <vt:lpstr>'SEK RateHelpers'!CollateralCurrency</vt:lpstr>
      <vt:lpstr>'USD RateHelpers'!CollateralCurrency</vt:lpstr>
      <vt:lpstr>CollateralCurrency</vt:lpstr>
      <vt:lpstr>'AUD RateHelpers'!CollateralCurve</vt:lpstr>
      <vt:lpstr>'CHF RateHelpers'!CollateralCurve</vt:lpstr>
      <vt:lpstr>'EUR RateHelpers'!CollateralCurve</vt:lpstr>
      <vt:lpstr>'GBP RateHelpers'!CollateralCurve</vt:lpstr>
      <vt:lpstr>'HKD RateHelpers'!CollateralCurve</vt:lpstr>
      <vt:lpstr>'JPY RateHelpers'!CollateralCurve</vt:lpstr>
      <vt:lpstr>'SEK RateHelpers'!CollateralCurve</vt:lpstr>
      <vt:lpstr>'USD RateHelpers'!CollateralCurve</vt:lpstr>
      <vt:lpstr>'AUD Selected'!Currency</vt:lpstr>
      <vt:lpstr>'CHF Selected'!Currency</vt:lpstr>
      <vt:lpstr>'EUR Selected'!Currency</vt:lpstr>
      <vt:lpstr>'GBP Selected'!Currency</vt:lpstr>
      <vt:lpstr>'HKD Selected'!Currency</vt:lpstr>
      <vt:lpstr>'JPY Selected'!Currency</vt:lpstr>
      <vt:lpstr>'SEK Selected'!Currency</vt:lpstr>
      <vt:lpstr>'USD Selected'!Currency</vt:lpstr>
      <vt:lpstr>CurrencyTable</vt:lpstr>
      <vt:lpstr>'AUD Selected'!DayCounter</vt:lpstr>
      <vt:lpstr>'CHF Selected'!DayCounter</vt:lpstr>
      <vt:lpstr>'EUR Selected'!DayCounter</vt:lpstr>
      <vt:lpstr>'GBP Selected'!DayCounter</vt:lpstr>
      <vt:lpstr>'HKD Selected'!DayCounter</vt:lpstr>
      <vt:lpstr>'JPY Selected'!DayCounter</vt:lpstr>
      <vt:lpstr>'SEK Selected'!DayCounter</vt:lpstr>
      <vt:lpstr>'USD Selected'!DayCounter</vt:lpstr>
      <vt:lpstr>'AUD Selected'!DepoInclusionCriteria</vt:lpstr>
      <vt:lpstr>'CHF Selected'!DepoInclusionCriteria</vt:lpstr>
      <vt:lpstr>'EUR Selected'!DepoInclusionCriteria</vt:lpstr>
      <vt:lpstr>'GBP Selected'!DepoInclusionCriteria</vt:lpstr>
      <vt:lpstr>'HKD Selected'!DepoInclusionCriteria</vt:lpstr>
      <vt:lpstr>'JPY Selected'!DepoInclusionCriteria</vt:lpstr>
      <vt:lpstr>'SEK Selected'!DepoInclusionCriteria</vt:lpstr>
      <vt:lpstr>'USD Selected'!DepoInclusionCriteria</vt:lpstr>
      <vt:lpstr>EURMinDistance</vt:lpstr>
      <vt:lpstr>EURRateHelpers</vt:lpstr>
      <vt:lpstr>EURRateHelpersIncluded</vt:lpstr>
      <vt:lpstr>EURRateHelpersPriority</vt:lpstr>
      <vt:lpstr>'EUR Selected'!EURTrigger</vt:lpstr>
      <vt:lpstr>'AUD RateHelpers'!ForeignCurrency</vt:lpstr>
      <vt:lpstr>'CHF RateHelpers'!ForeignCurrency</vt:lpstr>
      <vt:lpstr>'EUR RateHelpers'!ForeignCurrency</vt:lpstr>
      <vt:lpstr>'GBP RateHelpers'!ForeignCurrency</vt:lpstr>
      <vt:lpstr>'HKD RateHelpers'!ForeignCurrency</vt:lpstr>
      <vt:lpstr>'JPY RateHelpers'!ForeignCurrency</vt:lpstr>
      <vt:lpstr>'SEK RateHelpers'!ForeignCurrency</vt:lpstr>
      <vt:lpstr>'USD RateHelpers'!ForeignCurrency</vt:lpstr>
      <vt:lpstr>'AUD Selected'!FrontFuturesRollingDays</vt:lpstr>
      <vt:lpstr>'CHF Selected'!FrontFuturesRollingDays</vt:lpstr>
      <vt:lpstr>'EUR Selected'!FrontFuturesRollingDays</vt:lpstr>
      <vt:lpstr>'GBP Selected'!FrontFuturesRollingDays</vt:lpstr>
      <vt:lpstr>'HKD Selected'!FrontFuturesRollingDays</vt:lpstr>
      <vt:lpstr>'JPY Selected'!FrontFuturesRollingDays</vt:lpstr>
      <vt:lpstr>'SEK Selected'!FrontFuturesRollingDays</vt:lpstr>
      <vt:lpstr>'USD Selected'!FrontFuturesRollingDays</vt:lpstr>
      <vt:lpstr>GBPMinDistance</vt:lpstr>
      <vt:lpstr>GBPRateHelpers</vt:lpstr>
      <vt:lpstr>GBPRateHelpersIncluded</vt:lpstr>
      <vt:lpstr>GBPRateHelpersPriority</vt:lpstr>
      <vt:lpstr>'GBP Selected'!GBPTrigger</vt:lpstr>
      <vt:lpstr>HKDMinDistance</vt:lpstr>
      <vt:lpstr>HKDRateHelpers</vt:lpstr>
      <vt:lpstr>HKDRateHelpersIncluded</vt:lpstr>
      <vt:lpstr>HKDRateHelpersPriority</vt:lpstr>
      <vt:lpstr>'HKD Selected'!HKDTrigger</vt:lpstr>
      <vt:lpstr>'AUD Selected'!InterpolatorID</vt:lpstr>
      <vt:lpstr>'CHF Selected'!InterpolatorID</vt:lpstr>
      <vt:lpstr>'EUR Selected'!InterpolatorID</vt:lpstr>
      <vt:lpstr>'GBP Selected'!InterpolatorID</vt:lpstr>
      <vt:lpstr>'HKD Selected'!InterpolatorID</vt:lpstr>
      <vt:lpstr>'JPY Selected'!InterpolatorID</vt:lpstr>
      <vt:lpstr>'SEK Selected'!InterpolatorID</vt:lpstr>
      <vt:lpstr>'USD Selected'!InterpolatorID</vt:lpstr>
      <vt:lpstr>'AUD RateHelpers'!IsCurrencyPairCollateralBased</vt:lpstr>
      <vt:lpstr>'CHF RateHelpers'!IsCurrencyPairCollateralBased</vt:lpstr>
      <vt:lpstr>'EUR RateHelpers'!IsCurrencyPairCollateralBased</vt:lpstr>
      <vt:lpstr>'GBP RateHelpers'!IsCurrencyPairCollateralBased</vt:lpstr>
      <vt:lpstr>'HKD RateHelpers'!IsCurrencyPairCollateralBased</vt:lpstr>
      <vt:lpstr>'JPY RateHelpers'!IsCurrencyPairCollateralBased</vt:lpstr>
      <vt:lpstr>'SEK RateHelpers'!IsCurrencyPairCollateralBased</vt:lpstr>
      <vt:lpstr>'USD RateHelpers'!IsCurrencyPairCollateralBased</vt:lpstr>
      <vt:lpstr>'AUD RateHelpers'!JoinCalendar</vt:lpstr>
      <vt:lpstr>'CHF RateHelpers'!JoinCalendar</vt:lpstr>
      <vt:lpstr>'EUR RateHelpers'!JoinCalendar</vt:lpstr>
      <vt:lpstr>'GBP RateHelpers'!JoinCalendar</vt:lpstr>
      <vt:lpstr>'HKD RateHelpers'!JoinCalendar</vt:lpstr>
      <vt:lpstr>'JPY RateHelpers'!JoinCalendar</vt:lpstr>
      <vt:lpstr>'SEK RateHelpers'!JoinCalendar</vt:lpstr>
      <vt:lpstr>'USD RateHelpers'!JoinCalendar</vt:lpstr>
      <vt:lpstr>JPYMinDistance</vt:lpstr>
      <vt:lpstr>JPYRateHelpers</vt:lpstr>
      <vt:lpstr>JPYRateHelpersIncluded</vt:lpstr>
      <vt:lpstr>JPYRateHelpersPriority</vt:lpstr>
      <vt:lpstr>'JPY Selected'!JPYTrigger</vt:lpstr>
      <vt:lpstr>ManualTrigger</vt:lpstr>
      <vt:lpstr>'AUD Selected'!NDays</vt:lpstr>
      <vt:lpstr>'CHF Selected'!NDays</vt:lpstr>
      <vt:lpstr>'EUR Selected'!NDays</vt:lpstr>
      <vt:lpstr>'GBP Selected'!NDays</vt:lpstr>
      <vt:lpstr>'HKD Selected'!NDays</vt:lpstr>
      <vt:lpstr>'JPY Selected'!NDays</vt:lpstr>
      <vt:lpstr>'SEK Selected'!NDays</vt:lpstr>
      <vt:lpstr>'USD Selected'!NDays</vt:lpstr>
      <vt:lpstr>'AUD Selected'!nIMMFutures</vt:lpstr>
      <vt:lpstr>'CHF Selected'!nIMMFutures</vt:lpstr>
      <vt:lpstr>'EUR Selected'!nIMMFutures</vt:lpstr>
      <vt:lpstr>'GBP Selected'!nIMMFutures</vt:lpstr>
      <vt:lpstr>'HKD Selected'!nIMMFutures</vt:lpstr>
      <vt:lpstr>'JPY Selected'!nIMMFutures</vt:lpstr>
      <vt:lpstr>'SEK Selected'!nIMMFutures</vt:lpstr>
      <vt:lpstr>'USD Selected'!nIMMFutures</vt:lpstr>
      <vt:lpstr>'AUD Selected'!nSerialFutures</vt:lpstr>
      <vt:lpstr>'CHF Selected'!nSerialFutures</vt:lpstr>
      <vt:lpstr>'EUR Selected'!nSerialFutures</vt:lpstr>
      <vt:lpstr>'GBP Selected'!nSerialFutures</vt:lpstr>
      <vt:lpstr>'HKD Selected'!nSerialFutures</vt:lpstr>
      <vt:lpstr>'JPY Selected'!nSerialFutures</vt:lpstr>
      <vt:lpstr>'SEK Selected'!nSerialFutures</vt:lpstr>
      <vt:lpstr>'USD Selected'!nSerialFutures</vt:lpstr>
      <vt:lpstr>ObjectOverwrite</vt:lpstr>
      <vt:lpstr>Permanent</vt:lpstr>
      <vt:lpstr>'AUD RateHelpers'!QuoteCurrency</vt:lpstr>
      <vt:lpstr>'CHF RateHelpers'!QuoteCurrency</vt:lpstr>
      <vt:lpstr>'EUR RateHelpers'!QuoteCurrency</vt:lpstr>
      <vt:lpstr>'GBP RateHelpers'!QuoteCurrency</vt:lpstr>
      <vt:lpstr>'HKD RateHelpers'!QuoteCurrency</vt:lpstr>
      <vt:lpstr>'JPY RateHelpers'!QuoteCurrency</vt:lpstr>
      <vt:lpstr>'SEK RateHelpers'!QuoteCurrency</vt:lpstr>
      <vt:lpstr>'USD RateHelpers'!QuoteCurrency</vt:lpstr>
      <vt:lpstr>QuoteSuffix</vt:lpstr>
      <vt:lpstr>SEKMinDistance</vt:lpstr>
      <vt:lpstr>SEKRateHelpers</vt:lpstr>
      <vt:lpstr>SEKRateHelpersIncluded</vt:lpstr>
      <vt:lpstr>SEKRateHelpersPriority</vt:lpstr>
      <vt:lpstr>'SEK Selected'!SEKTrigger</vt:lpstr>
      <vt:lpstr>'AUD Selected'!TraitsID</vt:lpstr>
      <vt:lpstr>'CHF Selected'!TraitsID</vt:lpstr>
      <vt:lpstr>'EUR Selected'!TraitsID</vt:lpstr>
      <vt:lpstr>'GBP Selected'!TraitsID</vt:lpstr>
      <vt:lpstr>'HKD Selected'!TraitsID</vt:lpstr>
      <vt:lpstr>'JPY Selected'!TraitsID</vt:lpstr>
      <vt:lpstr>'SEK Selected'!TraitsID</vt:lpstr>
      <vt:lpstr>'USD Selected'!TraitsID</vt:lpstr>
      <vt:lpstr>Trigger</vt:lpstr>
      <vt:lpstr>USDMinDistance</vt:lpstr>
      <vt:lpstr>USDRateHelpers</vt:lpstr>
      <vt:lpstr>USDRateHelpersIncluded</vt:lpstr>
      <vt:lpstr>USDRateHelpersPriority</vt:lpstr>
      <vt:lpstr>'USD Selected'!USDTrigger</vt:lpstr>
      <vt:lpstr>'AUD Selected'!YieldCurve</vt:lpstr>
      <vt:lpstr>'CHF Selected'!YieldCurve</vt:lpstr>
      <vt:lpstr>'EUR Selected'!YieldCurve</vt:lpstr>
      <vt:lpstr>'GBP Selected'!YieldCurve</vt:lpstr>
      <vt:lpstr>'HKD Selected'!YieldCurve</vt:lpstr>
      <vt:lpstr>'JPY Selected'!YieldCurve</vt:lpstr>
      <vt:lpstr>'SEK Selected'!YieldCurve</vt:lpstr>
      <vt:lpstr>'USD Selected'!YieldCurve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2013-12-12T22:20:44Z</dcterms:created>
  <dcterms:modified xsi:type="dcterms:W3CDTF">2015-05-19T13:34:27Z</dcterms:modified>
</cp:coreProperties>
</file>