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15225" yWindow="45" windowWidth="15285" windowHeight="8355" activeTab="2"/>
  </bookViews>
  <sheets>
    <sheet name="General Settings" sheetId="6" r:id="rId1"/>
    <sheet name="RateHelpers" sheetId="4" r:id="rId2"/>
    <sheet name="Selected" sheetId="5" r:id="rId3"/>
    <sheet name="Deposits" sheetId="7" r:id="rId4"/>
    <sheet name="Futures" sheetId="9" r:id="rId5"/>
    <sheet name="Swaps" sheetId="11" r:id="rId6"/>
  </sheets>
  <definedNames>
    <definedName name="Accuracy">'General Settings'!$D$19</definedName>
    <definedName name="BondBasisDayCounter">'General Settings'!$M$13</definedName>
    <definedName name="Calendar">'General Settings'!$D$18</definedName>
    <definedName name="Conventions" localSheetId="5">Swaps!$O$6:$Q$10</definedName>
    <definedName name="Currency">'General Settings'!$D$4</definedName>
    <definedName name="DepoInclusionCriteria">Selected!$B$5</definedName>
    <definedName name="Discounting">'General Settings'!$M$15</definedName>
    <definedName name="Discounting2">'General Settings'!$M$16</definedName>
    <definedName name="DiscountingCurve" localSheetId="5">Swaps!#REF!</definedName>
    <definedName name="FamilyName">'General Settings'!$M$11</definedName>
    <definedName name="FileOverwrite">'General Settings'!$M$6</definedName>
    <definedName name="FrontFuturesRollingDays">Selected!$B$4</definedName>
    <definedName name="IborType">'General Settings'!$D$7</definedName>
    <definedName name="IndexTenor">'General Settings'!$D$6</definedName>
    <definedName name="InterpolatorID">'General Settings'!$D$21</definedName>
    <definedName name="MinDistance">RateHelpers!$H$2:$H$97</definedName>
    <definedName name="MoneyMarketDayCounter">'General Settings'!$M$14</definedName>
    <definedName name="Months">'General Settings'!$D$5</definedName>
    <definedName name="NDays">'General Settings'!$D$17</definedName>
    <definedName name="nIMMFutures">Selected!$B$2</definedName>
    <definedName name="nSerialFutures">Selected!$B$3</definedName>
    <definedName name="ObjectOverwrite">'General Settings'!$D$12</definedName>
    <definedName name="Permanent">'General Settings'!$D$10</definedName>
    <definedName name="QuoteSuffix">'General Settings'!$M$12</definedName>
    <definedName name="RateHelperPrefix">'General Settings'!$D$9</definedName>
    <definedName name="RateHelpers">RateHelpers!$B$2:$B$97</definedName>
    <definedName name="RateHelpersIncluded">RateHelpers!$F$2:$F$97</definedName>
    <definedName name="RateHelpersPriority">RateHelpers!$G$2:$G$97</definedName>
    <definedName name="RateHelpersSelected">Selected!$A$7</definedName>
    <definedName name="SerializationPath">'General Settings'!$M$5</definedName>
    <definedName name="Serialize">'General Settings'!$M$4</definedName>
    <definedName name="SwapFixedFreq">'General Settings'!$D$8</definedName>
    <definedName name="TraitsID">'General Settings'!$D$20</definedName>
    <definedName name="Trigger">'General Settings'!$D$11</definedName>
    <definedName name="YieldCurve">'General Settings'!$D$14</definedName>
  </definedNames>
  <calcPr calcId="145621"/>
</workbook>
</file>

<file path=xl/calcChain.xml><?xml version="1.0" encoding="utf-8"?>
<calcChain xmlns="http://schemas.openxmlformats.org/spreadsheetml/2006/main">
  <c r="B4" i="4" l="1"/>
  <c r="B5" i="4"/>
  <c r="I5" i="7"/>
  <c r="H5" i="7"/>
  <c r="D5" i="7"/>
  <c r="I3" i="7"/>
  <c r="I19" i="7"/>
  <c r="I13" i="7"/>
  <c r="I9" i="7"/>
  <c r="I10" i="7"/>
  <c r="I8" i="7"/>
  <c r="H19" i="7"/>
  <c r="H13" i="7"/>
  <c r="H10" i="7"/>
  <c r="H9" i="7"/>
  <c r="H8" i="7"/>
  <c r="D4" i="7"/>
  <c r="D6" i="7"/>
  <c r="D7" i="7"/>
  <c r="D8" i="7"/>
  <c r="D9" i="7"/>
  <c r="D10" i="7"/>
  <c r="D11" i="7"/>
  <c r="D12" i="7"/>
  <c r="D13" i="7"/>
  <c r="D14" i="7"/>
  <c r="D15" i="7"/>
  <c r="D16" i="7"/>
  <c r="D17" i="7"/>
  <c r="D18" i="7"/>
  <c r="D19" i="7"/>
  <c r="D3" i="7"/>
  <c r="I5" i="4"/>
  <c r="C4" i="4"/>
  <c r="J5" i="4"/>
  <c r="D4" i="4"/>
  <c r="I4" i="4"/>
  <c r="J4" i="4"/>
  <c r="C5" i="4"/>
  <c r="D5" i="4"/>
  <c r="J5" i="7"/>
  <c r="K5" i="7"/>
  <c r="J19" i="7"/>
  <c r="J13" i="7"/>
  <c r="J9" i="7"/>
  <c r="J10" i="7"/>
  <c r="J8" i="7"/>
  <c r="J3" i="7"/>
  <c r="H4" i="7"/>
  <c r="H12" i="7"/>
  <c r="H6" i="7"/>
  <c r="H14" i="7"/>
  <c r="H7" i="7"/>
  <c r="H15" i="7"/>
  <c r="H16" i="7"/>
  <c r="H17" i="7"/>
  <c r="H18" i="7"/>
  <c r="H11" i="7"/>
  <c r="B7" i="4" l="1"/>
  <c r="B9" i="4"/>
  <c r="B8" i="4"/>
  <c r="B12" i="4"/>
  <c r="B18" i="4"/>
  <c r="C7" i="4"/>
  <c r="J7" i="4"/>
  <c r="I7" i="4"/>
  <c r="D7" i="4"/>
  <c r="C9" i="4"/>
  <c r="D9" i="4"/>
  <c r="J9" i="4"/>
  <c r="I9" i="4"/>
  <c r="C8" i="4"/>
  <c r="J8" i="4"/>
  <c r="I8" i="4"/>
  <c r="D8" i="4"/>
  <c r="C12" i="4"/>
  <c r="J12" i="4"/>
  <c r="I12" i="4"/>
  <c r="D12" i="4"/>
  <c r="C18" i="4"/>
  <c r="J18" i="4"/>
  <c r="I18" i="4"/>
  <c r="D18" i="4"/>
  <c r="I4" i="7" l="1"/>
  <c r="I6" i="7"/>
  <c r="I7" i="7"/>
  <c r="I11" i="7"/>
  <c r="I12" i="7"/>
  <c r="I14" i="7"/>
  <c r="I15" i="7"/>
  <c r="I16" i="7"/>
  <c r="I17" i="7"/>
  <c r="I18" i="7"/>
  <c r="J4" i="7"/>
  <c r="J12" i="7"/>
  <c r="J6" i="7"/>
  <c r="J14" i="7"/>
  <c r="J7" i="7"/>
  <c r="J15" i="7"/>
  <c r="J16" i="7"/>
  <c r="J17" i="7"/>
  <c r="J18" i="7"/>
  <c r="J11" i="7"/>
  <c r="K8" i="7"/>
  <c r="K16" i="7"/>
  <c r="K9" i="7"/>
  <c r="K17" i="7"/>
  <c r="K10" i="7"/>
  <c r="K18" i="7"/>
  <c r="K11" i="7"/>
  <c r="K19" i="7"/>
  <c r="K12" i="7"/>
  <c r="K13" i="7"/>
  <c r="K14" i="7"/>
  <c r="K15" i="7"/>
  <c r="B3" i="4" l="1"/>
  <c r="B10" i="4"/>
  <c r="B17" i="4"/>
  <c r="B16" i="4"/>
  <c r="B15" i="4"/>
  <c r="B14" i="4"/>
  <c r="B6" i="4"/>
  <c r="B13" i="4"/>
  <c r="B11" i="4"/>
  <c r="D3" i="4"/>
  <c r="I3" i="4"/>
  <c r="J3" i="4"/>
  <c r="C3" i="4"/>
  <c r="C10" i="4"/>
  <c r="J10" i="4"/>
  <c r="I10" i="4"/>
  <c r="D10" i="4"/>
  <c r="C11" i="4"/>
  <c r="J11" i="4"/>
  <c r="I11" i="4"/>
  <c r="D11" i="4"/>
  <c r="C17" i="4"/>
  <c r="D17" i="4"/>
  <c r="J17" i="4"/>
  <c r="I17" i="4"/>
  <c r="C16" i="4"/>
  <c r="J16" i="4"/>
  <c r="I16" i="4"/>
  <c r="D16" i="4"/>
  <c r="C15" i="4"/>
  <c r="J15" i="4"/>
  <c r="I15" i="4"/>
  <c r="D15" i="4"/>
  <c r="C14" i="4"/>
  <c r="I14" i="4"/>
  <c r="D14" i="4"/>
  <c r="J14" i="4"/>
  <c r="C6" i="4"/>
  <c r="I6" i="4"/>
  <c r="D6" i="4"/>
  <c r="J6" i="4"/>
  <c r="C13" i="4"/>
  <c r="J13" i="4"/>
  <c r="I13" i="4"/>
  <c r="D13" i="4"/>
  <c r="M16" i="6" l="1"/>
  <c r="M15" i="6"/>
  <c r="K4" i="11"/>
  <c r="J2" i="11" l="1"/>
  <c r="K2" i="11" s="1"/>
  <c r="D6" i="11" a="1"/>
  <c r="D6" i="11" s="1"/>
  <c r="E6" i="11" a="1"/>
  <c r="E10" i="11" s="1"/>
  <c r="G1" i="9"/>
  <c r="H1" i="9" s="1"/>
  <c r="E3" i="9"/>
  <c r="E4" i="9"/>
  <c r="E5" i="9"/>
  <c r="E6" i="9"/>
  <c r="E7" i="9"/>
  <c r="E8" i="9"/>
  <c r="E9" i="9"/>
  <c r="E10" i="9"/>
  <c r="E11" i="9"/>
  <c r="E12" i="9"/>
  <c r="E13" i="9"/>
  <c r="E14" i="9"/>
  <c r="E15" i="9"/>
  <c r="E16" i="9"/>
  <c r="E17" i="9"/>
  <c r="E18" i="9"/>
  <c r="E19" i="9"/>
  <c r="E20" i="9"/>
  <c r="E21" i="9"/>
  <c r="E22" i="9"/>
  <c r="E23" i="9"/>
  <c r="E24" i="9"/>
  <c r="E25" i="9"/>
  <c r="E26" i="9"/>
  <c r="E27" i="9"/>
  <c r="E28" i="9"/>
  <c r="E29" i="9"/>
  <c r="E30" i="9"/>
  <c r="E31" i="9"/>
  <c r="E32" i="9"/>
  <c r="E33" i="9"/>
  <c r="E34" i="9"/>
  <c r="E35" i="9"/>
  <c r="E36" i="9"/>
  <c r="E37" i="9"/>
  <c r="E38" i="9"/>
  <c r="E39" i="9"/>
  <c r="E40" i="9"/>
  <c r="E41" i="9"/>
  <c r="E42" i="9"/>
  <c r="E43" i="9"/>
  <c r="E44" i="9"/>
  <c r="I1" i="7"/>
  <c r="J1" i="7" s="1"/>
  <c r="D3" i="9" a="1"/>
  <c r="B2" i="4" l="1"/>
  <c r="D3" i="9"/>
  <c r="D37" i="9"/>
  <c r="D17" i="9"/>
  <c r="D19" i="9"/>
  <c r="D14" i="9"/>
  <c r="D33" i="9"/>
  <c r="D22" i="9"/>
  <c r="D41" i="9"/>
  <c r="D30" i="9"/>
  <c r="D9" i="9"/>
  <c r="D43" i="9"/>
  <c r="D10" i="9"/>
  <c r="D7" i="9"/>
  <c r="D12" i="9"/>
  <c r="D26" i="9"/>
  <c r="D20" i="9"/>
  <c r="D28" i="9"/>
  <c r="D42" i="9"/>
  <c r="D36" i="9"/>
  <c r="D16" i="9"/>
  <c r="D32" i="9"/>
  <c r="D40" i="9"/>
  <c r="D11" i="9"/>
  <c r="D6" i="9"/>
  <c r="D25" i="9"/>
  <c r="D27" i="9"/>
  <c r="D35" i="9"/>
  <c r="D38" i="9"/>
  <c r="D4" i="9"/>
  <c r="D18" i="9"/>
  <c r="D15" i="9"/>
  <c r="D23" i="9"/>
  <c r="D34" i="9"/>
  <c r="D31" i="9"/>
  <c r="D39" i="9"/>
  <c r="D44" i="9"/>
  <c r="D21" i="9"/>
  <c r="D29" i="9"/>
  <c r="D13" i="9"/>
  <c r="D5" i="9"/>
  <c r="D24" i="9"/>
  <c r="D8" i="9"/>
  <c r="E28" i="11"/>
  <c r="E33" i="11"/>
  <c r="E20" i="11"/>
  <c r="E9" i="11"/>
  <c r="E6" i="11"/>
  <c r="J6" i="11" s="1"/>
  <c r="D17" i="11"/>
  <c r="D28" i="11"/>
  <c r="H28" i="11" s="1"/>
  <c r="D12" i="11"/>
  <c r="H12" i="11" s="1"/>
  <c r="D25" i="11"/>
  <c r="D36" i="11"/>
  <c r="H36" i="11" s="1"/>
  <c r="D9" i="11"/>
  <c r="D23" i="11"/>
  <c r="H23" i="11" s="1"/>
  <c r="D33" i="11"/>
  <c r="H33" i="11" s="1"/>
  <c r="D20" i="11"/>
  <c r="H20" i="11" s="1"/>
  <c r="D7" i="11"/>
  <c r="H7" i="11" s="1"/>
  <c r="D15" i="11"/>
  <c r="H15" i="11" s="1"/>
  <c r="D31" i="11"/>
  <c r="H31" i="11" s="1"/>
  <c r="E36" i="11"/>
  <c r="E25" i="11"/>
  <c r="E12" i="11"/>
  <c r="E42" i="11"/>
  <c r="E17" i="11"/>
  <c r="E41" i="11"/>
  <c r="E40" i="11"/>
  <c r="E35" i="11"/>
  <c r="E19" i="11"/>
  <c r="E11" i="11"/>
  <c r="D34" i="11"/>
  <c r="E31" i="11"/>
  <c r="D26" i="11"/>
  <c r="E23" i="11"/>
  <c r="D18" i="11"/>
  <c r="E15" i="11"/>
  <c r="D10" i="11"/>
  <c r="J10" i="11" s="1"/>
  <c r="E7" i="11"/>
  <c r="E39" i="11"/>
  <c r="D35" i="11"/>
  <c r="E32" i="11"/>
  <c r="D27" i="11"/>
  <c r="E24" i="11"/>
  <c r="D19" i="11"/>
  <c r="E16" i="11"/>
  <c r="D11" i="11"/>
  <c r="E8" i="11"/>
  <c r="D30" i="11"/>
  <c r="E27" i="11"/>
  <c r="D22" i="11"/>
  <c r="D14" i="11"/>
  <c r="E38" i="11"/>
  <c r="D32" i="11"/>
  <c r="E29" i="11"/>
  <c r="D24" i="11"/>
  <c r="E21" i="11"/>
  <c r="D16" i="11"/>
  <c r="E13" i="11"/>
  <c r="D8" i="11"/>
  <c r="E30" i="11"/>
  <c r="E22" i="11"/>
  <c r="E14" i="11"/>
  <c r="E37" i="11"/>
  <c r="E34" i="11"/>
  <c r="D29" i="11"/>
  <c r="E26" i="11"/>
  <c r="D21" i="11"/>
  <c r="E18" i="11"/>
  <c r="D13" i="11"/>
  <c r="H6" i="11"/>
  <c r="F6" i="11"/>
  <c r="D42" i="11"/>
  <c r="D41" i="11"/>
  <c r="D40" i="11"/>
  <c r="D39" i="11"/>
  <c r="D38" i="11"/>
  <c r="D37" i="11"/>
  <c r="C2" i="4"/>
  <c r="J28" i="11" l="1"/>
  <c r="F7" i="11"/>
  <c r="F15" i="11"/>
  <c r="F28" i="11"/>
  <c r="J33" i="11"/>
  <c r="J9" i="11"/>
  <c r="J13" i="11"/>
  <c r="F20" i="11"/>
  <c r="F33" i="11"/>
  <c r="J27" i="11"/>
  <c r="J17" i="11"/>
  <c r="J23" i="11"/>
  <c r="J35" i="11"/>
  <c r="J7" i="11"/>
  <c r="J20" i="11"/>
  <c r="J19" i="11"/>
  <c r="H25" i="11"/>
  <c r="F25" i="11"/>
  <c r="J11" i="11"/>
  <c r="J8" i="11"/>
  <c r="J15" i="11"/>
  <c r="F36" i="11"/>
  <c r="J12" i="11"/>
  <c r="J36" i="11"/>
  <c r="F31" i="11"/>
  <c r="J25" i="11"/>
  <c r="H9" i="11"/>
  <c r="F9" i="11"/>
  <c r="J21" i="11"/>
  <c r="J31" i="11"/>
  <c r="F23" i="11"/>
  <c r="J30" i="11"/>
  <c r="F12" i="11"/>
  <c r="J34" i="11"/>
  <c r="H17" i="11"/>
  <c r="F17" i="11"/>
  <c r="J29" i="11"/>
  <c r="J26" i="11"/>
  <c r="J18" i="11"/>
  <c r="J32" i="11"/>
  <c r="H29" i="11"/>
  <c r="F29" i="11"/>
  <c r="H16" i="11"/>
  <c r="F16" i="11"/>
  <c r="H13" i="11"/>
  <c r="F13" i="11"/>
  <c r="H30" i="11"/>
  <c r="F30" i="11"/>
  <c r="H35" i="11"/>
  <c r="F35" i="11"/>
  <c r="J24" i="11"/>
  <c r="H21" i="11"/>
  <c r="F21" i="11"/>
  <c r="H32" i="11"/>
  <c r="F32" i="11"/>
  <c r="H10" i="11"/>
  <c r="F10" i="11"/>
  <c r="H19" i="11"/>
  <c r="F19" i="11"/>
  <c r="H18" i="11"/>
  <c r="F18" i="11"/>
  <c r="H22" i="11"/>
  <c r="F22" i="11"/>
  <c r="H34" i="11"/>
  <c r="F34" i="11"/>
  <c r="H8" i="11"/>
  <c r="F8" i="11"/>
  <c r="H14" i="11"/>
  <c r="F14" i="11"/>
  <c r="H27" i="11"/>
  <c r="F27" i="11"/>
  <c r="J14" i="11"/>
  <c r="J22" i="11"/>
  <c r="J16" i="11"/>
  <c r="H24" i="11"/>
  <c r="F24" i="11"/>
  <c r="H26" i="11"/>
  <c r="F26" i="11"/>
  <c r="H11" i="11"/>
  <c r="F11" i="11"/>
  <c r="H40" i="11"/>
  <c r="F40" i="11"/>
  <c r="J40" i="11"/>
  <c r="H41" i="11"/>
  <c r="J41" i="11"/>
  <c r="F41" i="11"/>
  <c r="H42" i="11"/>
  <c r="F42" i="11"/>
  <c r="J42" i="11"/>
  <c r="H37" i="11"/>
  <c r="F37" i="11"/>
  <c r="J37" i="11"/>
  <c r="H38" i="11"/>
  <c r="J38" i="11"/>
  <c r="F38" i="11"/>
  <c r="H39" i="11"/>
  <c r="J39" i="11"/>
  <c r="F39" i="11"/>
  <c r="F38" i="9"/>
  <c r="G38" i="9"/>
  <c r="F6" i="9"/>
  <c r="G6" i="9"/>
  <c r="G40" i="9"/>
  <c r="F40" i="9"/>
  <c r="G39" i="9"/>
  <c r="F39" i="9"/>
  <c r="G41" i="9"/>
  <c r="F41" i="9"/>
  <c r="F37" i="9"/>
  <c r="G37" i="9"/>
  <c r="F42" i="9"/>
  <c r="G42" i="9"/>
  <c r="F43" i="9"/>
  <c r="G43" i="9"/>
  <c r="F44" i="9"/>
  <c r="G44" i="9"/>
  <c r="G32" i="9"/>
  <c r="F32" i="9"/>
  <c r="G31" i="9"/>
  <c r="F31" i="9"/>
  <c r="G33" i="9"/>
  <c r="F33" i="9"/>
  <c r="F29" i="9"/>
  <c r="G29" i="9"/>
  <c r="F34" i="9"/>
  <c r="G34" i="9"/>
  <c r="F35" i="9"/>
  <c r="G35" i="9"/>
  <c r="F36" i="9"/>
  <c r="G36" i="9"/>
  <c r="F30" i="9"/>
  <c r="G30" i="9"/>
  <c r="F22" i="9"/>
  <c r="G22" i="9"/>
  <c r="G24" i="9"/>
  <c r="F24" i="9"/>
  <c r="G23" i="9"/>
  <c r="F23" i="9"/>
  <c r="G25" i="9"/>
  <c r="F25" i="9"/>
  <c r="F21" i="9"/>
  <c r="G21" i="9"/>
  <c r="F26" i="9"/>
  <c r="G26" i="9"/>
  <c r="F27" i="9"/>
  <c r="G27" i="9"/>
  <c r="F28" i="9"/>
  <c r="G28" i="9"/>
  <c r="G16" i="9"/>
  <c r="F16" i="9"/>
  <c r="G15" i="9"/>
  <c r="F15" i="9"/>
  <c r="G17" i="9"/>
  <c r="F17" i="9"/>
  <c r="F13" i="9"/>
  <c r="G13" i="9"/>
  <c r="F18" i="9"/>
  <c r="G18" i="9"/>
  <c r="F19" i="9"/>
  <c r="G19" i="9"/>
  <c r="F20" i="9"/>
  <c r="G20" i="9"/>
  <c r="F14" i="9"/>
  <c r="G14" i="9"/>
  <c r="G8" i="9"/>
  <c r="F8" i="9"/>
  <c r="G7" i="9"/>
  <c r="F7" i="9"/>
  <c r="G9" i="9"/>
  <c r="F9" i="9"/>
  <c r="F5" i="9"/>
  <c r="G5" i="9"/>
  <c r="F10" i="9"/>
  <c r="G10" i="9"/>
  <c r="F11" i="9"/>
  <c r="G11" i="9"/>
  <c r="F12" i="9"/>
  <c r="G12" i="9"/>
  <c r="F3" i="9"/>
  <c r="G3" i="9"/>
  <c r="F4" i="9"/>
  <c r="G4" i="9"/>
  <c r="H2" i="9"/>
  <c r="J2" i="7"/>
  <c r="H41" i="9"/>
  <c r="K11" i="11"/>
  <c r="H3" i="9"/>
  <c r="H19" i="9"/>
  <c r="K6" i="7"/>
  <c r="K25" i="11"/>
  <c r="K6" i="11"/>
  <c r="H6" i="9"/>
  <c r="K29" i="11"/>
  <c r="H15" i="9"/>
  <c r="H42" i="9"/>
  <c r="H26" i="9"/>
  <c r="K14" i="11"/>
  <c r="H36" i="9"/>
  <c r="K33" i="11"/>
  <c r="H8" i="9"/>
  <c r="H21" i="9"/>
  <c r="H34" i="9"/>
  <c r="K7" i="7"/>
  <c r="H22" i="9"/>
  <c r="H29" i="9"/>
  <c r="K8" i="11"/>
  <c r="K41" i="11"/>
  <c r="K36" i="11"/>
  <c r="K26" i="11"/>
  <c r="H25" i="9"/>
  <c r="K19" i="11"/>
  <c r="K12" i="11"/>
  <c r="K24" i="11"/>
  <c r="K16" i="11"/>
  <c r="H7" i="9"/>
  <c r="K7" i="11"/>
  <c r="H16" i="9"/>
  <c r="K40" i="11"/>
  <c r="H17" i="9"/>
  <c r="H4" i="9"/>
  <c r="H9" i="9"/>
  <c r="H40" i="9"/>
  <c r="H20" i="9"/>
  <c r="H33" i="9"/>
  <c r="K10" i="11"/>
  <c r="K22" i="11"/>
  <c r="H43" i="9"/>
  <c r="K35" i="11"/>
  <c r="H35" i="9"/>
  <c r="H27" i="9"/>
  <c r="K15" i="11"/>
  <c r="H31" i="9"/>
  <c r="K34" i="11"/>
  <c r="K4" i="7"/>
  <c r="H18" i="9"/>
  <c r="K37" i="11"/>
  <c r="K9" i="11"/>
  <c r="K31" i="11"/>
  <c r="K42" i="11"/>
  <c r="K39" i="11"/>
  <c r="H12" i="9"/>
  <c r="K23" i="11"/>
  <c r="K20" i="11"/>
  <c r="H23" i="9"/>
  <c r="H38" i="9"/>
  <c r="H44" i="9"/>
  <c r="K27" i="11"/>
  <c r="K32" i="11"/>
  <c r="H28" i="9"/>
  <c r="L4" i="11"/>
  <c r="H39" i="9"/>
  <c r="H14" i="9"/>
  <c r="K38" i="11"/>
  <c r="K13" i="11"/>
  <c r="K17" i="11"/>
  <c r="K30" i="11"/>
  <c r="H24" i="9"/>
  <c r="H13" i="9"/>
  <c r="H37" i="9"/>
  <c r="K18" i="11"/>
  <c r="H10" i="9"/>
  <c r="H30" i="9"/>
  <c r="K3" i="7"/>
  <c r="K21" i="11"/>
  <c r="H5" i="9"/>
  <c r="H32" i="9"/>
  <c r="K28" i="11"/>
  <c r="H11" i="9"/>
  <c r="B61" i="4" l="1"/>
  <c r="B83" i="4"/>
  <c r="B84" i="4"/>
  <c r="B64" i="4"/>
  <c r="B82" i="4"/>
  <c r="B62" i="4"/>
  <c r="B63" i="4"/>
  <c r="B86" i="4"/>
  <c r="B93" i="4"/>
  <c r="B75" i="4"/>
  <c r="B80" i="4"/>
  <c r="B79" i="4"/>
  <c r="B65" i="4"/>
  <c r="B95" i="4"/>
  <c r="B69" i="4"/>
  <c r="B81" i="4"/>
  <c r="B90" i="4"/>
  <c r="B97" i="4"/>
  <c r="B85" i="4"/>
  <c r="B96" i="4"/>
  <c r="B78" i="4"/>
  <c r="B92" i="4"/>
  <c r="B66" i="4"/>
  <c r="B77" i="4"/>
  <c r="B94" i="4"/>
  <c r="B76" i="4"/>
  <c r="B72" i="4"/>
  <c r="B91" i="4"/>
  <c r="B74" i="4"/>
  <c r="B70" i="4"/>
  <c r="B68" i="4"/>
  <c r="B89" i="4"/>
  <c r="B73" i="4"/>
  <c r="B67" i="4"/>
  <c r="B71" i="4"/>
  <c r="B88" i="4"/>
  <c r="B87" i="4"/>
  <c r="B19" i="4"/>
  <c r="B60" i="4"/>
  <c r="B36" i="4"/>
  <c r="B30" i="4"/>
  <c r="B44" i="4"/>
  <c r="B46" i="4"/>
  <c r="B43" i="4"/>
  <c r="B52" i="4"/>
  <c r="B59" i="4"/>
  <c r="B23" i="4"/>
  <c r="B31" i="4"/>
  <c r="B40" i="4"/>
  <c r="B47" i="4"/>
  <c r="B56" i="4"/>
  <c r="B27" i="4"/>
  <c r="B35" i="4"/>
  <c r="B26" i="4"/>
  <c r="B34" i="4"/>
  <c r="B37" i="4"/>
  <c r="B38" i="4"/>
  <c r="B50" i="4"/>
  <c r="B53" i="4"/>
  <c r="B22" i="4"/>
  <c r="B21" i="4"/>
  <c r="B29" i="4"/>
  <c r="B45" i="4"/>
  <c r="B54" i="4"/>
  <c r="B25" i="4"/>
  <c r="B33" i="4"/>
  <c r="B39" i="4"/>
  <c r="B49" i="4"/>
  <c r="B55" i="4"/>
  <c r="B28" i="4"/>
  <c r="B42" i="4"/>
  <c r="B51" i="4"/>
  <c r="B58" i="4"/>
  <c r="B24" i="4"/>
  <c r="B32" i="4"/>
  <c r="B48" i="4"/>
  <c r="B20" i="4"/>
  <c r="B41" i="4"/>
  <c r="B57" i="4"/>
  <c r="K3" i="11"/>
  <c r="D8" i="6"/>
  <c r="D9" i="6"/>
  <c r="D6" i="6"/>
  <c r="D53" i="4"/>
  <c r="E41" i="4"/>
  <c r="I44" i="9"/>
  <c r="C38" i="4"/>
  <c r="I52" i="4"/>
  <c r="D54" i="4"/>
  <c r="I36" i="9"/>
  <c r="E55" i="4"/>
  <c r="L10" i="11"/>
  <c r="D35" i="4"/>
  <c r="I28" i="9"/>
  <c r="I48" i="4"/>
  <c r="L12" i="11"/>
  <c r="C20" i="4"/>
  <c r="I5" i="9"/>
  <c r="L34" i="11"/>
  <c r="C35" i="4"/>
  <c r="I8" i="9"/>
  <c r="D57" i="4"/>
  <c r="C50" i="4"/>
  <c r="L17" i="11"/>
  <c r="C52" i="4"/>
  <c r="I30" i="9"/>
  <c r="I13" i="9"/>
  <c r="E45" i="4"/>
  <c r="D41" i="4"/>
  <c r="C42" i="4"/>
  <c r="E37" i="4"/>
  <c r="L37" i="11"/>
  <c r="D32" i="4"/>
  <c r="E23" i="4"/>
  <c r="B1" i="6"/>
  <c r="D55" i="4"/>
  <c r="L3" i="11"/>
  <c r="L7" i="11"/>
  <c r="E29" i="4"/>
  <c r="I38" i="9"/>
  <c r="J55" i="4"/>
  <c r="L35" i="11"/>
  <c r="I55" i="4"/>
  <c r="I27" i="9"/>
  <c r="E28" i="4"/>
  <c r="E25" i="4"/>
  <c r="L11" i="11"/>
  <c r="E59" i="4"/>
  <c r="E38" i="4"/>
  <c r="J54" i="4"/>
  <c r="E56" i="4"/>
  <c r="C21" i="4"/>
  <c r="C40" i="4"/>
  <c r="L13" i="11"/>
  <c r="D51" i="4"/>
  <c r="L41" i="11"/>
  <c r="I20" i="9"/>
  <c r="L14" i="11"/>
  <c r="E20" i="4"/>
  <c r="D42" i="4"/>
  <c r="E47" i="4"/>
  <c r="L6" i="11"/>
  <c r="D38" i="4"/>
  <c r="I18" i="9"/>
  <c r="C28" i="4"/>
  <c r="D28" i="4"/>
  <c r="D45" i="4"/>
  <c r="C33" i="4"/>
  <c r="I47" i="4"/>
  <c r="E43" i="4"/>
  <c r="C26" i="4"/>
  <c r="E30" i="4"/>
  <c r="I10" i="9"/>
  <c r="I40" i="9"/>
  <c r="K2" i="7"/>
  <c r="E40" i="4"/>
  <c r="D36" i="4"/>
  <c r="E46" i="4"/>
  <c r="L36" i="11"/>
  <c r="J58" i="4"/>
  <c r="C30" i="4"/>
  <c r="C25" i="4"/>
  <c r="C45" i="4"/>
  <c r="C37" i="4"/>
  <c r="I51" i="4"/>
  <c r="I53" i="4"/>
  <c r="E35" i="4"/>
  <c r="I60" i="4"/>
  <c r="C51" i="4"/>
  <c r="C32" i="4"/>
  <c r="C47" i="4"/>
  <c r="E21" i="4"/>
  <c r="J52" i="4"/>
  <c r="C54" i="4"/>
  <c r="E53" i="4"/>
  <c r="L26" i="11"/>
  <c r="E54" i="4"/>
  <c r="D31" i="4"/>
  <c r="E31" i="4"/>
  <c r="L38" i="11"/>
  <c r="L21" i="11"/>
  <c r="I4" i="9"/>
  <c r="I59" i="4"/>
  <c r="J57" i="4"/>
  <c r="I7" i="9"/>
  <c r="E26" i="4"/>
  <c r="I49" i="4"/>
  <c r="L30" i="11"/>
  <c r="D47" i="4"/>
  <c r="C55" i="4"/>
  <c r="I11" i="9"/>
  <c r="E32" i="4"/>
  <c r="C56" i="4"/>
  <c r="E33" i="4"/>
  <c r="C24" i="4"/>
  <c r="D24" i="4"/>
  <c r="J47" i="4"/>
  <c r="I9" i="9"/>
  <c r="J60" i="4"/>
  <c r="I34" i="9"/>
  <c r="L23" i="11"/>
  <c r="I24" i="9"/>
  <c r="J50" i="4"/>
  <c r="L22" i="11"/>
  <c r="L24" i="11"/>
  <c r="L32" i="11"/>
  <c r="L16" i="11"/>
  <c r="I42" i="9"/>
  <c r="C23" i="4"/>
  <c r="J59" i="4"/>
  <c r="E58" i="4"/>
  <c r="I35" i="9"/>
  <c r="C22" i="4"/>
  <c r="I19" i="9"/>
  <c r="D59" i="4"/>
  <c r="D34" i="4"/>
  <c r="I39" i="9"/>
  <c r="I25" i="9"/>
  <c r="E50" i="4"/>
  <c r="D60" i="4"/>
  <c r="I31" i="9"/>
  <c r="I33" i="9"/>
  <c r="E44" i="4"/>
  <c r="L15" i="11"/>
  <c r="I23" i="9"/>
  <c r="C48" i="4"/>
  <c r="L29" i="11"/>
  <c r="D29" i="4"/>
  <c r="C57" i="4"/>
  <c r="E34" i="4"/>
  <c r="I21" i="9"/>
  <c r="E39" i="4"/>
  <c r="C31" i="4"/>
  <c r="I3" i="9"/>
  <c r="L28" i="11"/>
  <c r="I56" i="4"/>
  <c r="C46" i="4"/>
  <c r="D40" i="4"/>
  <c r="D58" i="4"/>
  <c r="I26" i="9"/>
  <c r="C60" i="4"/>
  <c r="D33" i="4"/>
  <c r="I58" i="4"/>
  <c r="C44" i="4"/>
  <c r="D44" i="4"/>
  <c r="J49" i="4"/>
  <c r="I12" i="9"/>
  <c r="D43" i="4"/>
  <c r="D25" i="4"/>
  <c r="D27" i="4"/>
  <c r="D23" i="4"/>
  <c r="E51" i="4"/>
  <c r="J51" i="4"/>
  <c r="C34" i="4"/>
  <c r="L31" i="11"/>
  <c r="I29" i="9"/>
  <c r="I22" i="9"/>
  <c r="I15" i="9"/>
  <c r="D20" i="4"/>
  <c r="J48" i="4"/>
  <c r="D50" i="4"/>
  <c r="E24" i="4"/>
  <c r="C36" i="4"/>
  <c r="I50" i="4"/>
  <c r="C59" i="4"/>
  <c r="D22" i="4"/>
  <c r="C43" i="4"/>
  <c r="D56" i="4"/>
  <c r="D39" i="4"/>
  <c r="I14" i="9"/>
  <c r="L40" i="11"/>
  <c r="L20" i="11"/>
  <c r="D21" i="4"/>
  <c r="L33" i="11"/>
  <c r="E42" i="4"/>
  <c r="C39" i="4"/>
  <c r="L9" i="11"/>
  <c r="J53" i="4"/>
  <c r="D48" i="4"/>
  <c r="I32" i="9"/>
  <c r="D30" i="4"/>
  <c r="I57" i="4"/>
  <c r="E52" i="4"/>
  <c r="E36" i="4"/>
  <c r="E49" i="4"/>
  <c r="E57" i="4"/>
  <c r="D52" i="4"/>
  <c r="I43" i="9"/>
  <c r="I17" i="9"/>
  <c r="L27" i="11"/>
  <c r="I54" i="4"/>
  <c r="D26" i="4"/>
  <c r="I6" i="9"/>
  <c r="E48" i="4"/>
  <c r="D37" i="4"/>
  <c r="J56" i="4"/>
  <c r="L42" i="11"/>
  <c r="D46" i="4"/>
  <c r="I41" i="9"/>
  <c r="E22" i="4"/>
  <c r="C27" i="4"/>
  <c r="C53" i="4"/>
  <c r="C29" i="4"/>
  <c r="C49" i="4"/>
  <c r="L8" i="11"/>
  <c r="L19" i="11"/>
  <c r="L25" i="11"/>
  <c r="L39" i="11"/>
  <c r="L18" i="11"/>
  <c r="E60" i="4"/>
  <c r="I2" i="9"/>
  <c r="E27" i="4"/>
  <c r="I37" i="9"/>
  <c r="D49" i="4"/>
  <c r="I16" i="9"/>
  <c r="C41" i="4"/>
  <c r="C58" i="4"/>
  <c r="D16" i="6" l="1"/>
  <c r="J34" i="4"/>
  <c r="J85" i="4"/>
  <c r="J64" i="4"/>
  <c r="J76" i="4"/>
  <c r="C66" i="4"/>
  <c r="E90" i="4"/>
  <c r="J40" i="4"/>
  <c r="D82" i="4"/>
  <c r="C84" i="4"/>
  <c r="J41" i="4"/>
  <c r="D66" i="4"/>
  <c r="J86" i="4"/>
  <c r="D19" i="4"/>
  <c r="J88" i="4"/>
  <c r="I46" i="4"/>
  <c r="E74" i="4"/>
  <c r="D79" i="4"/>
  <c r="J26" i="4"/>
  <c r="C93" i="4"/>
  <c r="I69" i="4"/>
  <c r="I92" i="4"/>
  <c r="J45" i="4"/>
  <c r="J42" i="4"/>
  <c r="I67" i="4"/>
  <c r="J32" i="4"/>
  <c r="D76" i="4"/>
  <c r="C87" i="4"/>
  <c r="J22" i="4"/>
  <c r="D71" i="4"/>
  <c r="E93" i="4"/>
  <c r="J67" i="4"/>
  <c r="E72" i="4"/>
  <c r="E63" i="4"/>
  <c r="D93" i="4"/>
  <c r="D61" i="4"/>
  <c r="C75" i="4"/>
  <c r="D88" i="4"/>
  <c r="I81" i="4"/>
  <c r="J30" i="4"/>
  <c r="C63" i="4"/>
  <c r="J27" i="4"/>
  <c r="E76" i="4"/>
  <c r="I44" i="4"/>
  <c r="C64" i="4"/>
  <c r="D65" i="4"/>
  <c r="I39" i="4"/>
  <c r="D84" i="4"/>
  <c r="J73" i="4"/>
  <c r="J23" i="4"/>
  <c r="I23" i="4"/>
  <c r="E70" i="4"/>
  <c r="I37" i="4"/>
  <c r="E73" i="4"/>
  <c r="D2" i="4"/>
  <c r="D70" i="4"/>
  <c r="D68" i="4"/>
  <c r="I27" i="4"/>
  <c r="C71" i="4"/>
  <c r="I79" i="4"/>
  <c r="J77" i="4"/>
  <c r="I31" i="4"/>
  <c r="E81" i="4"/>
  <c r="J2" i="4"/>
  <c r="E64" i="4"/>
  <c r="I89" i="4"/>
  <c r="J95" i="4"/>
  <c r="C61" i="4"/>
  <c r="I68" i="4"/>
  <c r="I24" i="4"/>
  <c r="I77" i="4"/>
  <c r="I32" i="4"/>
  <c r="C82" i="4"/>
  <c r="I74" i="4"/>
  <c r="I71" i="4"/>
  <c r="J44" i="4"/>
  <c r="C88" i="4"/>
  <c r="J20" i="4"/>
  <c r="I91" i="4"/>
  <c r="I19" i="4"/>
  <c r="C94" i="4"/>
  <c r="E88" i="4"/>
  <c r="D83" i="4"/>
  <c r="E94" i="4"/>
  <c r="I21" i="4"/>
  <c r="J28" i="4"/>
  <c r="J68" i="4"/>
  <c r="I28" i="4"/>
  <c r="D64" i="4"/>
  <c r="D87" i="4"/>
  <c r="I36" i="4"/>
  <c r="D90" i="4"/>
  <c r="J83" i="4"/>
  <c r="E80" i="4"/>
  <c r="D73" i="4"/>
  <c r="J61" i="4"/>
  <c r="J78" i="4"/>
  <c r="D95" i="4"/>
  <c r="E91" i="4"/>
  <c r="I38" i="4"/>
  <c r="C73" i="4"/>
  <c r="I63" i="4"/>
  <c r="E71" i="4"/>
  <c r="D92" i="4"/>
  <c r="I62" i="4"/>
  <c r="J21" i="4"/>
  <c r="E96" i="4"/>
  <c r="J79" i="4"/>
  <c r="I86" i="4"/>
  <c r="J63" i="4"/>
  <c r="I97" i="4"/>
  <c r="I70" i="4"/>
  <c r="E85" i="4"/>
  <c r="J46" i="4"/>
  <c r="C86" i="4"/>
  <c r="I22" i="4"/>
  <c r="J35" i="4"/>
  <c r="C69" i="4"/>
  <c r="D85" i="4"/>
  <c r="J89" i="4"/>
  <c r="D96" i="4"/>
  <c r="I72" i="4"/>
  <c r="D77" i="4"/>
  <c r="E79" i="4"/>
  <c r="E86" i="4"/>
  <c r="C92" i="4"/>
  <c r="E87" i="4"/>
  <c r="J74" i="4"/>
  <c r="C79" i="4"/>
  <c r="C19" i="4"/>
  <c r="J97" i="4"/>
  <c r="I90" i="4"/>
  <c r="E83" i="4"/>
  <c r="J70" i="4"/>
  <c r="D2" i="5" a="1"/>
  <c r="J94" i="4"/>
  <c r="J31" i="4"/>
  <c r="C76" i="4"/>
  <c r="D75" i="4"/>
  <c r="I20" i="4"/>
  <c r="C90" i="4"/>
  <c r="C67" i="4"/>
  <c r="J90" i="4"/>
  <c r="C95" i="4"/>
  <c r="E19" i="4"/>
  <c r="J81" i="4"/>
  <c r="C77" i="4"/>
  <c r="E69" i="4"/>
  <c r="E67" i="4"/>
  <c r="J87" i="4"/>
  <c r="D63" i="4"/>
  <c r="I66" i="4"/>
  <c r="E77" i="4"/>
  <c r="J69" i="4"/>
  <c r="E65" i="4"/>
  <c r="J29" i="4"/>
  <c r="C97" i="4"/>
  <c r="D67" i="4"/>
  <c r="C70" i="4"/>
  <c r="J80" i="4"/>
  <c r="E62" i="4"/>
  <c r="D81" i="4"/>
  <c r="E75" i="4"/>
  <c r="I82" i="4"/>
  <c r="E66" i="4"/>
  <c r="J25" i="4"/>
  <c r="C68" i="4"/>
  <c r="J62" i="4"/>
  <c r="E82" i="4"/>
  <c r="I87" i="4"/>
  <c r="E61" i="4"/>
  <c r="C91" i="4"/>
  <c r="C78" i="4"/>
  <c r="D80" i="4"/>
  <c r="C72" i="4"/>
  <c r="D78" i="4"/>
  <c r="I2" i="4"/>
  <c r="J84" i="4"/>
  <c r="I35" i="4"/>
  <c r="D89" i="4"/>
  <c r="I65" i="4"/>
  <c r="I94" i="4"/>
  <c r="I76" i="4"/>
  <c r="I88" i="4"/>
  <c r="E95" i="4"/>
  <c r="I61" i="4"/>
  <c r="C81" i="4"/>
  <c r="D69" i="4"/>
  <c r="C62" i="4"/>
  <c r="J37" i="4"/>
  <c r="C74" i="4"/>
  <c r="I34" i="4"/>
  <c r="J71" i="4"/>
  <c r="I75" i="4"/>
  <c r="I41" i="4"/>
  <c r="J43" i="4"/>
  <c r="D72" i="4"/>
  <c r="I26" i="4"/>
  <c r="J72" i="4"/>
  <c r="J33" i="4"/>
  <c r="I96" i="4"/>
  <c r="I80" i="4"/>
  <c r="C80" i="4"/>
  <c r="I85" i="4"/>
  <c r="D62" i="4"/>
  <c r="I64" i="4"/>
  <c r="C65" i="4"/>
  <c r="I29" i="4"/>
  <c r="D74" i="4"/>
  <c r="C83" i="4"/>
  <c r="J75" i="4"/>
  <c r="E97" i="4"/>
  <c r="J36" i="4"/>
  <c r="I95" i="4"/>
  <c r="I93" i="4"/>
  <c r="I25" i="4"/>
  <c r="D86" i="4"/>
  <c r="J66" i="4"/>
  <c r="I45" i="4"/>
  <c r="I33" i="4"/>
  <c r="D97" i="4"/>
  <c r="J82" i="4"/>
  <c r="D91" i="4"/>
  <c r="E68" i="4"/>
  <c r="J24" i="4"/>
  <c r="E84" i="4"/>
  <c r="C96" i="4"/>
  <c r="I43" i="4"/>
  <c r="C89" i="4"/>
  <c r="D94" i="4"/>
  <c r="I30" i="4"/>
  <c r="E92" i="4"/>
  <c r="I83" i="4"/>
  <c r="I73" i="4"/>
  <c r="I78" i="4"/>
  <c r="I84" i="4"/>
  <c r="J96" i="4"/>
  <c r="J93" i="4"/>
  <c r="J65" i="4"/>
  <c r="J91" i="4"/>
  <c r="E89" i="4"/>
  <c r="C85" i="4"/>
  <c r="J19" i="4"/>
  <c r="I42" i="4"/>
  <c r="E78" i="4"/>
  <c r="J38" i="4"/>
  <c r="J92" i="4"/>
  <c r="J39" i="4"/>
  <c r="I40" i="4"/>
  <c r="D38" i="5" l="1"/>
  <c r="D107" i="5"/>
  <c r="D6" i="5"/>
  <c r="D12" i="5"/>
  <c r="D44" i="5"/>
  <c r="D76" i="5"/>
  <c r="D108" i="5"/>
  <c r="D77" i="5"/>
  <c r="D29" i="5"/>
  <c r="D125" i="5"/>
  <c r="D79" i="5"/>
  <c r="D51" i="5"/>
  <c r="D115" i="5"/>
  <c r="D52" i="5"/>
  <c r="D50" i="5"/>
  <c r="D93" i="5"/>
  <c r="D33" i="5"/>
  <c r="D25" i="5"/>
  <c r="D113" i="5"/>
  <c r="D3" i="5"/>
  <c r="D14" i="5"/>
  <c r="D46" i="5"/>
  <c r="D78" i="5"/>
  <c r="D110" i="5"/>
  <c r="D81" i="5"/>
  <c r="D35" i="5"/>
  <c r="D27" i="5"/>
  <c r="D119" i="5"/>
  <c r="D73" i="5"/>
  <c r="D32" i="5"/>
  <c r="D64" i="5"/>
  <c r="D96" i="5"/>
  <c r="D116" i="5"/>
  <c r="D89" i="5"/>
  <c r="D103" i="5"/>
  <c r="D31" i="5"/>
  <c r="D55" i="5"/>
  <c r="D18" i="5"/>
  <c r="D117" i="5"/>
  <c r="D86" i="5"/>
  <c r="D101" i="5"/>
  <c r="D69" i="5"/>
  <c r="D91" i="5"/>
  <c r="D36" i="5"/>
  <c r="D100" i="5"/>
  <c r="D53" i="5"/>
  <c r="D120" i="5"/>
  <c r="D105" i="5"/>
  <c r="D114" i="5"/>
  <c r="D98" i="5"/>
  <c r="D97" i="5"/>
  <c r="D24" i="5"/>
  <c r="D56" i="5"/>
  <c r="D88" i="5"/>
  <c r="D122" i="5"/>
  <c r="D111" i="5"/>
  <c r="D7" i="5"/>
  <c r="D45" i="5"/>
  <c r="D123" i="5"/>
  <c r="D48" i="5"/>
  <c r="D80" i="5"/>
  <c r="D112" i="5"/>
  <c r="D66" i="5"/>
  <c r="D75" i="5"/>
  <c r="D47" i="5"/>
  <c r="D19" i="5"/>
  <c r="D83" i="5"/>
  <c r="D20" i="5"/>
  <c r="D84" i="5"/>
  <c r="D22" i="5"/>
  <c r="D54" i="5"/>
  <c r="D49" i="5"/>
  <c r="D23" i="5"/>
  <c r="D87" i="5"/>
  <c r="D2" i="5"/>
  <c r="D34" i="5"/>
  <c r="D9" i="5"/>
  <c r="D17" i="5"/>
  <c r="D39" i="5"/>
  <c r="D61" i="5"/>
  <c r="D26" i="5"/>
  <c r="D104" i="5"/>
  <c r="D67" i="5"/>
  <c r="D126" i="5"/>
  <c r="D70" i="5"/>
  <c r="D21" i="5"/>
  <c r="D41" i="5"/>
  <c r="D59" i="5"/>
  <c r="D65" i="5"/>
  <c r="D28" i="5"/>
  <c r="D106" i="5"/>
  <c r="D68" i="5"/>
  <c r="D40" i="5"/>
  <c r="D42" i="5"/>
  <c r="D5" i="5"/>
  <c r="D95" i="5"/>
  <c r="D30" i="5"/>
  <c r="D124" i="5"/>
  <c r="D11" i="5"/>
  <c r="D13" i="5"/>
  <c r="D102" i="5"/>
  <c r="D63" i="5"/>
  <c r="D121" i="5"/>
  <c r="D43" i="5"/>
  <c r="D71" i="5"/>
  <c r="D72" i="5"/>
  <c r="D16" i="5"/>
  <c r="D109" i="5"/>
  <c r="D74" i="5"/>
  <c r="D99" i="5"/>
  <c r="D90" i="5"/>
  <c r="D37" i="5"/>
  <c r="D4" i="5"/>
  <c r="D92" i="5"/>
  <c r="D82" i="5"/>
  <c r="D8" i="5"/>
  <c r="D94" i="5"/>
  <c r="D57" i="5"/>
  <c r="D10" i="5"/>
  <c r="D85" i="5"/>
  <c r="D58" i="5"/>
  <c r="D60" i="5"/>
  <c r="D15" i="5"/>
  <c r="D62" i="5"/>
  <c r="D118" i="5"/>
  <c r="E28" i="5"/>
  <c r="E42" i="5"/>
  <c r="I49" i="5"/>
  <c r="H85" i="5"/>
  <c r="F81" i="5"/>
  <c r="H67" i="5"/>
  <c r="F61" i="5"/>
  <c r="G12" i="5"/>
  <c r="G49" i="5"/>
  <c r="H44" i="5"/>
  <c r="E55" i="5"/>
  <c r="H43" i="5"/>
  <c r="H64" i="5"/>
  <c r="G39" i="5"/>
  <c r="F43" i="5"/>
  <c r="G22" i="5"/>
  <c r="E74" i="5"/>
  <c r="H56" i="5"/>
  <c r="I119" i="5"/>
  <c r="I12" i="5"/>
  <c r="F117" i="5"/>
  <c r="I91" i="5"/>
  <c r="G14" i="5"/>
  <c r="I61" i="5"/>
  <c r="E118" i="5"/>
  <c r="I3" i="5"/>
  <c r="F55" i="5"/>
  <c r="E102" i="5"/>
  <c r="I4" i="5"/>
  <c r="F6" i="5"/>
  <c r="H108" i="5"/>
  <c r="E122" i="5"/>
  <c r="H123" i="5"/>
  <c r="F48" i="5"/>
  <c r="F89" i="5"/>
  <c r="I29" i="5"/>
  <c r="E8" i="5"/>
  <c r="H26" i="5"/>
  <c r="G85" i="5"/>
  <c r="G9" i="5"/>
  <c r="E112" i="5"/>
  <c r="H110" i="5"/>
  <c r="H72" i="5"/>
  <c r="F85" i="5"/>
  <c r="H17" i="5"/>
  <c r="E61" i="5"/>
  <c r="F70" i="5"/>
  <c r="F30" i="5"/>
  <c r="I30" i="5"/>
  <c r="F73" i="5"/>
  <c r="G68" i="5"/>
  <c r="H74" i="5"/>
  <c r="G121" i="5"/>
  <c r="G21" i="5"/>
  <c r="H99" i="5"/>
  <c r="E87" i="5"/>
  <c r="H104" i="5"/>
  <c r="G40" i="5"/>
  <c r="H91" i="5"/>
  <c r="F24" i="5"/>
  <c r="F119" i="5"/>
  <c r="I126" i="5"/>
  <c r="H124" i="5"/>
  <c r="F92" i="5"/>
  <c r="E113" i="5"/>
  <c r="H90" i="5"/>
  <c r="I95" i="5"/>
  <c r="F38" i="5"/>
  <c r="F3" i="5"/>
  <c r="I22" i="5"/>
  <c r="G17" i="5"/>
  <c r="F75" i="5"/>
  <c r="I96" i="5"/>
  <c r="H38" i="5"/>
  <c r="H27" i="5"/>
  <c r="E125" i="5"/>
  <c r="H36" i="5"/>
  <c r="F88" i="5"/>
  <c r="F7" i="5"/>
  <c r="I63" i="5"/>
  <c r="H106" i="5"/>
  <c r="H29" i="5"/>
  <c r="H100" i="5"/>
  <c r="G79" i="5"/>
  <c r="F79" i="5"/>
  <c r="I41" i="5"/>
  <c r="F17" i="5"/>
  <c r="E54" i="5"/>
  <c r="G109" i="5"/>
  <c r="F16" i="5"/>
  <c r="F26" i="5"/>
  <c r="G18" i="5"/>
  <c r="I52" i="5"/>
  <c r="G36" i="5"/>
  <c r="H102" i="5"/>
  <c r="H111" i="5"/>
  <c r="H96" i="5"/>
  <c r="H33" i="5"/>
  <c r="H114" i="5"/>
  <c r="I88" i="5"/>
  <c r="H23" i="5"/>
  <c r="H121" i="5"/>
  <c r="H73" i="5"/>
  <c r="G32" i="5"/>
  <c r="G44" i="5"/>
  <c r="E39" i="5"/>
  <c r="H21" i="5"/>
  <c r="E121" i="5"/>
  <c r="G34" i="5"/>
  <c r="F109" i="5"/>
  <c r="F123" i="5"/>
  <c r="I39" i="5"/>
  <c r="H6" i="5"/>
  <c r="E63" i="5"/>
  <c r="F56" i="5"/>
  <c r="F96" i="5"/>
  <c r="E10" i="5"/>
  <c r="I111" i="5"/>
  <c r="E56" i="5"/>
  <c r="I116" i="5"/>
  <c r="H83" i="5"/>
  <c r="G99" i="5"/>
  <c r="G3" i="5"/>
  <c r="G6" i="5"/>
  <c r="I59" i="5"/>
  <c r="E114" i="5"/>
  <c r="H2" i="5"/>
  <c r="G69" i="5"/>
  <c r="I7" i="5"/>
  <c r="I40" i="5"/>
  <c r="G2" i="5"/>
  <c r="E38" i="5"/>
  <c r="I47" i="5"/>
  <c r="F98" i="5"/>
  <c r="I107" i="5"/>
  <c r="F52" i="5"/>
  <c r="E104" i="5"/>
  <c r="E23" i="5"/>
  <c r="E20" i="5"/>
  <c r="F102" i="5"/>
  <c r="F83" i="5"/>
  <c r="I85" i="5"/>
  <c r="H45" i="5"/>
  <c r="F66" i="5"/>
  <c r="E107" i="5"/>
  <c r="I16" i="5"/>
  <c r="H118" i="5"/>
  <c r="E119" i="5"/>
  <c r="I17" i="5"/>
  <c r="I26" i="5"/>
  <c r="H62" i="5"/>
  <c r="H22" i="5"/>
  <c r="E120" i="5"/>
  <c r="G122" i="5"/>
  <c r="I55" i="5"/>
  <c r="I67" i="5"/>
  <c r="H61" i="5"/>
  <c r="E88" i="5"/>
  <c r="G81" i="5"/>
  <c r="I73" i="5"/>
  <c r="I99" i="5"/>
  <c r="H69" i="5"/>
  <c r="G41" i="5"/>
  <c r="E4" i="5"/>
  <c r="F8" i="5"/>
  <c r="I70" i="5"/>
  <c r="F46" i="5"/>
  <c r="H4" i="5"/>
  <c r="I25" i="5"/>
  <c r="E67" i="5"/>
  <c r="I19" i="5"/>
  <c r="F27" i="5"/>
  <c r="H94" i="5"/>
  <c r="E78" i="5"/>
  <c r="I15" i="5"/>
  <c r="G58" i="5"/>
  <c r="E79" i="5"/>
  <c r="F82" i="5"/>
  <c r="I60" i="5"/>
  <c r="E68" i="5"/>
  <c r="F33" i="5"/>
  <c r="I38" i="5"/>
  <c r="E124" i="5"/>
  <c r="F106" i="5"/>
  <c r="E71" i="5"/>
  <c r="G70" i="5"/>
  <c r="E66" i="5"/>
  <c r="G101" i="5"/>
  <c r="F69" i="5"/>
  <c r="I106" i="5"/>
  <c r="H79" i="5"/>
  <c r="E27" i="5"/>
  <c r="E117" i="5"/>
  <c r="H87" i="5"/>
  <c r="G60" i="5"/>
  <c r="I123" i="5"/>
  <c r="I122" i="5"/>
  <c r="G24" i="5"/>
  <c r="H125" i="5"/>
  <c r="F19" i="5"/>
  <c r="G108" i="5"/>
  <c r="E18" i="5"/>
  <c r="G72" i="5"/>
  <c r="F114" i="5"/>
  <c r="I10" i="5"/>
  <c r="F13" i="5"/>
  <c r="H84" i="5"/>
  <c r="E99" i="5"/>
  <c r="F93" i="5"/>
  <c r="G42" i="5"/>
  <c r="E97" i="5"/>
  <c r="G66" i="5"/>
  <c r="G105" i="5"/>
  <c r="F86" i="5"/>
  <c r="E93" i="5"/>
  <c r="I45" i="5"/>
  <c r="E90" i="5"/>
  <c r="H52" i="5"/>
  <c r="E75" i="5"/>
  <c r="G80" i="5"/>
  <c r="E94" i="5"/>
  <c r="F14" i="5"/>
  <c r="I37" i="5"/>
  <c r="I32" i="5"/>
  <c r="F84" i="5"/>
  <c r="H95" i="5"/>
  <c r="H46" i="5"/>
  <c r="E29" i="5"/>
  <c r="G98" i="5"/>
  <c r="E12" i="5"/>
  <c r="E47" i="5"/>
  <c r="I100" i="5"/>
  <c r="E26" i="5"/>
  <c r="E64" i="5"/>
  <c r="F67" i="5"/>
  <c r="I53" i="5"/>
  <c r="F28" i="5"/>
  <c r="F60" i="5"/>
  <c r="I80" i="5"/>
  <c r="I50" i="5"/>
  <c r="E106" i="5"/>
  <c r="G118" i="5"/>
  <c r="F59" i="5"/>
  <c r="I31" i="5"/>
  <c r="H109" i="5"/>
  <c r="G93" i="5"/>
  <c r="I108" i="5"/>
  <c r="I66" i="5"/>
  <c r="F2" i="5"/>
  <c r="H70" i="5"/>
  <c r="I71" i="5"/>
  <c r="F104" i="5"/>
  <c r="F63" i="5"/>
  <c r="F72" i="5"/>
  <c r="E101" i="5"/>
  <c r="G26" i="5"/>
  <c r="F40" i="5"/>
  <c r="E57" i="5"/>
  <c r="F68" i="5"/>
  <c r="F47" i="5"/>
  <c r="F5" i="5"/>
  <c r="G43" i="5"/>
  <c r="G73" i="5"/>
  <c r="I112" i="5"/>
  <c r="E19" i="5"/>
  <c r="H60" i="5"/>
  <c r="E14" i="5"/>
  <c r="F120" i="5"/>
  <c r="F113" i="5"/>
  <c r="F94" i="5"/>
  <c r="H57" i="5"/>
  <c r="I5" i="5"/>
  <c r="I36" i="5"/>
  <c r="G64" i="5"/>
  <c r="G28" i="5"/>
  <c r="I57" i="5"/>
  <c r="E34" i="5"/>
  <c r="E105" i="5"/>
  <c r="F99" i="5"/>
  <c r="F39" i="5"/>
  <c r="I23" i="5"/>
  <c r="E30" i="5"/>
  <c r="I33" i="5"/>
  <c r="H113" i="5"/>
  <c r="F29" i="5"/>
  <c r="G38" i="5"/>
  <c r="B6" i="5"/>
  <c r="F65" i="5"/>
  <c r="F23" i="5"/>
  <c r="I124" i="5"/>
  <c r="H15" i="5"/>
  <c r="F108" i="5"/>
  <c r="G114" i="5"/>
  <c r="E77" i="5"/>
  <c r="F125" i="5"/>
  <c r="G61" i="5"/>
  <c r="I56" i="5"/>
  <c r="G45" i="5"/>
  <c r="F110" i="5"/>
  <c r="E17" i="5"/>
  <c r="E84" i="5"/>
  <c r="I92" i="5"/>
  <c r="G96" i="5"/>
  <c r="I72" i="5"/>
  <c r="F42" i="5"/>
  <c r="E76" i="5"/>
  <c r="I6" i="5"/>
  <c r="F95" i="5"/>
  <c r="G65" i="5"/>
  <c r="G55" i="5"/>
  <c r="I113" i="5"/>
  <c r="H48" i="5"/>
  <c r="F44" i="5"/>
  <c r="F112" i="5"/>
  <c r="I9" i="5"/>
  <c r="G5" i="5"/>
  <c r="H14" i="5"/>
  <c r="E91" i="5"/>
  <c r="F51" i="5"/>
  <c r="I2" i="5"/>
  <c r="E69" i="5"/>
  <c r="I34" i="5"/>
  <c r="H5" i="5"/>
  <c r="G54" i="5"/>
  <c r="I74" i="5"/>
  <c r="E25" i="5"/>
  <c r="G117" i="5"/>
  <c r="I90" i="5"/>
  <c r="G92" i="5"/>
  <c r="E3" i="5"/>
  <c r="H120" i="5"/>
  <c r="H105" i="5"/>
  <c r="E6" i="5"/>
  <c r="G19" i="5"/>
  <c r="H51" i="5"/>
  <c r="E37" i="5"/>
  <c r="H82" i="5"/>
  <c r="H54" i="5"/>
  <c r="E111" i="5"/>
  <c r="G10" i="5"/>
  <c r="H3" i="5"/>
  <c r="F35" i="5"/>
  <c r="H7" i="5"/>
  <c r="I48" i="5"/>
  <c r="G15" i="5"/>
  <c r="E81" i="5"/>
  <c r="F22" i="5"/>
  <c r="I27" i="5"/>
  <c r="F71" i="5"/>
  <c r="E13" i="5"/>
  <c r="H24" i="5"/>
  <c r="E72" i="5"/>
  <c r="F126" i="5"/>
  <c r="G103" i="5"/>
  <c r="E58" i="5"/>
  <c r="I28" i="5"/>
  <c r="I8" i="5"/>
  <c r="I64" i="5"/>
  <c r="F101" i="5"/>
  <c r="E82" i="5"/>
  <c r="H119" i="5"/>
  <c r="E123" i="5"/>
  <c r="I21" i="5"/>
  <c r="G51" i="5"/>
  <c r="G46" i="5"/>
  <c r="E46" i="5"/>
  <c r="H41" i="5"/>
  <c r="E5" i="5"/>
  <c r="I11" i="5"/>
  <c r="G77" i="5"/>
  <c r="F20" i="5"/>
  <c r="I20" i="5"/>
  <c r="G102" i="5"/>
  <c r="H11" i="5"/>
  <c r="H76" i="5"/>
  <c r="E96" i="5"/>
  <c r="G71" i="5"/>
  <c r="G125" i="5"/>
  <c r="I46" i="5"/>
  <c r="I78" i="5"/>
  <c r="F118" i="5"/>
  <c r="E65" i="5"/>
  <c r="H92" i="5"/>
  <c r="H50" i="5"/>
  <c r="H71" i="5"/>
  <c r="E85" i="5"/>
  <c r="I110" i="5"/>
  <c r="E16" i="5"/>
  <c r="I62" i="5"/>
  <c r="I117" i="5"/>
  <c r="E60" i="5"/>
  <c r="E116" i="5"/>
  <c r="H80" i="5"/>
  <c r="H97" i="5"/>
  <c r="G84" i="5"/>
  <c r="E24" i="5"/>
  <c r="H39" i="5"/>
  <c r="E62" i="5"/>
  <c r="F50" i="5"/>
  <c r="F90" i="5"/>
  <c r="H68" i="5"/>
  <c r="E41" i="5"/>
  <c r="F103" i="5"/>
  <c r="G107" i="5"/>
  <c r="H116" i="5"/>
  <c r="F74" i="5"/>
  <c r="F53" i="5"/>
  <c r="G120" i="5"/>
  <c r="G47" i="5"/>
  <c r="G75" i="5"/>
  <c r="G86" i="5"/>
  <c r="I24" i="5"/>
  <c r="G126" i="5"/>
  <c r="H75" i="5"/>
  <c r="F80" i="5"/>
  <c r="F64" i="5"/>
  <c r="G119" i="5"/>
  <c r="I83" i="5"/>
  <c r="E40" i="5"/>
  <c r="F15" i="5"/>
  <c r="G78" i="5"/>
  <c r="G115" i="5"/>
  <c r="H58" i="5"/>
  <c r="F76" i="5"/>
  <c r="H101" i="5"/>
  <c r="H16" i="5"/>
  <c r="I93" i="5"/>
  <c r="F111" i="5"/>
  <c r="G52" i="5"/>
  <c r="G97" i="5"/>
  <c r="I86" i="5"/>
  <c r="E126" i="5"/>
  <c r="E32" i="5"/>
  <c r="H31" i="5"/>
  <c r="I114" i="5"/>
  <c r="H13" i="5"/>
  <c r="E36" i="5"/>
  <c r="F100" i="5"/>
  <c r="I68" i="5"/>
  <c r="G57" i="5"/>
  <c r="E33" i="5"/>
  <c r="G35" i="5"/>
  <c r="G83" i="5"/>
  <c r="F9" i="5"/>
  <c r="E43" i="5"/>
  <c r="I77" i="5"/>
  <c r="F115" i="5"/>
  <c r="G23" i="5"/>
  <c r="G7" i="5"/>
  <c r="E98" i="5"/>
  <c r="F107" i="5"/>
  <c r="E2" i="5"/>
  <c r="H42" i="5"/>
  <c r="G106" i="5"/>
  <c r="E83" i="5"/>
  <c r="E70" i="5"/>
  <c r="I51" i="5"/>
  <c r="G20" i="5"/>
  <c r="H49" i="5"/>
  <c r="I109" i="5"/>
  <c r="E53" i="5"/>
  <c r="H10" i="5"/>
  <c r="I65" i="5"/>
  <c r="E44" i="5"/>
  <c r="G110" i="5"/>
  <c r="I103" i="5"/>
  <c r="E52" i="5"/>
  <c r="E86" i="5"/>
  <c r="F58" i="5"/>
  <c r="G16" i="5"/>
  <c r="H103" i="5"/>
  <c r="H77" i="5"/>
  <c r="I98" i="5"/>
  <c r="H98" i="5"/>
  <c r="G37" i="5"/>
  <c r="G53" i="5"/>
  <c r="G91" i="5"/>
  <c r="I105" i="5"/>
  <c r="H107" i="5"/>
  <c r="F87" i="5"/>
  <c r="G74" i="5"/>
  <c r="I54" i="5"/>
  <c r="H25" i="5"/>
  <c r="I13" i="5"/>
  <c r="H40" i="5"/>
  <c r="G59" i="5"/>
  <c r="I35" i="5"/>
  <c r="F77" i="5"/>
  <c r="F121" i="5"/>
  <c r="F78" i="5"/>
  <c r="I44" i="5"/>
  <c r="G76" i="5"/>
  <c r="E100" i="5"/>
  <c r="G82" i="5"/>
  <c r="H89" i="5"/>
  <c r="I120" i="5"/>
  <c r="E110" i="5"/>
  <c r="H63" i="5"/>
  <c r="H115" i="5"/>
  <c r="F62" i="5"/>
  <c r="F41" i="5"/>
  <c r="E31" i="5"/>
  <c r="G50" i="5"/>
  <c r="H32" i="5"/>
  <c r="G30" i="5"/>
  <c r="E7" i="5"/>
  <c r="H37" i="5"/>
  <c r="E22" i="5"/>
  <c r="F18" i="5"/>
  <c r="I121" i="5"/>
  <c r="E59" i="5"/>
  <c r="I102" i="5"/>
  <c r="E35" i="5"/>
  <c r="H8" i="5"/>
  <c r="G95" i="5"/>
  <c r="I101" i="5"/>
  <c r="F124" i="5"/>
  <c r="G33" i="5"/>
  <c r="E109" i="5"/>
  <c r="G56" i="5"/>
  <c r="F4" i="5"/>
  <c r="E15" i="5"/>
  <c r="E89" i="5"/>
  <c r="G87" i="5"/>
  <c r="F122" i="5"/>
  <c r="F34" i="5"/>
  <c r="F116" i="5"/>
  <c r="G4" i="5"/>
  <c r="H9" i="5"/>
  <c r="I87" i="5"/>
  <c r="E45" i="5"/>
  <c r="G25" i="5"/>
  <c r="F21" i="5"/>
  <c r="H53" i="5"/>
  <c r="H34" i="5"/>
  <c r="F11" i="5"/>
  <c r="H59" i="5"/>
  <c r="E21" i="5"/>
  <c r="E50" i="5"/>
  <c r="F31" i="5"/>
  <c r="H28" i="5"/>
  <c r="I84" i="5"/>
  <c r="F32" i="5"/>
  <c r="H88" i="5"/>
  <c r="I97" i="5"/>
  <c r="F91" i="5"/>
  <c r="H20" i="5"/>
  <c r="E73" i="5"/>
  <c r="F57" i="5"/>
  <c r="H122" i="5"/>
  <c r="F12" i="5"/>
  <c r="G13" i="5"/>
  <c r="H81" i="5"/>
  <c r="G29" i="5"/>
  <c r="I118" i="5"/>
  <c r="G94" i="5"/>
  <c r="I94" i="5"/>
  <c r="E11" i="5"/>
  <c r="H18" i="5"/>
  <c r="F25" i="5"/>
  <c r="H86" i="5"/>
  <c r="H55" i="5"/>
  <c r="H112" i="5"/>
  <c r="I82" i="5"/>
  <c r="G67" i="5"/>
  <c r="E48" i="5"/>
  <c r="G124" i="5"/>
  <c r="F36" i="5"/>
  <c r="H30" i="5"/>
  <c r="I104" i="5"/>
  <c r="G116" i="5"/>
  <c r="I75" i="5"/>
  <c r="G11" i="5"/>
  <c r="H12" i="5"/>
  <c r="F37" i="5"/>
  <c r="G88" i="5"/>
  <c r="G90" i="5"/>
  <c r="H117" i="5"/>
  <c r="G62" i="5"/>
  <c r="G113" i="5"/>
  <c r="H47" i="5"/>
  <c r="I18" i="5"/>
  <c r="H35" i="5"/>
  <c r="G27" i="5"/>
  <c r="G111" i="5"/>
  <c r="H66" i="5"/>
  <c r="E80" i="5"/>
  <c r="H93" i="5"/>
  <c r="H78" i="5"/>
  <c r="F45" i="5"/>
  <c r="I76" i="5"/>
  <c r="I115" i="5"/>
  <c r="I14" i="5"/>
  <c r="I81" i="5"/>
  <c r="F49" i="5"/>
  <c r="F97" i="5"/>
  <c r="H126" i="5"/>
  <c r="G31" i="5"/>
  <c r="E108" i="5"/>
  <c r="F105" i="5"/>
  <c r="G104" i="5"/>
  <c r="G8" i="5"/>
  <c r="G63" i="5"/>
  <c r="H19" i="5"/>
  <c r="E103" i="5"/>
  <c r="I58" i="5"/>
  <c r="I42" i="5"/>
  <c r="H65" i="5"/>
  <c r="I79" i="5"/>
  <c r="F10" i="5"/>
  <c r="E115" i="5"/>
  <c r="I89" i="5"/>
  <c r="I43" i="5"/>
  <c r="E9" i="5"/>
  <c r="E95" i="5"/>
  <c r="G100" i="5"/>
  <c r="G112" i="5"/>
  <c r="E49" i="5"/>
  <c r="G48" i="5"/>
  <c r="E92" i="5"/>
  <c r="I125" i="5"/>
  <c r="G123" i="5"/>
  <c r="G89" i="5"/>
  <c r="F54" i="5"/>
  <c r="E51" i="5"/>
  <c r="I69" i="5"/>
  <c r="C24" i="6" l="1"/>
  <c r="A7" i="5"/>
  <c r="B7" i="5"/>
  <c r="D14" i="6"/>
  <c r="D15" i="6"/>
  <c r="C23" i="6"/>
  <c r="D27" i="6"/>
  <c r="D26" i="6"/>
  <c r="J1" i="5" a="1"/>
  <c r="J8" i="5" l="1"/>
  <c r="J77" i="5"/>
  <c r="J86" i="5"/>
  <c r="J25" i="5"/>
  <c r="J59" i="5"/>
  <c r="J99" i="5"/>
  <c r="J47" i="5"/>
  <c r="J53" i="5"/>
  <c r="J5" i="5"/>
  <c r="J94" i="5"/>
  <c r="J113" i="5"/>
  <c r="J78" i="5"/>
  <c r="J33" i="5"/>
  <c r="J91" i="5"/>
  <c r="J63" i="5"/>
  <c r="J27" i="5"/>
  <c r="J70" i="5"/>
  <c r="J103" i="5"/>
  <c r="J39" i="5"/>
  <c r="J102" i="5"/>
  <c r="J118" i="5"/>
  <c r="J50" i="5"/>
  <c r="J23" i="5"/>
  <c r="J49" i="5"/>
  <c r="J108" i="5"/>
  <c r="J6" i="5"/>
  <c r="J7" i="5"/>
  <c r="J71" i="5"/>
  <c r="J52" i="5"/>
  <c r="J73" i="5"/>
  <c r="J17" i="5"/>
  <c r="J58" i="5"/>
  <c r="J51" i="5"/>
  <c r="J123" i="5"/>
  <c r="J64" i="5"/>
  <c r="J1" i="5"/>
  <c r="J45" i="5"/>
  <c r="J122" i="5"/>
  <c r="J116" i="5"/>
  <c r="J21" i="5"/>
  <c r="J93" i="5"/>
  <c r="J61" i="5"/>
  <c r="J114" i="5"/>
  <c r="J66" i="5"/>
  <c r="J89" i="5"/>
  <c r="J87" i="5"/>
  <c r="J11" i="5"/>
  <c r="J100" i="5"/>
  <c r="J35" i="5"/>
  <c r="J121" i="5"/>
  <c r="J41" i="5"/>
  <c r="J126" i="5"/>
  <c r="J115" i="5"/>
  <c r="J81" i="5"/>
  <c r="J106" i="5"/>
  <c r="J3" i="5"/>
  <c r="J9" i="5"/>
  <c r="J24" i="5"/>
  <c r="J120" i="5"/>
  <c r="J98" i="5"/>
  <c r="J79" i="5"/>
  <c r="J54" i="5"/>
  <c r="J112" i="5"/>
  <c r="J12" i="5"/>
  <c r="J10" i="5"/>
  <c r="J72" i="5"/>
  <c r="J34" i="5"/>
  <c r="J82" i="5"/>
  <c r="J104" i="5"/>
  <c r="J37" i="5"/>
  <c r="J95" i="5"/>
  <c r="J69" i="5"/>
  <c r="J16" i="5"/>
  <c r="J101" i="5"/>
  <c r="J119" i="5"/>
  <c r="J60" i="5"/>
  <c r="J65" i="5"/>
  <c r="J92" i="5"/>
  <c r="J31" i="5"/>
  <c r="J13" i="5"/>
  <c r="J105" i="5"/>
  <c r="J109" i="5"/>
  <c r="J110" i="5"/>
  <c r="J32" i="5"/>
  <c r="J80" i="5"/>
  <c r="J75" i="5"/>
  <c r="J67" i="5"/>
  <c r="J74" i="5"/>
  <c r="J84" i="5"/>
  <c r="J20" i="5"/>
  <c r="J56" i="5"/>
  <c r="J28" i="5"/>
  <c r="J46" i="5"/>
  <c r="J57" i="5"/>
  <c r="J2" i="5"/>
  <c r="J30" i="5"/>
  <c r="J97" i="5"/>
  <c r="J40" i="5"/>
  <c r="J62" i="5"/>
  <c r="J44" i="5"/>
  <c r="J76" i="5"/>
  <c r="J55" i="5"/>
  <c r="J96" i="5"/>
  <c r="J22" i="5"/>
  <c r="J42" i="5"/>
  <c r="J4" i="5"/>
  <c r="J48" i="5"/>
  <c r="J107" i="5"/>
  <c r="J19" i="5"/>
  <c r="J124" i="5"/>
  <c r="J90" i="5"/>
  <c r="J14" i="5"/>
  <c r="J111" i="5"/>
  <c r="J117" i="5"/>
  <c r="J68" i="5"/>
  <c r="J125" i="5"/>
  <c r="J15" i="5"/>
  <c r="J85" i="5"/>
  <c r="J38" i="5"/>
  <c r="J83" i="5"/>
  <c r="J26" i="5"/>
  <c r="J43" i="5"/>
  <c r="J18" i="5"/>
  <c r="J88" i="5"/>
  <c r="J29" i="5"/>
  <c r="J36" i="5"/>
  <c r="D25" i="6"/>
  <c r="D24" i="6" l="1"/>
  <c r="D23" i="6"/>
</calcChain>
</file>

<file path=xl/comments1.xml><?xml version="1.0" encoding="utf-8"?>
<comments xmlns="http://schemas.openxmlformats.org/spreadsheetml/2006/main">
  <authors>
    <author>Ferdinando Ametrano</author>
  </authors>
  <commentList>
    <comment ref="D10" authorId="0">
      <text>
        <r>
          <rPr>
            <sz val="8"/>
            <color indexed="81"/>
            <rFont val="Tahoma"/>
            <family val="2"/>
          </rPr>
          <t>TRUE if the object must be permanent (i.e. resistant to garbage collection). Default is FALSE.</t>
        </r>
      </text>
    </comment>
    <comment ref="D16" authorId="0">
      <text>
        <r>
          <rPr>
            <sz val="8"/>
            <color indexed="81"/>
            <rFont val="Tahoma"/>
            <family val="2"/>
          </rPr>
          <t>id of the object to be created. If missing a unique id will be automatically assigned.</t>
        </r>
      </text>
    </comment>
    <comment ref="D17" authorId="0">
      <text>
        <r>
          <rPr>
            <sz val="8"/>
            <color indexed="81"/>
            <rFont val="Tahoma"/>
            <family val="2"/>
          </rPr>
          <t>number of days to advance from EvaluationDate (usually zero or two): it fixes the date at which the discount factor = 1.0. If omitted, default = 0 is used.</t>
        </r>
      </text>
    </comment>
    <comment ref="D20" authorId="0">
      <text>
        <r>
          <rPr>
            <sz val="8"/>
            <color indexed="81"/>
            <rFont val="Tahoma"/>
            <family val="2"/>
          </rPr>
          <t>Discount, ZeroRate, or ForwardRate. If omitted, default = Discount is used.</t>
        </r>
      </text>
    </comment>
    <comment ref="D21" authorId="0">
      <text>
        <r>
          <rPr>
            <sz val="8"/>
            <color indexed="81"/>
            <rFont val="Tahoma"/>
            <family val="2"/>
          </rPr>
          <t>Linear, LogLinear, or Cubic. If omitted, default = LogLinear is used.</t>
        </r>
      </text>
    </comment>
  </commentList>
</comments>
</file>

<file path=xl/comments2.xml><?xml version="1.0" encoding="utf-8"?>
<comments xmlns="http://schemas.openxmlformats.org/spreadsheetml/2006/main">
  <authors>
    <author>ametrf1a</author>
  </authors>
  <commentList>
    <comment ref="G1" authorId="0">
      <text>
        <r>
          <rPr>
            <b/>
            <sz val="8"/>
            <color indexed="81"/>
            <rFont val="Tahoma"/>
            <family val="2"/>
          </rPr>
          <t>Any number: higher number for higher priority</t>
        </r>
      </text>
    </comment>
  </commentList>
</comments>
</file>

<file path=xl/comments3.xml><?xml version="1.0" encoding="utf-8"?>
<comments xmlns="http://schemas.openxmlformats.org/spreadsheetml/2006/main">
  <authors>
    <author>Ferdinando Ametrano</author>
  </authors>
  <commentList>
    <comment ref="B2" authorId="0">
      <text>
        <r>
          <rPr>
            <sz val="8"/>
            <color indexed="81"/>
            <rFont val="Tahoma"/>
            <family val="2"/>
          </rPr>
          <t>max number of Futures to be included</t>
        </r>
      </text>
    </comment>
    <comment ref="B3" authorId="0">
      <text>
        <r>
          <rPr>
            <sz val="8"/>
            <color indexed="81"/>
            <rFont val="Tahoma"/>
            <family val="2"/>
          </rPr>
          <t>max number of Futures to be included</t>
        </r>
      </text>
    </comment>
    <comment ref="B4" authorId="0">
      <text>
        <r>
          <rPr>
            <sz val="8"/>
            <color indexed="81"/>
            <rFont val="Tahoma"/>
            <family val="2"/>
          </rPr>
          <t>discard the front Futures the given number of days before its expiry (e.g zero implies the use of the front Futures during its expiry day)</t>
        </r>
      </text>
    </comment>
    <comment ref="B5" authorId="0">
      <text>
        <r>
          <rPr>
            <sz val="8"/>
            <color indexed="81"/>
            <rFont val="Tahoma"/>
            <family val="2"/>
          </rPr>
          <t>Depo inclusion criteria. If missing, default=AllDepos is used</t>
        </r>
      </text>
    </comment>
  </commentList>
</comments>
</file>

<file path=xl/sharedStrings.xml><?xml version="1.0" encoding="utf-8"?>
<sst xmlns="http://schemas.openxmlformats.org/spreadsheetml/2006/main" count="274" uniqueCount="148">
  <si>
    <t>60Y</t>
  </si>
  <si>
    <t>50Y</t>
  </si>
  <si>
    <t>40Y</t>
  </si>
  <si>
    <t>35Y</t>
  </si>
  <si>
    <t>30Y</t>
  </si>
  <si>
    <t>29Y</t>
  </si>
  <si>
    <t>28Y</t>
  </si>
  <si>
    <t>27Y</t>
  </si>
  <si>
    <t>26Y</t>
  </si>
  <si>
    <t>25Y</t>
  </si>
  <si>
    <t>24Y</t>
  </si>
  <si>
    <t>23Y</t>
  </si>
  <si>
    <t>22Y</t>
  </si>
  <si>
    <t>21Y</t>
  </si>
  <si>
    <t>20Y</t>
  </si>
  <si>
    <t>19Y</t>
  </si>
  <si>
    <t>18Y</t>
  </si>
  <si>
    <t>17Y</t>
  </si>
  <si>
    <t>16Y</t>
  </si>
  <si>
    <t>15Y</t>
  </si>
  <si>
    <t>14Y</t>
  </si>
  <si>
    <t>13Y</t>
  </si>
  <si>
    <t>12Y</t>
  </si>
  <si>
    <t>11Y</t>
  </si>
  <si>
    <t>10Y</t>
  </si>
  <si>
    <t>9Y</t>
  </si>
  <si>
    <t>8Y</t>
  </si>
  <si>
    <t>7Y</t>
  </si>
  <si>
    <t>6Y</t>
  </si>
  <si>
    <t>5Y</t>
  </si>
  <si>
    <t>4Y</t>
  </si>
  <si>
    <t>3Y</t>
  </si>
  <si>
    <t>2Y</t>
  </si>
  <si>
    <t>21M</t>
  </si>
  <si>
    <t>18M</t>
  </si>
  <si>
    <t>15M</t>
  </si>
  <si>
    <t>1Y</t>
  </si>
  <si>
    <t>main ref depo</t>
  </si>
  <si>
    <t>short term futures</t>
  </si>
  <si>
    <t>swap</t>
  </si>
  <si>
    <t>exotic swap</t>
  </si>
  <si>
    <t>long term futures</t>
  </si>
  <si>
    <t>fra</t>
  </si>
  <si>
    <t>depo</t>
  </si>
  <si>
    <t>Latest Date</t>
  </si>
  <si>
    <t>Earliest Date</t>
  </si>
  <si>
    <t>Min Distance</t>
  </si>
  <si>
    <t>Priority</t>
  </si>
  <si>
    <t>Include Flag</t>
  </si>
  <si>
    <t>Conv. Adj. / Spread</t>
  </si>
  <si>
    <t>Quote Value</t>
  </si>
  <si>
    <t>Rate Helpers</t>
  </si>
  <si>
    <t>Error</t>
  </si>
  <si>
    <t>DeposBeforeFirstFuturesStartDatePlusOne</t>
  </si>
  <si>
    <t>DepoFuturesPriority</t>
  </si>
  <si>
    <t>FrontFuturesRollingDays</t>
  </si>
  <si>
    <t>nSerialFutures</t>
  </si>
  <si>
    <t>nIMMFutures</t>
  </si>
  <si>
    <t>Rate</t>
  </si>
  <si>
    <t>Rate Helpers Selected</t>
  </si>
  <si>
    <t>Rate Helpers Selection</t>
  </si>
  <si>
    <t>Linear</t>
  </si>
  <si>
    <t>InterpolatorID</t>
  </si>
  <si>
    <t>ZeroYield</t>
  </si>
  <si>
    <t>TraitsID</t>
  </si>
  <si>
    <t>Accuracy</t>
  </si>
  <si>
    <t>UnitedKingdom::Exchange</t>
  </si>
  <si>
    <t>Calendar</t>
  </si>
  <si>
    <t>NDays</t>
  </si>
  <si>
    <t>YCSTD</t>
  </si>
  <si>
    <t>ObjectID</t>
  </si>
  <si>
    <t>PiecewiseYieldCurve</t>
  </si>
  <si>
    <t>ObjectOverwrite</t>
  </si>
  <si>
    <t>Trigger</t>
  </si>
  <si>
    <t>Permanent</t>
  </si>
  <si>
    <t>RateHelperPrefix</t>
  </si>
  <si>
    <t>AM</t>
  </si>
  <si>
    <t>USD</t>
  </si>
  <si>
    <t>SwapFixedFreq</t>
  </si>
  <si>
    <t>JPY</t>
  </si>
  <si>
    <t>6L</t>
  </si>
  <si>
    <t>IborType</t>
  </si>
  <si>
    <t>SB</t>
  </si>
  <si>
    <t>GBP</t>
  </si>
  <si>
    <t>IndexTenor</t>
  </si>
  <si>
    <t>AB</t>
  </si>
  <si>
    <t>EUR</t>
  </si>
  <si>
    <t>Months</t>
  </si>
  <si>
    <t>CHF</t>
  </si>
  <si>
    <t>Currency</t>
  </si>
  <si>
    <t>General Settings</t>
  </si>
  <si>
    <t>6M</t>
  </si>
  <si>
    <t>3M</t>
  </si>
  <si>
    <t>2M</t>
  </si>
  <si>
    <t>1M</t>
  </si>
  <si>
    <t>SW</t>
  </si>
  <si>
    <t>Sonia</t>
  </si>
  <si>
    <t>ON</t>
  </si>
  <si>
    <t>Quote Object ID</t>
  </si>
  <si>
    <t>Index</t>
  </si>
  <si>
    <t>STD</t>
  </si>
  <si>
    <t>_Quote</t>
  </si>
  <si>
    <t>QuoteSuffix</t>
  </si>
  <si>
    <t>Libor</t>
  </si>
  <si>
    <t>FamilyName</t>
  </si>
  <si>
    <t>ADDITIONAL SETTINGS</t>
  </si>
  <si>
    <t>FileOverwrite</t>
  </si>
  <si>
    <t>SerializationPath</t>
  </si>
  <si>
    <t>Serialize</t>
  </si>
  <si>
    <t>GENERAL SETTINGS</t>
  </si>
  <si>
    <t>ConvAdj Quote Object ID</t>
  </si>
  <si>
    <t>Future Code</t>
  </si>
  <si>
    <t>Main Cycle</t>
  </si>
  <si>
    <t>Modified Following</t>
  </si>
  <si>
    <t>0D</t>
  </si>
  <si>
    <t>3L</t>
  </si>
  <si>
    <t>6E</t>
  </si>
  <si>
    <t>Spread</t>
  </si>
  <si>
    <t>Day Count Convention</t>
  </si>
  <si>
    <t>Business Day Convention</t>
  </si>
  <si>
    <t>Freq</t>
  </si>
  <si>
    <t>Fwd start</t>
  </si>
  <si>
    <t>Discounting2</t>
  </si>
  <si>
    <t>Discounting</t>
  </si>
  <si>
    <t>Actual/365 (Fixed)</t>
  </si>
  <si>
    <t>MoneyMarketDayCounter</t>
  </si>
  <si>
    <t>BondBasisDayCounter</t>
  </si>
  <si>
    <t>GBPSTD</t>
  </si>
  <si>
    <t>Extrapolation</t>
  </si>
  <si>
    <t>Instruments</t>
  </si>
  <si>
    <t>Instruments Selected</t>
  </si>
  <si>
    <t>#</t>
  </si>
  <si>
    <t>2W</t>
  </si>
  <si>
    <t>3W</t>
  </si>
  <si>
    <t>SN</t>
  </si>
  <si>
    <t>4M</t>
  </si>
  <si>
    <t>5M</t>
  </si>
  <si>
    <t>7M</t>
  </si>
  <si>
    <t>8M</t>
  </si>
  <si>
    <t>9M</t>
  </si>
  <si>
    <t>10M</t>
  </si>
  <si>
    <t>11M</t>
  </si>
  <si>
    <t>fix days</t>
  </si>
  <si>
    <t>calendar</t>
  </si>
  <si>
    <t>bdc</t>
  </si>
  <si>
    <t>Following</t>
  </si>
  <si>
    <t>eom</t>
  </si>
  <si>
    <t>dc</t>
  </si>
</sst>
</file>

<file path=xl/styles.xml><?xml version="1.0" encoding="utf-8"?>
<styleSheet xmlns="http://schemas.openxmlformats.org/spreadsheetml/2006/main" xmlns:mc="http://schemas.openxmlformats.org/markup-compatibility/2006" xmlns:x14ac="http://schemas.microsoft.com/office/spreadsheetml/2009/9/ac" mc:Ignorable="x14ac">
  <numFmts count="13">
    <numFmt numFmtId="164" formatCode="ddd\,\ d\-mmm\-yyyy"/>
    <numFmt numFmtId="165" formatCode="0.0000%"/>
    <numFmt numFmtId="166" formatCode="0.0000"/>
    <numFmt numFmtId="167" formatCode="ddd\,\ dd\-mmm\-yyyy"/>
    <numFmt numFmtId="168" formatCode="0.000000000"/>
    <numFmt numFmtId="169" formatCode="ddd\,\ dd\-mmm\-yyyy\,\ hh:mm:ss"/>
    <numFmt numFmtId="170" formatCode="ddd\,\ d\-mmm\-yy"/>
    <numFmt numFmtId="171" formatCode="ddd\,\ d\-mmm\-yyyy\,\ hh:mm:ss"/>
    <numFmt numFmtId="172" formatCode="[$-409]d\-mmm\-yy;@"/>
    <numFmt numFmtId="173" formatCode="mm/dd/yy;@"/>
    <numFmt numFmtId="174" formatCode="General_)"/>
    <numFmt numFmtId="175" formatCode="#,##0.0;#,##0.0"/>
    <numFmt numFmtId="176" formatCode="&quot;£&quot;#,##0;[Red]\-&quot;£&quot;#,##0"/>
  </numFmts>
  <fonts count="23" x14ac:knownFonts="1">
    <font>
      <sz val="11"/>
      <color theme="1"/>
      <name val="Calibri"/>
      <family val="2"/>
      <scheme val="minor"/>
    </font>
    <font>
      <sz val="10"/>
      <name val="Arial"/>
      <family val="2"/>
    </font>
    <font>
      <sz val="8"/>
      <name val="Courier New"/>
      <family val="3"/>
    </font>
    <font>
      <b/>
      <sz val="8"/>
      <name val="Courier New"/>
      <family val="3"/>
    </font>
    <font>
      <b/>
      <sz val="8"/>
      <color indexed="81"/>
      <name val="Tahoma"/>
      <family val="2"/>
    </font>
    <font>
      <sz val="8"/>
      <name val="Arial"/>
      <family val="2"/>
    </font>
    <font>
      <sz val="8"/>
      <color indexed="10"/>
      <name val="Courier New"/>
      <family val="3"/>
    </font>
    <font>
      <sz val="8"/>
      <color indexed="81"/>
      <name val="Tahoma"/>
      <family val="2"/>
    </font>
    <font>
      <b/>
      <sz val="8"/>
      <name val="Arial"/>
      <family val="2"/>
    </font>
    <font>
      <sz val="8"/>
      <color indexed="10"/>
      <name val="Arial"/>
      <family val="2"/>
    </font>
    <font>
      <sz val="14"/>
      <name val="Arial"/>
      <family val="2"/>
    </font>
    <font>
      <sz val="10"/>
      <name val="Courier New"/>
      <family val="3"/>
    </font>
    <font>
      <i/>
      <sz val="8"/>
      <name val="Courier New"/>
      <family val="3"/>
    </font>
    <font>
      <sz val="10"/>
      <name val="Helv"/>
    </font>
    <font>
      <sz val="12"/>
      <name val="Helv"/>
    </font>
    <font>
      <b/>
      <sz val="12"/>
      <color indexed="16"/>
      <name val="MS Sans Serif"/>
      <family val="2"/>
    </font>
    <font>
      <sz val="8"/>
      <name val="Arial"/>
      <family val="2"/>
    </font>
    <font>
      <sz val="10"/>
      <name val="MS Sans Serif"/>
      <family val="2"/>
    </font>
    <font>
      <sz val="8"/>
      <name val="Microsoft Sans Serif"/>
      <family val="2"/>
    </font>
    <font>
      <sz val="8"/>
      <name val="MS Sans Serif"/>
      <family val="2"/>
    </font>
    <font>
      <b/>
      <u/>
      <sz val="8"/>
      <name val="Courier New"/>
      <family val="3"/>
    </font>
    <font>
      <sz val="8"/>
      <color indexed="9"/>
      <name val="Courier New"/>
      <family val="3"/>
    </font>
    <font>
      <b/>
      <u/>
      <sz val="10"/>
      <name val="Courier New"/>
      <family val="3"/>
    </font>
  </fonts>
  <fills count="13">
    <fill>
      <patternFill patternType="none"/>
    </fill>
    <fill>
      <patternFill patternType="gray125"/>
    </fill>
    <fill>
      <patternFill patternType="solid">
        <fgColor indexed="9"/>
        <bgColor indexed="64"/>
      </patternFill>
    </fill>
    <fill>
      <patternFill patternType="solid">
        <fgColor indexed="43"/>
        <bgColor indexed="64"/>
      </patternFill>
    </fill>
    <fill>
      <patternFill patternType="gray0625">
        <fgColor indexed="22"/>
        <bgColor indexed="26"/>
      </patternFill>
    </fill>
    <fill>
      <patternFill patternType="solid">
        <fgColor indexed="22"/>
        <bgColor indexed="64"/>
      </patternFill>
    </fill>
    <fill>
      <patternFill patternType="solid">
        <fgColor indexed="65"/>
        <bgColor indexed="64"/>
      </patternFill>
    </fill>
    <fill>
      <patternFill patternType="solid">
        <fgColor indexed="13"/>
        <bgColor indexed="64"/>
      </patternFill>
    </fill>
    <fill>
      <patternFill patternType="solid">
        <fgColor indexed="31"/>
        <bgColor indexed="64"/>
      </patternFill>
    </fill>
    <fill>
      <patternFill patternType="gray0625">
        <fgColor indexed="22"/>
        <bgColor indexed="9"/>
      </patternFill>
    </fill>
    <fill>
      <patternFill patternType="solid">
        <fgColor theme="0" tint="-0.499984740745262"/>
        <bgColor indexed="64"/>
      </patternFill>
    </fill>
    <fill>
      <patternFill patternType="solid">
        <fgColor theme="0"/>
        <bgColor indexed="64"/>
      </patternFill>
    </fill>
    <fill>
      <patternFill patternType="solid">
        <fgColor rgb="FFFFFF00"/>
        <bgColor indexed="64"/>
      </patternFill>
    </fill>
  </fills>
  <borders count="34">
    <border>
      <left/>
      <right/>
      <top/>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top/>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diagonal/>
    </border>
    <border>
      <left style="medium">
        <color indexed="64"/>
      </left>
      <right/>
      <top/>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style="medium">
        <color indexed="64"/>
      </right>
      <top style="medium">
        <color indexed="64"/>
      </top>
      <bottom/>
      <diagonal/>
    </border>
    <border>
      <left style="medium">
        <color indexed="64"/>
      </left>
      <right/>
      <top style="medium">
        <color indexed="64"/>
      </top>
      <bottom/>
      <diagonal/>
    </border>
    <border>
      <left/>
      <right/>
      <top style="medium">
        <color indexed="64"/>
      </top>
      <bottom/>
      <diagonal/>
    </border>
    <border>
      <left/>
      <right/>
      <top style="medium">
        <color indexed="64"/>
      </top>
      <bottom style="medium">
        <color indexed="64"/>
      </bottom>
      <diagonal/>
    </border>
  </borders>
  <cellStyleXfs count="11">
    <xf numFmtId="0" fontId="0" fillId="0" borderId="0"/>
    <xf numFmtId="0" fontId="1" fillId="0" borderId="0"/>
    <xf numFmtId="9" fontId="1" fillId="0" borderId="0" applyFont="0" applyFill="0" applyBorder="0" applyAlignment="0" applyProtection="0"/>
    <xf numFmtId="0" fontId="5" fillId="0" borderId="0"/>
    <xf numFmtId="38" fontId="13" fillId="0" borderId="0" applyFont="0" applyFill="0" applyBorder="0" applyAlignment="0" applyProtection="0"/>
    <xf numFmtId="40" fontId="13" fillId="0" borderId="0" applyFont="0" applyFill="0" applyBorder="0" applyAlignment="0" applyProtection="0"/>
    <xf numFmtId="174" fontId="14" fillId="0" borderId="0"/>
    <xf numFmtId="175" fontId="15" fillId="9" borderId="0">
      <alignment horizontal="center" vertical="center"/>
    </xf>
    <xf numFmtId="176" fontId="13" fillId="0" borderId="0" applyFont="0" applyFill="0" applyBorder="0" applyAlignment="0" applyProtection="0"/>
    <xf numFmtId="176" fontId="13" fillId="0" borderId="0" applyFont="0" applyFill="0" applyBorder="0" applyAlignment="0" applyProtection="0"/>
    <xf numFmtId="0" fontId="16" fillId="0" borderId="0"/>
  </cellStyleXfs>
  <cellXfs count="189">
    <xf numFmtId="0" fontId="0" fillId="0" borderId="0" xfId="0"/>
    <xf numFmtId="0" fontId="2" fillId="0" borderId="0" xfId="1" applyFont="1"/>
    <xf numFmtId="0" fontId="2" fillId="0" borderId="0" xfId="1" applyFont="1" applyAlignment="1">
      <alignment horizontal="left"/>
    </xf>
    <xf numFmtId="164" fontId="2" fillId="2" borderId="3" xfId="1" applyNumberFormat="1" applyFont="1" applyFill="1" applyBorder="1" applyAlignment="1">
      <alignment horizontal="right"/>
    </xf>
    <xf numFmtId="164" fontId="2" fillId="2" borderId="0" xfId="1" applyNumberFormat="1" applyFont="1" applyFill="1" applyBorder="1" applyAlignment="1">
      <alignment horizontal="right"/>
    </xf>
    <xf numFmtId="0" fontId="2" fillId="2" borderId="0" xfId="1" applyFont="1" applyFill="1" applyBorder="1" applyAlignment="1">
      <alignment horizontal="center"/>
    </xf>
    <xf numFmtId="165" fontId="2" fillId="2" borderId="0" xfId="2" applyNumberFormat="1" applyFont="1" applyFill="1" applyBorder="1" applyAlignment="1">
      <alignment horizontal="right"/>
    </xf>
    <xf numFmtId="0" fontId="2" fillId="2" borderId="0" xfId="1" applyFont="1" applyFill="1" applyBorder="1" applyAlignment="1">
      <alignment horizontal="left"/>
    </xf>
    <xf numFmtId="0" fontId="2" fillId="2" borderId="0" xfId="1" applyNumberFormat="1" applyFont="1" applyFill="1" applyBorder="1" applyAlignment="1">
      <alignment horizontal="center"/>
    </xf>
    <xf numFmtId="165" fontId="2" fillId="0" borderId="0" xfId="1" applyNumberFormat="1" applyFont="1"/>
    <xf numFmtId="164" fontId="2" fillId="2" borderId="5" xfId="1" applyNumberFormat="1" applyFont="1" applyFill="1" applyBorder="1" applyAlignment="1">
      <alignment horizontal="right"/>
    </xf>
    <xf numFmtId="164" fontId="2" fillId="2" borderId="6" xfId="1" applyNumberFormat="1" applyFont="1" applyFill="1" applyBorder="1" applyAlignment="1">
      <alignment horizontal="right"/>
    </xf>
    <xf numFmtId="0" fontId="2" fillId="2" borderId="6" xfId="1" applyFont="1" applyFill="1" applyBorder="1" applyAlignment="1">
      <alignment horizontal="center"/>
    </xf>
    <xf numFmtId="165" fontId="2" fillId="2" borderId="6" xfId="2" applyNumberFormat="1" applyFont="1" applyFill="1" applyBorder="1" applyAlignment="1">
      <alignment horizontal="right"/>
    </xf>
    <xf numFmtId="0" fontId="2" fillId="2" borderId="6" xfId="1" applyFont="1" applyFill="1" applyBorder="1" applyAlignment="1">
      <alignment horizontal="left"/>
    </xf>
    <xf numFmtId="0" fontId="2" fillId="2" borderId="6" xfId="1" applyNumberFormat="1" applyFont="1" applyFill="1" applyBorder="1" applyAlignment="1">
      <alignment horizontal="center"/>
    </xf>
    <xf numFmtId="166" fontId="2" fillId="2" borderId="0" xfId="1" applyNumberFormat="1" applyFont="1" applyFill="1" applyBorder="1" applyAlignment="1">
      <alignment horizontal="right"/>
    </xf>
    <xf numFmtId="0" fontId="3" fillId="3" borderId="8" xfId="1" applyFont="1" applyFill="1" applyBorder="1" applyAlignment="1">
      <alignment horizontal="center" vertical="center" wrapText="1"/>
    </xf>
    <xf numFmtId="164" fontId="2" fillId="2" borderId="11" xfId="1" applyNumberFormat="1" applyFont="1" applyFill="1" applyBorder="1" applyAlignment="1"/>
    <xf numFmtId="164" fontId="2" fillId="2" borderId="12" xfId="1" applyNumberFormat="1" applyFont="1" applyFill="1" applyBorder="1" applyAlignment="1"/>
    <xf numFmtId="165" fontId="2" fillId="2" borderId="12" xfId="1" applyNumberFormat="1" applyFont="1" applyFill="1" applyBorder="1" applyAlignment="1"/>
    <xf numFmtId="0" fontId="2" fillId="2" borderId="13" xfId="1" applyFont="1" applyFill="1" applyBorder="1" applyAlignment="1"/>
    <xf numFmtId="164" fontId="2" fillId="2" borderId="14" xfId="1" applyNumberFormat="1" applyFont="1" applyFill="1" applyBorder="1" applyAlignment="1"/>
    <xf numFmtId="164" fontId="2" fillId="2" borderId="0" xfId="1" applyNumberFormat="1" applyFont="1" applyFill="1" applyBorder="1" applyAlignment="1"/>
    <xf numFmtId="165" fontId="2" fillId="2" borderId="0" xfId="1" applyNumberFormat="1" applyFont="1" applyFill="1" applyBorder="1" applyAlignment="1"/>
    <xf numFmtId="0" fontId="2" fillId="2" borderId="15" xfId="1" applyFont="1" applyFill="1" applyBorder="1" applyAlignment="1"/>
    <xf numFmtId="0" fontId="6" fillId="4" borderId="16" xfId="1" applyFont="1" applyFill="1" applyBorder="1" applyAlignment="1">
      <alignment horizontal="left"/>
    </xf>
    <xf numFmtId="0" fontId="2" fillId="0" borderId="17" xfId="1" applyFont="1" applyBorder="1"/>
    <xf numFmtId="0" fontId="6" fillId="4" borderId="18" xfId="1" applyFont="1" applyFill="1" applyBorder="1" applyAlignment="1">
      <alignment horizontal="left"/>
    </xf>
    <xf numFmtId="0" fontId="3" fillId="5" borderId="19" xfId="1" applyFont="1" applyFill="1" applyBorder="1" applyAlignment="1">
      <alignment horizontal="right"/>
    </xf>
    <xf numFmtId="0" fontId="2" fillId="6" borderId="18" xfId="1" applyFont="1" applyFill="1" applyBorder="1" applyAlignment="1">
      <alignment horizontal="center"/>
    </xf>
    <xf numFmtId="3" fontId="2" fillId="6" borderId="18" xfId="1" applyNumberFormat="1" applyFont="1" applyFill="1" applyBorder="1" applyAlignment="1">
      <alignment horizontal="center"/>
    </xf>
    <xf numFmtId="3" fontId="2" fillId="6" borderId="20" xfId="1" applyNumberFormat="1" applyFont="1" applyFill="1" applyBorder="1" applyAlignment="1">
      <alignment horizontal="center"/>
    </xf>
    <xf numFmtId="0" fontId="3" fillId="5" borderId="21" xfId="1" applyFont="1" applyFill="1" applyBorder="1" applyAlignment="1">
      <alignment horizontal="right"/>
    </xf>
    <xf numFmtId="0" fontId="3" fillId="3" borderId="22" xfId="1" applyFont="1" applyFill="1" applyBorder="1" applyAlignment="1">
      <alignment horizontal="center" vertical="center" wrapText="1"/>
    </xf>
    <xf numFmtId="0" fontId="3" fillId="3" borderId="23" xfId="1" applyFont="1" applyFill="1" applyBorder="1" applyAlignment="1">
      <alignment horizontal="center" vertical="center" wrapText="1"/>
    </xf>
    <xf numFmtId="0" fontId="3" fillId="3" borderId="24" xfId="1" applyFont="1" applyFill="1" applyBorder="1" applyAlignment="1">
      <alignment horizontal="center" vertical="center" wrapText="1"/>
    </xf>
    <xf numFmtId="0" fontId="5" fillId="2" borderId="11" xfId="3" applyFont="1" applyFill="1" applyBorder="1"/>
    <xf numFmtId="0" fontId="5" fillId="2" borderId="12" xfId="3" applyFont="1" applyFill="1" applyBorder="1"/>
    <xf numFmtId="0" fontId="5" fillId="2" borderId="13" xfId="3" applyFont="1" applyFill="1" applyBorder="1"/>
    <xf numFmtId="0" fontId="5" fillId="2" borderId="14" xfId="3" applyFont="1" applyFill="1" applyBorder="1"/>
    <xf numFmtId="0" fontId="5" fillId="2" borderId="0" xfId="3" applyFont="1" applyFill="1" applyBorder="1"/>
    <xf numFmtId="167" fontId="5" fillId="2" borderId="27" xfId="1" applyNumberFormat="1" applyFont="1" applyFill="1" applyBorder="1" applyAlignment="1">
      <alignment horizontal="right"/>
    </xf>
    <xf numFmtId="0" fontId="5" fillId="2" borderId="15" xfId="3" applyFont="1" applyFill="1" applyBorder="1"/>
    <xf numFmtId="0" fontId="5" fillId="2" borderId="3" xfId="1" applyFont="1" applyFill="1" applyBorder="1" applyAlignment="1">
      <alignment horizontal="center"/>
    </xf>
    <xf numFmtId="164" fontId="5" fillId="2" borderId="28" xfId="1" applyNumberFormat="1" applyFont="1" applyFill="1" applyBorder="1" applyAlignment="1">
      <alignment horizontal="right"/>
    </xf>
    <xf numFmtId="164" fontId="5" fillId="2" borderId="29" xfId="1" applyNumberFormat="1" applyFont="1" applyFill="1" applyBorder="1" applyAlignment="1">
      <alignment horizontal="right"/>
    </xf>
    <xf numFmtId="169" fontId="5" fillId="2" borderId="0" xfId="3" applyNumberFormat="1" applyFont="1" applyFill="1" applyBorder="1" applyAlignment="1">
      <alignment horizontal="center"/>
    </xf>
    <xf numFmtId="0" fontId="5" fillId="6" borderId="1" xfId="1" applyFont="1" applyFill="1" applyBorder="1" applyAlignment="1">
      <alignment horizontal="center"/>
    </xf>
    <xf numFmtId="0" fontId="8" fillId="5" borderId="27" xfId="1" applyFont="1" applyFill="1" applyBorder="1" applyAlignment="1">
      <alignment horizontal="right"/>
    </xf>
    <xf numFmtId="0" fontId="5" fillId="6" borderId="3" xfId="1" applyFont="1" applyFill="1" applyBorder="1" applyAlignment="1">
      <alignment horizontal="center"/>
    </xf>
    <xf numFmtId="0" fontId="8" fillId="5" borderId="28" xfId="1" applyFont="1" applyFill="1" applyBorder="1" applyAlignment="1">
      <alignment horizontal="right"/>
    </xf>
    <xf numFmtId="11" fontId="5" fillId="6" borderId="3" xfId="1" applyNumberFormat="1" applyFont="1" applyFill="1" applyBorder="1" applyAlignment="1">
      <alignment horizontal="center"/>
    </xf>
    <xf numFmtId="0" fontId="5" fillId="2" borderId="3" xfId="3" applyFont="1" applyFill="1" applyBorder="1" applyAlignment="1">
      <alignment horizontal="center"/>
    </xf>
    <xf numFmtId="3" fontId="5" fillId="6" borderId="3" xfId="1" applyNumberFormat="1" applyFont="1" applyFill="1" applyBorder="1" applyAlignment="1">
      <alignment horizontal="center"/>
    </xf>
    <xf numFmtId="0" fontId="5" fillId="2" borderId="0" xfId="3" applyFont="1" applyFill="1" applyBorder="1" applyAlignment="1">
      <alignment horizontal="center"/>
    </xf>
    <xf numFmtId="170" fontId="5" fillId="6" borderId="5" xfId="1" applyNumberFormat="1" applyFont="1" applyFill="1" applyBorder="1" applyAlignment="1">
      <alignment horizontal="center"/>
    </xf>
    <xf numFmtId="0" fontId="8" fillId="5" borderId="29" xfId="1" applyFont="1" applyFill="1" applyBorder="1" applyAlignment="1">
      <alignment horizontal="right"/>
    </xf>
    <xf numFmtId="1" fontId="9" fillId="4" borderId="1" xfId="1" applyNumberFormat="1" applyFont="1" applyFill="1" applyBorder="1" applyAlignment="1">
      <alignment horizontal="left"/>
    </xf>
    <xf numFmtId="170" fontId="5" fillId="4" borderId="5" xfId="1" quotePrefix="1" applyNumberFormat="1" applyFont="1" applyFill="1" applyBorder="1" applyAlignment="1">
      <alignment horizontal="center"/>
    </xf>
    <xf numFmtId="0" fontId="5" fillId="2" borderId="1" xfId="1" applyFont="1" applyFill="1" applyBorder="1" applyAlignment="1">
      <alignment horizontal="center"/>
    </xf>
    <xf numFmtId="0" fontId="5" fillId="5" borderId="27" xfId="1" applyFont="1" applyFill="1" applyBorder="1"/>
    <xf numFmtId="171" fontId="5" fillId="2" borderId="3" xfId="1" applyNumberFormat="1" applyFont="1" applyFill="1" applyBorder="1" applyAlignment="1">
      <alignment horizontal="center"/>
    </xf>
    <xf numFmtId="0" fontId="5" fillId="5" borderId="28" xfId="1" applyFont="1" applyFill="1" applyBorder="1"/>
    <xf numFmtId="0" fontId="5" fillId="5" borderId="28" xfId="3" applyFont="1" applyFill="1" applyBorder="1"/>
    <xf numFmtId="0" fontId="5" fillId="5" borderId="27" xfId="3" applyFont="1" applyFill="1" applyBorder="1"/>
    <xf numFmtId="0" fontId="5" fillId="7" borderId="5" xfId="1" applyFont="1" applyFill="1" applyBorder="1" applyAlignment="1">
      <alignment horizontal="center"/>
    </xf>
    <xf numFmtId="0" fontId="5" fillId="5" borderId="29" xfId="3" applyFont="1" applyFill="1" applyBorder="1"/>
    <xf numFmtId="0" fontId="5" fillId="2" borderId="5" xfId="3" applyFont="1" applyFill="1" applyBorder="1" applyAlignment="1">
      <alignment horizontal="center"/>
    </xf>
    <xf numFmtId="0" fontId="8" fillId="2" borderId="0" xfId="3" applyFont="1" applyFill="1" applyBorder="1"/>
    <xf numFmtId="0" fontId="2" fillId="2" borderId="12" xfId="1" applyFont="1" applyFill="1" applyBorder="1"/>
    <xf numFmtId="0" fontId="2" fillId="2" borderId="11" xfId="1" applyFont="1" applyFill="1" applyBorder="1"/>
    <xf numFmtId="0" fontId="11" fillId="0" borderId="0" xfId="1" applyFont="1"/>
    <xf numFmtId="0" fontId="2" fillId="0" borderId="0" xfId="1" applyFont="1"/>
    <xf numFmtId="0" fontId="2" fillId="2" borderId="0" xfId="1" applyFont="1" applyFill="1" applyBorder="1" applyAlignment="1">
      <alignment horizontal="center"/>
    </xf>
    <xf numFmtId="0" fontId="2" fillId="2" borderId="13" xfId="1" applyFont="1" applyFill="1" applyBorder="1"/>
    <xf numFmtId="167" fontId="11" fillId="0" borderId="0" xfId="1" applyNumberFormat="1" applyFont="1"/>
    <xf numFmtId="0" fontId="2" fillId="2" borderId="14" xfId="1" applyFont="1" applyFill="1" applyBorder="1"/>
    <xf numFmtId="172" fontId="6" fillId="4" borderId="9" xfId="1" applyNumberFormat="1" applyFont="1" applyFill="1" applyBorder="1" applyAlignment="1" applyProtection="1"/>
    <xf numFmtId="0" fontId="2" fillId="2" borderId="1" xfId="1" applyNumberFormat="1" applyFont="1" applyFill="1" applyBorder="1" applyAlignment="1"/>
    <xf numFmtId="173" fontId="2" fillId="2" borderId="27" xfId="1" applyNumberFormat="1" applyFont="1" applyFill="1" applyBorder="1" applyAlignment="1">
      <alignment horizontal="right"/>
    </xf>
    <xf numFmtId="0" fontId="3" fillId="2" borderId="10" xfId="1" applyFont="1" applyFill="1" applyBorder="1" applyAlignment="1">
      <alignment horizontal="right"/>
    </xf>
    <xf numFmtId="0" fontId="2" fillId="2" borderId="15" xfId="1" applyFont="1" applyFill="1" applyBorder="1" applyAlignment="1">
      <alignment horizontal="center"/>
    </xf>
    <xf numFmtId="172" fontId="6" fillId="4" borderId="1" xfId="1" applyNumberFormat="1" applyFont="1" applyFill="1" applyBorder="1" applyAlignment="1" applyProtection="1"/>
    <xf numFmtId="0" fontId="3" fillId="2" borderId="2" xfId="1" applyFont="1" applyFill="1" applyBorder="1" applyAlignment="1">
      <alignment horizontal="right"/>
    </xf>
    <xf numFmtId="0" fontId="6" fillId="4" borderId="8" xfId="1" applyNumberFormat="1" applyFont="1" applyFill="1" applyBorder="1" applyAlignment="1" applyProtection="1">
      <alignment vertical="center"/>
    </xf>
    <xf numFmtId="0" fontId="2" fillId="4" borderId="9" xfId="1" applyNumberFormat="1" applyFont="1" applyFill="1" applyBorder="1" applyAlignment="1" applyProtection="1">
      <alignment horizontal="center" vertical="center"/>
    </xf>
    <xf numFmtId="0" fontId="12" fillId="2" borderId="8" xfId="1" applyFont="1" applyFill="1" applyBorder="1" applyAlignment="1">
      <alignment horizontal="center" vertical="center"/>
    </xf>
    <xf numFmtId="0" fontId="3" fillId="2" borderId="8" xfId="1" applyFont="1" applyFill="1" applyBorder="1" applyAlignment="1">
      <alignment horizontal="center" vertical="center" wrapText="1"/>
    </xf>
    <xf numFmtId="0" fontId="2" fillId="0" borderId="0" xfId="1" applyFont="1" applyAlignment="1">
      <alignment horizontal="center"/>
    </xf>
    <xf numFmtId="0" fontId="2" fillId="2" borderId="0" xfId="1" applyFont="1" applyFill="1" applyBorder="1"/>
    <xf numFmtId="0" fontId="2" fillId="2" borderId="15" xfId="1" applyFont="1" applyFill="1" applyBorder="1"/>
    <xf numFmtId="0" fontId="1" fillId="2" borderId="11" xfId="1" applyFill="1" applyBorder="1"/>
    <xf numFmtId="0" fontId="1" fillId="2" borderId="12" xfId="1" applyFill="1" applyBorder="1"/>
    <xf numFmtId="0" fontId="1" fillId="2" borderId="13" xfId="1" applyFill="1" applyBorder="1"/>
    <xf numFmtId="0" fontId="17" fillId="2" borderId="14" xfId="1" applyFont="1" applyFill="1" applyBorder="1"/>
    <xf numFmtId="171" fontId="18" fillId="4" borderId="9" xfId="1" quotePrefix="1" applyNumberFormat="1" applyFont="1" applyFill="1" applyBorder="1" applyAlignment="1" applyProtection="1">
      <alignment horizontal="center"/>
    </xf>
    <xf numFmtId="0" fontId="19" fillId="5" borderId="8" xfId="1" applyFont="1" applyFill="1" applyBorder="1"/>
    <xf numFmtId="0" fontId="17" fillId="2" borderId="15" xfId="1" applyFont="1" applyFill="1" applyBorder="1"/>
    <xf numFmtId="171" fontId="18" fillId="4" borderId="9" xfId="1" applyNumberFormat="1" applyFont="1" applyFill="1" applyBorder="1" applyAlignment="1" applyProtection="1">
      <alignment horizontal="center"/>
    </xf>
    <xf numFmtId="0" fontId="17" fillId="2" borderId="0" xfId="1" applyFont="1" applyFill="1" applyBorder="1"/>
    <xf numFmtId="0" fontId="18" fillId="2" borderId="11" xfId="1" applyFont="1" applyFill="1" applyBorder="1"/>
    <xf numFmtId="0" fontId="18" fillId="2" borderId="12" xfId="1" applyFont="1" applyFill="1" applyBorder="1"/>
    <xf numFmtId="0" fontId="18" fillId="2" borderId="13" xfId="1" applyFont="1" applyFill="1" applyBorder="1"/>
    <xf numFmtId="15" fontId="18" fillId="2" borderId="14" xfId="1" applyNumberFormat="1" applyFont="1" applyFill="1" applyBorder="1"/>
    <xf numFmtId="0" fontId="18" fillId="5" borderId="8" xfId="1" applyNumberFormat="1" applyFont="1" applyFill="1" applyBorder="1"/>
    <xf numFmtId="0" fontId="18" fillId="2" borderId="15" xfId="1" applyFont="1" applyFill="1" applyBorder="1"/>
    <xf numFmtId="171" fontId="18" fillId="4" borderId="9" xfId="1" quotePrefix="1" applyNumberFormat="1" applyFont="1" applyFill="1" applyBorder="1" applyAlignment="1" applyProtection="1">
      <alignment horizontal="left"/>
    </xf>
    <xf numFmtId="0" fontId="18" fillId="2" borderId="14" xfId="1" applyFont="1" applyFill="1" applyBorder="1"/>
    <xf numFmtId="0" fontId="18" fillId="2" borderId="0" xfId="1" applyFont="1" applyFill="1" applyBorder="1"/>
    <xf numFmtId="0" fontId="5" fillId="2" borderId="27" xfId="1" applyFont="1" applyFill="1" applyBorder="1" applyAlignment="1">
      <alignment horizontal="center"/>
    </xf>
    <xf numFmtId="0" fontId="5" fillId="10" borderId="0" xfId="3" applyFont="1" applyFill="1"/>
    <xf numFmtId="0" fontId="16" fillId="10" borderId="0" xfId="10" applyFill="1"/>
    <xf numFmtId="0" fontId="5" fillId="11" borderId="31" xfId="3" applyFont="1" applyFill="1" applyBorder="1"/>
    <xf numFmtId="0" fontId="5" fillId="11" borderId="30" xfId="3" applyFont="1" applyFill="1" applyBorder="1"/>
    <xf numFmtId="0" fontId="5" fillId="11" borderId="15" xfId="3" applyFont="1" applyFill="1" applyBorder="1"/>
    <xf numFmtId="0" fontId="5" fillId="11" borderId="14" xfId="3" applyFont="1" applyFill="1" applyBorder="1"/>
    <xf numFmtId="0" fontId="5" fillId="11" borderId="13" xfId="3" applyFont="1" applyFill="1" applyBorder="1"/>
    <xf numFmtId="0" fontId="5" fillId="11" borderId="11" xfId="3" applyFont="1" applyFill="1" applyBorder="1"/>
    <xf numFmtId="167" fontId="5" fillId="2" borderId="28" xfId="1" applyNumberFormat="1" applyFont="1" applyFill="1" applyBorder="1" applyAlignment="1">
      <alignment horizontal="right"/>
    </xf>
    <xf numFmtId="168" fontId="5" fillId="2" borderId="29" xfId="1" applyNumberFormat="1" applyFont="1" applyFill="1" applyBorder="1" applyAlignment="1">
      <alignment horizontal="center"/>
    </xf>
    <xf numFmtId="0" fontId="5" fillId="2" borderId="28" xfId="1" applyFont="1" applyFill="1" applyBorder="1" applyAlignment="1">
      <alignment horizontal="center"/>
    </xf>
    <xf numFmtId="0" fontId="5" fillId="2" borderId="28" xfId="1" applyFont="1" applyFill="1" applyBorder="1" applyAlignment="1">
      <alignment horizontal="left"/>
    </xf>
    <xf numFmtId="0" fontId="20" fillId="2" borderId="0" xfId="1" applyFont="1" applyFill="1" applyBorder="1"/>
    <xf numFmtId="0" fontId="2" fillId="2" borderId="0" xfId="1" applyFont="1" applyFill="1" applyBorder="1" applyAlignment="1">
      <alignment horizontal="center" vertical="center"/>
    </xf>
    <xf numFmtId="0" fontId="2" fillId="2" borderId="0" xfId="1" applyFont="1" applyFill="1" applyAlignment="1">
      <alignment horizontal="center"/>
    </xf>
    <xf numFmtId="0" fontId="2" fillId="2" borderId="0" xfId="1" applyFont="1" applyFill="1"/>
    <xf numFmtId="0" fontId="3" fillId="2" borderId="10" xfId="1" applyFont="1" applyFill="1" applyBorder="1" applyAlignment="1">
      <alignment horizontal="center" vertical="center" wrapText="1"/>
    </xf>
    <xf numFmtId="0" fontId="3" fillId="2" borderId="9" xfId="1" applyFont="1" applyFill="1" applyBorder="1" applyAlignment="1">
      <alignment horizontal="center" vertical="center" wrapText="1"/>
    </xf>
    <xf numFmtId="0" fontId="6" fillId="4" borderId="8" xfId="1" applyNumberFormat="1" applyFont="1" applyFill="1" applyBorder="1" applyAlignment="1" applyProtection="1">
      <alignment horizontal="left" vertical="center"/>
    </xf>
    <xf numFmtId="0" fontId="21" fillId="2" borderId="15" xfId="1" applyFont="1" applyFill="1" applyBorder="1"/>
    <xf numFmtId="0" fontId="3" fillId="2" borderId="2" xfId="1" applyFont="1" applyFill="1" applyBorder="1" applyAlignment="1">
      <alignment horizontal="center"/>
    </xf>
    <xf numFmtId="0" fontId="2" fillId="2" borderId="27" xfId="1" applyFont="1" applyFill="1" applyBorder="1" applyAlignment="1">
      <alignment horizontal="center"/>
    </xf>
    <xf numFmtId="0" fontId="2" fillId="2" borderId="27" xfId="1" quotePrefix="1" applyFont="1" applyFill="1" applyBorder="1" applyAlignment="1">
      <alignment horizontal="center"/>
    </xf>
    <xf numFmtId="0" fontId="2" fillId="2" borderId="2" xfId="2" applyNumberFormat="1" applyFont="1" applyFill="1" applyBorder="1" applyAlignment="1">
      <alignment horizontal="left"/>
    </xf>
    <xf numFmtId="173" fontId="2" fillId="2" borderId="27" xfId="2" applyNumberFormat="1" applyFont="1" applyFill="1" applyBorder="1" applyAlignment="1">
      <alignment horizontal="center"/>
    </xf>
    <xf numFmtId="172" fontId="6" fillId="4" borderId="1" xfId="1" applyNumberFormat="1" applyFont="1" applyFill="1" applyBorder="1" applyAlignment="1" applyProtection="1">
      <alignment horizontal="left"/>
    </xf>
    <xf numFmtId="0" fontId="3" fillId="2" borderId="10" xfId="1" applyFont="1" applyFill="1" applyBorder="1" applyAlignment="1">
      <alignment horizontal="center"/>
    </xf>
    <xf numFmtId="0" fontId="2" fillId="2" borderId="8" xfId="1" applyFont="1" applyFill="1" applyBorder="1" applyAlignment="1">
      <alignment horizontal="center"/>
    </xf>
    <xf numFmtId="0" fontId="2" fillId="2" borderId="8" xfId="1" quotePrefix="1" applyFont="1" applyFill="1" applyBorder="1" applyAlignment="1">
      <alignment horizontal="center"/>
    </xf>
    <xf numFmtId="173" fontId="2" fillId="2" borderId="8" xfId="2" applyNumberFormat="1" applyFont="1" applyFill="1" applyBorder="1" applyAlignment="1">
      <alignment horizontal="center"/>
    </xf>
    <xf numFmtId="172" fontId="6" fillId="4" borderId="9" xfId="1" applyNumberFormat="1" applyFont="1" applyFill="1" applyBorder="1" applyAlignment="1" applyProtection="1">
      <alignment horizontal="left"/>
    </xf>
    <xf numFmtId="0" fontId="11" fillId="0" borderId="0" xfId="1" quotePrefix="1" applyFont="1"/>
    <xf numFmtId="0" fontId="21" fillId="2" borderId="13" xfId="1" applyFont="1" applyFill="1" applyBorder="1"/>
    <xf numFmtId="0" fontId="21" fillId="2" borderId="12" xfId="1" applyFont="1" applyFill="1" applyBorder="1"/>
    <xf numFmtId="0" fontId="3" fillId="3" borderId="26" xfId="1" applyFont="1" applyFill="1" applyBorder="1" applyAlignment="1">
      <alignment horizontal="center" vertical="center" wrapText="1"/>
    </xf>
    <xf numFmtId="0" fontId="2" fillId="4" borderId="8" xfId="1" applyNumberFormat="1" applyFont="1" applyFill="1" applyBorder="1" applyAlignment="1" applyProtection="1">
      <alignment horizontal="center" vertical="center"/>
    </xf>
    <xf numFmtId="166" fontId="2" fillId="2" borderId="6" xfId="1" applyNumberFormat="1" applyFont="1" applyFill="1" applyBorder="1" applyAlignment="1">
      <alignment horizontal="right"/>
    </xf>
    <xf numFmtId="0" fontId="2" fillId="0" borderId="6" xfId="1" applyFont="1" applyBorder="1" applyAlignment="1">
      <alignment horizontal="left"/>
    </xf>
    <xf numFmtId="0" fontId="2" fillId="2" borderId="4" xfId="1" applyFont="1" applyFill="1" applyBorder="1" applyAlignment="1">
      <alignment horizontal="left"/>
    </xf>
    <xf numFmtId="0" fontId="2" fillId="2" borderId="7" xfId="1" applyFont="1" applyFill="1" applyBorder="1" applyAlignment="1">
      <alignment horizontal="left"/>
    </xf>
    <xf numFmtId="0" fontId="2" fillId="2" borderId="2" xfId="1" applyFont="1" applyFill="1" applyBorder="1" applyAlignment="1">
      <alignment horizontal="left"/>
    </xf>
    <xf numFmtId="0" fontId="2" fillId="2" borderId="31" xfId="1" applyFont="1" applyFill="1" applyBorder="1" applyAlignment="1">
      <alignment horizontal="left"/>
    </xf>
    <xf numFmtId="0" fontId="2" fillId="2" borderId="32" xfId="1" applyFont="1" applyFill="1" applyBorder="1"/>
    <xf numFmtId="0" fontId="20" fillId="2" borderId="30" xfId="1" applyFont="1" applyFill="1" applyBorder="1"/>
    <xf numFmtId="0" fontId="12" fillId="2" borderId="8" xfId="1" applyFont="1" applyFill="1" applyBorder="1" applyAlignment="1">
      <alignment horizontal="left" vertical="center"/>
    </xf>
    <xf numFmtId="0" fontId="20" fillId="2" borderId="14" xfId="1" applyFont="1" applyFill="1" applyBorder="1"/>
    <xf numFmtId="0" fontId="2" fillId="4" borderId="8" xfId="1" applyNumberFormat="1" applyFont="1" applyFill="1" applyBorder="1" applyAlignment="1" applyProtection="1">
      <alignment horizontal="left" vertical="center"/>
    </xf>
    <xf numFmtId="0" fontId="22" fillId="2" borderId="14" xfId="1" applyFont="1" applyFill="1" applyBorder="1"/>
    <xf numFmtId="0" fontId="2" fillId="2" borderId="8" xfId="1" applyFont="1" applyFill="1" applyBorder="1"/>
    <xf numFmtId="172" fontId="6" fillId="4" borderId="8" xfId="1" applyNumberFormat="1" applyFont="1" applyFill="1" applyBorder="1" applyAlignment="1" applyProtection="1">
      <alignment horizontal="left"/>
    </xf>
    <xf numFmtId="0" fontId="2" fillId="2" borderId="8" xfId="1" applyNumberFormat="1" applyFont="1" applyFill="1" applyBorder="1" applyAlignment="1">
      <alignment horizontal="center"/>
    </xf>
    <xf numFmtId="165" fontId="2" fillId="2" borderId="8" xfId="1" applyNumberFormat="1" applyFont="1" applyFill="1" applyBorder="1" applyAlignment="1"/>
    <xf numFmtId="0" fontId="2" fillId="2" borderId="8" xfId="1" applyFont="1" applyFill="1" applyBorder="1" applyAlignment="1"/>
    <xf numFmtId="0" fontId="2" fillId="2" borderId="8" xfId="1" applyNumberFormat="1" applyFont="1" applyFill="1" applyBorder="1" applyAlignment="1"/>
    <xf numFmtId="0" fontId="2" fillId="0" borderId="31" xfId="1" applyFont="1" applyBorder="1"/>
    <xf numFmtId="0" fontId="2" fillId="0" borderId="32" xfId="1" applyFont="1" applyBorder="1" applyAlignment="1">
      <alignment horizontal="center"/>
    </xf>
    <xf numFmtId="0" fontId="2" fillId="0" borderId="30" xfId="1" applyFont="1" applyBorder="1" applyAlignment="1">
      <alignment horizontal="center"/>
    </xf>
    <xf numFmtId="0" fontId="2" fillId="2" borderId="27" xfId="1" applyFont="1" applyFill="1" applyBorder="1" applyAlignment="1"/>
    <xf numFmtId="0" fontId="2" fillId="0" borderId="15" xfId="1" applyFont="1" applyBorder="1"/>
    <xf numFmtId="0" fontId="2" fillId="0" borderId="0" xfId="1" applyFont="1" applyBorder="1" applyAlignment="1">
      <alignment horizontal="center"/>
    </xf>
    <xf numFmtId="0" fontId="2" fillId="0" borderId="14" xfId="1" applyFont="1" applyBorder="1" applyAlignment="1">
      <alignment horizontal="center"/>
    </xf>
    <xf numFmtId="0" fontId="2" fillId="0" borderId="13" xfId="1" applyFont="1" applyBorder="1"/>
    <xf numFmtId="0" fontId="2" fillId="0" borderId="12" xfId="1" applyFont="1" applyBorder="1" applyAlignment="1">
      <alignment horizontal="center"/>
    </xf>
    <xf numFmtId="0" fontId="2" fillId="0" borderId="11" xfId="1" applyFont="1" applyBorder="1" applyAlignment="1">
      <alignment horizontal="center"/>
    </xf>
    <xf numFmtId="0" fontId="2" fillId="2" borderId="12" xfId="1" applyFont="1" applyFill="1" applyBorder="1" applyAlignment="1">
      <alignment horizontal="left"/>
    </xf>
    <xf numFmtId="0" fontId="2" fillId="2" borderId="11" xfId="1" applyFont="1" applyFill="1" applyBorder="1" applyAlignment="1">
      <alignment horizontal="left"/>
    </xf>
    <xf numFmtId="0" fontId="11" fillId="0" borderId="0" xfId="1" applyFont="1" applyAlignment="1">
      <alignment horizontal="left"/>
    </xf>
    <xf numFmtId="0" fontId="10" fillId="8" borderId="26" xfId="3" applyFont="1" applyFill="1" applyBorder="1" applyAlignment="1">
      <alignment horizontal="center"/>
    </xf>
    <xf numFmtId="0" fontId="10" fillId="8" borderId="33" xfId="3" applyFont="1" applyFill="1" applyBorder="1" applyAlignment="1">
      <alignment horizontal="center"/>
    </xf>
    <xf numFmtId="0" fontId="10" fillId="0" borderId="25" xfId="1" applyFont="1" applyBorder="1" applyAlignment="1"/>
    <xf numFmtId="0" fontId="10" fillId="8" borderId="25" xfId="3" applyFont="1" applyFill="1" applyBorder="1" applyAlignment="1">
      <alignment horizontal="center"/>
    </xf>
    <xf numFmtId="0" fontId="3" fillId="3" borderId="26" xfId="1" applyFont="1" applyFill="1" applyBorder="1" applyAlignment="1">
      <alignment horizontal="center" vertical="center" wrapText="1"/>
    </xf>
    <xf numFmtId="0" fontId="3" fillId="3" borderId="25" xfId="1" applyFont="1" applyFill="1" applyBorder="1" applyAlignment="1">
      <alignment horizontal="center" vertical="center" wrapText="1"/>
    </xf>
    <xf numFmtId="0" fontId="2" fillId="2" borderId="12" xfId="1" applyFont="1" applyFill="1" applyBorder="1" applyAlignment="1">
      <alignment horizontal="center"/>
    </xf>
    <xf numFmtId="0" fontId="2" fillId="2" borderId="11" xfId="1" applyFont="1" applyFill="1" applyBorder="1" applyAlignment="1">
      <alignment horizontal="center"/>
    </xf>
    <xf numFmtId="0" fontId="3" fillId="12" borderId="2" xfId="1" applyFont="1" applyFill="1" applyBorder="1" applyAlignment="1">
      <alignment horizontal="right"/>
    </xf>
    <xf numFmtId="173" fontId="2" fillId="12" borderId="27" xfId="1" applyNumberFormat="1" applyFont="1" applyFill="1" applyBorder="1" applyAlignment="1">
      <alignment horizontal="right"/>
    </xf>
    <xf numFmtId="0" fontId="2" fillId="12" borderId="1" xfId="1" applyNumberFormat="1" applyFont="1" applyFill="1" applyBorder="1" applyAlignment="1"/>
  </cellXfs>
  <cellStyles count="11">
    <cellStyle name="Migliaia (0)_AZIONI" xfId="4"/>
    <cellStyle name="Migliaia_AZIONI" xfId="5"/>
    <cellStyle name="Normal" xfId="0" builtinId="0"/>
    <cellStyle name="Normal 2" xfId="1"/>
    <cellStyle name="Normal_SwaptionATMVols" xfId="3"/>
    <cellStyle name="Normal_SwaptionATMVols 2" xfId="10"/>
    <cellStyle name="Normale_AZIONI" xfId="6"/>
    <cellStyle name="Percent 2" xfId="2"/>
    <cellStyle name="result" xfId="7"/>
    <cellStyle name="Valuta (0)_AZIONI" xfId="8"/>
    <cellStyle name="Valuta_AZIONI" xfId="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B1:N28"/>
  <sheetViews>
    <sheetView workbookViewId="0">
      <selection activeCell="D11" sqref="D11"/>
    </sheetView>
  </sheetViews>
  <sheetFormatPr defaultColWidth="8" defaultRowHeight="11.25" x14ac:dyDescent="0.2"/>
  <cols>
    <col min="1" max="2" width="2.7109375" style="111" customWidth="1"/>
    <col min="3" max="3" width="18" style="111" bestFit="1" customWidth="1"/>
    <col min="4" max="4" width="23.85546875" style="111" bestFit="1" customWidth="1"/>
    <col min="5" max="5" width="22" style="111" bestFit="1" customWidth="1"/>
    <col min="6" max="7" width="2.7109375" style="111" customWidth="1"/>
    <col min="8" max="8" width="4" style="111" bestFit="1" customWidth="1"/>
    <col min="9" max="9" width="3.28515625" style="111" bestFit="1" customWidth="1"/>
    <col min="10" max="10" width="105.28515625" style="111" customWidth="1"/>
    <col min="11" max="11" width="2.7109375" style="111" customWidth="1"/>
    <col min="12" max="12" width="18.5703125" style="111" bestFit="1" customWidth="1"/>
    <col min="13" max="13" width="53.7109375" style="111" bestFit="1" customWidth="1"/>
    <col min="14" max="14" width="2.7109375" style="111" customWidth="1"/>
    <col min="15" max="16384" width="8" style="111"/>
  </cols>
  <sheetData>
    <row r="1" spans="2:14" ht="12" thickBot="1" x14ac:dyDescent="0.25">
      <c r="B1" s="111" t="str">
        <f>_xll.qlxlVersion(TRUE,Trigger)</f>
        <v>QuantLibXL 1.5.0 - MS VC++ 9.0 - Multithreaded Dynamic Runtime library - Release Configuration - Aug  6 2014 11:45:43</v>
      </c>
    </row>
    <row r="2" spans="2:14" ht="18.75" thickBot="1" x14ac:dyDescent="0.3">
      <c r="B2" s="178" t="s">
        <v>90</v>
      </c>
      <c r="C2" s="179"/>
      <c r="D2" s="179"/>
      <c r="E2" s="179"/>
      <c r="F2" s="180"/>
      <c r="K2" s="178" t="s">
        <v>109</v>
      </c>
      <c r="L2" s="179"/>
      <c r="M2" s="179"/>
      <c r="N2" s="181"/>
    </row>
    <row r="3" spans="2:14" ht="12" thickBot="1" x14ac:dyDescent="0.25">
      <c r="B3" s="43"/>
      <c r="C3" s="69"/>
      <c r="D3" s="41"/>
      <c r="E3" s="41"/>
      <c r="F3" s="40"/>
      <c r="K3" s="106"/>
      <c r="L3" s="109"/>
      <c r="M3" s="109"/>
      <c r="N3" s="108"/>
    </row>
    <row r="4" spans="2:14" x14ac:dyDescent="0.2">
      <c r="B4" s="43"/>
      <c r="C4" s="67" t="s">
        <v>89</v>
      </c>
      <c r="D4" s="68" t="s">
        <v>83</v>
      </c>
      <c r="E4" s="41"/>
      <c r="F4" s="40"/>
      <c r="H4" s="113" t="s">
        <v>88</v>
      </c>
      <c r="I4" s="114"/>
      <c r="K4" s="106"/>
      <c r="L4" s="105" t="s">
        <v>108</v>
      </c>
      <c r="M4" s="99" t="b">
        <v>0</v>
      </c>
      <c r="N4" s="104"/>
    </row>
    <row r="5" spans="2:14" x14ac:dyDescent="0.2">
      <c r="B5" s="43"/>
      <c r="C5" s="64" t="s">
        <v>87</v>
      </c>
      <c r="D5" s="44">
        <v>3</v>
      </c>
      <c r="E5" s="41"/>
      <c r="F5" s="40"/>
      <c r="H5" s="115" t="s">
        <v>86</v>
      </c>
      <c r="I5" s="116" t="s">
        <v>85</v>
      </c>
      <c r="K5" s="106"/>
      <c r="L5" s="105" t="s">
        <v>107</v>
      </c>
      <c r="M5" s="107"/>
      <c r="N5" s="104"/>
    </row>
    <row r="6" spans="2:14" x14ac:dyDescent="0.2">
      <c r="B6" s="43"/>
      <c r="C6" s="64" t="s">
        <v>84</v>
      </c>
      <c r="D6" s="44" t="str">
        <f>_xll.qlPeriodEquivalent(D5&amp;"M")</f>
        <v>3M</v>
      </c>
      <c r="E6" s="41"/>
      <c r="F6" s="40"/>
      <c r="H6" s="115" t="s">
        <v>83</v>
      </c>
      <c r="I6" s="116" t="s">
        <v>82</v>
      </c>
      <c r="K6" s="106"/>
      <c r="L6" s="105" t="s">
        <v>106</v>
      </c>
      <c r="M6" s="96" t="b">
        <v>1</v>
      </c>
      <c r="N6" s="104"/>
    </row>
    <row r="7" spans="2:14" ht="12" thickBot="1" x14ac:dyDescent="0.25">
      <c r="B7" s="43"/>
      <c r="C7" s="67" t="s">
        <v>81</v>
      </c>
      <c r="D7" s="66" t="s">
        <v>80</v>
      </c>
      <c r="E7" s="41"/>
      <c r="F7" s="40"/>
      <c r="H7" s="115" t="s">
        <v>79</v>
      </c>
      <c r="I7" s="116"/>
      <c r="K7" s="103"/>
      <c r="L7" s="102"/>
      <c r="M7" s="102"/>
      <c r="N7" s="101"/>
    </row>
    <row r="8" spans="2:14" ht="12" thickBot="1" x14ac:dyDescent="0.25">
      <c r="B8" s="43"/>
      <c r="C8" s="65" t="s">
        <v>78</v>
      </c>
      <c r="D8" s="60" t="str">
        <f>VLOOKUP(Currency,H4:I8,2)</f>
        <v>SB</v>
      </c>
      <c r="E8" s="41"/>
      <c r="F8" s="40"/>
      <c r="H8" s="117" t="s">
        <v>77</v>
      </c>
      <c r="I8" s="118" t="s">
        <v>76</v>
      </c>
      <c r="K8" s="112"/>
      <c r="L8" s="112"/>
      <c r="M8" s="112"/>
      <c r="N8" s="112"/>
    </row>
    <row r="9" spans="2:14" ht="18.75" thickBot="1" x14ac:dyDescent="0.3">
      <c r="B9" s="43"/>
      <c r="C9" s="64" t="s">
        <v>75</v>
      </c>
      <c r="D9" s="44" t="str">
        <f>Currency&amp;"_"&amp;$E$16&amp;"RH"</f>
        <v>GBP_YCSTDRH</v>
      </c>
      <c r="E9" s="41"/>
      <c r="F9" s="40"/>
      <c r="K9" s="178" t="s">
        <v>105</v>
      </c>
      <c r="L9" s="179"/>
      <c r="M9" s="179"/>
      <c r="N9" s="181"/>
    </row>
    <row r="10" spans="2:14" ht="12.75" x14ac:dyDescent="0.2">
      <c r="B10" s="43"/>
      <c r="C10" s="63" t="s">
        <v>74</v>
      </c>
      <c r="D10" s="44" t="b">
        <v>1</v>
      </c>
      <c r="E10" s="41"/>
      <c r="F10" s="40"/>
      <c r="K10" s="98"/>
      <c r="L10" s="100"/>
      <c r="M10" s="100"/>
      <c r="N10" s="95"/>
    </row>
    <row r="11" spans="2:14" ht="12.75" x14ac:dyDescent="0.2">
      <c r="B11" s="43"/>
      <c r="C11" s="63" t="s">
        <v>73</v>
      </c>
      <c r="D11" s="62"/>
      <c r="E11" s="41"/>
      <c r="F11" s="40"/>
      <c r="K11" s="98"/>
      <c r="L11" s="97" t="s">
        <v>104</v>
      </c>
      <c r="M11" s="99" t="s">
        <v>103</v>
      </c>
      <c r="N11" s="95"/>
    </row>
    <row r="12" spans="2:14" ht="12.75" x14ac:dyDescent="0.2">
      <c r="B12" s="43"/>
      <c r="C12" s="61" t="s">
        <v>72</v>
      </c>
      <c r="D12" s="60" t="b">
        <v>0</v>
      </c>
      <c r="E12" s="41"/>
      <c r="F12" s="40"/>
      <c r="K12" s="98"/>
      <c r="L12" s="97" t="s">
        <v>102</v>
      </c>
      <c r="M12" s="96" t="s">
        <v>101</v>
      </c>
      <c r="N12" s="95"/>
    </row>
    <row r="13" spans="2:14" ht="12.75" x14ac:dyDescent="0.2">
      <c r="B13" s="43"/>
      <c r="C13" s="47"/>
      <c r="D13" s="47"/>
      <c r="E13" s="41"/>
      <c r="F13" s="40"/>
      <c r="K13" s="98"/>
      <c r="L13" s="97" t="s">
        <v>126</v>
      </c>
      <c r="M13" s="99" t="s">
        <v>124</v>
      </c>
      <c r="N13" s="95"/>
    </row>
    <row r="14" spans="2:14" ht="12.75" x14ac:dyDescent="0.2">
      <c r="B14" s="43"/>
      <c r="C14" s="57" t="s">
        <v>71</v>
      </c>
      <c r="D14" s="59" t="str">
        <f>_xll.qlPiecewiseYieldCurve(D16,NDays,Calendar,RateHelpersSelected,,,,Accuracy,TraitsID,InterpolatorID,Permanent,,ObjectOverwrite)</f>
        <v>_GBPYCSTD#0044</v>
      </c>
      <c r="E14" s="41"/>
      <c r="F14" s="40"/>
      <c r="K14" s="98"/>
      <c r="L14" s="97" t="s">
        <v>125</v>
      </c>
      <c r="M14" s="99" t="s">
        <v>124</v>
      </c>
      <c r="N14" s="95"/>
    </row>
    <row r="15" spans="2:14" ht="12.75" x14ac:dyDescent="0.2">
      <c r="B15" s="43"/>
      <c r="C15" s="49" t="s">
        <v>52</v>
      </c>
      <c r="D15" s="58" t="str">
        <f>_xll.ohRangeRetrieveError(YieldCurve)</f>
        <v/>
      </c>
      <c r="E15" s="41"/>
      <c r="F15" s="40"/>
      <c r="K15" s="98"/>
      <c r="L15" s="97" t="s">
        <v>123</v>
      </c>
      <c r="M15" s="99" t="str">
        <f>PROPER(Currency)&amp;"ON"</f>
        <v>GbpON</v>
      </c>
      <c r="N15" s="95"/>
    </row>
    <row r="16" spans="2:14" ht="12.75" x14ac:dyDescent="0.2">
      <c r="B16" s="43"/>
      <c r="C16" s="57" t="s">
        <v>70</v>
      </c>
      <c r="D16" s="56" t="str">
        <f>"_"&amp;Currency&amp;$E$16</f>
        <v>_GBPYCSTD</v>
      </c>
      <c r="E16" s="55" t="s">
        <v>69</v>
      </c>
      <c r="F16" s="40"/>
      <c r="K16" s="98"/>
      <c r="L16" s="97" t="s">
        <v>122</v>
      </c>
      <c r="M16" s="99" t="str">
        <f>PROPER(Currency)&amp;"STD"</f>
        <v>GbpSTD</v>
      </c>
      <c r="N16" s="95"/>
    </row>
    <row r="17" spans="2:14" ht="13.5" thickBot="1" x14ac:dyDescent="0.25">
      <c r="B17" s="43"/>
      <c r="C17" s="51" t="s">
        <v>68</v>
      </c>
      <c r="D17" s="54">
        <v>0</v>
      </c>
      <c r="E17" s="41"/>
      <c r="F17" s="40"/>
      <c r="K17" s="94"/>
      <c r="L17" s="93"/>
      <c r="M17" s="93"/>
      <c r="N17" s="92"/>
    </row>
    <row r="18" spans="2:14" x14ac:dyDescent="0.2">
      <c r="B18" s="43"/>
      <c r="C18" s="51" t="s">
        <v>67</v>
      </c>
      <c r="D18" s="53" t="s">
        <v>66</v>
      </c>
      <c r="E18" s="41"/>
      <c r="F18" s="40"/>
    </row>
    <row r="19" spans="2:14" x14ac:dyDescent="0.2">
      <c r="B19" s="43"/>
      <c r="C19" s="51" t="s">
        <v>65</v>
      </c>
      <c r="D19" s="52"/>
      <c r="E19" s="41"/>
      <c r="F19" s="40"/>
    </row>
    <row r="20" spans="2:14" x14ac:dyDescent="0.2">
      <c r="B20" s="43"/>
      <c r="C20" s="51" t="s">
        <v>64</v>
      </c>
      <c r="D20" s="50" t="s">
        <v>63</v>
      </c>
      <c r="E20" s="41"/>
      <c r="F20" s="40"/>
    </row>
    <row r="21" spans="2:14" x14ac:dyDescent="0.2">
      <c r="B21" s="43"/>
      <c r="C21" s="49" t="s">
        <v>62</v>
      </c>
      <c r="D21" s="48" t="s">
        <v>61</v>
      </c>
      <c r="E21" s="41"/>
      <c r="F21" s="40"/>
    </row>
    <row r="22" spans="2:14" x14ac:dyDescent="0.2">
      <c r="B22" s="43"/>
      <c r="C22" s="47"/>
      <c r="D22" s="47"/>
      <c r="E22" s="41"/>
      <c r="F22" s="40"/>
    </row>
    <row r="23" spans="2:14" x14ac:dyDescent="0.2">
      <c r="B23" s="43"/>
      <c r="C23" s="46">
        <f>_xll.qlTermStructureReferenceDate(YieldCurve)</f>
        <v>41907</v>
      </c>
      <c r="D23" s="120">
        <f>MAX(_xll.ohPack(Selected!J1:J126))</f>
        <v>2.9360550614404159E-2</v>
      </c>
      <c r="E23" s="41"/>
      <c r="F23" s="40"/>
    </row>
    <row r="24" spans="2:14" x14ac:dyDescent="0.2">
      <c r="B24" s="43"/>
      <c r="C24" s="45">
        <f>MAX(_xll.ohPack(Selected!I2:I126))</f>
        <v>63822</v>
      </c>
      <c r="D24" s="121">
        <f>MIN(_xll.ohPack(Selected!J1:J126))</f>
        <v>4.7687688475639796E-3</v>
      </c>
      <c r="E24" s="41"/>
      <c r="F24" s="40"/>
    </row>
    <row r="25" spans="2:14" x14ac:dyDescent="0.2">
      <c r="B25" s="43"/>
      <c r="C25" s="119" t="s">
        <v>52</v>
      </c>
      <c r="D25" s="122" t="str">
        <f>_xll.ohRangeRetrieveError(Selected!J1)</f>
        <v/>
      </c>
      <c r="E25" s="41"/>
      <c r="F25" s="40"/>
    </row>
    <row r="26" spans="2:14" ht="14.25" customHeight="1" x14ac:dyDescent="0.2">
      <c r="B26" s="43"/>
      <c r="C26" s="119" t="s">
        <v>127</v>
      </c>
      <c r="D26" s="121" t="b">
        <f>_xll.qlRelinkableHandleLinkTo(C26,YieldCurve)</f>
        <v>1</v>
      </c>
      <c r="E26" s="41"/>
      <c r="F26" s="40"/>
    </row>
    <row r="27" spans="2:14" x14ac:dyDescent="0.2">
      <c r="B27" s="43"/>
      <c r="C27" s="42" t="s">
        <v>128</v>
      </c>
      <c r="D27" s="110" t="b">
        <f>_xll.qlExtrapolatorEnableExtrapolation(YieldCurve,TRUE)</f>
        <v>1</v>
      </c>
      <c r="E27" s="41"/>
      <c r="F27" s="40"/>
    </row>
    <row r="28" spans="2:14" ht="12" thickBot="1" x14ac:dyDescent="0.25">
      <c r="B28" s="39"/>
      <c r="C28" s="38"/>
      <c r="D28" s="38"/>
      <c r="E28" s="38"/>
      <c r="F28" s="37"/>
    </row>
  </sheetData>
  <mergeCells count="3">
    <mergeCell ref="B2:F2"/>
    <mergeCell ref="K2:N2"/>
    <mergeCell ref="K9:N9"/>
  </mergeCells>
  <dataValidations count="7">
    <dataValidation type="list" allowBlank="1" showInputMessage="1" showErrorMessage="1" sqref="D21 IZ21 SV21 ACR21 AMN21 AWJ21 BGF21 BQB21 BZX21 CJT21 CTP21 DDL21 DNH21 DXD21 EGZ21 EQV21 FAR21 FKN21 FUJ21 GEF21 GOB21 GXX21 HHT21 HRP21 IBL21 ILH21 IVD21 JEZ21 JOV21 JYR21 KIN21 KSJ21 LCF21 LMB21 LVX21 MFT21 MPP21 MZL21 NJH21 NTD21 OCZ21 OMV21 OWR21 PGN21 PQJ21 QAF21 QKB21 QTX21 RDT21 RNP21 RXL21 SHH21 SRD21 TAZ21 TKV21 TUR21 UEN21 UOJ21 UYF21 VIB21 VRX21 WBT21 WLP21 WVL21 D65559 IZ65557 SV65557 ACR65557 AMN65557 AWJ65557 BGF65557 BQB65557 BZX65557 CJT65557 CTP65557 DDL65557 DNH65557 DXD65557 EGZ65557 EQV65557 FAR65557 FKN65557 FUJ65557 GEF65557 GOB65557 GXX65557 HHT65557 HRP65557 IBL65557 ILH65557 IVD65557 JEZ65557 JOV65557 JYR65557 KIN65557 KSJ65557 LCF65557 LMB65557 LVX65557 MFT65557 MPP65557 MZL65557 NJH65557 NTD65557 OCZ65557 OMV65557 OWR65557 PGN65557 PQJ65557 QAF65557 QKB65557 QTX65557 RDT65557 RNP65557 RXL65557 SHH65557 SRD65557 TAZ65557 TKV65557 TUR65557 UEN65557 UOJ65557 UYF65557 VIB65557 VRX65557 WBT65557 WLP65557 WVL65557 D131095 IZ131093 SV131093 ACR131093 AMN131093 AWJ131093 BGF131093 BQB131093 BZX131093 CJT131093 CTP131093 DDL131093 DNH131093 DXD131093 EGZ131093 EQV131093 FAR131093 FKN131093 FUJ131093 GEF131093 GOB131093 GXX131093 HHT131093 HRP131093 IBL131093 ILH131093 IVD131093 JEZ131093 JOV131093 JYR131093 KIN131093 KSJ131093 LCF131093 LMB131093 LVX131093 MFT131093 MPP131093 MZL131093 NJH131093 NTD131093 OCZ131093 OMV131093 OWR131093 PGN131093 PQJ131093 QAF131093 QKB131093 QTX131093 RDT131093 RNP131093 RXL131093 SHH131093 SRD131093 TAZ131093 TKV131093 TUR131093 UEN131093 UOJ131093 UYF131093 VIB131093 VRX131093 WBT131093 WLP131093 WVL131093 D196631 IZ196629 SV196629 ACR196629 AMN196629 AWJ196629 BGF196629 BQB196629 BZX196629 CJT196629 CTP196629 DDL196629 DNH196629 DXD196629 EGZ196629 EQV196629 FAR196629 FKN196629 FUJ196629 GEF196629 GOB196629 GXX196629 HHT196629 HRP196629 IBL196629 ILH196629 IVD196629 JEZ196629 JOV196629 JYR196629 KIN196629 KSJ196629 LCF196629 LMB196629 LVX196629 MFT196629 MPP196629 MZL196629 NJH196629 NTD196629 OCZ196629 OMV196629 OWR196629 PGN196629 PQJ196629 QAF196629 QKB196629 QTX196629 RDT196629 RNP196629 RXL196629 SHH196629 SRD196629 TAZ196629 TKV196629 TUR196629 UEN196629 UOJ196629 UYF196629 VIB196629 VRX196629 WBT196629 WLP196629 WVL196629 D262167 IZ262165 SV262165 ACR262165 AMN262165 AWJ262165 BGF262165 BQB262165 BZX262165 CJT262165 CTP262165 DDL262165 DNH262165 DXD262165 EGZ262165 EQV262165 FAR262165 FKN262165 FUJ262165 GEF262165 GOB262165 GXX262165 HHT262165 HRP262165 IBL262165 ILH262165 IVD262165 JEZ262165 JOV262165 JYR262165 KIN262165 KSJ262165 LCF262165 LMB262165 LVX262165 MFT262165 MPP262165 MZL262165 NJH262165 NTD262165 OCZ262165 OMV262165 OWR262165 PGN262165 PQJ262165 QAF262165 QKB262165 QTX262165 RDT262165 RNP262165 RXL262165 SHH262165 SRD262165 TAZ262165 TKV262165 TUR262165 UEN262165 UOJ262165 UYF262165 VIB262165 VRX262165 WBT262165 WLP262165 WVL262165 D327703 IZ327701 SV327701 ACR327701 AMN327701 AWJ327701 BGF327701 BQB327701 BZX327701 CJT327701 CTP327701 DDL327701 DNH327701 DXD327701 EGZ327701 EQV327701 FAR327701 FKN327701 FUJ327701 GEF327701 GOB327701 GXX327701 HHT327701 HRP327701 IBL327701 ILH327701 IVD327701 JEZ327701 JOV327701 JYR327701 KIN327701 KSJ327701 LCF327701 LMB327701 LVX327701 MFT327701 MPP327701 MZL327701 NJH327701 NTD327701 OCZ327701 OMV327701 OWR327701 PGN327701 PQJ327701 QAF327701 QKB327701 QTX327701 RDT327701 RNP327701 RXL327701 SHH327701 SRD327701 TAZ327701 TKV327701 TUR327701 UEN327701 UOJ327701 UYF327701 VIB327701 VRX327701 WBT327701 WLP327701 WVL327701 D393239 IZ393237 SV393237 ACR393237 AMN393237 AWJ393237 BGF393237 BQB393237 BZX393237 CJT393237 CTP393237 DDL393237 DNH393237 DXD393237 EGZ393237 EQV393237 FAR393237 FKN393237 FUJ393237 GEF393237 GOB393237 GXX393237 HHT393237 HRP393237 IBL393237 ILH393237 IVD393237 JEZ393237 JOV393237 JYR393237 KIN393237 KSJ393237 LCF393237 LMB393237 LVX393237 MFT393237 MPP393237 MZL393237 NJH393237 NTD393237 OCZ393237 OMV393237 OWR393237 PGN393237 PQJ393237 QAF393237 QKB393237 QTX393237 RDT393237 RNP393237 RXL393237 SHH393237 SRD393237 TAZ393237 TKV393237 TUR393237 UEN393237 UOJ393237 UYF393237 VIB393237 VRX393237 WBT393237 WLP393237 WVL393237 D458775 IZ458773 SV458773 ACR458773 AMN458773 AWJ458773 BGF458773 BQB458773 BZX458773 CJT458773 CTP458773 DDL458773 DNH458773 DXD458773 EGZ458773 EQV458773 FAR458773 FKN458773 FUJ458773 GEF458773 GOB458773 GXX458773 HHT458773 HRP458773 IBL458773 ILH458773 IVD458773 JEZ458773 JOV458773 JYR458773 KIN458773 KSJ458773 LCF458773 LMB458773 LVX458773 MFT458773 MPP458773 MZL458773 NJH458773 NTD458773 OCZ458773 OMV458773 OWR458773 PGN458773 PQJ458773 QAF458773 QKB458773 QTX458773 RDT458773 RNP458773 RXL458773 SHH458773 SRD458773 TAZ458773 TKV458773 TUR458773 UEN458773 UOJ458773 UYF458773 VIB458773 VRX458773 WBT458773 WLP458773 WVL458773 D524311 IZ524309 SV524309 ACR524309 AMN524309 AWJ524309 BGF524309 BQB524309 BZX524309 CJT524309 CTP524309 DDL524309 DNH524309 DXD524309 EGZ524309 EQV524309 FAR524309 FKN524309 FUJ524309 GEF524309 GOB524309 GXX524309 HHT524309 HRP524309 IBL524309 ILH524309 IVD524309 JEZ524309 JOV524309 JYR524309 KIN524309 KSJ524309 LCF524309 LMB524309 LVX524309 MFT524309 MPP524309 MZL524309 NJH524309 NTD524309 OCZ524309 OMV524309 OWR524309 PGN524309 PQJ524309 QAF524309 QKB524309 QTX524309 RDT524309 RNP524309 RXL524309 SHH524309 SRD524309 TAZ524309 TKV524309 TUR524309 UEN524309 UOJ524309 UYF524309 VIB524309 VRX524309 WBT524309 WLP524309 WVL524309 D589847 IZ589845 SV589845 ACR589845 AMN589845 AWJ589845 BGF589845 BQB589845 BZX589845 CJT589845 CTP589845 DDL589845 DNH589845 DXD589845 EGZ589845 EQV589845 FAR589845 FKN589845 FUJ589845 GEF589845 GOB589845 GXX589845 HHT589845 HRP589845 IBL589845 ILH589845 IVD589845 JEZ589845 JOV589845 JYR589845 KIN589845 KSJ589845 LCF589845 LMB589845 LVX589845 MFT589845 MPP589845 MZL589845 NJH589845 NTD589845 OCZ589845 OMV589845 OWR589845 PGN589845 PQJ589845 QAF589845 QKB589845 QTX589845 RDT589845 RNP589845 RXL589845 SHH589845 SRD589845 TAZ589845 TKV589845 TUR589845 UEN589845 UOJ589845 UYF589845 VIB589845 VRX589845 WBT589845 WLP589845 WVL589845 D655383 IZ655381 SV655381 ACR655381 AMN655381 AWJ655381 BGF655381 BQB655381 BZX655381 CJT655381 CTP655381 DDL655381 DNH655381 DXD655381 EGZ655381 EQV655381 FAR655381 FKN655381 FUJ655381 GEF655381 GOB655381 GXX655381 HHT655381 HRP655381 IBL655381 ILH655381 IVD655381 JEZ655381 JOV655381 JYR655381 KIN655381 KSJ655381 LCF655381 LMB655381 LVX655381 MFT655381 MPP655381 MZL655381 NJH655381 NTD655381 OCZ655381 OMV655381 OWR655381 PGN655381 PQJ655381 QAF655381 QKB655381 QTX655381 RDT655381 RNP655381 RXL655381 SHH655381 SRD655381 TAZ655381 TKV655381 TUR655381 UEN655381 UOJ655381 UYF655381 VIB655381 VRX655381 WBT655381 WLP655381 WVL655381 D720919 IZ720917 SV720917 ACR720917 AMN720917 AWJ720917 BGF720917 BQB720917 BZX720917 CJT720917 CTP720917 DDL720917 DNH720917 DXD720917 EGZ720917 EQV720917 FAR720917 FKN720917 FUJ720917 GEF720917 GOB720917 GXX720917 HHT720917 HRP720917 IBL720917 ILH720917 IVD720917 JEZ720917 JOV720917 JYR720917 KIN720917 KSJ720917 LCF720917 LMB720917 LVX720917 MFT720917 MPP720917 MZL720917 NJH720917 NTD720917 OCZ720917 OMV720917 OWR720917 PGN720917 PQJ720917 QAF720917 QKB720917 QTX720917 RDT720917 RNP720917 RXL720917 SHH720917 SRD720917 TAZ720917 TKV720917 TUR720917 UEN720917 UOJ720917 UYF720917 VIB720917 VRX720917 WBT720917 WLP720917 WVL720917 D786455 IZ786453 SV786453 ACR786453 AMN786453 AWJ786453 BGF786453 BQB786453 BZX786453 CJT786453 CTP786453 DDL786453 DNH786453 DXD786453 EGZ786453 EQV786453 FAR786453 FKN786453 FUJ786453 GEF786453 GOB786453 GXX786453 HHT786453 HRP786453 IBL786453 ILH786453 IVD786453 JEZ786453 JOV786453 JYR786453 KIN786453 KSJ786453 LCF786453 LMB786453 LVX786453 MFT786453 MPP786453 MZL786453 NJH786453 NTD786453 OCZ786453 OMV786453 OWR786453 PGN786453 PQJ786453 QAF786453 QKB786453 QTX786453 RDT786453 RNP786453 RXL786453 SHH786453 SRD786453 TAZ786453 TKV786453 TUR786453 UEN786453 UOJ786453 UYF786453 VIB786453 VRX786453 WBT786453 WLP786453 WVL786453 D851991 IZ851989 SV851989 ACR851989 AMN851989 AWJ851989 BGF851989 BQB851989 BZX851989 CJT851989 CTP851989 DDL851989 DNH851989 DXD851989 EGZ851989 EQV851989 FAR851989 FKN851989 FUJ851989 GEF851989 GOB851989 GXX851989 HHT851989 HRP851989 IBL851989 ILH851989 IVD851989 JEZ851989 JOV851989 JYR851989 KIN851989 KSJ851989 LCF851989 LMB851989 LVX851989 MFT851989 MPP851989 MZL851989 NJH851989 NTD851989 OCZ851989 OMV851989 OWR851989 PGN851989 PQJ851989 QAF851989 QKB851989 QTX851989 RDT851989 RNP851989 RXL851989 SHH851989 SRD851989 TAZ851989 TKV851989 TUR851989 UEN851989 UOJ851989 UYF851989 VIB851989 VRX851989 WBT851989 WLP851989 WVL851989 D917527 IZ917525 SV917525 ACR917525 AMN917525 AWJ917525 BGF917525 BQB917525 BZX917525 CJT917525 CTP917525 DDL917525 DNH917525 DXD917525 EGZ917525 EQV917525 FAR917525 FKN917525 FUJ917525 GEF917525 GOB917525 GXX917525 HHT917525 HRP917525 IBL917525 ILH917525 IVD917525 JEZ917525 JOV917525 JYR917525 KIN917525 KSJ917525 LCF917525 LMB917525 LVX917525 MFT917525 MPP917525 MZL917525 NJH917525 NTD917525 OCZ917525 OMV917525 OWR917525 PGN917525 PQJ917525 QAF917525 QKB917525 QTX917525 RDT917525 RNP917525 RXL917525 SHH917525 SRD917525 TAZ917525 TKV917525 TUR917525 UEN917525 UOJ917525 UYF917525 VIB917525 VRX917525 WBT917525 WLP917525 WVL917525 D983063 IZ983061 SV983061 ACR983061 AMN983061 AWJ983061 BGF983061 BQB983061 BZX983061 CJT983061 CTP983061 DDL983061 DNH983061 DXD983061 EGZ983061 EQV983061 FAR983061 FKN983061 FUJ983061 GEF983061 GOB983061 GXX983061 HHT983061 HRP983061 IBL983061 ILH983061 IVD983061 JEZ983061 JOV983061 JYR983061 KIN983061 KSJ983061 LCF983061 LMB983061 LVX983061 MFT983061 MPP983061 MZL983061 NJH983061 NTD983061 OCZ983061 OMV983061 OWR983061 PGN983061 PQJ983061 QAF983061 QKB983061 QTX983061 RDT983061 RNP983061 RXL983061 SHH983061 SRD983061 TAZ983061 TKV983061 TUR983061 UEN983061 UOJ983061 UYF983061 VIB983061 VRX983061 WBT983061 WLP983061 WVL983061">
      <formula1>"Linear,BackwardFlat,ForwardFlat,Linear,LogLinear,CubicNaturalSpline,LogCubicNaturalSpline,MonotonicCubicNaturalSpline,MonotonicLogCubicNaturalSpline,FritschButlandCubic,FritschButlandLogCubic,KrugerCubic,KrugerLogCubic"</formula1>
    </dataValidation>
    <dataValidation type="list" allowBlank="1" showInputMessage="1" showErrorMessage="1" sqref="D6 IZ6 SV6 ACR6 AMN6 AWJ6 BGF6 BQB6 BZX6 CJT6 CTP6 DDL6 DNH6 DXD6 EGZ6 EQV6 FAR6 FKN6 FUJ6 GEF6 GOB6 GXX6 HHT6 HRP6 IBL6 ILH6 IVD6 JEZ6 JOV6 JYR6 KIN6 KSJ6 LCF6 LMB6 LVX6 MFT6 MPP6 MZL6 NJH6 NTD6 OCZ6 OMV6 OWR6 PGN6 PQJ6 QAF6 QKB6 QTX6 RDT6 RNP6 RXL6 SHH6 SRD6 TAZ6 TKV6 TUR6 UEN6 UOJ6 UYF6 VIB6 VRX6 WBT6 WLP6 WVL6 D65544 IZ65542 SV65542 ACR65542 AMN65542 AWJ65542 BGF65542 BQB65542 BZX65542 CJT65542 CTP65542 DDL65542 DNH65542 DXD65542 EGZ65542 EQV65542 FAR65542 FKN65542 FUJ65542 GEF65542 GOB65542 GXX65542 HHT65542 HRP65542 IBL65542 ILH65542 IVD65542 JEZ65542 JOV65542 JYR65542 KIN65542 KSJ65542 LCF65542 LMB65542 LVX65542 MFT65542 MPP65542 MZL65542 NJH65542 NTD65542 OCZ65542 OMV65542 OWR65542 PGN65542 PQJ65542 QAF65542 QKB65542 QTX65542 RDT65542 RNP65542 RXL65542 SHH65542 SRD65542 TAZ65542 TKV65542 TUR65542 UEN65542 UOJ65542 UYF65542 VIB65542 VRX65542 WBT65542 WLP65542 WVL65542 D131080 IZ131078 SV131078 ACR131078 AMN131078 AWJ131078 BGF131078 BQB131078 BZX131078 CJT131078 CTP131078 DDL131078 DNH131078 DXD131078 EGZ131078 EQV131078 FAR131078 FKN131078 FUJ131078 GEF131078 GOB131078 GXX131078 HHT131078 HRP131078 IBL131078 ILH131078 IVD131078 JEZ131078 JOV131078 JYR131078 KIN131078 KSJ131078 LCF131078 LMB131078 LVX131078 MFT131078 MPP131078 MZL131078 NJH131078 NTD131078 OCZ131078 OMV131078 OWR131078 PGN131078 PQJ131078 QAF131078 QKB131078 QTX131078 RDT131078 RNP131078 RXL131078 SHH131078 SRD131078 TAZ131078 TKV131078 TUR131078 UEN131078 UOJ131078 UYF131078 VIB131078 VRX131078 WBT131078 WLP131078 WVL131078 D196616 IZ196614 SV196614 ACR196614 AMN196614 AWJ196614 BGF196614 BQB196614 BZX196614 CJT196614 CTP196614 DDL196614 DNH196614 DXD196614 EGZ196614 EQV196614 FAR196614 FKN196614 FUJ196614 GEF196614 GOB196614 GXX196614 HHT196614 HRP196614 IBL196614 ILH196614 IVD196614 JEZ196614 JOV196614 JYR196614 KIN196614 KSJ196614 LCF196614 LMB196614 LVX196614 MFT196614 MPP196614 MZL196614 NJH196614 NTD196614 OCZ196614 OMV196614 OWR196614 PGN196614 PQJ196614 QAF196614 QKB196614 QTX196614 RDT196614 RNP196614 RXL196614 SHH196614 SRD196614 TAZ196614 TKV196614 TUR196614 UEN196614 UOJ196614 UYF196614 VIB196614 VRX196614 WBT196614 WLP196614 WVL196614 D262152 IZ262150 SV262150 ACR262150 AMN262150 AWJ262150 BGF262150 BQB262150 BZX262150 CJT262150 CTP262150 DDL262150 DNH262150 DXD262150 EGZ262150 EQV262150 FAR262150 FKN262150 FUJ262150 GEF262150 GOB262150 GXX262150 HHT262150 HRP262150 IBL262150 ILH262150 IVD262150 JEZ262150 JOV262150 JYR262150 KIN262150 KSJ262150 LCF262150 LMB262150 LVX262150 MFT262150 MPP262150 MZL262150 NJH262150 NTD262150 OCZ262150 OMV262150 OWR262150 PGN262150 PQJ262150 QAF262150 QKB262150 QTX262150 RDT262150 RNP262150 RXL262150 SHH262150 SRD262150 TAZ262150 TKV262150 TUR262150 UEN262150 UOJ262150 UYF262150 VIB262150 VRX262150 WBT262150 WLP262150 WVL262150 D327688 IZ327686 SV327686 ACR327686 AMN327686 AWJ327686 BGF327686 BQB327686 BZX327686 CJT327686 CTP327686 DDL327686 DNH327686 DXD327686 EGZ327686 EQV327686 FAR327686 FKN327686 FUJ327686 GEF327686 GOB327686 GXX327686 HHT327686 HRP327686 IBL327686 ILH327686 IVD327686 JEZ327686 JOV327686 JYR327686 KIN327686 KSJ327686 LCF327686 LMB327686 LVX327686 MFT327686 MPP327686 MZL327686 NJH327686 NTD327686 OCZ327686 OMV327686 OWR327686 PGN327686 PQJ327686 QAF327686 QKB327686 QTX327686 RDT327686 RNP327686 RXL327686 SHH327686 SRD327686 TAZ327686 TKV327686 TUR327686 UEN327686 UOJ327686 UYF327686 VIB327686 VRX327686 WBT327686 WLP327686 WVL327686 D393224 IZ393222 SV393222 ACR393222 AMN393222 AWJ393222 BGF393222 BQB393222 BZX393222 CJT393222 CTP393222 DDL393222 DNH393222 DXD393222 EGZ393222 EQV393222 FAR393222 FKN393222 FUJ393222 GEF393222 GOB393222 GXX393222 HHT393222 HRP393222 IBL393222 ILH393222 IVD393222 JEZ393222 JOV393222 JYR393222 KIN393222 KSJ393222 LCF393222 LMB393222 LVX393222 MFT393222 MPP393222 MZL393222 NJH393222 NTD393222 OCZ393222 OMV393222 OWR393222 PGN393222 PQJ393222 QAF393222 QKB393222 QTX393222 RDT393222 RNP393222 RXL393222 SHH393222 SRD393222 TAZ393222 TKV393222 TUR393222 UEN393222 UOJ393222 UYF393222 VIB393222 VRX393222 WBT393222 WLP393222 WVL393222 D458760 IZ458758 SV458758 ACR458758 AMN458758 AWJ458758 BGF458758 BQB458758 BZX458758 CJT458758 CTP458758 DDL458758 DNH458758 DXD458758 EGZ458758 EQV458758 FAR458758 FKN458758 FUJ458758 GEF458758 GOB458758 GXX458758 HHT458758 HRP458758 IBL458758 ILH458758 IVD458758 JEZ458758 JOV458758 JYR458758 KIN458758 KSJ458758 LCF458758 LMB458758 LVX458758 MFT458758 MPP458758 MZL458758 NJH458758 NTD458758 OCZ458758 OMV458758 OWR458758 PGN458758 PQJ458758 QAF458758 QKB458758 QTX458758 RDT458758 RNP458758 RXL458758 SHH458758 SRD458758 TAZ458758 TKV458758 TUR458758 UEN458758 UOJ458758 UYF458758 VIB458758 VRX458758 WBT458758 WLP458758 WVL458758 D524296 IZ524294 SV524294 ACR524294 AMN524294 AWJ524294 BGF524294 BQB524294 BZX524294 CJT524294 CTP524294 DDL524294 DNH524294 DXD524294 EGZ524294 EQV524294 FAR524294 FKN524294 FUJ524294 GEF524294 GOB524294 GXX524294 HHT524294 HRP524294 IBL524294 ILH524294 IVD524294 JEZ524294 JOV524294 JYR524294 KIN524294 KSJ524294 LCF524294 LMB524294 LVX524294 MFT524294 MPP524294 MZL524294 NJH524294 NTD524294 OCZ524294 OMV524294 OWR524294 PGN524294 PQJ524294 QAF524294 QKB524294 QTX524294 RDT524294 RNP524294 RXL524294 SHH524294 SRD524294 TAZ524294 TKV524294 TUR524294 UEN524294 UOJ524294 UYF524294 VIB524294 VRX524294 WBT524294 WLP524294 WVL524294 D589832 IZ589830 SV589830 ACR589830 AMN589830 AWJ589830 BGF589830 BQB589830 BZX589830 CJT589830 CTP589830 DDL589830 DNH589830 DXD589830 EGZ589830 EQV589830 FAR589830 FKN589830 FUJ589830 GEF589830 GOB589830 GXX589830 HHT589830 HRP589830 IBL589830 ILH589830 IVD589830 JEZ589830 JOV589830 JYR589830 KIN589830 KSJ589830 LCF589830 LMB589830 LVX589830 MFT589830 MPP589830 MZL589830 NJH589830 NTD589830 OCZ589830 OMV589830 OWR589830 PGN589830 PQJ589830 QAF589830 QKB589830 QTX589830 RDT589830 RNP589830 RXL589830 SHH589830 SRD589830 TAZ589830 TKV589830 TUR589830 UEN589830 UOJ589830 UYF589830 VIB589830 VRX589830 WBT589830 WLP589830 WVL589830 D655368 IZ655366 SV655366 ACR655366 AMN655366 AWJ655366 BGF655366 BQB655366 BZX655366 CJT655366 CTP655366 DDL655366 DNH655366 DXD655366 EGZ655366 EQV655366 FAR655366 FKN655366 FUJ655366 GEF655366 GOB655366 GXX655366 HHT655366 HRP655366 IBL655366 ILH655366 IVD655366 JEZ655366 JOV655366 JYR655366 KIN655366 KSJ655366 LCF655366 LMB655366 LVX655366 MFT655366 MPP655366 MZL655366 NJH655366 NTD655366 OCZ655366 OMV655366 OWR655366 PGN655366 PQJ655366 QAF655366 QKB655366 QTX655366 RDT655366 RNP655366 RXL655366 SHH655366 SRD655366 TAZ655366 TKV655366 TUR655366 UEN655366 UOJ655366 UYF655366 VIB655366 VRX655366 WBT655366 WLP655366 WVL655366 D720904 IZ720902 SV720902 ACR720902 AMN720902 AWJ720902 BGF720902 BQB720902 BZX720902 CJT720902 CTP720902 DDL720902 DNH720902 DXD720902 EGZ720902 EQV720902 FAR720902 FKN720902 FUJ720902 GEF720902 GOB720902 GXX720902 HHT720902 HRP720902 IBL720902 ILH720902 IVD720902 JEZ720902 JOV720902 JYR720902 KIN720902 KSJ720902 LCF720902 LMB720902 LVX720902 MFT720902 MPP720902 MZL720902 NJH720902 NTD720902 OCZ720902 OMV720902 OWR720902 PGN720902 PQJ720902 QAF720902 QKB720902 QTX720902 RDT720902 RNP720902 RXL720902 SHH720902 SRD720902 TAZ720902 TKV720902 TUR720902 UEN720902 UOJ720902 UYF720902 VIB720902 VRX720902 WBT720902 WLP720902 WVL720902 D786440 IZ786438 SV786438 ACR786438 AMN786438 AWJ786438 BGF786438 BQB786438 BZX786438 CJT786438 CTP786438 DDL786438 DNH786438 DXD786438 EGZ786438 EQV786438 FAR786438 FKN786438 FUJ786438 GEF786438 GOB786438 GXX786438 HHT786438 HRP786438 IBL786438 ILH786438 IVD786438 JEZ786438 JOV786438 JYR786438 KIN786438 KSJ786438 LCF786438 LMB786438 LVX786438 MFT786438 MPP786438 MZL786438 NJH786438 NTD786438 OCZ786438 OMV786438 OWR786438 PGN786438 PQJ786438 QAF786438 QKB786438 QTX786438 RDT786438 RNP786438 RXL786438 SHH786438 SRD786438 TAZ786438 TKV786438 TUR786438 UEN786438 UOJ786438 UYF786438 VIB786438 VRX786438 WBT786438 WLP786438 WVL786438 D851976 IZ851974 SV851974 ACR851974 AMN851974 AWJ851974 BGF851974 BQB851974 BZX851974 CJT851974 CTP851974 DDL851974 DNH851974 DXD851974 EGZ851974 EQV851974 FAR851974 FKN851974 FUJ851974 GEF851974 GOB851974 GXX851974 HHT851974 HRP851974 IBL851974 ILH851974 IVD851974 JEZ851974 JOV851974 JYR851974 KIN851974 KSJ851974 LCF851974 LMB851974 LVX851974 MFT851974 MPP851974 MZL851974 NJH851974 NTD851974 OCZ851974 OMV851974 OWR851974 PGN851974 PQJ851974 QAF851974 QKB851974 QTX851974 RDT851974 RNP851974 RXL851974 SHH851974 SRD851974 TAZ851974 TKV851974 TUR851974 UEN851974 UOJ851974 UYF851974 VIB851974 VRX851974 WBT851974 WLP851974 WVL851974 D917512 IZ917510 SV917510 ACR917510 AMN917510 AWJ917510 BGF917510 BQB917510 BZX917510 CJT917510 CTP917510 DDL917510 DNH917510 DXD917510 EGZ917510 EQV917510 FAR917510 FKN917510 FUJ917510 GEF917510 GOB917510 GXX917510 HHT917510 HRP917510 IBL917510 ILH917510 IVD917510 JEZ917510 JOV917510 JYR917510 KIN917510 KSJ917510 LCF917510 LMB917510 LVX917510 MFT917510 MPP917510 MZL917510 NJH917510 NTD917510 OCZ917510 OMV917510 OWR917510 PGN917510 PQJ917510 QAF917510 QKB917510 QTX917510 RDT917510 RNP917510 RXL917510 SHH917510 SRD917510 TAZ917510 TKV917510 TUR917510 UEN917510 UOJ917510 UYF917510 VIB917510 VRX917510 WBT917510 WLP917510 WVL917510 D983048 IZ983046 SV983046 ACR983046 AMN983046 AWJ983046 BGF983046 BQB983046 BZX983046 CJT983046 CTP983046 DDL983046 DNH983046 DXD983046 EGZ983046 EQV983046 FAR983046 FKN983046 FUJ983046 GEF983046 GOB983046 GXX983046 HHT983046 HRP983046 IBL983046 ILH983046 IVD983046 JEZ983046 JOV983046 JYR983046 KIN983046 KSJ983046 LCF983046 LMB983046 LVX983046 MFT983046 MPP983046 MZL983046 NJH983046 NTD983046 OCZ983046 OMV983046 OWR983046 PGN983046 PQJ983046 QAF983046 QKB983046 QTX983046 RDT983046 RNP983046 RXL983046 SHH983046 SRD983046 TAZ983046 TKV983046 TUR983046 UEN983046 UOJ983046 UYF983046 VIB983046 VRX983046 WBT983046 WLP983046 WVL983046">
      <formula1>"1D,1W,1M,2M,3M,6M,1Y"</formula1>
    </dataValidation>
    <dataValidation type="list" allowBlank="1" showInputMessage="1" showErrorMessage="1" sqref="D20 IZ20 SV20 ACR20 AMN20 AWJ20 BGF20 BQB20 BZX20 CJT20 CTP20 DDL20 DNH20 DXD20 EGZ20 EQV20 FAR20 FKN20 FUJ20 GEF20 GOB20 GXX20 HHT20 HRP20 IBL20 ILH20 IVD20 JEZ20 JOV20 JYR20 KIN20 KSJ20 LCF20 LMB20 LVX20 MFT20 MPP20 MZL20 NJH20 NTD20 OCZ20 OMV20 OWR20 PGN20 PQJ20 QAF20 QKB20 QTX20 RDT20 RNP20 RXL20 SHH20 SRD20 TAZ20 TKV20 TUR20 UEN20 UOJ20 UYF20 VIB20 VRX20 WBT20 WLP20 WVL20 D65558 IZ65556 SV65556 ACR65556 AMN65556 AWJ65556 BGF65556 BQB65556 BZX65556 CJT65556 CTP65556 DDL65556 DNH65556 DXD65556 EGZ65556 EQV65556 FAR65556 FKN65556 FUJ65556 GEF65556 GOB65556 GXX65556 HHT65556 HRP65556 IBL65556 ILH65556 IVD65556 JEZ65556 JOV65556 JYR65556 KIN65556 KSJ65556 LCF65556 LMB65556 LVX65556 MFT65556 MPP65556 MZL65556 NJH65556 NTD65556 OCZ65556 OMV65556 OWR65556 PGN65556 PQJ65556 QAF65556 QKB65556 QTX65556 RDT65556 RNP65556 RXL65556 SHH65556 SRD65556 TAZ65556 TKV65556 TUR65556 UEN65556 UOJ65556 UYF65556 VIB65556 VRX65556 WBT65556 WLP65556 WVL65556 D131094 IZ131092 SV131092 ACR131092 AMN131092 AWJ131092 BGF131092 BQB131092 BZX131092 CJT131092 CTP131092 DDL131092 DNH131092 DXD131092 EGZ131092 EQV131092 FAR131092 FKN131092 FUJ131092 GEF131092 GOB131092 GXX131092 HHT131092 HRP131092 IBL131092 ILH131092 IVD131092 JEZ131092 JOV131092 JYR131092 KIN131092 KSJ131092 LCF131092 LMB131092 LVX131092 MFT131092 MPP131092 MZL131092 NJH131092 NTD131092 OCZ131092 OMV131092 OWR131092 PGN131092 PQJ131092 QAF131092 QKB131092 QTX131092 RDT131092 RNP131092 RXL131092 SHH131092 SRD131092 TAZ131092 TKV131092 TUR131092 UEN131092 UOJ131092 UYF131092 VIB131092 VRX131092 WBT131092 WLP131092 WVL131092 D196630 IZ196628 SV196628 ACR196628 AMN196628 AWJ196628 BGF196628 BQB196628 BZX196628 CJT196628 CTP196628 DDL196628 DNH196628 DXD196628 EGZ196628 EQV196628 FAR196628 FKN196628 FUJ196628 GEF196628 GOB196628 GXX196628 HHT196628 HRP196628 IBL196628 ILH196628 IVD196628 JEZ196628 JOV196628 JYR196628 KIN196628 KSJ196628 LCF196628 LMB196628 LVX196628 MFT196628 MPP196628 MZL196628 NJH196628 NTD196628 OCZ196628 OMV196628 OWR196628 PGN196628 PQJ196628 QAF196628 QKB196628 QTX196628 RDT196628 RNP196628 RXL196628 SHH196628 SRD196628 TAZ196628 TKV196628 TUR196628 UEN196628 UOJ196628 UYF196628 VIB196628 VRX196628 WBT196628 WLP196628 WVL196628 D262166 IZ262164 SV262164 ACR262164 AMN262164 AWJ262164 BGF262164 BQB262164 BZX262164 CJT262164 CTP262164 DDL262164 DNH262164 DXD262164 EGZ262164 EQV262164 FAR262164 FKN262164 FUJ262164 GEF262164 GOB262164 GXX262164 HHT262164 HRP262164 IBL262164 ILH262164 IVD262164 JEZ262164 JOV262164 JYR262164 KIN262164 KSJ262164 LCF262164 LMB262164 LVX262164 MFT262164 MPP262164 MZL262164 NJH262164 NTD262164 OCZ262164 OMV262164 OWR262164 PGN262164 PQJ262164 QAF262164 QKB262164 QTX262164 RDT262164 RNP262164 RXL262164 SHH262164 SRD262164 TAZ262164 TKV262164 TUR262164 UEN262164 UOJ262164 UYF262164 VIB262164 VRX262164 WBT262164 WLP262164 WVL262164 D327702 IZ327700 SV327700 ACR327700 AMN327700 AWJ327700 BGF327700 BQB327700 BZX327700 CJT327700 CTP327700 DDL327700 DNH327700 DXD327700 EGZ327700 EQV327700 FAR327700 FKN327700 FUJ327700 GEF327700 GOB327700 GXX327700 HHT327700 HRP327700 IBL327700 ILH327700 IVD327700 JEZ327700 JOV327700 JYR327700 KIN327700 KSJ327700 LCF327700 LMB327700 LVX327700 MFT327700 MPP327700 MZL327700 NJH327700 NTD327700 OCZ327700 OMV327700 OWR327700 PGN327700 PQJ327700 QAF327700 QKB327700 QTX327700 RDT327700 RNP327700 RXL327700 SHH327700 SRD327700 TAZ327700 TKV327700 TUR327700 UEN327700 UOJ327700 UYF327700 VIB327700 VRX327700 WBT327700 WLP327700 WVL327700 D393238 IZ393236 SV393236 ACR393236 AMN393236 AWJ393236 BGF393236 BQB393236 BZX393236 CJT393236 CTP393236 DDL393236 DNH393236 DXD393236 EGZ393236 EQV393236 FAR393236 FKN393236 FUJ393236 GEF393236 GOB393236 GXX393236 HHT393236 HRP393236 IBL393236 ILH393236 IVD393236 JEZ393236 JOV393236 JYR393236 KIN393236 KSJ393236 LCF393236 LMB393236 LVX393236 MFT393236 MPP393236 MZL393236 NJH393236 NTD393236 OCZ393236 OMV393236 OWR393236 PGN393236 PQJ393236 QAF393236 QKB393236 QTX393236 RDT393236 RNP393236 RXL393236 SHH393236 SRD393236 TAZ393236 TKV393236 TUR393236 UEN393236 UOJ393236 UYF393236 VIB393236 VRX393236 WBT393236 WLP393236 WVL393236 D458774 IZ458772 SV458772 ACR458772 AMN458772 AWJ458772 BGF458772 BQB458772 BZX458772 CJT458772 CTP458772 DDL458772 DNH458772 DXD458772 EGZ458772 EQV458772 FAR458772 FKN458772 FUJ458772 GEF458772 GOB458772 GXX458772 HHT458772 HRP458772 IBL458772 ILH458772 IVD458772 JEZ458772 JOV458772 JYR458772 KIN458772 KSJ458772 LCF458772 LMB458772 LVX458772 MFT458772 MPP458772 MZL458772 NJH458772 NTD458772 OCZ458772 OMV458772 OWR458772 PGN458772 PQJ458772 QAF458772 QKB458772 QTX458772 RDT458772 RNP458772 RXL458772 SHH458772 SRD458772 TAZ458772 TKV458772 TUR458772 UEN458772 UOJ458772 UYF458772 VIB458772 VRX458772 WBT458772 WLP458772 WVL458772 D524310 IZ524308 SV524308 ACR524308 AMN524308 AWJ524308 BGF524308 BQB524308 BZX524308 CJT524308 CTP524308 DDL524308 DNH524308 DXD524308 EGZ524308 EQV524308 FAR524308 FKN524308 FUJ524308 GEF524308 GOB524308 GXX524308 HHT524308 HRP524308 IBL524308 ILH524308 IVD524308 JEZ524308 JOV524308 JYR524308 KIN524308 KSJ524308 LCF524308 LMB524308 LVX524308 MFT524308 MPP524308 MZL524308 NJH524308 NTD524308 OCZ524308 OMV524308 OWR524308 PGN524308 PQJ524308 QAF524308 QKB524308 QTX524308 RDT524308 RNP524308 RXL524308 SHH524308 SRD524308 TAZ524308 TKV524308 TUR524308 UEN524308 UOJ524308 UYF524308 VIB524308 VRX524308 WBT524308 WLP524308 WVL524308 D589846 IZ589844 SV589844 ACR589844 AMN589844 AWJ589844 BGF589844 BQB589844 BZX589844 CJT589844 CTP589844 DDL589844 DNH589844 DXD589844 EGZ589844 EQV589844 FAR589844 FKN589844 FUJ589844 GEF589844 GOB589844 GXX589844 HHT589844 HRP589844 IBL589844 ILH589844 IVD589844 JEZ589844 JOV589844 JYR589844 KIN589844 KSJ589844 LCF589844 LMB589844 LVX589844 MFT589844 MPP589844 MZL589844 NJH589844 NTD589844 OCZ589844 OMV589844 OWR589844 PGN589844 PQJ589844 QAF589844 QKB589844 QTX589844 RDT589844 RNP589844 RXL589844 SHH589844 SRD589844 TAZ589844 TKV589844 TUR589844 UEN589844 UOJ589844 UYF589844 VIB589844 VRX589844 WBT589844 WLP589844 WVL589844 D655382 IZ655380 SV655380 ACR655380 AMN655380 AWJ655380 BGF655380 BQB655380 BZX655380 CJT655380 CTP655380 DDL655380 DNH655380 DXD655380 EGZ655380 EQV655380 FAR655380 FKN655380 FUJ655380 GEF655380 GOB655380 GXX655380 HHT655380 HRP655380 IBL655380 ILH655380 IVD655380 JEZ655380 JOV655380 JYR655380 KIN655380 KSJ655380 LCF655380 LMB655380 LVX655380 MFT655380 MPP655380 MZL655380 NJH655380 NTD655380 OCZ655380 OMV655380 OWR655380 PGN655380 PQJ655380 QAF655380 QKB655380 QTX655380 RDT655380 RNP655380 RXL655380 SHH655380 SRD655380 TAZ655380 TKV655380 TUR655380 UEN655380 UOJ655380 UYF655380 VIB655380 VRX655380 WBT655380 WLP655380 WVL655380 D720918 IZ720916 SV720916 ACR720916 AMN720916 AWJ720916 BGF720916 BQB720916 BZX720916 CJT720916 CTP720916 DDL720916 DNH720916 DXD720916 EGZ720916 EQV720916 FAR720916 FKN720916 FUJ720916 GEF720916 GOB720916 GXX720916 HHT720916 HRP720916 IBL720916 ILH720916 IVD720916 JEZ720916 JOV720916 JYR720916 KIN720916 KSJ720916 LCF720916 LMB720916 LVX720916 MFT720916 MPP720916 MZL720916 NJH720916 NTD720916 OCZ720916 OMV720916 OWR720916 PGN720916 PQJ720916 QAF720916 QKB720916 QTX720916 RDT720916 RNP720916 RXL720916 SHH720916 SRD720916 TAZ720916 TKV720916 TUR720916 UEN720916 UOJ720916 UYF720916 VIB720916 VRX720916 WBT720916 WLP720916 WVL720916 D786454 IZ786452 SV786452 ACR786452 AMN786452 AWJ786452 BGF786452 BQB786452 BZX786452 CJT786452 CTP786452 DDL786452 DNH786452 DXD786452 EGZ786452 EQV786452 FAR786452 FKN786452 FUJ786452 GEF786452 GOB786452 GXX786452 HHT786452 HRP786452 IBL786452 ILH786452 IVD786452 JEZ786452 JOV786452 JYR786452 KIN786452 KSJ786452 LCF786452 LMB786452 LVX786452 MFT786452 MPP786452 MZL786452 NJH786452 NTD786452 OCZ786452 OMV786452 OWR786452 PGN786452 PQJ786452 QAF786452 QKB786452 QTX786452 RDT786452 RNP786452 RXL786452 SHH786452 SRD786452 TAZ786452 TKV786452 TUR786452 UEN786452 UOJ786452 UYF786452 VIB786452 VRX786452 WBT786452 WLP786452 WVL786452 D851990 IZ851988 SV851988 ACR851988 AMN851988 AWJ851988 BGF851988 BQB851988 BZX851988 CJT851988 CTP851988 DDL851988 DNH851988 DXD851988 EGZ851988 EQV851988 FAR851988 FKN851988 FUJ851988 GEF851988 GOB851988 GXX851988 HHT851988 HRP851988 IBL851988 ILH851988 IVD851988 JEZ851988 JOV851988 JYR851988 KIN851988 KSJ851988 LCF851988 LMB851988 LVX851988 MFT851988 MPP851988 MZL851988 NJH851988 NTD851988 OCZ851988 OMV851988 OWR851988 PGN851988 PQJ851988 QAF851988 QKB851988 QTX851988 RDT851988 RNP851988 RXL851988 SHH851988 SRD851988 TAZ851988 TKV851988 TUR851988 UEN851988 UOJ851988 UYF851988 VIB851988 VRX851988 WBT851988 WLP851988 WVL851988 D917526 IZ917524 SV917524 ACR917524 AMN917524 AWJ917524 BGF917524 BQB917524 BZX917524 CJT917524 CTP917524 DDL917524 DNH917524 DXD917524 EGZ917524 EQV917524 FAR917524 FKN917524 FUJ917524 GEF917524 GOB917524 GXX917524 HHT917524 HRP917524 IBL917524 ILH917524 IVD917524 JEZ917524 JOV917524 JYR917524 KIN917524 KSJ917524 LCF917524 LMB917524 LVX917524 MFT917524 MPP917524 MZL917524 NJH917524 NTD917524 OCZ917524 OMV917524 OWR917524 PGN917524 PQJ917524 QAF917524 QKB917524 QTX917524 RDT917524 RNP917524 RXL917524 SHH917524 SRD917524 TAZ917524 TKV917524 TUR917524 UEN917524 UOJ917524 UYF917524 VIB917524 VRX917524 WBT917524 WLP917524 WVL917524 D983062 IZ983060 SV983060 ACR983060 AMN983060 AWJ983060 BGF983060 BQB983060 BZX983060 CJT983060 CTP983060 DDL983060 DNH983060 DXD983060 EGZ983060 EQV983060 FAR983060 FKN983060 FUJ983060 GEF983060 GOB983060 GXX983060 HHT983060 HRP983060 IBL983060 ILH983060 IVD983060 JEZ983060 JOV983060 JYR983060 KIN983060 KSJ983060 LCF983060 LMB983060 LVX983060 MFT983060 MPP983060 MZL983060 NJH983060 NTD983060 OCZ983060 OMV983060 OWR983060 PGN983060 PQJ983060 QAF983060 QKB983060 QTX983060 RDT983060 RNP983060 RXL983060 SHH983060 SRD983060 TAZ983060 TKV983060 TUR983060 UEN983060 UOJ983060 UYF983060 VIB983060 VRX983060 WBT983060 WLP983060 WVL983060">
      <formula1>"Discount,ZeroYield,ForwardRate"</formula1>
    </dataValidation>
    <dataValidation type="list" allowBlank="1" showInputMessage="1" showErrorMessage="1" sqref="D4 IZ4 SV4 ACR4 AMN4 AWJ4 BGF4 BQB4 BZX4 CJT4 CTP4 DDL4 DNH4 DXD4 EGZ4 EQV4 FAR4 FKN4 FUJ4 GEF4 GOB4 GXX4 HHT4 HRP4 IBL4 ILH4 IVD4 JEZ4 JOV4 JYR4 KIN4 KSJ4 LCF4 LMB4 LVX4 MFT4 MPP4 MZL4 NJH4 NTD4 OCZ4 OMV4 OWR4 PGN4 PQJ4 QAF4 QKB4 QTX4 RDT4 RNP4 RXL4 SHH4 SRD4 TAZ4 TKV4 TUR4 UEN4 UOJ4 UYF4 VIB4 VRX4 WBT4 WLP4 WVL4 D65542 IZ65540 SV65540 ACR65540 AMN65540 AWJ65540 BGF65540 BQB65540 BZX65540 CJT65540 CTP65540 DDL65540 DNH65540 DXD65540 EGZ65540 EQV65540 FAR65540 FKN65540 FUJ65540 GEF65540 GOB65540 GXX65540 HHT65540 HRP65540 IBL65540 ILH65540 IVD65540 JEZ65540 JOV65540 JYR65540 KIN65540 KSJ65540 LCF65540 LMB65540 LVX65540 MFT65540 MPP65540 MZL65540 NJH65540 NTD65540 OCZ65540 OMV65540 OWR65540 PGN65540 PQJ65540 QAF65540 QKB65540 QTX65540 RDT65540 RNP65540 RXL65540 SHH65540 SRD65540 TAZ65540 TKV65540 TUR65540 UEN65540 UOJ65540 UYF65540 VIB65540 VRX65540 WBT65540 WLP65540 WVL65540 D131078 IZ131076 SV131076 ACR131076 AMN131076 AWJ131076 BGF131076 BQB131076 BZX131076 CJT131076 CTP131076 DDL131076 DNH131076 DXD131076 EGZ131076 EQV131076 FAR131076 FKN131076 FUJ131076 GEF131076 GOB131076 GXX131076 HHT131076 HRP131076 IBL131076 ILH131076 IVD131076 JEZ131076 JOV131076 JYR131076 KIN131076 KSJ131076 LCF131076 LMB131076 LVX131076 MFT131076 MPP131076 MZL131076 NJH131076 NTD131076 OCZ131076 OMV131076 OWR131076 PGN131076 PQJ131076 QAF131076 QKB131076 QTX131076 RDT131076 RNP131076 RXL131076 SHH131076 SRD131076 TAZ131076 TKV131076 TUR131076 UEN131076 UOJ131076 UYF131076 VIB131076 VRX131076 WBT131076 WLP131076 WVL131076 D196614 IZ196612 SV196612 ACR196612 AMN196612 AWJ196612 BGF196612 BQB196612 BZX196612 CJT196612 CTP196612 DDL196612 DNH196612 DXD196612 EGZ196612 EQV196612 FAR196612 FKN196612 FUJ196612 GEF196612 GOB196612 GXX196612 HHT196612 HRP196612 IBL196612 ILH196612 IVD196612 JEZ196612 JOV196612 JYR196612 KIN196612 KSJ196612 LCF196612 LMB196612 LVX196612 MFT196612 MPP196612 MZL196612 NJH196612 NTD196612 OCZ196612 OMV196612 OWR196612 PGN196612 PQJ196612 QAF196612 QKB196612 QTX196612 RDT196612 RNP196612 RXL196612 SHH196612 SRD196612 TAZ196612 TKV196612 TUR196612 UEN196612 UOJ196612 UYF196612 VIB196612 VRX196612 WBT196612 WLP196612 WVL196612 D262150 IZ262148 SV262148 ACR262148 AMN262148 AWJ262148 BGF262148 BQB262148 BZX262148 CJT262148 CTP262148 DDL262148 DNH262148 DXD262148 EGZ262148 EQV262148 FAR262148 FKN262148 FUJ262148 GEF262148 GOB262148 GXX262148 HHT262148 HRP262148 IBL262148 ILH262148 IVD262148 JEZ262148 JOV262148 JYR262148 KIN262148 KSJ262148 LCF262148 LMB262148 LVX262148 MFT262148 MPP262148 MZL262148 NJH262148 NTD262148 OCZ262148 OMV262148 OWR262148 PGN262148 PQJ262148 QAF262148 QKB262148 QTX262148 RDT262148 RNP262148 RXL262148 SHH262148 SRD262148 TAZ262148 TKV262148 TUR262148 UEN262148 UOJ262148 UYF262148 VIB262148 VRX262148 WBT262148 WLP262148 WVL262148 D327686 IZ327684 SV327684 ACR327684 AMN327684 AWJ327684 BGF327684 BQB327684 BZX327684 CJT327684 CTP327684 DDL327684 DNH327684 DXD327684 EGZ327684 EQV327684 FAR327684 FKN327684 FUJ327684 GEF327684 GOB327684 GXX327684 HHT327684 HRP327684 IBL327684 ILH327684 IVD327684 JEZ327684 JOV327684 JYR327684 KIN327684 KSJ327684 LCF327684 LMB327684 LVX327684 MFT327684 MPP327684 MZL327684 NJH327684 NTD327684 OCZ327684 OMV327684 OWR327684 PGN327684 PQJ327684 QAF327684 QKB327684 QTX327684 RDT327684 RNP327684 RXL327684 SHH327684 SRD327684 TAZ327684 TKV327684 TUR327684 UEN327684 UOJ327684 UYF327684 VIB327684 VRX327684 WBT327684 WLP327684 WVL327684 D393222 IZ393220 SV393220 ACR393220 AMN393220 AWJ393220 BGF393220 BQB393220 BZX393220 CJT393220 CTP393220 DDL393220 DNH393220 DXD393220 EGZ393220 EQV393220 FAR393220 FKN393220 FUJ393220 GEF393220 GOB393220 GXX393220 HHT393220 HRP393220 IBL393220 ILH393220 IVD393220 JEZ393220 JOV393220 JYR393220 KIN393220 KSJ393220 LCF393220 LMB393220 LVX393220 MFT393220 MPP393220 MZL393220 NJH393220 NTD393220 OCZ393220 OMV393220 OWR393220 PGN393220 PQJ393220 QAF393220 QKB393220 QTX393220 RDT393220 RNP393220 RXL393220 SHH393220 SRD393220 TAZ393220 TKV393220 TUR393220 UEN393220 UOJ393220 UYF393220 VIB393220 VRX393220 WBT393220 WLP393220 WVL393220 D458758 IZ458756 SV458756 ACR458756 AMN458756 AWJ458756 BGF458756 BQB458756 BZX458756 CJT458756 CTP458756 DDL458756 DNH458756 DXD458756 EGZ458756 EQV458756 FAR458756 FKN458756 FUJ458756 GEF458756 GOB458756 GXX458756 HHT458756 HRP458756 IBL458756 ILH458756 IVD458756 JEZ458756 JOV458756 JYR458756 KIN458756 KSJ458756 LCF458756 LMB458756 LVX458756 MFT458756 MPP458756 MZL458756 NJH458756 NTD458756 OCZ458756 OMV458756 OWR458756 PGN458756 PQJ458756 QAF458756 QKB458756 QTX458756 RDT458756 RNP458756 RXL458756 SHH458756 SRD458756 TAZ458756 TKV458756 TUR458756 UEN458756 UOJ458756 UYF458756 VIB458756 VRX458756 WBT458756 WLP458756 WVL458756 D524294 IZ524292 SV524292 ACR524292 AMN524292 AWJ524292 BGF524292 BQB524292 BZX524292 CJT524292 CTP524292 DDL524292 DNH524292 DXD524292 EGZ524292 EQV524292 FAR524292 FKN524292 FUJ524292 GEF524292 GOB524292 GXX524292 HHT524292 HRP524292 IBL524292 ILH524292 IVD524292 JEZ524292 JOV524292 JYR524292 KIN524292 KSJ524292 LCF524292 LMB524292 LVX524292 MFT524292 MPP524292 MZL524292 NJH524292 NTD524292 OCZ524292 OMV524292 OWR524292 PGN524292 PQJ524292 QAF524292 QKB524292 QTX524292 RDT524292 RNP524292 RXL524292 SHH524292 SRD524292 TAZ524292 TKV524292 TUR524292 UEN524292 UOJ524292 UYF524292 VIB524292 VRX524292 WBT524292 WLP524292 WVL524292 D589830 IZ589828 SV589828 ACR589828 AMN589828 AWJ589828 BGF589828 BQB589828 BZX589828 CJT589828 CTP589828 DDL589828 DNH589828 DXD589828 EGZ589828 EQV589828 FAR589828 FKN589828 FUJ589828 GEF589828 GOB589828 GXX589828 HHT589828 HRP589828 IBL589828 ILH589828 IVD589828 JEZ589828 JOV589828 JYR589828 KIN589828 KSJ589828 LCF589828 LMB589828 LVX589828 MFT589828 MPP589828 MZL589828 NJH589828 NTD589828 OCZ589828 OMV589828 OWR589828 PGN589828 PQJ589828 QAF589828 QKB589828 QTX589828 RDT589828 RNP589828 RXL589828 SHH589828 SRD589828 TAZ589828 TKV589828 TUR589828 UEN589828 UOJ589828 UYF589828 VIB589828 VRX589828 WBT589828 WLP589828 WVL589828 D655366 IZ655364 SV655364 ACR655364 AMN655364 AWJ655364 BGF655364 BQB655364 BZX655364 CJT655364 CTP655364 DDL655364 DNH655364 DXD655364 EGZ655364 EQV655364 FAR655364 FKN655364 FUJ655364 GEF655364 GOB655364 GXX655364 HHT655364 HRP655364 IBL655364 ILH655364 IVD655364 JEZ655364 JOV655364 JYR655364 KIN655364 KSJ655364 LCF655364 LMB655364 LVX655364 MFT655364 MPP655364 MZL655364 NJH655364 NTD655364 OCZ655364 OMV655364 OWR655364 PGN655364 PQJ655364 QAF655364 QKB655364 QTX655364 RDT655364 RNP655364 RXL655364 SHH655364 SRD655364 TAZ655364 TKV655364 TUR655364 UEN655364 UOJ655364 UYF655364 VIB655364 VRX655364 WBT655364 WLP655364 WVL655364 D720902 IZ720900 SV720900 ACR720900 AMN720900 AWJ720900 BGF720900 BQB720900 BZX720900 CJT720900 CTP720900 DDL720900 DNH720900 DXD720900 EGZ720900 EQV720900 FAR720900 FKN720900 FUJ720900 GEF720900 GOB720900 GXX720900 HHT720900 HRP720900 IBL720900 ILH720900 IVD720900 JEZ720900 JOV720900 JYR720900 KIN720900 KSJ720900 LCF720900 LMB720900 LVX720900 MFT720900 MPP720900 MZL720900 NJH720900 NTD720900 OCZ720900 OMV720900 OWR720900 PGN720900 PQJ720900 QAF720900 QKB720900 QTX720900 RDT720900 RNP720900 RXL720900 SHH720900 SRD720900 TAZ720900 TKV720900 TUR720900 UEN720900 UOJ720900 UYF720900 VIB720900 VRX720900 WBT720900 WLP720900 WVL720900 D786438 IZ786436 SV786436 ACR786436 AMN786436 AWJ786436 BGF786436 BQB786436 BZX786436 CJT786436 CTP786436 DDL786436 DNH786436 DXD786436 EGZ786436 EQV786436 FAR786436 FKN786436 FUJ786436 GEF786436 GOB786436 GXX786436 HHT786436 HRP786436 IBL786436 ILH786436 IVD786436 JEZ786436 JOV786436 JYR786436 KIN786436 KSJ786436 LCF786436 LMB786436 LVX786436 MFT786436 MPP786436 MZL786436 NJH786436 NTD786436 OCZ786436 OMV786436 OWR786436 PGN786436 PQJ786436 QAF786436 QKB786436 QTX786436 RDT786436 RNP786436 RXL786436 SHH786436 SRD786436 TAZ786436 TKV786436 TUR786436 UEN786436 UOJ786436 UYF786436 VIB786436 VRX786436 WBT786436 WLP786436 WVL786436 D851974 IZ851972 SV851972 ACR851972 AMN851972 AWJ851972 BGF851972 BQB851972 BZX851972 CJT851972 CTP851972 DDL851972 DNH851972 DXD851972 EGZ851972 EQV851972 FAR851972 FKN851972 FUJ851972 GEF851972 GOB851972 GXX851972 HHT851972 HRP851972 IBL851972 ILH851972 IVD851972 JEZ851972 JOV851972 JYR851972 KIN851972 KSJ851972 LCF851972 LMB851972 LVX851972 MFT851972 MPP851972 MZL851972 NJH851972 NTD851972 OCZ851972 OMV851972 OWR851972 PGN851972 PQJ851972 QAF851972 QKB851972 QTX851972 RDT851972 RNP851972 RXL851972 SHH851972 SRD851972 TAZ851972 TKV851972 TUR851972 UEN851972 UOJ851972 UYF851972 VIB851972 VRX851972 WBT851972 WLP851972 WVL851972 D917510 IZ917508 SV917508 ACR917508 AMN917508 AWJ917508 BGF917508 BQB917508 BZX917508 CJT917508 CTP917508 DDL917508 DNH917508 DXD917508 EGZ917508 EQV917508 FAR917508 FKN917508 FUJ917508 GEF917508 GOB917508 GXX917508 HHT917508 HRP917508 IBL917508 ILH917508 IVD917508 JEZ917508 JOV917508 JYR917508 KIN917508 KSJ917508 LCF917508 LMB917508 LVX917508 MFT917508 MPP917508 MZL917508 NJH917508 NTD917508 OCZ917508 OMV917508 OWR917508 PGN917508 PQJ917508 QAF917508 QKB917508 QTX917508 RDT917508 RNP917508 RXL917508 SHH917508 SRD917508 TAZ917508 TKV917508 TUR917508 UEN917508 UOJ917508 UYF917508 VIB917508 VRX917508 WBT917508 WLP917508 WVL917508 D983046 IZ983044 SV983044 ACR983044 AMN983044 AWJ983044 BGF983044 BQB983044 BZX983044 CJT983044 CTP983044 DDL983044 DNH983044 DXD983044 EGZ983044 EQV983044 FAR983044 FKN983044 FUJ983044 GEF983044 GOB983044 GXX983044 HHT983044 HRP983044 IBL983044 ILH983044 IVD983044 JEZ983044 JOV983044 JYR983044 KIN983044 KSJ983044 LCF983044 LMB983044 LVX983044 MFT983044 MPP983044 MZL983044 NJH983044 NTD983044 OCZ983044 OMV983044 OWR983044 PGN983044 PQJ983044 QAF983044 QKB983044 QTX983044 RDT983044 RNP983044 RXL983044 SHH983044 SRD983044 TAZ983044 TKV983044 TUR983044 UEN983044 UOJ983044 UYF983044 VIB983044 VRX983044 WBT983044 WLP983044 WVL983044">
      <formula1>"EUR,USD,GBP,JPY,CHF"</formula1>
    </dataValidation>
    <dataValidation type="list" allowBlank="1" showInputMessage="1" showErrorMessage="1" sqref="D18 IZ18 SV18 ACR18 AMN18 AWJ18 BGF18 BQB18 BZX18 CJT18 CTP18 DDL18 DNH18 DXD18 EGZ18 EQV18 FAR18 FKN18 FUJ18 GEF18 GOB18 GXX18 HHT18 HRP18 IBL18 ILH18 IVD18 JEZ18 JOV18 JYR18 KIN18 KSJ18 LCF18 LMB18 LVX18 MFT18 MPP18 MZL18 NJH18 NTD18 OCZ18 OMV18 OWR18 PGN18 PQJ18 QAF18 QKB18 QTX18 RDT18 RNP18 RXL18 SHH18 SRD18 TAZ18 TKV18 TUR18 UEN18 UOJ18 UYF18 VIB18 VRX18 WBT18 WLP18 WVL18 D65556 IZ65554 SV65554 ACR65554 AMN65554 AWJ65554 BGF65554 BQB65554 BZX65554 CJT65554 CTP65554 DDL65554 DNH65554 DXD65554 EGZ65554 EQV65554 FAR65554 FKN65554 FUJ65554 GEF65554 GOB65554 GXX65554 HHT65554 HRP65554 IBL65554 ILH65554 IVD65554 JEZ65554 JOV65554 JYR65554 KIN65554 KSJ65554 LCF65554 LMB65554 LVX65554 MFT65554 MPP65554 MZL65554 NJH65554 NTD65554 OCZ65554 OMV65554 OWR65554 PGN65554 PQJ65554 QAF65554 QKB65554 QTX65554 RDT65554 RNP65554 RXL65554 SHH65554 SRD65554 TAZ65554 TKV65554 TUR65554 UEN65554 UOJ65554 UYF65554 VIB65554 VRX65554 WBT65554 WLP65554 WVL65554 D131092 IZ131090 SV131090 ACR131090 AMN131090 AWJ131090 BGF131090 BQB131090 BZX131090 CJT131090 CTP131090 DDL131090 DNH131090 DXD131090 EGZ131090 EQV131090 FAR131090 FKN131090 FUJ131090 GEF131090 GOB131090 GXX131090 HHT131090 HRP131090 IBL131090 ILH131090 IVD131090 JEZ131090 JOV131090 JYR131090 KIN131090 KSJ131090 LCF131090 LMB131090 LVX131090 MFT131090 MPP131090 MZL131090 NJH131090 NTD131090 OCZ131090 OMV131090 OWR131090 PGN131090 PQJ131090 QAF131090 QKB131090 QTX131090 RDT131090 RNP131090 RXL131090 SHH131090 SRD131090 TAZ131090 TKV131090 TUR131090 UEN131090 UOJ131090 UYF131090 VIB131090 VRX131090 WBT131090 WLP131090 WVL131090 D196628 IZ196626 SV196626 ACR196626 AMN196626 AWJ196626 BGF196626 BQB196626 BZX196626 CJT196626 CTP196626 DDL196626 DNH196626 DXD196626 EGZ196626 EQV196626 FAR196626 FKN196626 FUJ196626 GEF196626 GOB196626 GXX196626 HHT196626 HRP196626 IBL196626 ILH196626 IVD196626 JEZ196626 JOV196626 JYR196626 KIN196626 KSJ196626 LCF196626 LMB196626 LVX196626 MFT196626 MPP196626 MZL196626 NJH196626 NTD196626 OCZ196626 OMV196626 OWR196626 PGN196626 PQJ196626 QAF196626 QKB196626 QTX196626 RDT196626 RNP196626 RXL196626 SHH196626 SRD196626 TAZ196626 TKV196626 TUR196626 UEN196626 UOJ196626 UYF196626 VIB196626 VRX196626 WBT196626 WLP196626 WVL196626 D262164 IZ262162 SV262162 ACR262162 AMN262162 AWJ262162 BGF262162 BQB262162 BZX262162 CJT262162 CTP262162 DDL262162 DNH262162 DXD262162 EGZ262162 EQV262162 FAR262162 FKN262162 FUJ262162 GEF262162 GOB262162 GXX262162 HHT262162 HRP262162 IBL262162 ILH262162 IVD262162 JEZ262162 JOV262162 JYR262162 KIN262162 KSJ262162 LCF262162 LMB262162 LVX262162 MFT262162 MPP262162 MZL262162 NJH262162 NTD262162 OCZ262162 OMV262162 OWR262162 PGN262162 PQJ262162 QAF262162 QKB262162 QTX262162 RDT262162 RNP262162 RXL262162 SHH262162 SRD262162 TAZ262162 TKV262162 TUR262162 UEN262162 UOJ262162 UYF262162 VIB262162 VRX262162 WBT262162 WLP262162 WVL262162 D327700 IZ327698 SV327698 ACR327698 AMN327698 AWJ327698 BGF327698 BQB327698 BZX327698 CJT327698 CTP327698 DDL327698 DNH327698 DXD327698 EGZ327698 EQV327698 FAR327698 FKN327698 FUJ327698 GEF327698 GOB327698 GXX327698 HHT327698 HRP327698 IBL327698 ILH327698 IVD327698 JEZ327698 JOV327698 JYR327698 KIN327698 KSJ327698 LCF327698 LMB327698 LVX327698 MFT327698 MPP327698 MZL327698 NJH327698 NTD327698 OCZ327698 OMV327698 OWR327698 PGN327698 PQJ327698 QAF327698 QKB327698 QTX327698 RDT327698 RNP327698 RXL327698 SHH327698 SRD327698 TAZ327698 TKV327698 TUR327698 UEN327698 UOJ327698 UYF327698 VIB327698 VRX327698 WBT327698 WLP327698 WVL327698 D393236 IZ393234 SV393234 ACR393234 AMN393234 AWJ393234 BGF393234 BQB393234 BZX393234 CJT393234 CTP393234 DDL393234 DNH393234 DXD393234 EGZ393234 EQV393234 FAR393234 FKN393234 FUJ393234 GEF393234 GOB393234 GXX393234 HHT393234 HRP393234 IBL393234 ILH393234 IVD393234 JEZ393234 JOV393234 JYR393234 KIN393234 KSJ393234 LCF393234 LMB393234 LVX393234 MFT393234 MPP393234 MZL393234 NJH393234 NTD393234 OCZ393234 OMV393234 OWR393234 PGN393234 PQJ393234 QAF393234 QKB393234 QTX393234 RDT393234 RNP393234 RXL393234 SHH393234 SRD393234 TAZ393234 TKV393234 TUR393234 UEN393234 UOJ393234 UYF393234 VIB393234 VRX393234 WBT393234 WLP393234 WVL393234 D458772 IZ458770 SV458770 ACR458770 AMN458770 AWJ458770 BGF458770 BQB458770 BZX458770 CJT458770 CTP458770 DDL458770 DNH458770 DXD458770 EGZ458770 EQV458770 FAR458770 FKN458770 FUJ458770 GEF458770 GOB458770 GXX458770 HHT458770 HRP458770 IBL458770 ILH458770 IVD458770 JEZ458770 JOV458770 JYR458770 KIN458770 KSJ458770 LCF458770 LMB458770 LVX458770 MFT458770 MPP458770 MZL458770 NJH458770 NTD458770 OCZ458770 OMV458770 OWR458770 PGN458770 PQJ458770 QAF458770 QKB458770 QTX458770 RDT458770 RNP458770 RXL458770 SHH458770 SRD458770 TAZ458770 TKV458770 TUR458770 UEN458770 UOJ458770 UYF458770 VIB458770 VRX458770 WBT458770 WLP458770 WVL458770 D524308 IZ524306 SV524306 ACR524306 AMN524306 AWJ524306 BGF524306 BQB524306 BZX524306 CJT524306 CTP524306 DDL524306 DNH524306 DXD524306 EGZ524306 EQV524306 FAR524306 FKN524306 FUJ524306 GEF524306 GOB524306 GXX524306 HHT524306 HRP524306 IBL524306 ILH524306 IVD524306 JEZ524306 JOV524306 JYR524306 KIN524306 KSJ524306 LCF524306 LMB524306 LVX524306 MFT524306 MPP524306 MZL524306 NJH524306 NTD524306 OCZ524306 OMV524306 OWR524306 PGN524306 PQJ524306 QAF524306 QKB524306 QTX524306 RDT524306 RNP524306 RXL524306 SHH524306 SRD524306 TAZ524306 TKV524306 TUR524306 UEN524306 UOJ524306 UYF524306 VIB524306 VRX524306 WBT524306 WLP524306 WVL524306 D589844 IZ589842 SV589842 ACR589842 AMN589842 AWJ589842 BGF589842 BQB589842 BZX589842 CJT589842 CTP589842 DDL589842 DNH589842 DXD589842 EGZ589842 EQV589842 FAR589842 FKN589842 FUJ589842 GEF589842 GOB589842 GXX589842 HHT589842 HRP589842 IBL589842 ILH589842 IVD589842 JEZ589842 JOV589842 JYR589842 KIN589842 KSJ589842 LCF589842 LMB589842 LVX589842 MFT589842 MPP589842 MZL589842 NJH589842 NTD589842 OCZ589842 OMV589842 OWR589842 PGN589842 PQJ589842 QAF589842 QKB589842 QTX589842 RDT589842 RNP589842 RXL589842 SHH589842 SRD589842 TAZ589842 TKV589842 TUR589842 UEN589842 UOJ589842 UYF589842 VIB589842 VRX589842 WBT589842 WLP589842 WVL589842 D655380 IZ655378 SV655378 ACR655378 AMN655378 AWJ655378 BGF655378 BQB655378 BZX655378 CJT655378 CTP655378 DDL655378 DNH655378 DXD655378 EGZ655378 EQV655378 FAR655378 FKN655378 FUJ655378 GEF655378 GOB655378 GXX655378 HHT655378 HRP655378 IBL655378 ILH655378 IVD655378 JEZ655378 JOV655378 JYR655378 KIN655378 KSJ655378 LCF655378 LMB655378 LVX655378 MFT655378 MPP655378 MZL655378 NJH655378 NTD655378 OCZ655378 OMV655378 OWR655378 PGN655378 PQJ655378 QAF655378 QKB655378 QTX655378 RDT655378 RNP655378 RXL655378 SHH655378 SRD655378 TAZ655378 TKV655378 TUR655378 UEN655378 UOJ655378 UYF655378 VIB655378 VRX655378 WBT655378 WLP655378 WVL655378 D720916 IZ720914 SV720914 ACR720914 AMN720914 AWJ720914 BGF720914 BQB720914 BZX720914 CJT720914 CTP720914 DDL720914 DNH720914 DXD720914 EGZ720914 EQV720914 FAR720914 FKN720914 FUJ720914 GEF720914 GOB720914 GXX720914 HHT720914 HRP720914 IBL720914 ILH720914 IVD720914 JEZ720914 JOV720914 JYR720914 KIN720914 KSJ720914 LCF720914 LMB720914 LVX720914 MFT720914 MPP720914 MZL720914 NJH720914 NTD720914 OCZ720914 OMV720914 OWR720914 PGN720914 PQJ720914 QAF720914 QKB720914 QTX720914 RDT720914 RNP720914 RXL720914 SHH720914 SRD720914 TAZ720914 TKV720914 TUR720914 UEN720914 UOJ720914 UYF720914 VIB720914 VRX720914 WBT720914 WLP720914 WVL720914 D786452 IZ786450 SV786450 ACR786450 AMN786450 AWJ786450 BGF786450 BQB786450 BZX786450 CJT786450 CTP786450 DDL786450 DNH786450 DXD786450 EGZ786450 EQV786450 FAR786450 FKN786450 FUJ786450 GEF786450 GOB786450 GXX786450 HHT786450 HRP786450 IBL786450 ILH786450 IVD786450 JEZ786450 JOV786450 JYR786450 KIN786450 KSJ786450 LCF786450 LMB786450 LVX786450 MFT786450 MPP786450 MZL786450 NJH786450 NTD786450 OCZ786450 OMV786450 OWR786450 PGN786450 PQJ786450 QAF786450 QKB786450 QTX786450 RDT786450 RNP786450 RXL786450 SHH786450 SRD786450 TAZ786450 TKV786450 TUR786450 UEN786450 UOJ786450 UYF786450 VIB786450 VRX786450 WBT786450 WLP786450 WVL786450 D851988 IZ851986 SV851986 ACR851986 AMN851986 AWJ851986 BGF851986 BQB851986 BZX851986 CJT851986 CTP851986 DDL851986 DNH851986 DXD851986 EGZ851986 EQV851986 FAR851986 FKN851986 FUJ851986 GEF851986 GOB851986 GXX851986 HHT851986 HRP851986 IBL851986 ILH851986 IVD851986 JEZ851986 JOV851986 JYR851986 KIN851986 KSJ851986 LCF851986 LMB851986 LVX851986 MFT851986 MPP851986 MZL851986 NJH851986 NTD851986 OCZ851986 OMV851986 OWR851986 PGN851986 PQJ851986 QAF851986 QKB851986 QTX851986 RDT851986 RNP851986 RXL851986 SHH851986 SRD851986 TAZ851986 TKV851986 TUR851986 UEN851986 UOJ851986 UYF851986 VIB851986 VRX851986 WBT851986 WLP851986 WVL851986 D917524 IZ917522 SV917522 ACR917522 AMN917522 AWJ917522 BGF917522 BQB917522 BZX917522 CJT917522 CTP917522 DDL917522 DNH917522 DXD917522 EGZ917522 EQV917522 FAR917522 FKN917522 FUJ917522 GEF917522 GOB917522 GXX917522 HHT917522 HRP917522 IBL917522 ILH917522 IVD917522 JEZ917522 JOV917522 JYR917522 KIN917522 KSJ917522 LCF917522 LMB917522 LVX917522 MFT917522 MPP917522 MZL917522 NJH917522 NTD917522 OCZ917522 OMV917522 OWR917522 PGN917522 PQJ917522 QAF917522 QKB917522 QTX917522 RDT917522 RNP917522 RXL917522 SHH917522 SRD917522 TAZ917522 TKV917522 TUR917522 UEN917522 UOJ917522 UYF917522 VIB917522 VRX917522 WBT917522 WLP917522 WVL917522 D983060 IZ983058 SV983058 ACR983058 AMN983058 AWJ983058 BGF983058 BQB983058 BZX983058 CJT983058 CTP983058 DDL983058 DNH983058 DXD983058 EGZ983058 EQV983058 FAR983058 FKN983058 FUJ983058 GEF983058 GOB983058 GXX983058 HHT983058 HRP983058 IBL983058 ILH983058 IVD983058 JEZ983058 JOV983058 JYR983058 KIN983058 KSJ983058 LCF983058 LMB983058 LVX983058 MFT983058 MPP983058 MZL983058 NJH983058 NTD983058 OCZ983058 OMV983058 OWR983058 PGN983058 PQJ983058 QAF983058 QKB983058 QTX983058 RDT983058 RNP983058 RXL983058 SHH983058 SRD983058 TAZ983058 TKV983058 TUR983058 UEN983058 UOJ983058 UYF983058 VIB983058 VRX983058 WBT983058 WLP983058 WVL983058">
      <formula1>"TARGET,UnitedKingdom::Exchange,UnitedKingdom::Metals,UnitedKingdom::Settlement,UnitedStates::GovernmentBond,UnitedStates::NERC,UnitedStates::NYSE,UnitedStates::Settlement,Switzerland,Japan,Italy::Exchange"</formula1>
    </dataValidation>
    <dataValidation type="list" showInputMessage="1" showErrorMessage="1" sqref="M11">
      <formula1>"Libor,ibor"</formula1>
    </dataValidation>
    <dataValidation type="list" allowBlank="1" showInputMessage="1" showErrorMessage="1" sqref="M13:M14">
      <formula1>"Actual/Actual (ISDA),Actual/360,30/360 (Bond Basis),30E/360 (Eurobond Basis),Actual/365 (Fixed),Actual/Actual (ISMA),Actual/Actual (AFB),1/1,30/360 (Italian),Simple"</formula1>
    </dataValidation>
  </dataValidations>
  <pageMargins left="0.75" right="0.75" top="1" bottom="1" header="0.5" footer="0.5"/>
  <pageSetup paperSize="9" orientation="portrait" r:id="rId1"/>
  <headerFooter alignWithMargins="0"/>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dimension ref="A1:R98"/>
  <sheetViews>
    <sheetView topLeftCell="C1" zoomScaleNormal="100" workbookViewId="0">
      <selection activeCell="C1" sqref="C1"/>
    </sheetView>
  </sheetViews>
  <sheetFormatPr defaultRowHeight="11.25" outlineLevelCol="1" x14ac:dyDescent="0.2"/>
  <cols>
    <col min="1" max="1" width="6" style="1" hidden="1" customWidth="1" outlineLevel="1"/>
    <col min="2" max="2" width="15.140625" style="2" hidden="1" customWidth="1" outlineLevel="1"/>
    <col min="3" max="3" width="27.5703125" style="2" bestFit="1" customWidth="1" collapsed="1"/>
    <col min="4" max="4" width="8" style="2" bestFit="1" customWidth="1"/>
    <col min="5" max="5" width="11" style="2" customWidth="1"/>
    <col min="6" max="6" width="8" style="2" bestFit="1" customWidth="1"/>
    <col min="7" max="7" width="9" style="2" bestFit="1" customWidth="1"/>
    <col min="8" max="8" width="10.140625" style="2" customWidth="1"/>
    <col min="9" max="10" width="17.28515625" style="2" bestFit="1" customWidth="1"/>
    <col min="11" max="11" width="2.7109375" style="1" bestFit="1" customWidth="1"/>
    <col min="12" max="12" width="19.28515625" style="1" bestFit="1" customWidth="1"/>
    <col min="13" max="13" width="28.140625" style="1" bestFit="1" customWidth="1"/>
    <col min="14" max="14" width="3.5703125" style="1" customWidth="1"/>
    <col min="15" max="15" width="18.5703125" style="1" bestFit="1" customWidth="1"/>
    <col min="16" max="16384" width="9.140625" style="1"/>
  </cols>
  <sheetData>
    <row r="1" spans="2:18" ht="22.5" customHeight="1" x14ac:dyDescent="0.2">
      <c r="B1" s="17" t="s">
        <v>51</v>
      </c>
      <c r="C1" s="17" t="s">
        <v>129</v>
      </c>
      <c r="D1" s="17" t="s">
        <v>50</v>
      </c>
      <c r="E1" s="17" t="s">
        <v>49</v>
      </c>
      <c r="F1" s="17" t="s">
        <v>48</v>
      </c>
      <c r="G1" s="17" t="s">
        <v>47</v>
      </c>
      <c r="H1" s="17" t="s">
        <v>46</v>
      </c>
      <c r="I1" s="17" t="s">
        <v>45</v>
      </c>
      <c r="J1" s="17" t="s">
        <v>44</v>
      </c>
    </row>
    <row r="2" spans="2:18" ht="11.25" customHeight="1" x14ac:dyDescent="0.2">
      <c r="B2" s="149" t="str">
        <f>Deposits!J3</f>
        <v>obj_00337#0031</v>
      </c>
      <c r="C2" s="7" t="str">
        <f>_xll.qlRateHelperQuoteName(B2)</f>
        <v>GBPOND_Quote</v>
      </c>
      <c r="D2" s="6">
        <f>_xll.qlRateHelperQuoteValue($B2,Trigger)</f>
        <v>4.7688000000000001E-3</v>
      </c>
      <c r="E2" s="6"/>
      <c r="F2" s="5" t="b">
        <v>1</v>
      </c>
      <c r="G2" s="5">
        <v>10</v>
      </c>
      <c r="H2" s="5">
        <v>1</v>
      </c>
      <c r="I2" s="4">
        <f>_xll.qlRateHelperEarliestDate($B2,Trigger)</f>
        <v>41907</v>
      </c>
      <c r="J2" s="3">
        <f>_xll.qlRateHelperLatestDate($B2,Trigger)</f>
        <v>41908</v>
      </c>
      <c r="K2" s="1">
        <v>10</v>
      </c>
      <c r="L2" s="1" t="s">
        <v>43</v>
      </c>
      <c r="R2" s="73"/>
    </row>
    <row r="3" spans="2:18" x14ac:dyDescent="0.2">
      <c r="B3" s="149" t="str">
        <f>Deposits!J4</f>
        <v>obj_0033a#0008</v>
      </c>
      <c r="C3" s="7" t="str">
        <f>_xll.qlRateHelperQuoteName(B3)</f>
        <v>GBPSND_Mx_Quote</v>
      </c>
      <c r="D3" s="6">
        <f>_xll.qlRateHelperQuoteValue($B3,Trigger)</f>
        <v>4.8138E-3</v>
      </c>
      <c r="E3" s="6"/>
      <c r="F3" s="74" t="b">
        <v>1</v>
      </c>
      <c r="G3" s="74">
        <v>10</v>
      </c>
      <c r="H3" s="74">
        <v>1</v>
      </c>
      <c r="I3" s="4">
        <f>_xll.qlRateHelperEarliestDate($B3,Trigger)</f>
        <v>41908</v>
      </c>
      <c r="J3" s="3">
        <f>_xll.qlRateHelperLatestDate($B3,Trigger)</f>
        <v>41911</v>
      </c>
      <c r="K3" s="1">
        <v>20</v>
      </c>
      <c r="L3" s="1" t="s">
        <v>42</v>
      </c>
      <c r="R3" s="73"/>
    </row>
    <row r="4" spans="2:18" s="73" customFormat="1" x14ac:dyDescent="0.2">
      <c r="B4" s="149" t="str">
        <f>Deposits!J5</f>
        <v>obj_0064e#0007</v>
      </c>
      <c r="C4" s="7" t="str">
        <f>_xll.qlRateHelperQuoteName(B4)</f>
        <v>GBPSWD_Quote</v>
      </c>
      <c r="D4" s="6">
        <f>_xll.qlRateHelperQuoteValue($B4,Trigger)</f>
        <v>4.8138E-3</v>
      </c>
      <c r="E4" s="6"/>
      <c r="F4" s="74" t="b">
        <v>1</v>
      </c>
      <c r="G4" s="74">
        <v>10</v>
      </c>
      <c r="H4" s="74">
        <v>1</v>
      </c>
      <c r="I4" s="4">
        <f>_xll.qlRateHelperEarliestDate($B4,Trigger)</f>
        <v>41907</v>
      </c>
      <c r="J4" s="3">
        <f>_xll.qlRateHelperLatestDate($B4,Trigger)</f>
        <v>41914</v>
      </c>
    </row>
    <row r="5" spans="2:18" s="73" customFormat="1" x14ac:dyDescent="0.2">
      <c r="B5" s="149" t="str">
        <f>Deposits!J6</f>
        <v>obj_0033c#0005</v>
      </c>
      <c r="C5" s="7" t="str">
        <f>_xll.qlRateHelperQuoteName(B5)</f>
        <v>GBP2WD_Mx_Quote</v>
      </c>
      <c r="D5" s="6">
        <f>_xll.qlRateHelperQuoteValue($B5,Trigger)</f>
        <v>4.8915913000000004E-3</v>
      </c>
      <c r="E5" s="6"/>
      <c r="F5" s="74" t="b">
        <v>1</v>
      </c>
      <c r="G5" s="74">
        <v>10</v>
      </c>
      <c r="H5" s="74">
        <v>1</v>
      </c>
      <c r="I5" s="4">
        <f>_xll.qlRateHelperEarliestDate($B5,Trigger)</f>
        <v>41907</v>
      </c>
      <c r="J5" s="3">
        <f>_xll.qlRateHelperLatestDate($B5,Trigger)</f>
        <v>41921</v>
      </c>
    </row>
    <row r="6" spans="2:18" s="73" customFormat="1" x14ac:dyDescent="0.2">
      <c r="B6" s="149" t="str">
        <f>Deposits!J7</f>
        <v>obj_00338#0005</v>
      </c>
      <c r="C6" s="7" t="str">
        <f>_xll.qlRateHelperQuoteName(B6)</f>
        <v>GBP3WD_Mx_Quote</v>
      </c>
      <c r="D6" s="6">
        <f>_xll.qlRateHelperQuoteValue($B6,Trigger)</f>
        <v>4.9693826099999998E-3</v>
      </c>
      <c r="E6" s="6"/>
      <c r="F6" s="74" t="b">
        <v>0</v>
      </c>
      <c r="G6" s="74">
        <v>10</v>
      </c>
      <c r="H6" s="74">
        <v>1</v>
      </c>
      <c r="I6" s="4">
        <f>_xll.qlRateHelperEarliestDate($B6,Trigger)</f>
        <v>41907</v>
      </c>
      <c r="J6" s="3">
        <f>_xll.qlRateHelperLatestDate($B6,Trigger)</f>
        <v>41928</v>
      </c>
    </row>
    <row r="7" spans="2:18" s="73" customFormat="1" x14ac:dyDescent="0.2">
      <c r="B7" s="149" t="str">
        <f>Deposits!J8</f>
        <v>obj_0033d#0019</v>
      </c>
      <c r="C7" s="7" t="str">
        <f>_xll.qlRateHelperQuoteName(B7)</f>
        <v>GBP1MD_Quote</v>
      </c>
      <c r="D7" s="6">
        <f>_xll.qlRateHelperQuoteValue($B7,Trigger)</f>
        <v>5.0693999999999991E-3</v>
      </c>
      <c r="E7" s="6"/>
      <c r="F7" s="74" t="b">
        <v>1</v>
      </c>
      <c r="G7" s="74">
        <v>10</v>
      </c>
      <c r="H7" s="74">
        <v>1</v>
      </c>
      <c r="I7" s="4">
        <f>_xll.qlRateHelperEarliestDate($B7,Trigger)</f>
        <v>41907</v>
      </c>
      <c r="J7" s="3">
        <f>_xll.qlRateHelperLatestDate($B7,Trigger)</f>
        <v>41939</v>
      </c>
    </row>
    <row r="8" spans="2:18" s="73" customFormat="1" x14ac:dyDescent="0.2">
      <c r="B8" s="149" t="str">
        <f>Deposits!J9</f>
        <v>obj_0062a#0017</v>
      </c>
      <c r="C8" s="7" t="str">
        <f>_xll.qlRateHelperQuoteName(B8)</f>
        <v>GBP2MD_Quote</v>
      </c>
      <c r="D8" s="6">
        <f>_xll.qlRateHelperQuoteValue($B8,Trigger)</f>
        <v>5.3274999999999998E-3</v>
      </c>
      <c r="E8" s="6"/>
      <c r="F8" s="74" t="b">
        <v>1</v>
      </c>
      <c r="G8" s="74">
        <v>10</v>
      </c>
      <c r="H8" s="74">
        <v>1</v>
      </c>
      <c r="I8" s="4">
        <f>_xll.qlRateHelperEarliestDate($B8,Trigger)</f>
        <v>41907</v>
      </c>
      <c r="J8" s="3">
        <f>_xll.qlRateHelperLatestDate($B8,Trigger)</f>
        <v>41968</v>
      </c>
    </row>
    <row r="9" spans="2:18" s="73" customFormat="1" x14ac:dyDescent="0.2">
      <c r="B9" s="149" t="str">
        <f>Deposits!J10</f>
        <v>obj_0062b#0017</v>
      </c>
      <c r="C9" s="7" t="str">
        <f>_xll.qlRateHelperQuoteName(B9)</f>
        <v>GBP3MD_Quote</v>
      </c>
      <c r="D9" s="6">
        <f>_xll.qlRateHelperQuoteValue($B9,Trigger)</f>
        <v>5.6413000000000001E-3</v>
      </c>
      <c r="E9" s="6"/>
      <c r="F9" s="74" t="b">
        <v>1</v>
      </c>
      <c r="G9" s="74">
        <v>10</v>
      </c>
      <c r="H9" s="74">
        <v>1</v>
      </c>
      <c r="I9" s="4">
        <f>_xll.qlRateHelperEarliestDate($B9,Trigger)</f>
        <v>41907</v>
      </c>
      <c r="J9" s="3">
        <f>_xll.qlRateHelperLatestDate($B9,Trigger)</f>
        <v>42002</v>
      </c>
    </row>
    <row r="10" spans="2:18" s="73" customFormat="1" x14ac:dyDescent="0.2">
      <c r="B10" s="149" t="str">
        <f>Deposits!J11</f>
        <v>obj_0064c#0003</v>
      </c>
      <c r="C10" s="7" t="str">
        <f>_xll.qlRateHelperQuoteName(B10)</f>
        <v>GBP4MD_Mx_Quote</v>
      </c>
      <c r="D10" s="6">
        <f>_xll.qlRateHelperQuoteValue($B10,Trigger)</f>
        <v>6.1509945099999996E-3</v>
      </c>
      <c r="E10" s="6"/>
      <c r="F10" s="74" t="b">
        <v>1</v>
      </c>
      <c r="G10" s="74">
        <v>10</v>
      </c>
      <c r="H10" s="74">
        <v>1</v>
      </c>
      <c r="I10" s="4">
        <f>_xll.qlRateHelperEarliestDate($B10,Trigger)</f>
        <v>41907</v>
      </c>
      <c r="J10" s="3">
        <f>_xll.qlRateHelperLatestDate($B10,Trigger)</f>
        <v>42030</v>
      </c>
    </row>
    <row r="11" spans="2:18" x14ac:dyDescent="0.2">
      <c r="B11" s="149" t="str">
        <f>Deposits!J12</f>
        <v>obj_00339#0005</v>
      </c>
      <c r="C11" s="7" t="str">
        <f>_xll.qlRateHelperQuoteName(B11)</f>
        <v>GBP5MD_Mx_Quote</v>
      </c>
      <c r="D11" s="6">
        <f>_xll.qlRateHelperQuoteValue($B11,Trigger)</f>
        <v>6.6278054900000003E-3</v>
      </c>
      <c r="E11" s="6"/>
      <c r="F11" s="74" t="b">
        <v>1</v>
      </c>
      <c r="G11" s="74">
        <v>10</v>
      </c>
      <c r="H11" s="74">
        <v>1</v>
      </c>
      <c r="I11" s="4">
        <f>_xll.qlRateHelperEarliestDate($B11,Trigger)</f>
        <v>41907</v>
      </c>
      <c r="J11" s="3">
        <f>_xll.qlRateHelperLatestDate($B11,Trigger)</f>
        <v>42060</v>
      </c>
      <c r="K11" s="1">
        <v>30</v>
      </c>
      <c r="L11" s="1" t="s">
        <v>41</v>
      </c>
      <c r="R11" s="73"/>
    </row>
    <row r="12" spans="2:18" x14ac:dyDescent="0.2">
      <c r="B12" s="149" t="str">
        <f>Deposits!J13</f>
        <v>obj_0062d#0017</v>
      </c>
      <c r="C12" s="7" t="str">
        <f>_xll.qlRateHelperQuoteName(B12)</f>
        <v>GBP6MD_Quote</v>
      </c>
      <c r="D12" s="6">
        <f>_xll.qlRateHelperQuoteValue($B12,Trigger)</f>
        <v>7.1374999999999997E-3</v>
      </c>
      <c r="E12" s="6"/>
      <c r="F12" s="74" t="b">
        <v>1</v>
      </c>
      <c r="G12" s="74">
        <v>10</v>
      </c>
      <c r="H12" s="74">
        <v>1</v>
      </c>
      <c r="I12" s="4">
        <f>_xll.qlRateHelperEarliestDate($B12,Trigger)</f>
        <v>41907</v>
      </c>
      <c r="J12" s="3">
        <f>_xll.qlRateHelperLatestDate($B12,Trigger)</f>
        <v>42088</v>
      </c>
      <c r="K12" s="1">
        <v>40</v>
      </c>
      <c r="L12" s="1" t="s">
        <v>40</v>
      </c>
      <c r="R12" s="73"/>
    </row>
    <row r="13" spans="2:18" x14ac:dyDescent="0.2">
      <c r="B13" s="149" t="str">
        <f>Deposits!J14</f>
        <v>obj_00647#0003</v>
      </c>
      <c r="C13" s="7" t="str">
        <f>_xll.qlRateHelperQuoteName(B13)</f>
        <v>GBP7MD_Mx_Quote</v>
      </c>
      <c r="D13" s="6">
        <f>_xll.qlRateHelperQuoteValue($B13,Trigger)</f>
        <v>7.7157786900000002E-3</v>
      </c>
      <c r="E13" s="6"/>
      <c r="F13" s="74" t="b">
        <v>1</v>
      </c>
      <c r="G13" s="74">
        <v>10</v>
      </c>
      <c r="H13" s="74">
        <v>1</v>
      </c>
      <c r="I13" s="4">
        <f>_xll.qlRateHelperEarliestDate($B13,Trigger)</f>
        <v>41907</v>
      </c>
      <c r="J13" s="3">
        <f>_xll.qlRateHelperLatestDate($B13,Trigger)</f>
        <v>42121</v>
      </c>
      <c r="K13" s="1">
        <v>50</v>
      </c>
      <c r="L13" s="1" t="s">
        <v>39</v>
      </c>
      <c r="R13" s="73"/>
    </row>
    <row r="14" spans="2:18" x14ac:dyDescent="0.2">
      <c r="B14" s="149" t="str">
        <f>Deposits!J15</f>
        <v>obj_00648#0003</v>
      </c>
      <c r="C14" s="7" t="str">
        <f>_xll.qlRateHelperQuoteName(B14)</f>
        <v>GBP8MD_Mx_Quote</v>
      </c>
      <c r="D14" s="6">
        <f>_xll.qlRateHelperQuoteValue($B14,Trigger)</f>
        <v>8.294057379999999E-3</v>
      </c>
      <c r="E14" s="6"/>
      <c r="F14" s="74" t="b">
        <v>1</v>
      </c>
      <c r="G14" s="74">
        <v>10</v>
      </c>
      <c r="H14" s="74">
        <v>1</v>
      </c>
      <c r="I14" s="4">
        <f>_xll.qlRateHelperEarliestDate($B14,Trigger)</f>
        <v>41907</v>
      </c>
      <c r="J14" s="3">
        <f>_xll.qlRateHelperLatestDate($B14,Trigger)</f>
        <v>42150</v>
      </c>
      <c r="K14" s="1">
        <v>60</v>
      </c>
      <c r="L14" s="1" t="s">
        <v>38</v>
      </c>
      <c r="R14" s="73"/>
    </row>
    <row r="15" spans="2:18" s="73" customFormat="1" x14ac:dyDescent="0.2">
      <c r="B15" s="149" t="str">
        <f>Deposits!J16</f>
        <v>obj_00649#0003</v>
      </c>
      <c r="C15" s="7" t="str">
        <f>_xll.qlRateHelperQuoteName(B15)</f>
        <v>GBP9MD_Mx_Quote</v>
      </c>
      <c r="D15" s="6">
        <f>_xll.qlRateHelperQuoteValue($B15,Trigger)</f>
        <v>8.89161202E-3</v>
      </c>
      <c r="E15" s="6"/>
      <c r="F15" s="74" t="b">
        <v>1</v>
      </c>
      <c r="G15" s="74">
        <v>10</v>
      </c>
      <c r="H15" s="74">
        <v>1</v>
      </c>
      <c r="I15" s="4">
        <f>_xll.qlRateHelperEarliestDate($B15,Trigger)</f>
        <v>41907</v>
      </c>
      <c r="J15" s="3">
        <f>_xll.qlRateHelperLatestDate($B15,Trigger)</f>
        <v>42180</v>
      </c>
    </row>
    <row r="16" spans="2:18" s="73" customFormat="1" x14ac:dyDescent="0.2">
      <c r="B16" s="149" t="str">
        <f>Deposits!J17</f>
        <v>obj_0064a#0003</v>
      </c>
      <c r="C16" s="7" t="str">
        <f>_xll.qlRateHelperQuoteName(B16)</f>
        <v>GBP10MD_Mx_Quote</v>
      </c>
      <c r="D16" s="6">
        <f>_xll.qlRateHelperQuoteValue($B16,Trigger)</f>
        <v>9.4698907099999997E-3</v>
      </c>
      <c r="E16" s="6"/>
      <c r="F16" s="74" t="b">
        <v>1</v>
      </c>
      <c r="G16" s="74">
        <v>10</v>
      </c>
      <c r="H16" s="74">
        <v>1</v>
      </c>
      <c r="I16" s="4">
        <f>_xll.qlRateHelperEarliestDate($B16,Trigger)</f>
        <v>41907</v>
      </c>
      <c r="J16" s="3">
        <f>_xll.qlRateHelperLatestDate($B16,Trigger)</f>
        <v>42212</v>
      </c>
    </row>
    <row r="17" spans="1:18" s="73" customFormat="1" x14ac:dyDescent="0.2">
      <c r="B17" s="149" t="str">
        <f>Deposits!J18</f>
        <v>obj_0064b#0003</v>
      </c>
      <c r="C17" s="7" t="str">
        <f>_xll.qlRateHelperQuoteName(B17)</f>
        <v>GBP11MD_Mx_Quote</v>
      </c>
      <c r="D17" s="6">
        <f>_xll.qlRateHelperQuoteValue($B17,Trigger)</f>
        <v>1.0048169399999999E-2</v>
      </c>
      <c r="E17" s="6"/>
      <c r="F17" s="74" t="b">
        <v>1</v>
      </c>
      <c r="G17" s="74">
        <v>10</v>
      </c>
      <c r="H17" s="74">
        <v>1</v>
      </c>
      <c r="I17" s="4">
        <f>_xll.qlRateHelperEarliestDate($B17,Trigger)</f>
        <v>41907</v>
      </c>
      <c r="J17" s="3">
        <f>_xll.qlRateHelperLatestDate($B17,Trigger)</f>
        <v>42241</v>
      </c>
    </row>
    <row r="18" spans="1:18" x14ac:dyDescent="0.2">
      <c r="B18" s="149" t="str">
        <f>Deposits!J19</f>
        <v>obj_0062c#0017</v>
      </c>
      <c r="C18" s="7" t="str">
        <f>_xll.qlRateHelperQuoteName(B18)</f>
        <v>GBP1YD_Quote</v>
      </c>
      <c r="D18" s="6">
        <f>_xll.qlRateHelperQuoteValue($B18,Trigger)</f>
        <v>1.0665000000000001E-2</v>
      </c>
      <c r="E18" s="6"/>
      <c r="F18" s="74" t="b">
        <v>1</v>
      </c>
      <c r="G18" s="74">
        <v>10</v>
      </c>
      <c r="H18" s="74">
        <v>1</v>
      </c>
      <c r="I18" s="4">
        <f>_xll.qlRateHelperEarliestDate($B18,Trigger)</f>
        <v>41907</v>
      </c>
      <c r="J18" s="3">
        <f>_xll.qlRateHelperLatestDate($B18,Trigger)</f>
        <v>42272</v>
      </c>
      <c r="K18" s="1">
        <v>70</v>
      </c>
      <c r="L18" s="1" t="s">
        <v>37</v>
      </c>
      <c r="R18" s="73"/>
    </row>
    <row r="19" spans="1:18" x14ac:dyDescent="0.2">
      <c r="A19" s="15" t="b">
        <v>0</v>
      </c>
      <c r="B19" s="150" t="str">
        <f>Futures!H3</f>
        <v>obj_00340#0001</v>
      </c>
      <c r="C19" s="14" t="str">
        <f>_xll.qlRateHelperQuoteName(B19)</f>
        <v>GBPFUT3MV4_Quote</v>
      </c>
      <c r="D19" s="147" t="e">
        <f>_xll.qlRateHelperQuoteValue($B19,Trigger)</f>
        <v>#NUM!</v>
      </c>
      <c r="E19" s="13" t="e">
        <f>_xll.qlFuturesRateHelperConvexityAdjustment($B19,Trigger)</f>
        <v>#NUM!</v>
      </c>
      <c r="F19" s="12" t="b">
        <v>0</v>
      </c>
      <c r="G19" s="12">
        <v>60</v>
      </c>
      <c r="H19" s="12">
        <v>1</v>
      </c>
      <c r="I19" s="11">
        <f>_xll.qlRateHelperEarliestDate($B19,Trigger)</f>
        <v>41927</v>
      </c>
      <c r="J19" s="10">
        <f>_xll.qlRateHelperLatestDate($B19,Trigger)</f>
        <v>42019</v>
      </c>
    </row>
    <row r="20" spans="1:18" x14ac:dyDescent="0.2">
      <c r="A20" s="8" t="b">
        <v>0</v>
      </c>
      <c r="B20" s="149" t="str">
        <f>Futures!H4</f>
        <v>obj_0035f#0001</v>
      </c>
      <c r="C20" s="7" t="str">
        <f>_xll.qlRateHelperQuoteName(B20)</f>
        <v>GBPFUT3MX4_Quote</v>
      </c>
      <c r="D20" s="16" t="e">
        <f>_xll.qlRateHelperQuoteValue($B20,Trigger)</f>
        <v>#NUM!</v>
      </c>
      <c r="E20" s="6" t="e">
        <f>_xll.qlFuturesRateHelperConvexityAdjustment($B20,Trigger)</f>
        <v>#NUM!</v>
      </c>
      <c r="F20" s="74" t="b">
        <v>0</v>
      </c>
      <c r="G20" s="5">
        <v>60</v>
      </c>
      <c r="H20" s="5">
        <v>1</v>
      </c>
      <c r="I20" s="4">
        <f>_xll.qlRateHelperEarliestDate($B20,Trigger)</f>
        <v>41962</v>
      </c>
      <c r="J20" s="3">
        <f>_xll.qlRateHelperLatestDate($B20,Trigger)</f>
        <v>42054</v>
      </c>
    </row>
    <row r="21" spans="1:18" x14ac:dyDescent="0.2">
      <c r="A21" s="8" t="b">
        <v>0</v>
      </c>
      <c r="B21" s="149" t="str">
        <f>Futures!H5</f>
        <v>obj_00389#0001</v>
      </c>
      <c r="C21" s="7" t="str">
        <f>_xll.qlRateHelperQuoteName(B21)</f>
        <v>GBPFUT3MZ4_Quote</v>
      </c>
      <c r="D21" s="16">
        <f>_xll.qlRateHelperQuoteValue($B21,Trigger)</f>
        <v>99.344999999999999</v>
      </c>
      <c r="E21" s="6">
        <f>_xll.qlFuturesRateHelperConvexityAdjustment($B21,Trigger)</f>
        <v>0</v>
      </c>
      <c r="F21" s="74" t="b">
        <v>0</v>
      </c>
      <c r="G21" s="5">
        <v>60</v>
      </c>
      <c r="H21" s="5">
        <v>1</v>
      </c>
      <c r="I21" s="4">
        <f>_xll.qlRateHelperEarliestDate($B21,Trigger)</f>
        <v>41990</v>
      </c>
      <c r="J21" s="3">
        <f>_xll.qlRateHelperLatestDate($B21,Trigger)</f>
        <v>42080</v>
      </c>
    </row>
    <row r="22" spans="1:18" x14ac:dyDescent="0.2">
      <c r="A22" s="8" t="b">
        <v>0</v>
      </c>
      <c r="B22" s="149" t="str">
        <f>Futures!H6</f>
        <v>obj_00344#0001</v>
      </c>
      <c r="C22" s="7" t="str">
        <f>_xll.qlRateHelperQuoteName(B22)</f>
        <v>GBPFUT3MF5_Quote</v>
      </c>
      <c r="D22" s="16" t="e">
        <f>_xll.qlRateHelperQuoteValue($B22,Trigger)</f>
        <v>#NUM!</v>
      </c>
      <c r="E22" s="6" t="e">
        <f>_xll.qlFuturesRateHelperConvexityAdjustment($B22,Trigger)</f>
        <v>#NUM!</v>
      </c>
      <c r="F22" s="74" t="b">
        <v>0</v>
      </c>
      <c r="G22" s="5">
        <v>60</v>
      </c>
      <c r="H22" s="5">
        <v>1</v>
      </c>
      <c r="I22" s="4">
        <f>_xll.qlRateHelperEarliestDate($B22,Trigger)</f>
        <v>42025</v>
      </c>
      <c r="J22" s="3">
        <f>_xll.qlRateHelperLatestDate($B22,Trigger)</f>
        <v>42115</v>
      </c>
    </row>
    <row r="23" spans="1:18" x14ac:dyDescent="0.2">
      <c r="A23" s="8" t="b">
        <v>0</v>
      </c>
      <c r="B23" s="149" t="str">
        <f>Futures!H7</f>
        <v>obj_0035a#0001</v>
      </c>
      <c r="C23" s="7" t="str">
        <f>_xll.qlRateHelperQuoteName(B23)</f>
        <v>GBPFUT3MG5_Quote</v>
      </c>
      <c r="D23" s="16" t="e">
        <f>_xll.qlRateHelperQuoteValue($B23,Trigger)</f>
        <v>#NUM!</v>
      </c>
      <c r="E23" s="6" t="e">
        <f>_xll.qlFuturesRateHelperConvexityAdjustment($B23,Trigger)</f>
        <v>#NUM!</v>
      </c>
      <c r="F23" s="74" t="b">
        <v>0</v>
      </c>
      <c r="G23" s="5">
        <v>60</v>
      </c>
      <c r="H23" s="5">
        <v>1</v>
      </c>
      <c r="I23" s="4">
        <f>_xll.qlRateHelperEarliestDate($B23,Trigger)</f>
        <v>42053</v>
      </c>
      <c r="J23" s="3">
        <f>_xll.qlRateHelperLatestDate($B23,Trigger)</f>
        <v>42142</v>
      </c>
    </row>
    <row r="24" spans="1:18" x14ac:dyDescent="0.2">
      <c r="A24" s="8" t="b">
        <v>0</v>
      </c>
      <c r="B24" s="149" t="str">
        <f>Futures!H8</f>
        <v>obj_0034c#0001</v>
      </c>
      <c r="C24" s="7" t="str">
        <f>_xll.qlRateHelperQuoteName(B24)</f>
        <v>GBPFUT3MH5_Quote</v>
      </c>
      <c r="D24" s="16">
        <f>_xll.qlRateHelperQuoteValue($B24,Trigger)</f>
        <v>99.155000000000001</v>
      </c>
      <c r="E24" s="6">
        <f>_xll.qlFuturesRateHelperConvexityAdjustment($B24,Trigger)</f>
        <v>0</v>
      </c>
      <c r="F24" s="74" t="b">
        <v>0</v>
      </c>
      <c r="G24" s="5">
        <v>60</v>
      </c>
      <c r="H24" s="5">
        <v>1</v>
      </c>
      <c r="I24" s="4">
        <f>_xll.qlRateHelperEarliestDate($B24,Trigger)</f>
        <v>42081</v>
      </c>
      <c r="J24" s="3">
        <f>_xll.qlRateHelperLatestDate($B24,Trigger)</f>
        <v>42173</v>
      </c>
    </row>
    <row r="25" spans="1:18" x14ac:dyDescent="0.2">
      <c r="A25" s="8" t="b">
        <v>0</v>
      </c>
      <c r="B25" s="149" t="str">
        <f>Futures!H9</f>
        <v>obj_00360#0001</v>
      </c>
      <c r="C25" s="7" t="str">
        <f>_xll.qlRateHelperQuoteName(B25)</f>
        <v>GBPFUT3MJ5_Quote</v>
      </c>
      <c r="D25" s="16" t="e">
        <f>_xll.qlRateHelperQuoteValue($B25,Trigger)</f>
        <v>#NUM!</v>
      </c>
      <c r="E25" s="6" t="e">
        <f>_xll.qlFuturesRateHelperConvexityAdjustment($B25,Trigger)</f>
        <v>#NUM!</v>
      </c>
      <c r="F25" s="74" t="b">
        <v>1</v>
      </c>
      <c r="G25" s="5">
        <v>60</v>
      </c>
      <c r="H25" s="5">
        <v>1</v>
      </c>
      <c r="I25" s="4">
        <f>_xll.qlRateHelperEarliestDate($B25,Trigger)</f>
        <v>42109</v>
      </c>
      <c r="J25" s="3">
        <f>_xll.qlRateHelperLatestDate($B25,Trigger)</f>
        <v>42200</v>
      </c>
    </row>
    <row r="26" spans="1:18" x14ac:dyDescent="0.2">
      <c r="A26" s="8" t="b">
        <v>0</v>
      </c>
      <c r="B26" s="149" t="str">
        <f>Futures!H10</f>
        <v>obj_00386#0001</v>
      </c>
      <c r="C26" s="7" t="str">
        <f>_xll.qlRateHelperQuoteName(B26)</f>
        <v>GBPFUT3MK5_Quote</v>
      </c>
      <c r="D26" s="16" t="e">
        <f>_xll.qlRateHelperQuoteValue($B26,Trigger)</f>
        <v>#NUM!</v>
      </c>
      <c r="E26" s="6" t="e">
        <f>_xll.qlFuturesRateHelperConvexityAdjustment($B26,Trigger)</f>
        <v>#NUM!</v>
      </c>
      <c r="F26" s="74" t="b">
        <v>1</v>
      </c>
      <c r="G26" s="5">
        <v>60</v>
      </c>
      <c r="H26" s="5">
        <v>1</v>
      </c>
      <c r="I26" s="4">
        <f>_xll.qlRateHelperEarliestDate($B26,Trigger)</f>
        <v>42144</v>
      </c>
      <c r="J26" s="3">
        <f>_xll.qlRateHelperLatestDate($B26,Trigger)</f>
        <v>42236</v>
      </c>
    </row>
    <row r="27" spans="1:18" x14ac:dyDescent="0.2">
      <c r="A27" s="8" t="b">
        <v>0</v>
      </c>
      <c r="B27" s="149" t="str">
        <f>Futures!H11</f>
        <v>obj_0038c#0001</v>
      </c>
      <c r="C27" s="7" t="str">
        <f>_xll.qlRateHelperQuoteName(B27)</f>
        <v>GBPFUT3MM5_Quote</v>
      </c>
      <c r="D27" s="16">
        <f>_xll.qlRateHelperQuoteValue($B27,Trigger)</f>
        <v>98.954999999999998</v>
      </c>
      <c r="E27" s="6">
        <f>_xll.qlFuturesRateHelperConvexityAdjustment($B27,Trigger)</f>
        <v>0</v>
      </c>
      <c r="F27" s="74" t="b">
        <v>1</v>
      </c>
      <c r="G27" s="5">
        <v>60</v>
      </c>
      <c r="H27" s="5">
        <v>1</v>
      </c>
      <c r="I27" s="4">
        <f>_xll.qlRateHelperEarliestDate($B27,Trigger)</f>
        <v>42172</v>
      </c>
      <c r="J27" s="3">
        <f>_xll.qlRateHelperLatestDate($B27,Trigger)</f>
        <v>42264</v>
      </c>
      <c r="L27" s="73"/>
    </row>
    <row r="28" spans="1:18" ht="11.25" customHeight="1" x14ac:dyDescent="0.2">
      <c r="A28" s="8" t="b">
        <v>0</v>
      </c>
      <c r="B28" s="149" t="str">
        <f>Futures!H12</f>
        <v>obj_00373#0001</v>
      </c>
      <c r="C28" s="7" t="str">
        <f>_xll.qlRateHelperQuoteName(B28)</f>
        <v>GBPFUT3MN5_Quote</v>
      </c>
      <c r="D28" s="16" t="e">
        <f>_xll.qlRateHelperQuoteValue($B28,Trigger)</f>
        <v>#NUM!</v>
      </c>
      <c r="E28" s="6" t="e">
        <f>_xll.qlFuturesRateHelperConvexityAdjustment($B28,Trigger)</f>
        <v>#NUM!</v>
      </c>
      <c r="F28" s="74" t="b">
        <v>1</v>
      </c>
      <c r="G28" s="5">
        <v>60</v>
      </c>
      <c r="H28" s="5">
        <v>1</v>
      </c>
      <c r="I28" s="4">
        <f>_xll.qlRateHelperEarliestDate($B28,Trigger)</f>
        <v>42200</v>
      </c>
      <c r="J28" s="3">
        <f>_xll.qlRateHelperLatestDate($B28,Trigger)</f>
        <v>42292</v>
      </c>
      <c r="L28" s="73"/>
    </row>
    <row r="29" spans="1:18" x14ac:dyDescent="0.2">
      <c r="A29" s="8" t="b">
        <v>0</v>
      </c>
      <c r="B29" s="149" t="str">
        <f>Futures!H13</f>
        <v>obj_00383#0001</v>
      </c>
      <c r="C29" s="7" t="str">
        <f>_xll.qlRateHelperQuoteName(B29)</f>
        <v>GBPFUT3MQ5_Quote</v>
      </c>
      <c r="D29" s="16" t="e">
        <f>_xll.qlRateHelperQuoteValue($B29,Trigger)</f>
        <v>#NUM!</v>
      </c>
      <c r="E29" s="6" t="e">
        <f>_xll.qlFuturesRateHelperConvexityAdjustment($B29,Trigger)</f>
        <v>#NUM!</v>
      </c>
      <c r="F29" s="74" t="b">
        <v>1</v>
      </c>
      <c r="G29" s="5">
        <v>60</v>
      </c>
      <c r="H29" s="5">
        <v>1</v>
      </c>
      <c r="I29" s="4">
        <f>_xll.qlRateHelperEarliestDate($B29,Trigger)</f>
        <v>42235</v>
      </c>
      <c r="J29" s="3">
        <f>_xll.qlRateHelperLatestDate($B29,Trigger)</f>
        <v>42327</v>
      </c>
      <c r="L29" s="73"/>
      <c r="M29" s="73"/>
    </row>
    <row r="30" spans="1:18" x14ac:dyDescent="0.2">
      <c r="A30" s="8" t="b">
        <v>0</v>
      </c>
      <c r="B30" s="149" t="str">
        <f>Futures!H14</f>
        <v>obj_0037d#0001</v>
      </c>
      <c r="C30" s="7" t="str">
        <f>_xll.qlRateHelperQuoteName(B30)</f>
        <v>GBPFUT3MU5_Quote</v>
      </c>
      <c r="D30" s="16">
        <f>_xll.qlRateHelperQuoteValue($B30,Trigger)</f>
        <v>98.745000000000005</v>
      </c>
      <c r="E30" s="6">
        <f>_xll.qlFuturesRateHelperConvexityAdjustment($B30,Trigger)</f>
        <v>0</v>
      </c>
      <c r="F30" s="74" t="b">
        <v>1</v>
      </c>
      <c r="G30" s="5">
        <v>60</v>
      </c>
      <c r="H30" s="5">
        <v>1</v>
      </c>
      <c r="I30" s="4">
        <f>_xll.qlRateHelperEarliestDate($B30,Trigger)</f>
        <v>42263</v>
      </c>
      <c r="J30" s="3">
        <f>_xll.qlRateHelperLatestDate($B30,Trigger)</f>
        <v>42354</v>
      </c>
      <c r="L30" s="73"/>
      <c r="M30" s="73"/>
    </row>
    <row r="31" spans="1:18" x14ac:dyDescent="0.2">
      <c r="A31" s="8" t="b">
        <v>1</v>
      </c>
      <c r="B31" s="149" t="str">
        <f>Futures!H15</f>
        <v>obj_00346#0001</v>
      </c>
      <c r="C31" s="7" t="str">
        <f>_xll.qlRateHelperQuoteName(B31)</f>
        <v>GBPFUT3MZ5_Quote</v>
      </c>
      <c r="D31" s="16">
        <f>_xll.qlRateHelperQuoteValue($B31,Trigger)</f>
        <v>98.534999999999997</v>
      </c>
      <c r="E31" s="6">
        <f>_xll.qlFuturesRateHelperConvexityAdjustment($B31,Trigger)</f>
        <v>0</v>
      </c>
      <c r="F31" s="74" t="b">
        <v>1</v>
      </c>
      <c r="G31" s="5">
        <v>60</v>
      </c>
      <c r="H31" s="5">
        <v>1</v>
      </c>
      <c r="I31" s="4">
        <f>_xll.qlRateHelperEarliestDate($B31,Trigger)</f>
        <v>42354</v>
      </c>
      <c r="J31" s="3">
        <f>_xll.qlRateHelperLatestDate($B31,Trigger)</f>
        <v>42445</v>
      </c>
      <c r="L31" s="73"/>
      <c r="M31" s="73"/>
      <c r="N31" s="73"/>
    </row>
    <row r="32" spans="1:18" x14ac:dyDescent="0.2">
      <c r="A32" s="8" t="b">
        <v>1</v>
      </c>
      <c r="B32" s="149" t="str">
        <f>Futures!H16</f>
        <v>obj_0035c#0001</v>
      </c>
      <c r="C32" s="7" t="str">
        <f>_xll.qlRateHelperQuoteName(B32)</f>
        <v>GBPFUT3MH6_Quote</v>
      </c>
      <c r="D32" s="16">
        <f>_xll.qlRateHelperQuoteValue($B32,Trigger)</f>
        <v>98.335000000000008</v>
      </c>
      <c r="E32" s="6">
        <f>_xll.qlFuturesRateHelperConvexityAdjustment($B32,Trigger)</f>
        <v>0</v>
      </c>
      <c r="F32" s="74" t="b">
        <v>1</v>
      </c>
      <c r="G32" s="5">
        <v>60</v>
      </c>
      <c r="H32" s="5">
        <v>1</v>
      </c>
      <c r="I32" s="4">
        <f>_xll.qlRateHelperEarliestDate($B32,Trigger)</f>
        <v>42445</v>
      </c>
      <c r="J32" s="3">
        <f>_xll.qlRateHelperLatestDate($B32,Trigger)</f>
        <v>42537</v>
      </c>
      <c r="L32" s="73"/>
      <c r="M32" s="73"/>
      <c r="N32" s="73"/>
    </row>
    <row r="33" spans="1:14" x14ac:dyDescent="0.2">
      <c r="A33" s="8" t="b">
        <v>1</v>
      </c>
      <c r="B33" s="149" t="str">
        <f>Futures!H17</f>
        <v>obj_0035e#0001</v>
      </c>
      <c r="C33" s="7" t="str">
        <f>_xll.qlRateHelperQuoteName(B33)</f>
        <v>GBPFUT3MM6_Quote</v>
      </c>
      <c r="D33" s="16">
        <f>_xll.qlRateHelperQuoteValue($B33,Trigger)</f>
        <v>98.155000000000001</v>
      </c>
      <c r="E33" s="6">
        <f>_xll.qlFuturesRateHelperConvexityAdjustment($B33,Trigger)</f>
        <v>0</v>
      </c>
      <c r="F33" s="74" t="b">
        <v>1</v>
      </c>
      <c r="G33" s="5">
        <v>60</v>
      </c>
      <c r="H33" s="5">
        <v>1</v>
      </c>
      <c r="I33" s="4">
        <f>_xll.qlRateHelperEarliestDate($B33,Trigger)</f>
        <v>42536</v>
      </c>
      <c r="J33" s="3">
        <f>_xll.qlRateHelperLatestDate($B33,Trigger)</f>
        <v>42628</v>
      </c>
      <c r="L33" s="73"/>
      <c r="M33" s="73"/>
      <c r="N33" s="73"/>
    </row>
    <row r="34" spans="1:14" x14ac:dyDescent="0.2">
      <c r="A34" s="8" t="b">
        <v>1</v>
      </c>
      <c r="B34" s="149" t="str">
        <f>Futures!H18</f>
        <v>obj_0036d#0001</v>
      </c>
      <c r="C34" s="7" t="str">
        <f>_xll.qlRateHelperQuoteName(B34)</f>
        <v>GBPFUT3MU6_Quote</v>
      </c>
      <c r="D34" s="16">
        <f>_xll.qlRateHelperQuoteValue($B34,Trigger)</f>
        <v>97.974999999999994</v>
      </c>
      <c r="E34" s="6">
        <f>_xll.qlFuturesRateHelperConvexityAdjustment($B34,Trigger)</f>
        <v>0</v>
      </c>
      <c r="F34" s="74" t="b">
        <v>1</v>
      </c>
      <c r="G34" s="5">
        <v>60</v>
      </c>
      <c r="H34" s="5">
        <v>1</v>
      </c>
      <c r="I34" s="4">
        <f>_xll.qlRateHelperEarliestDate($B34,Trigger)</f>
        <v>42634</v>
      </c>
      <c r="J34" s="3">
        <f>_xll.qlRateHelperLatestDate($B34,Trigger)</f>
        <v>42725</v>
      </c>
      <c r="L34" s="73"/>
      <c r="M34" s="73"/>
      <c r="N34" s="73"/>
    </row>
    <row r="35" spans="1:14" x14ac:dyDescent="0.2">
      <c r="A35" s="8" t="b">
        <v>1</v>
      </c>
      <c r="B35" s="149" t="str">
        <f>Futures!H19</f>
        <v>obj_00341#0001</v>
      </c>
      <c r="C35" s="7" t="str">
        <f>_xll.qlRateHelperQuoteName(B35)</f>
        <v>GBPFUT3MZ6_Quote</v>
      </c>
      <c r="D35" s="16">
        <f>_xll.qlRateHelperQuoteValue($B35,Trigger)</f>
        <v>97.824999999999989</v>
      </c>
      <c r="E35" s="6">
        <f>_xll.qlFuturesRateHelperConvexityAdjustment($B35,Trigger)</f>
        <v>0</v>
      </c>
      <c r="F35" s="74" t="b">
        <v>1</v>
      </c>
      <c r="G35" s="5">
        <v>60</v>
      </c>
      <c r="H35" s="5">
        <v>1</v>
      </c>
      <c r="I35" s="4">
        <f>_xll.qlRateHelperEarliestDate($B35,Trigger)</f>
        <v>42725</v>
      </c>
      <c r="J35" s="3">
        <f>_xll.qlRateHelperLatestDate($B35,Trigger)</f>
        <v>42815</v>
      </c>
      <c r="L35" s="73"/>
      <c r="M35" s="73"/>
      <c r="N35" s="73"/>
    </row>
    <row r="36" spans="1:14" x14ac:dyDescent="0.2">
      <c r="A36" s="8" t="b">
        <v>1</v>
      </c>
      <c r="B36" s="149" t="str">
        <f>Futures!H20</f>
        <v>obj_00362#0001</v>
      </c>
      <c r="C36" s="7" t="str">
        <f>_xll.qlRateHelperQuoteName(B36)</f>
        <v>GBPFUT3MH7_Quote</v>
      </c>
      <c r="D36" s="16">
        <f>_xll.qlRateHelperQuoteValue($B36,Trigger)</f>
        <v>97.715000000000003</v>
      </c>
      <c r="E36" s="6">
        <f>_xll.qlFuturesRateHelperConvexityAdjustment($B36,Trigger)</f>
        <v>0</v>
      </c>
      <c r="F36" s="74" t="b">
        <v>1</v>
      </c>
      <c r="G36" s="5">
        <v>30</v>
      </c>
      <c r="H36" s="5">
        <v>1</v>
      </c>
      <c r="I36" s="4">
        <f>_xll.qlRateHelperEarliestDate($B36,Trigger)</f>
        <v>42809</v>
      </c>
      <c r="J36" s="3">
        <f>_xll.qlRateHelperLatestDate($B36,Trigger)</f>
        <v>42901</v>
      </c>
      <c r="L36" s="73"/>
      <c r="M36" s="73"/>
      <c r="N36" s="73"/>
    </row>
    <row r="37" spans="1:14" x14ac:dyDescent="0.2">
      <c r="A37" s="8" t="b">
        <v>1</v>
      </c>
      <c r="B37" s="149" t="str">
        <f>Futures!H21</f>
        <v>obj_0034d#0001</v>
      </c>
      <c r="C37" s="7" t="str">
        <f>_xll.qlRateHelperQuoteName(B37)</f>
        <v>GBPFUT3MM7_Quote</v>
      </c>
      <c r="D37" s="16">
        <f>_xll.qlRateHelperQuoteValue($B37,Trigger)</f>
        <v>97.615000000000009</v>
      </c>
      <c r="E37" s="6">
        <f>_xll.qlFuturesRateHelperConvexityAdjustment($B37,Trigger)</f>
        <v>0</v>
      </c>
      <c r="F37" s="74" t="b">
        <v>1</v>
      </c>
      <c r="G37" s="5">
        <v>30</v>
      </c>
      <c r="H37" s="5">
        <v>1</v>
      </c>
      <c r="I37" s="4">
        <f>_xll.qlRateHelperEarliestDate($B37,Trigger)</f>
        <v>42907</v>
      </c>
      <c r="J37" s="3">
        <f>_xll.qlRateHelperLatestDate($B37,Trigger)</f>
        <v>42999</v>
      </c>
      <c r="L37" s="73"/>
      <c r="M37" s="73"/>
      <c r="N37" s="73"/>
    </row>
    <row r="38" spans="1:14" x14ac:dyDescent="0.2">
      <c r="A38" s="8" t="b">
        <v>1</v>
      </c>
      <c r="B38" s="149" t="str">
        <f>Futures!H22</f>
        <v>obj_0034f#0001</v>
      </c>
      <c r="C38" s="7" t="str">
        <f>_xll.qlRateHelperQuoteName(B38)</f>
        <v>GBPFUT3MU7_Quote</v>
      </c>
      <c r="D38" s="16">
        <f>_xll.qlRateHelperQuoteValue($B38,Trigger)</f>
        <v>97.534999999999997</v>
      </c>
      <c r="E38" s="6">
        <f>_xll.qlFuturesRateHelperConvexityAdjustment($B38,Trigger)</f>
        <v>0</v>
      </c>
      <c r="F38" s="74" t="b">
        <v>1</v>
      </c>
      <c r="G38" s="5">
        <v>30</v>
      </c>
      <c r="H38" s="5">
        <v>1</v>
      </c>
      <c r="I38" s="4">
        <f>_xll.qlRateHelperEarliestDate($B38,Trigger)</f>
        <v>42998</v>
      </c>
      <c r="J38" s="3">
        <f>_xll.qlRateHelperLatestDate($B38,Trigger)</f>
        <v>43089</v>
      </c>
      <c r="L38" s="73"/>
      <c r="M38" s="73"/>
      <c r="N38" s="73"/>
    </row>
    <row r="39" spans="1:14" x14ac:dyDescent="0.2">
      <c r="A39" s="8" t="b">
        <v>1</v>
      </c>
      <c r="B39" s="149" t="str">
        <f>Futures!H23</f>
        <v>obj_00376#0001</v>
      </c>
      <c r="C39" s="7" t="str">
        <f>_xll.qlRateHelperQuoteName(B39)</f>
        <v>GBPFUT3MZ7_Quote</v>
      </c>
      <c r="D39" s="16">
        <f>_xll.qlRateHelperQuoteValue($B39,Trigger)</f>
        <v>97.454999999999998</v>
      </c>
      <c r="E39" s="6">
        <f>_xll.qlFuturesRateHelperConvexityAdjustment($B39,Trigger)</f>
        <v>0</v>
      </c>
      <c r="F39" s="74" t="b">
        <v>1</v>
      </c>
      <c r="G39" s="5">
        <v>30</v>
      </c>
      <c r="H39" s="5">
        <v>1</v>
      </c>
      <c r="I39" s="4">
        <f>_xll.qlRateHelperEarliestDate($B39,Trigger)</f>
        <v>43089</v>
      </c>
      <c r="J39" s="3">
        <f>_xll.qlRateHelperLatestDate($B39,Trigger)</f>
        <v>43179</v>
      </c>
      <c r="L39" s="73"/>
      <c r="M39" s="73"/>
      <c r="N39" s="73"/>
    </row>
    <row r="40" spans="1:14" x14ac:dyDescent="0.2">
      <c r="A40" s="8" t="b">
        <v>1</v>
      </c>
      <c r="B40" s="149" t="str">
        <f>Futures!H24</f>
        <v>obj_00382#0001</v>
      </c>
      <c r="C40" s="7" t="str">
        <f>_xll.qlRateHelperQuoteName(B40)</f>
        <v>GBPFUT3MH8_Quote</v>
      </c>
      <c r="D40" s="16">
        <f>_xll.qlRateHelperQuoteValue($B40,Trigger)</f>
        <v>97.4</v>
      </c>
      <c r="E40" s="6">
        <f>_xll.qlFuturesRateHelperConvexityAdjustment($B40,Trigger)</f>
        <v>0</v>
      </c>
      <c r="F40" s="74" t="b">
        <v>1</v>
      </c>
      <c r="G40" s="5">
        <v>30</v>
      </c>
      <c r="H40" s="5">
        <v>1</v>
      </c>
      <c r="I40" s="4">
        <f>_xll.qlRateHelperEarliestDate($B40,Trigger)</f>
        <v>43180</v>
      </c>
      <c r="J40" s="3">
        <f>_xll.qlRateHelperLatestDate($B40,Trigger)</f>
        <v>43272</v>
      </c>
      <c r="L40" s="73"/>
      <c r="M40" s="73"/>
      <c r="N40" s="73"/>
    </row>
    <row r="41" spans="1:14" x14ac:dyDescent="0.2">
      <c r="A41" s="8" t="b">
        <v>1</v>
      </c>
      <c r="B41" s="149" t="str">
        <f>Futures!H25</f>
        <v>obj_00355#0001</v>
      </c>
      <c r="C41" s="7" t="str">
        <f>_xll.qlRateHelperQuoteName(B41)</f>
        <v>GBPFUT3MM8_Quote</v>
      </c>
      <c r="D41" s="16">
        <f>_xll.qlRateHelperQuoteValue($B41,Trigger)</f>
        <v>97.35</v>
      </c>
      <c r="E41" s="6">
        <f>_xll.qlFuturesRateHelperConvexityAdjustment($B41,Trigger)</f>
        <v>0</v>
      </c>
      <c r="F41" s="74" t="b">
        <v>1</v>
      </c>
      <c r="G41" s="5">
        <v>30</v>
      </c>
      <c r="H41" s="5">
        <v>1</v>
      </c>
      <c r="I41" s="4">
        <f>_xll.qlRateHelperEarliestDate($B41,Trigger)</f>
        <v>43271</v>
      </c>
      <c r="J41" s="3">
        <f>_xll.qlRateHelperLatestDate($B41,Trigger)</f>
        <v>43363</v>
      </c>
      <c r="L41" s="73"/>
      <c r="M41" s="73"/>
      <c r="N41" s="73"/>
    </row>
    <row r="42" spans="1:14" x14ac:dyDescent="0.2">
      <c r="A42" s="8" t="b">
        <v>1</v>
      </c>
      <c r="B42" s="149" t="str">
        <f>Futures!H26</f>
        <v>obj_00348#0001</v>
      </c>
      <c r="C42" s="7" t="str">
        <f>_xll.qlRateHelperQuoteName(B42)</f>
        <v>GBPFUT3MU8_Quote</v>
      </c>
      <c r="D42" s="16">
        <f>_xll.qlRateHelperQuoteValue($B42,Trigger)</f>
        <v>97.31</v>
      </c>
      <c r="E42" s="6">
        <f>_xll.qlFuturesRateHelperConvexityAdjustment($B42,Trigger)</f>
        <v>0</v>
      </c>
      <c r="F42" s="74" t="b">
        <v>1</v>
      </c>
      <c r="G42" s="5">
        <v>30</v>
      </c>
      <c r="H42" s="5">
        <v>1</v>
      </c>
      <c r="I42" s="4">
        <f>_xll.qlRateHelperEarliestDate($B42,Trigger)</f>
        <v>43362</v>
      </c>
      <c r="J42" s="3">
        <f>_xll.qlRateHelperLatestDate($B42,Trigger)</f>
        <v>43453</v>
      </c>
      <c r="L42" s="73"/>
      <c r="M42" s="73"/>
      <c r="N42" s="73"/>
    </row>
    <row r="43" spans="1:14" x14ac:dyDescent="0.2">
      <c r="A43" s="8" t="b">
        <v>1</v>
      </c>
      <c r="B43" s="149" t="str">
        <f>Futures!H27</f>
        <v>obj_00369#0001</v>
      </c>
      <c r="C43" s="7" t="str">
        <f>_xll.qlRateHelperQuoteName(B43)</f>
        <v>GBPFUT3MZ8_Quote</v>
      </c>
      <c r="D43" s="16">
        <f>_xll.qlRateHelperQuoteValue($B43,Trigger)</f>
        <v>97.254999999999995</v>
      </c>
      <c r="E43" s="6">
        <f>_xll.qlFuturesRateHelperConvexityAdjustment($B43,Trigger)</f>
        <v>0</v>
      </c>
      <c r="F43" s="74" t="b">
        <v>1</v>
      </c>
      <c r="G43" s="5">
        <v>30</v>
      </c>
      <c r="H43" s="5">
        <v>1</v>
      </c>
      <c r="I43" s="4">
        <f>_xll.qlRateHelperEarliestDate($B43,Trigger)</f>
        <v>43453</v>
      </c>
      <c r="J43" s="3">
        <f>_xll.qlRateHelperLatestDate($B43,Trigger)</f>
        <v>43543</v>
      </c>
      <c r="L43" s="73"/>
      <c r="M43" s="73"/>
      <c r="N43" s="73"/>
    </row>
    <row r="44" spans="1:14" x14ac:dyDescent="0.2">
      <c r="A44" s="8" t="b">
        <v>1</v>
      </c>
      <c r="B44" s="149" t="str">
        <f>Futures!H28</f>
        <v>obj_0037b#0001</v>
      </c>
      <c r="C44" s="7" t="str">
        <f>_xll.qlRateHelperQuoteName(B44)</f>
        <v>GBPFUT3MH9_Quote</v>
      </c>
      <c r="D44" s="16">
        <f>_xll.qlRateHelperQuoteValue($B44,Trigger)</f>
        <v>97.210000000000008</v>
      </c>
      <c r="E44" s="6">
        <f>_xll.qlFuturesRateHelperConvexityAdjustment($B44,Trigger)</f>
        <v>0</v>
      </c>
      <c r="F44" s="74" t="b">
        <v>1</v>
      </c>
      <c r="G44" s="5">
        <v>30</v>
      </c>
      <c r="H44" s="5">
        <v>1</v>
      </c>
      <c r="I44" s="4">
        <f>_xll.qlRateHelperEarliestDate($B44,Trigger)</f>
        <v>43544</v>
      </c>
      <c r="J44" s="3">
        <f>_xll.qlRateHelperLatestDate($B44,Trigger)</f>
        <v>43636</v>
      </c>
      <c r="L44" s="73"/>
      <c r="M44" s="73"/>
      <c r="N44" s="73"/>
    </row>
    <row r="45" spans="1:14" x14ac:dyDescent="0.2">
      <c r="A45" s="8" t="b">
        <v>1</v>
      </c>
      <c r="B45" s="149" t="str">
        <f>Futures!H29</f>
        <v>obj_00350#0001</v>
      </c>
      <c r="C45" s="7" t="str">
        <f>_xll.qlRateHelperQuoteName(B45)</f>
        <v>GBPFUT3MM9_Quote</v>
      </c>
      <c r="D45" s="16">
        <f>_xll.qlRateHelperQuoteValue($B45,Trigger)</f>
        <v>97.14</v>
      </c>
      <c r="E45" s="6">
        <f>_xll.qlFuturesRateHelperConvexityAdjustment($B45,Trigger)</f>
        <v>0</v>
      </c>
      <c r="F45" s="74" t="b">
        <v>1</v>
      </c>
      <c r="G45" s="5">
        <v>30</v>
      </c>
      <c r="H45" s="5">
        <v>1</v>
      </c>
      <c r="I45" s="4">
        <f>_xll.qlRateHelperEarliestDate($B45,Trigger)</f>
        <v>43635</v>
      </c>
      <c r="J45" s="3">
        <f>_xll.qlRateHelperLatestDate($B45,Trigger)</f>
        <v>43727</v>
      </c>
      <c r="L45" s="73"/>
      <c r="M45" s="73"/>
      <c r="N45" s="73"/>
    </row>
    <row r="46" spans="1:14" x14ac:dyDescent="0.2">
      <c r="A46" s="8" t="b">
        <v>1</v>
      </c>
      <c r="B46" s="149" t="str">
        <f>Futures!H30</f>
        <v>obj_00387#0001</v>
      </c>
      <c r="C46" s="7" t="str">
        <f>_xll.qlRateHelperQuoteName(B46)</f>
        <v>GBPFUT3MU9_Quote</v>
      </c>
      <c r="D46" s="16">
        <f>_xll.qlRateHelperQuoteValue($B46,Trigger)</f>
        <v>97.1</v>
      </c>
      <c r="E46" s="6">
        <f>_xll.qlFuturesRateHelperConvexityAdjustment($B46,Trigger)</f>
        <v>0</v>
      </c>
      <c r="F46" s="74" t="b">
        <v>1</v>
      </c>
      <c r="G46" s="5">
        <v>30</v>
      </c>
      <c r="H46" s="5">
        <v>1</v>
      </c>
      <c r="I46" s="4">
        <f>_xll.qlRateHelperEarliestDate($B46,Trigger)</f>
        <v>43726</v>
      </c>
      <c r="J46" s="3">
        <f>_xll.qlRateHelperLatestDate($B46,Trigger)</f>
        <v>43817</v>
      </c>
      <c r="L46" s="73"/>
      <c r="M46" s="73"/>
      <c r="N46" s="73"/>
    </row>
    <row r="47" spans="1:14" s="73" customFormat="1" x14ac:dyDescent="0.2">
      <c r="A47" s="8" t="b">
        <v>1</v>
      </c>
      <c r="B47" s="149" t="str">
        <f>Futures!H31</f>
        <v>obj_0036b#0001</v>
      </c>
      <c r="C47" s="7" t="str">
        <f>_xll.qlRateHelperQuoteName(B47)</f>
        <v>GBPFUT3MZ9_Quote</v>
      </c>
      <c r="D47" s="16">
        <f>_xll.qlRateHelperQuoteValue($B47,Trigger)</f>
        <v>97.074999999999989</v>
      </c>
      <c r="E47" s="6">
        <f>_xll.qlFuturesRateHelperConvexityAdjustment($B47,Trigger)</f>
        <v>0</v>
      </c>
      <c r="F47" s="74" t="b">
        <v>1</v>
      </c>
      <c r="G47" s="74">
        <v>30</v>
      </c>
      <c r="H47" s="74">
        <v>1</v>
      </c>
      <c r="I47" s="4">
        <f>_xll.qlRateHelperEarliestDate($B47,Trigger)</f>
        <v>43817</v>
      </c>
      <c r="J47" s="3">
        <f>_xll.qlRateHelperLatestDate($B47,Trigger)</f>
        <v>43908</v>
      </c>
    </row>
    <row r="48" spans="1:14" s="73" customFormat="1" x14ac:dyDescent="0.2">
      <c r="A48" s="8" t="b">
        <v>1</v>
      </c>
      <c r="B48" s="149" t="str">
        <f>Futures!H32</f>
        <v>obj_0038a#0001</v>
      </c>
      <c r="C48" s="7" t="str">
        <f>_xll.qlRateHelperQuoteName(B48)</f>
        <v>GBPFUT3MH0_Quote</v>
      </c>
      <c r="D48" s="16">
        <f>_xll.qlRateHelperQuoteValue($B48,Trigger)</f>
        <v>97.044999999999987</v>
      </c>
      <c r="E48" s="6">
        <f>_xll.qlFuturesRateHelperConvexityAdjustment($B48,Trigger)</f>
        <v>0</v>
      </c>
      <c r="F48" s="74" t="b">
        <v>1</v>
      </c>
      <c r="G48" s="74">
        <v>30</v>
      </c>
      <c r="H48" s="74">
        <v>1</v>
      </c>
      <c r="I48" s="4">
        <f>_xll.qlRateHelperEarliestDate($B48,Trigger)</f>
        <v>43908</v>
      </c>
      <c r="J48" s="3">
        <f>_xll.qlRateHelperLatestDate($B48,Trigger)</f>
        <v>44000</v>
      </c>
    </row>
    <row r="49" spans="1:14" s="73" customFormat="1" x14ac:dyDescent="0.2">
      <c r="A49" s="8" t="b">
        <v>1</v>
      </c>
      <c r="B49" s="149" t="str">
        <f>Futures!H33</f>
        <v>obj_00363#0001</v>
      </c>
      <c r="C49" s="7" t="str">
        <f>_xll.qlRateHelperQuoteName(B49)</f>
        <v>GBPFUT3MM0_Quote</v>
      </c>
      <c r="D49" s="16" t="e">
        <f>_xll.qlRateHelperQuoteValue($B49,Trigger)</f>
        <v>#NUM!</v>
      </c>
      <c r="E49" s="6" t="e">
        <f>_xll.qlFuturesRateHelperConvexityAdjustment($B49,Trigger)</f>
        <v>#NUM!</v>
      </c>
      <c r="F49" s="74" t="b">
        <v>1</v>
      </c>
      <c r="G49" s="74">
        <v>30</v>
      </c>
      <c r="H49" s="74">
        <v>1</v>
      </c>
      <c r="I49" s="4">
        <f>_xll.qlRateHelperEarliestDate($B49,Trigger)</f>
        <v>43999</v>
      </c>
      <c r="J49" s="3">
        <f>_xll.qlRateHelperLatestDate($B49,Trigger)</f>
        <v>44091</v>
      </c>
    </row>
    <row r="50" spans="1:14" s="73" customFormat="1" x14ac:dyDescent="0.2">
      <c r="A50" s="8" t="b">
        <v>1</v>
      </c>
      <c r="B50" s="149" t="str">
        <f>Futures!H34</f>
        <v>obj_0034e#0001</v>
      </c>
      <c r="C50" s="7" t="str">
        <f>_xll.qlRateHelperQuoteName(B50)</f>
        <v>GBPFUT3MU0_Quote</v>
      </c>
      <c r="D50" s="16" t="e">
        <f>_xll.qlRateHelperQuoteValue($B50,Trigger)</f>
        <v>#NUM!</v>
      </c>
      <c r="E50" s="6" t="e">
        <f>_xll.qlFuturesRateHelperConvexityAdjustment($B50,Trigger)</f>
        <v>#NUM!</v>
      </c>
      <c r="F50" s="74" t="b">
        <v>1</v>
      </c>
      <c r="G50" s="74">
        <v>30</v>
      </c>
      <c r="H50" s="74">
        <v>1</v>
      </c>
      <c r="I50" s="4">
        <f>_xll.qlRateHelperEarliestDate($B50,Trigger)</f>
        <v>44090</v>
      </c>
      <c r="J50" s="3">
        <f>_xll.qlRateHelperLatestDate($B50,Trigger)</f>
        <v>44181</v>
      </c>
    </row>
    <row r="51" spans="1:14" s="73" customFormat="1" x14ac:dyDescent="0.2">
      <c r="A51" s="8" t="b">
        <v>1</v>
      </c>
      <c r="B51" s="149" t="str">
        <f>Futures!H35</f>
        <v>obj_00368#0001</v>
      </c>
      <c r="C51" s="7" t="str">
        <f>_xll.qlRateHelperQuoteName(B51)</f>
        <v>GBPFUT3MZ0_Quote</v>
      </c>
      <c r="D51" s="16" t="e">
        <f>_xll.qlRateHelperQuoteValue($B51,Trigger)</f>
        <v>#NUM!</v>
      </c>
      <c r="E51" s="6" t="e">
        <f>_xll.qlFuturesRateHelperConvexityAdjustment($B51,Trigger)</f>
        <v>#NUM!</v>
      </c>
      <c r="F51" s="74" t="b">
        <v>1</v>
      </c>
      <c r="G51" s="74">
        <v>30</v>
      </c>
      <c r="H51" s="74">
        <v>1</v>
      </c>
      <c r="I51" s="4">
        <f>_xll.qlRateHelperEarliestDate($B51,Trigger)</f>
        <v>44181</v>
      </c>
      <c r="J51" s="3">
        <f>_xll.qlRateHelperLatestDate($B51,Trigger)</f>
        <v>44271</v>
      </c>
    </row>
    <row r="52" spans="1:14" s="73" customFormat="1" x14ac:dyDescent="0.2">
      <c r="A52" s="8" t="b">
        <v>1</v>
      </c>
      <c r="B52" s="149" t="str">
        <f>Futures!H36</f>
        <v>obj_0034a#0001</v>
      </c>
      <c r="C52" s="7" t="str">
        <f>_xll.qlRateHelperQuoteName(B52)</f>
        <v>GBPFUT3MH1_Quote</v>
      </c>
      <c r="D52" s="16" t="e">
        <f>_xll.qlRateHelperQuoteValue($B52,Trigger)</f>
        <v>#NUM!</v>
      </c>
      <c r="E52" s="6" t="e">
        <f>_xll.qlFuturesRateHelperConvexityAdjustment($B52,Trigger)</f>
        <v>#NUM!</v>
      </c>
      <c r="F52" s="74" t="b">
        <v>1</v>
      </c>
      <c r="G52" s="74">
        <v>30</v>
      </c>
      <c r="H52" s="74">
        <v>1</v>
      </c>
      <c r="I52" s="4">
        <f>_xll.qlRateHelperEarliestDate($B52,Trigger)</f>
        <v>44272</v>
      </c>
      <c r="J52" s="3">
        <f>_xll.qlRateHelperLatestDate($B52,Trigger)</f>
        <v>44364</v>
      </c>
    </row>
    <row r="53" spans="1:14" s="73" customFormat="1" x14ac:dyDescent="0.2">
      <c r="A53" s="8" t="b">
        <v>1</v>
      </c>
      <c r="B53" s="149" t="str">
        <f>Futures!H37</f>
        <v>obj_00384#0001</v>
      </c>
      <c r="C53" s="7" t="str">
        <f>_xll.qlRateHelperQuoteName(B53)</f>
        <v>GBPFUT3MM1_Quote</v>
      </c>
      <c r="D53" s="16" t="e">
        <f>_xll.qlRateHelperQuoteValue($B53,Trigger)</f>
        <v>#NUM!</v>
      </c>
      <c r="E53" s="6" t="e">
        <f>_xll.qlFuturesRateHelperConvexityAdjustment($B53,Trigger)</f>
        <v>#NUM!</v>
      </c>
      <c r="F53" s="74" t="b">
        <v>1</v>
      </c>
      <c r="G53" s="74">
        <v>30</v>
      </c>
      <c r="H53" s="74">
        <v>1</v>
      </c>
      <c r="I53" s="4">
        <f>_xll.qlRateHelperEarliestDate($B53,Trigger)</f>
        <v>44363</v>
      </c>
      <c r="J53" s="3">
        <f>_xll.qlRateHelperLatestDate($B53,Trigger)</f>
        <v>44455</v>
      </c>
    </row>
    <row r="54" spans="1:14" s="73" customFormat="1" x14ac:dyDescent="0.2">
      <c r="A54" s="8" t="b">
        <v>1</v>
      </c>
      <c r="B54" s="149" t="str">
        <f>Futures!H38</f>
        <v>obj_00377#0001</v>
      </c>
      <c r="C54" s="7" t="str">
        <f>_xll.qlRateHelperQuoteName(B54)</f>
        <v>GBPFUT3MU1_Quote</v>
      </c>
      <c r="D54" s="16" t="e">
        <f>_xll.qlRateHelperQuoteValue($B54,Trigger)</f>
        <v>#NUM!</v>
      </c>
      <c r="E54" s="6" t="e">
        <f>_xll.qlFuturesRateHelperConvexityAdjustment($B54,Trigger)</f>
        <v>#NUM!</v>
      </c>
      <c r="F54" s="74" t="b">
        <v>1</v>
      </c>
      <c r="G54" s="74">
        <v>30</v>
      </c>
      <c r="H54" s="74">
        <v>1</v>
      </c>
      <c r="I54" s="4">
        <f>_xll.qlRateHelperEarliestDate($B54,Trigger)</f>
        <v>44454</v>
      </c>
      <c r="J54" s="3">
        <f>_xll.qlRateHelperLatestDate($B54,Trigger)</f>
        <v>44545</v>
      </c>
    </row>
    <row r="55" spans="1:14" s="73" customFormat="1" x14ac:dyDescent="0.2">
      <c r="A55" s="8" t="b">
        <v>1</v>
      </c>
      <c r="B55" s="149" t="str">
        <f>Futures!H39</f>
        <v>obj_0037c#0001</v>
      </c>
      <c r="C55" s="7" t="str">
        <f>_xll.qlRateHelperQuoteName(B55)</f>
        <v>GBPFUT3MZ1_Quote</v>
      </c>
      <c r="D55" s="16" t="e">
        <f>_xll.qlRateHelperQuoteValue($B55,Trigger)</f>
        <v>#NUM!</v>
      </c>
      <c r="E55" s="6" t="e">
        <f>_xll.qlFuturesRateHelperConvexityAdjustment($B55,Trigger)</f>
        <v>#NUM!</v>
      </c>
      <c r="F55" s="74" t="b">
        <v>1</v>
      </c>
      <c r="G55" s="74">
        <v>30</v>
      </c>
      <c r="H55" s="74">
        <v>1</v>
      </c>
      <c r="I55" s="4">
        <f>_xll.qlRateHelperEarliestDate($B55,Trigger)</f>
        <v>44545</v>
      </c>
      <c r="J55" s="3">
        <f>_xll.qlRateHelperLatestDate($B55,Trigger)</f>
        <v>44635</v>
      </c>
    </row>
    <row r="56" spans="1:14" s="73" customFormat="1" x14ac:dyDescent="0.2">
      <c r="A56" s="8" t="b">
        <v>1</v>
      </c>
      <c r="B56" s="149" t="str">
        <f>Futures!H40</f>
        <v>obj_00361#0001</v>
      </c>
      <c r="C56" s="7" t="str">
        <f>_xll.qlRateHelperQuoteName(B56)</f>
        <v>GBPFUT3MH2_Quote</v>
      </c>
      <c r="D56" s="16" t="e">
        <f>_xll.qlRateHelperQuoteValue($B56,Trigger)</f>
        <v>#NUM!</v>
      </c>
      <c r="E56" s="6" t="e">
        <f>_xll.qlFuturesRateHelperConvexityAdjustment($B56,Trigger)</f>
        <v>#NUM!</v>
      </c>
      <c r="F56" s="74" t="b">
        <v>1</v>
      </c>
      <c r="G56" s="74">
        <v>30</v>
      </c>
      <c r="H56" s="74">
        <v>1</v>
      </c>
      <c r="I56" s="4">
        <f>_xll.qlRateHelperEarliestDate($B56,Trigger)</f>
        <v>44636</v>
      </c>
      <c r="J56" s="3">
        <f>_xll.qlRateHelperLatestDate($B56,Trigger)</f>
        <v>44728</v>
      </c>
    </row>
    <row r="57" spans="1:14" s="73" customFormat="1" x14ac:dyDescent="0.2">
      <c r="A57" s="8" t="b">
        <v>1</v>
      </c>
      <c r="B57" s="149" t="str">
        <f>Futures!H41</f>
        <v>obj_0033e#0001</v>
      </c>
      <c r="C57" s="7" t="str">
        <f>_xll.qlRateHelperQuoteName(B57)</f>
        <v>GBPFUT3MM2_Quote</v>
      </c>
      <c r="D57" s="16" t="e">
        <f>_xll.qlRateHelperQuoteValue($B57,Trigger)</f>
        <v>#NUM!</v>
      </c>
      <c r="E57" s="6" t="e">
        <f>_xll.qlFuturesRateHelperConvexityAdjustment($B57,Trigger)</f>
        <v>#NUM!</v>
      </c>
      <c r="F57" s="74" t="b">
        <v>1</v>
      </c>
      <c r="G57" s="74">
        <v>30</v>
      </c>
      <c r="H57" s="74">
        <v>1</v>
      </c>
      <c r="I57" s="4">
        <f>_xll.qlRateHelperEarliestDate($B57,Trigger)</f>
        <v>44727</v>
      </c>
      <c r="J57" s="3">
        <f>_xll.qlRateHelperLatestDate($B57,Trigger)</f>
        <v>44819</v>
      </c>
    </row>
    <row r="58" spans="1:14" s="73" customFormat="1" x14ac:dyDescent="0.2">
      <c r="A58" s="8" t="b">
        <v>1</v>
      </c>
      <c r="B58" s="149" t="str">
        <f>Futures!H42</f>
        <v>obj_00347#0001</v>
      </c>
      <c r="C58" s="7" t="str">
        <f>_xll.qlRateHelperQuoteName(B58)</f>
        <v>GBPFUT3MU2_Quote</v>
      </c>
      <c r="D58" s="16" t="e">
        <f>_xll.qlRateHelperQuoteValue($B58,Trigger)</f>
        <v>#NUM!</v>
      </c>
      <c r="E58" s="6" t="e">
        <f>_xll.qlFuturesRateHelperConvexityAdjustment($B58,Trigger)</f>
        <v>#NUM!</v>
      </c>
      <c r="F58" s="74" t="b">
        <v>1</v>
      </c>
      <c r="G58" s="74">
        <v>30</v>
      </c>
      <c r="H58" s="74">
        <v>1</v>
      </c>
      <c r="I58" s="4">
        <f>_xll.qlRateHelperEarliestDate($B58,Trigger)</f>
        <v>44825</v>
      </c>
      <c r="J58" s="3">
        <f>_xll.qlRateHelperLatestDate($B58,Trigger)</f>
        <v>44916</v>
      </c>
    </row>
    <row r="59" spans="1:14" s="73" customFormat="1" x14ac:dyDescent="0.2">
      <c r="A59" s="8" t="b">
        <v>1</v>
      </c>
      <c r="B59" s="149" t="str">
        <f>Futures!H43</f>
        <v>obj_00366#0001</v>
      </c>
      <c r="C59" s="7" t="str">
        <f>_xll.qlRateHelperQuoteName(B59)</f>
        <v>GBPFUT3MZ2_Quote</v>
      </c>
      <c r="D59" s="16" t="e">
        <f>_xll.qlRateHelperQuoteValue($B59,Trigger)</f>
        <v>#NUM!</v>
      </c>
      <c r="E59" s="6" t="e">
        <f>_xll.qlFuturesRateHelperConvexityAdjustment($B59,Trigger)</f>
        <v>#NUM!</v>
      </c>
      <c r="F59" s="74" t="b">
        <v>1</v>
      </c>
      <c r="G59" s="74">
        <v>30</v>
      </c>
      <c r="H59" s="74">
        <v>1</v>
      </c>
      <c r="I59" s="4">
        <f>_xll.qlRateHelperEarliestDate($B59,Trigger)</f>
        <v>44916</v>
      </c>
      <c r="J59" s="3">
        <f>_xll.qlRateHelperLatestDate($B59,Trigger)</f>
        <v>45006</v>
      </c>
    </row>
    <row r="60" spans="1:14" x14ac:dyDescent="0.2">
      <c r="A60" s="8" t="b">
        <v>1</v>
      </c>
      <c r="B60" s="149" t="str">
        <f>Futures!H44</f>
        <v>obj_00378#0001</v>
      </c>
      <c r="C60" s="7" t="str">
        <f>_xll.qlRateHelperQuoteName(B60)</f>
        <v>GBPFUT3MH3_Quote</v>
      </c>
      <c r="D60" s="16" t="e">
        <f>_xll.qlRateHelperQuoteValue($B60,Trigger)</f>
        <v>#NUM!</v>
      </c>
      <c r="E60" s="6" t="e">
        <f>_xll.qlFuturesRateHelperConvexityAdjustment($B60,Trigger)</f>
        <v>#NUM!</v>
      </c>
      <c r="F60" s="74" t="b">
        <v>1</v>
      </c>
      <c r="G60" s="74">
        <v>30</v>
      </c>
      <c r="H60" s="74">
        <v>1</v>
      </c>
      <c r="I60" s="4">
        <f>_xll.qlRateHelperEarliestDate($B60,Trigger)</f>
        <v>45000</v>
      </c>
      <c r="J60" s="3">
        <f>_xll.qlRateHelperLatestDate($B60,Trigger)</f>
        <v>45092</v>
      </c>
      <c r="L60" s="73"/>
      <c r="M60" s="73"/>
      <c r="N60" s="73"/>
    </row>
    <row r="61" spans="1:14" x14ac:dyDescent="0.2">
      <c r="B61" s="150" t="str">
        <f>Swaps!K6</f>
        <v>obj_00343#0001</v>
      </c>
      <c r="C61" s="14" t="str">
        <f>_xll.qlRateHelperQuoteName(B61)</f>
        <v>GBPSB6L1Y_Quote</v>
      </c>
      <c r="D61" s="13" t="e">
        <f>_xll.qlRateHelperQuoteValue($B61,Trigger)</f>
        <v>#NUM!</v>
      </c>
      <c r="E61" s="13">
        <f>_xll.qlSwapRateHelperSpread($B61,Trigger)</f>
        <v>0</v>
      </c>
      <c r="F61" s="12" t="b">
        <v>0</v>
      </c>
      <c r="G61" s="12">
        <v>50</v>
      </c>
      <c r="H61" s="12">
        <v>1</v>
      </c>
      <c r="I61" s="11">
        <f>_xll.qlRateHelperEarliestDate($B61,Trigger)</f>
        <v>41907</v>
      </c>
      <c r="J61" s="10">
        <f>_xll.qlRateHelperLatestDate($B61,Trigger)</f>
        <v>42272</v>
      </c>
    </row>
    <row r="62" spans="1:14" x14ac:dyDescent="0.2">
      <c r="B62" s="149" t="str">
        <f>Swaps!K7</f>
        <v>obj_0035b#0001</v>
      </c>
      <c r="C62" s="7" t="str">
        <f>_xll.qlRateHelperQuoteName(B62)</f>
        <v>GBPSB6L15M_Quote</v>
      </c>
      <c r="D62" s="6" t="e">
        <f>_xll.qlRateHelperQuoteValue($B62,Trigger)</f>
        <v>#NUM!</v>
      </c>
      <c r="E62" s="6">
        <f>_xll.qlSwapRateHelperSpread($B62,Trigger)</f>
        <v>0</v>
      </c>
      <c r="F62" s="5" t="b">
        <v>0</v>
      </c>
      <c r="G62" s="5">
        <v>50</v>
      </c>
      <c r="H62" s="5">
        <v>1</v>
      </c>
      <c r="I62" s="4">
        <f>_xll.qlRateHelperEarliestDate($B62,Trigger)</f>
        <v>41907</v>
      </c>
      <c r="J62" s="3">
        <f>_xll.qlRateHelperLatestDate($B62,Trigger)</f>
        <v>42367</v>
      </c>
    </row>
    <row r="63" spans="1:14" x14ac:dyDescent="0.2">
      <c r="B63" s="149" t="str">
        <f>Swaps!K8</f>
        <v>obj_00351#0001</v>
      </c>
      <c r="C63" s="7" t="str">
        <f>_xll.qlRateHelperQuoteName(B63)</f>
        <v>GBPSB6L18M_Quote</v>
      </c>
      <c r="D63" s="6">
        <f>_xll.qlRateHelperQuoteValue($B63,Trigger)</f>
        <v>1.0829999999999999E-2</v>
      </c>
      <c r="E63" s="6">
        <f>_xll.qlSwapRateHelperSpread($B63,Trigger)</f>
        <v>0</v>
      </c>
      <c r="F63" s="5" t="b">
        <v>0</v>
      </c>
      <c r="G63" s="5">
        <v>50</v>
      </c>
      <c r="H63" s="5">
        <v>1</v>
      </c>
      <c r="I63" s="4">
        <f>_xll.qlRateHelperEarliestDate($B63,Trigger)</f>
        <v>41907</v>
      </c>
      <c r="J63" s="3">
        <f>_xll.qlRateHelperLatestDate($B63,Trigger)</f>
        <v>42458</v>
      </c>
    </row>
    <row r="64" spans="1:14" x14ac:dyDescent="0.2">
      <c r="B64" s="149" t="str">
        <f>Swaps!K9</f>
        <v>obj_0036f#0001</v>
      </c>
      <c r="C64" s="7" t="str">
        <f>_xll.qlRateHelperQuoteName(B64)</f>
        <v>GBPSB6L21M_Quote</v>
      </c>
      <c r="D64" s="6" t="e">
        <f>_xll.qlRateHelperQuoteValue($B64,Trigger)</f>
        <v>#NUM!</v>
      </c>
      <c r="E64" s="6">
        <f>_xll.qlSwapRateHelperSpread($B64,Trigger)</f>
        <v>0</v>
      </c>
      <c r="F64" s="5" t="b">
        <v>0</v>
      </c>
      <c r="G64" s="5">
        <v>50</v>
      </c>
      <c r="H64" s="5">
        <v>1</v>
      </c>
      <c r="I64" s="4">
        <f>_xll.qlRateHelperEarliestDate($B64,Trigger)</f>
        <v>41907</v>
      </c>
      <c r="J64" s="3">
        <f>_xll.qlRateHelperLatestDate($B64,Trigger)</f>
        <v>42548</v>
      </c>
    </row>
    <row r="65" spans="2:12" x14ac:dyDescent="0.2">
      <c r="B65" s="149" t="str">
        <f>Swaps!K10</f>
        <v>obj_00364#0001</v>
      </c>
      <c r="C65" s="7" t="str">
        <f>_xll.qlRateHelperQuoteName(B65)</f>
        <v>GBPSB6L2Y_Quote</v>
      </c>
      <c r="D65" s="6">
        <f>_xll.qlRateHelperQuoteValue($B65,Trigger)</f>
        <v>1.274E-2</v>
      </c>
      <c r="E65" s="6">
        <f>_xll.qlSwapRateHelperSpread($B65,Trigger)</f>
        <v>0</v>
      </c>
      <c r="F65" s="5" t="b">
        <v>0</v>
      </c>
      <c r="G65" s="5">
        <v>50</v>
      </c>
      <c r="H65" s="5">
        <v>1</v>
      </c>
      <c r="I65" s="4">
        <f>_xll.qlRateHelperEarliestDate($B65,Trigger)</f>
        <v>41907</v>
      </c>
      <c r="J65" s="3">
        <f>_xll.qlRateHelperLatestDate($B65,Trigger)</f>
        <v>42639</v>
      </c>
    </row>
    <row r="66" spans="2:12" x14ac:dyDescent="0.2">
      <c r="B66" s="149" t="str">
        <f>Swaps!K11</f>
        <v>obj_0033f#0001</v>
      </c>
      <c r="C66" s="7" t="str">
        <f>_xll.qlRateHelperQuoteName(B66)</f>
        <v>GBPSB6L3Y_Quote</v>
      </c>
      <c r="D66" s="6">
        <f>_xll.qlRateHelperQuoteValue($B66,Trigger)</f>
        <v>1.6150000000000001E-2</v>
      </c>
      <c r="E66" s="6">
        <f>_xll.qlSwapRateHelperSpread($B66,Trigger)</f>
        <v>0</v>
      </c>
      <c r="F66" s="5" t="b">
        <v>1</v>
      </c>
      <c r="G66" s="5">
        <v>50</v>
      </c>
      <c r="H66" s="5">
        <v>1</v>
      </c>
      <c r="I66" s="4">
        <f>_xll.qlRateHelperEarliestDate($B66,Trigger)</f>
        <v>41907</v>
      </c>
      <c r="J66" s="3">
        <f>_xll.qlRateHelperLatestDate($B66,Trigger)</f>
        <v>43003</v>
      </c>
    </row>
    <row r="67" spans="2:12" x14ac:dyDescent="0.2">
      <c r="B67" s="149" t="str">
        <f>Swaps!K12</f>
        <v>obj_00357#0001</v>
      </c>
      <c r="C67" s="7" t="str">
        <f>_xll.qlRateHelperQuoteName(B67)</f>
        <v>GBPSB6L4Y_Quote</v>
      </c>
      <c r="D67" s="6">
        <f>_xll.qlRateHelperQuoteValue($B67,Trigger)</f>
        <v>1.8589999999999999E-2</v>
      </c>
      <c r="E67" s="6">
        <f>_xll.qlSwapRateHelperSpread($B67,Trigger)</f>
        <v>0</v>
      </c>
      <c r="F67" s="5" t="b">
        <v>1</v>
      </c>
      <c r="G67" s="5">
        <v>50</v>
      </c>
      <c r="H67" s="5">
        <v>1</v>
      </c>
      <c r="I67" s="4">
        <f>_xll.qlRateHelperEarliestDate($B67,Trigger)</f>
        <v>41907</v>
      </c>
      <c r="J67" s="3">
        <f>_xll.qlRateHelperLatestDate($B67,Trigger)</f>
        <v>43368</v>
      </c>
    </row>
    <row r="68" spans="2:12" x14ac:dyDescent="0.2">
      <c r="B68" s="149" t="str">
        <f>Swaps!K13</f>
        <v>obj_0037f#0001</v>
      </c>
      <c r="C68" s="7" t="str">
        <f>_xll.qlRateHelperQuoteName(B68)</f>
        <v>GBPSB6L5Y_Quote</v>
      </c>
      <c r="D68" s="6">
        <f>_xll.qlRateHelperQuoteValue($B68,Trigger)</f>
        <v>2.0380000000000002E-2</v>
      </c>
      <c r="E68" s="6">
        <f>_xll.qlSwapRateHelperSpread($B68,Trigger)</f>
        <v>0</v>
      </c>
      <c r="F68" s="5" t="b">
        <v>1</v>
      </c>
      <c r="G68" s="5">
        <v>50</v>
      </c>
      <c r="H68" s="5">
        <v>1</v>
      </c>
      <c r="I68" s="4">
        <f>_xll.qlRateHelperEarliestDate($B68,Trigger)</f>
        <v>41907</v>
      </c>
      <c r="J68" s="3">
        <f>_xll.qlRateHelperLatestDate($B68,Trigger)</f>
        <v>43733</v>
      </c>
    </row>
    <row r="69" spans="2:12" x14ac:dyDescent="0.2">
      <c r="B69" s="149" t="str">
        <f>Swaps!K14</f>
        <v>obj_00349#0001</v>
      </c>
      <c r="C69" s="7" t="str">
        <f>_xll.qlRateHelperQuoteName(B69)</f>
        <v>GBPSB6L6Y_Quote</v>
      </c>
      <c r="D69" s="6">
        <f>_xll.qlRateHelperQuoteValue($B69,Trigger)</f>
        <v>2.1749999999999999E-2</v>
      </c>
      <c r="E69" s="6">
        <f>_xll.qlSwapRateHelperSpread($B69,Trigger)</f>
        <v>0</v>
      </c>
      <c r="F69" s="5" t="b">
        <v>1</v>
      </c>
      <c r="G69" s="5">
        <v>50</v>
      </c>
      <c r="H69" s="5">
        <v>1</v>
      </c>
      <c r="I69" s="4">
        <f>_xll.qlRateHelperEarliestDate($B69,Trigger)</f>
        <v>41907</v>
      </c>
      <c r="J69" s="3">
        <f>_xll.qlRateHelperLatestDate($B69,Trigger)</f>
        <v>44099</v>
      </c>
    </row>
    <row r="70" spans="2:12" x14ac:dyDescent="0.2">
      <c r="B70" s="149" t="str">
        <f>Swaps!K15</f>
        <v>obj_0036a#0001</v>
      </c>
      <c r="C70" s="7" t="str">
        <f>_xll.qlRateHelperQuoteName(B70)</f>
        <v>GBPSB6L7Y_Quote</v>
      </c>
      <c r="D70" s="6">
        <f>_xll.qlRateHelperQuoteValue($B70,Trigger)</f>
        <v>2.2860000000000002E-2</v>
      </c>
      <c r="E70" s="6">
        <f>_xll.qlSwapRateHelperSpread($B70,Trigger)</f>
        <v>0</v>
      </c>
      <c r="F70" s="5" t="b">
        <v>1</v>
      </c>
      <c r="G70" s="5">
        <v>50</v>
      </c>
      <c r="H70" s="5">
        <v>1</v>
      </c>
      <c r="I70" s="4">
        <f>_xll.qlRateHelperEarliestDate($B70,Trigger)</f>
        <v>41907</v>
      </c>
      <c r="J70" s="3">
        <f>_xll.qlRateHelperLatestDate($B70,Trigger)</f>
        <v>44466</v>
      </c>
      <c r="L70" s="9"/>
    </row>
    <row r="71" spans="2:12" x14ac:dyDescent="0.2">
      <c r="B71" s="149" t="str">
        <f>Swaps!K16</f>
        <v>obj_00359#0001</v>
      </c>
      <c r="C71" s="7" t="str">
        <f>_xll.qlRateHelperQuoteName(B71)</f>
        <v>GBPSB6L8Y_Quote</v>
      </c>
      <c r="D71" s="6">
        <f>_xll.qlRateHelperQuoteValue($B71,Trigger)</f>
        <v>2.3799999999999998E-2</v>
      </c>
      <c r="E71" s="6">
        <f>_xll.qlSwapRateHelperSpread($B71,Trigger)</f>
        <v>0</v>
      </c>
      <c r="F71" s="5" t="b">
        <v>1</v>
      </c>
      <c r="G71" s="5">
        <v>50</v>
      </c>
      <c r="H71" s="5">
        <v>1</v>
      </c>
      <c r="I71" s="4">
        <f>_xll.qlRateHelperEarliestDate($B71,Trigger)</f>
        <v>41907</v>
      </c>
      <c r="J71" s="3">
        <f>_xll.qlRateHelperLatestDate($B71,Trigger)</f>
        <v>44830</v>
      </c>
      <c r="L71" s="9"/>
    </row>
    <row r="72" spans="2:12" x14ac:dyDescent="0.2">
      <c r="B72" s="149" t="str">
        <f>Swaps!K17</f>
        <v>obj_00380#0001</v>
      </c>
      <c r="C72" s="7" t="str">
        <f>_xll.qlRateHelperQuoteName(B72)</f>
        <v>GBPSB6L9Y_Quote</v>
      </c>
      <c r="D72" s="6">
        <f>_xll.qlRateHelperQuoteValue($B72,Trigger)</f>
        <v>2.4590000000000001E-2</v>
      </c>
      <c r="E72" s="6">
        <f>_xll.qlSwapRateHelperSpread($B72,Trigger)</f>
        <v>0</v>
      </c>
      <c r="F72" s="5" t="b">
        <v>1</v>
      </c>
      <c r="G72" s="5">
        <v>50</v>
      </c>
      <c r="H72" s="5">
        <v>1</v>
      </c>
      <c r="I72" s="4">
        <f>_xll.qlRateHelperEarliestDate($B72,Trigger)</f>
        <v>41907</v>
      </c>
      <c r="J72" s="3">
        <f>_xll.qlRateHelperLatestDate($B72,Trigger)</f>
        <v>45194</v>
      </c>
      <c r="L72" s="9"/>
    </row>
    <row r="73" spans="2:12" x14ac:dyDescent="0.2">
      <c r="B73" s="149" t="str">
        <f>Swaps!K18</f>
        <v>obj_00385#0001</v>
      </c>
      <c r="C73" s="7" t="str">
        <f>_xll.qlRateHelperQuoteName(B73)</f>
        <v>GBPSB6L10Y_Quote</v>
      </c>
      <c r="D73" s="6">
        <f>_xll.qlRateHelperQuoteValue($B73,Trigger)</f>
        <v>2.5270000000000001E-2</v>
      </c>
      <c r="E73" s="6">
        <f>_xll.qlSwapRateHelperSpread($B73,Trigger)</f>
        <v>0</v>
      </c>
      <c r="F73" s="5" t="b">
        <v>1</v>
      </c>
      <c r="G73" s="5">
        <v>50</v>
      </c>
      <c r="H73" s="5">
        <v>1</v>
      </c>
      <c r="I73" s="4">
        <f>_xll.qlRateHelperEarliestDate($B73,Trigger)</f>
        <v>41907</v>
      </c>
      <c r="J73" s="3">
        <f>_xll.qlRateHelperLatestDate($B73,Trigger)</f>
        <v>45560</v>
      </c>
      <c r="L73" s="9"/>
    </row>
    <row r="74" spans="2:12" x14ac:dyDescent="0.2">
      <c r="B74" s="149" t="str">
        <f>Swaps!K19</f>
        <v>obj_00356#0001</v>
      </c>
      <c r="C74" s="7" t="str">
        <f>_xll.qlRateHelperQuoteName(B74)</f>
        <v>GBPSB6L11Y_Quote</v>
      </c>
      <c r="D74" s="6">
        <f>_xll.qlRateHelperQuoteValue($B74,Trigger)</f>
        <v>2.588E-2</v>
      </c>
      <c r="E74" s="6">
        <f>_xll.qlSwapRateHelperSpread($B74,Trigger)</f>
        <v>0</v>
      </c>
      <c r="F74" s="5" t="b">
        <v>0</v>
      </c>
      <c r="G74" s="5">
        <v>50</v>
      </c>
      <c r="H74" s="5">
        <v>1</v>
      </c>
      <c r="I74" s="4">
        <f>_xll.qlRateHelperEarliestDate($B74,Trigger)</f>
        <v>41907</v>
      </c>
      <c r="J74" s="3">
        <f>_xll.qlRateHelperLatestDate($B74,Trigger)</f>
        <v>45925</v>
      </c>
      <c r="L74" s="9"/>
    </row>
    <row r="75" spans="2:12" x14ac:dyDescent="0.2">
      <c r="B75" s="149" t="str">
        <f>Swaps!K20</f>
        <v>obj_00375#0001</v>
      </c>
      <c r="C75" s="7" t="str">
        <f>_xll.qlRateHelperQuoteName(B75)</f>
        <v>GBPSB6L12Y_Quote</v>
      </c>
      <c r="D75" s="6">
        <f>_xll.qlRateHelperQuoteValue($B75,Trigger)</f>
        <v>2.6420000000000003E-2</v>
      </c>
      <c r="E75" s="6">
        <f>_xll.qlSwapRateHelperSpread($B75,Trigger)</f>
        <v>0</v>
      </c>
      <c r="F75" s="5" t="b">
        <v>1</v>
      </c>
      <c r="G75" s="5">
        <v>50</v>
      </c>
      <c r="H75" s="5">
        <v>1</v>
      </c>
      <c r="I75" s="4">
        <f>_xll.qlRateHelperEarliestDate($B75,Trigger)</f>
        <v>41907</v>
      </c>
      <c r="J75" s="3">
        <f>_xll.qlRateHelperLatestDate($B75,Trigger)</f>
        <v>46290</v>
      </c>
      <c r="L75" s="9"/>
    </row>
    <row r="76" spans="2:12" x14ac:dyDescent="0.2">
      <c r="B76" s="149" t="str">
        <f>Swaps!K21</f>
        <v>obj_00388#0001</v>
      </c>
      <c r="C76" s="7" t="str">
        <f>_xll.qlRateHelperQuoteName(B76)</f>
        <v>GBPSB6L13Y_Quote</v>
      </c>
      <c r="D76" s="6" t="e">
        <f>_xll.qlRateHelperQuoteValue($B76,Trigger)</f>
        <v>#NUM!</v>
      </c>
      <c r="E76" s="6">
        <f>_xll.qlSwapRateHelperSpread($B76,Trigger)</f>
        <v>0</v>
      </c>
      <c r="F76" s="5" t="b">
        <v>0</v>
      </c>
      <c r="G76" s="5">
        <v>50</v>
      </c>
      <c r="H76" s="5">
        <v>1</v>
      </c>
      <c r="I76" s="4">
        <f>_xll.qlRateHelperEarliestDate($B76,Trigger)</f>
        <v>41907</v>
      </c>
      <c r="J76" s="3">
        <f>_xll.qlRateHelperLatestDate($B76,Trigger)</f>
        <v>46657</v>
      </c>
      <c r="L76" s="9"/>
    </row>
    <row r="77" spans="2:12" x14ac:dyDescent="0.2">
      <c r="B77" s="149" t="str">
        <f>Swaps!K22</f>
        <v>obj_00365#0001</v>
      </c>
      <c r="C77" s="7" t="str">
        <f>_xll.qlRateHelperQuoteName(B77)</f>
        <v>GBPSB6L14Y_Quote</v>
      </c>
      <c r="D77" s="6" t="e">
        <f>_xll.qlRateHelperQuoteValue($B77,Trigger)</f>
        <v>#NUM!</v>
      </c>
      <c r="E77" s="6">
        <f>_xll.qlSwapRateHelperSpread($B77,Trigger)</f>
        <v>0</v>
      </c>
      <c r="F77" s="5" t="b">
        <v>0</v>
      </c>
      <c r="G77" s="5">
        <v>50</v>
      </c>
      <c r="H77" s="5">
        <v>1</v>
      </c>
      <c r="I77" s="4">
        <f>_xll.qlRateHelperEarliestDate($B77,Trigger)</f>
        <v>41907</v>
      </c>
      <c r="J77" s="3">
        <f>_xll.qlRateHelperLatestDate($B77,Trigger)</f>
        <v>47021</v>
      </c>
      <c r="L77" s="9"/>
    </row>
    <row r="78" spans="2:12" x14ac:dyDescent="0.2">
      <c r="B78" s="149" t="str">
        <f>Swaps!K23</f>
        <v>obj_00374#0001</v>
      </c>
      <c r="C78" s="7" t="str">
        <f>_xll.qlRateHelperQuoteName(B78)</f>
        <v>GBPSB6L15Y_Quote</v>
      </c>
      <c r="D78" s="6">
        <f>_xll.qlRateHelperQuoteValue($B78,Trigger)</f>
        <v>2.759E-2</v>
      </c>
      <c r="E78" s="6">
        <f>_xll.qlSwapRateHelperSpread($B78,Trigger)</f>
        <v>0</v>
      </c>
      <c r="F78" s="5" t="b">
        <v>1</v>
      </c>
      <c r="G78" s="5">
        <v>50</v>
      </c>
      <c r="H78" s="5">
        <v>1</v>
      </c>
      <c r="I78" s="4">
        <f>_xll.qlRateHelperEarliestDate($B78,Trigger)</f>
        <v>41907</v>
      </c>
      <c r="J78" s="3">
        <f>_xll.qlRateHelperLatestDate($B78,Trigger)</f>
        <v>47386</v>
      </c>
      <c r="L78" s="9"/>
    </row>
    <row r="79" spans="2:12" x14ac:dyDescent="0.2">
      <c r="B79" s="149" t="str">
        <f>Swaps!K24</f>
        <v>obj_00358#0001</v>
      </c>
      <c r="C79" s="7" t="str">
        <f>_xll.qlRateHelperQuoteName(B79)</f>
        <v>GBPSB6L16Y_Quote</v>
      </c>
      <c r="D79" s="6" t="e">
        <f>_xll.qlRateHelperQuoteValue($B79,Trigger)</f>
        <v>#NUM!</v>
      </c>
      <c r="E79" s="6">
        <f>_xll.qlSwapRateHelperSpread($B79,Trigger)</f>
        <v>0</v>
      </c>
      <c r="F79" s="5" t="b">
        <v>0</v>
      </c>
      <c r="G79" s="5">
        <v>50</v>
      </c>
      <c r="H79" s="5">
        <v>1</v>
      </c>
      <c r="I79" s="4">
        <f>_xll.qlRateHelperEarliestDate($B79,Trigger)</f>
        <v>41907</v>
      </c>
      <c r="J79" s="3">
        <f>_xll.qlRateHelperLatestDate($B79,Trigger)</f>
        <v>47751</v>
      </c>
      <c r="L79" s="9"/>
    </row>
    <row r="80" spans="2:12" x14ac:dyDescent="0.2">
      <c r="B80" s="149" t="str">
        <f>Swaps!K25</f>
        <v>obj_00342#0001</v>
      </c>
      <c r="C80" s="7" t="str">
        <f>_xll.qlRateHelperQuoteName(B80)</f>
        <v>GBPSB6L17Y_Quote</v>
      </c>
      <c r="D80" s="6" t="e">
        <f>_xll.qlRateHelperQuoteValue($B80,Trigger)</f>
        <v>#NUM!</v>
      </c>
      <c r="E80" s="6">
        <f>_xll.qlSwapRateHelperSpread($B80,Trigger)</f>
        <v>0</v>
      </c>
      <c r="F80" s="5" t="b">
        <v>0</v>
      </c>
      <c r="G80" s="5">
        <v>50</v>
      </c>
      <c r="H80" s="5">
        <v>1</v>
      </c>
      <c r="I80" s="4">
        <f>_xll.qlRateHelperEarliestDate($B80,Trigger)</f>
        <v>41907</v>
      </c>
      <c r="J80" s="3">
        <f>_xll.qlRateHelperLatestDate($B80,Trigger)</f>
        <v>48116</v>
      </c>
      <c r="L80" s="9"/>
    </row>
    <row r="81" spans="2:12" x14ac:dyDescent="0.2">
      <c r="B81" s="149" t="str">
        <f>Swaps!K26</f>
        <v>obj_00354#0001</v>
      </c>
      <c r="C81" s="7" t="str">
        <f>_xll.qlRateHelperQuoteName(B81)</f>
        <v>GBPSB6L18Y_Quote</v>
      </c>
      <c r="D81" s="6" t="e">
        <f>_xll.qlRateHelperQuoteValue($B81,Trigger)</f>
        <v>#NUM!</v>
      </c>
      <c r="E81" s="6">
        <f>_xll.qlSwapRateHelperSpread($B81,Trigger)</f>
        <v>0</v>
      </c>
      <c r="F81" s="5" t="b">
        <v>0</v>
      </c>
      <c r="G81" s="5">
        <v>50</v>
      </c>
      <c r="H81" s="5">
        <v>1</v>
      </c>
      <c r="I81" s="4">
        <f>_xll.qlRateHelperEarliestDate($B81,Trigger)</f>
        <v>41907</v>
      </c>
      <c r="J81" s="3">
        <f>_xll.qlRateHelperLatestDate($B81,Trigger)</f>
        <v>48484</v>
      </c>
      <c r="L81" s="9"/>
    </row>
    <row r="82" spans="2:12" x14ac:dyDescent="0.2">
      <c r="B82" s="149" t="str">
        <f>Swaps!K27</f>
        <v>obj_00379#0001</v>
      </c>
      <c r="C82" s="7" t="str">
        <f>_xll.qlRateHelperQuoteName(B82)</f>
        <v>GBPSB6L19Y_Quote</v>
      </c>
      <c r="D82" s="6" t="e">
        <f>_xll.qlRateHelperQuoteValue($B82,Trigger)</f>
        <v>#NUM!</v>
      </c>
      <c r="E82" s="6">
        <f>_xll.qlSwapRateHelperSpread($B82,Trigger)</f>
        <v>0</v>
      </c>
      <c r="F82" s="5" t="b">
        <v>0</v>
      </c>
      <c r="G82" s="5">
        <v>50</v>
      </c>
      <c r="H82" s="5">
        <v>1</v>
      </c>
      <c r="I82" s="4">
        <f>_xll.qlRateHelperEarliestDate($B82,Trigger)</f>
        <v>41907</v>
      </c>
      <c r="J82" s="3">
        <f>_xll.qlRateHelperLatestDate($B82,Trigger)</f>
        <v>48848</v>
      </c>
      <c r="L82" s="9"/>
    </row>
    <row r="83" spans="2:12" x14ac:dyDescent="0.2">
      <c r="B83" s="149" t="str">
        <f>Swaps!K28</f>
        <v>obj_0038b#0001</v>
      </c>
      <c r="C83" s="7" t="str">
        <f>_xll.qlRateHelperQuoteName(B83)</f>
        <v>GBPSB6L20Y_Quote</v>
      </c>
      <c r="D83" s="6">
        <f>_xll.qlRateHelperQuoteValue($B83,Trigger)</f>
        <v>2.8580000000000001E-2</v>
      </c>
      <c r="E83" s="6">
        <f>_xll.qlSwapRateHelperSpread($B83,Trigger)</f>
        <v>0</v>
      </c>
      <c r="F83" s="5" t="b">
        <v>1</v>
      </c>
      <c r="G83" s="5">
        <v>50</v>
      </c>
      <c r="H83" s="5">
        <v>1</v>
      </c>
      <c r="I83" s="4">
        <f>_xll.qlRateHelperEarliestDate($B83,Trigger)</f>
        <v>41907</v>
      </c>
      <c r="J83" s="3">
        <f>_xll.qlRateHelperLatestDate($B83,Trigger)</f>
        <v>49212</v>
      </c>
      <c r="L83" s="9"/>
    </row>
    <row r="84" spans="2:12" x14ac:dyDescent="0.2">
      <c r="B84" s="149" t="str">
        <f>Swaps!K29</f>
        <v>obj_00345#0001</v>
      </c>
      <c r="C84" s="7" t="str">
        <f>_xll.qlRateHelperQuoteName(B84)</f>
        <v>GBPSB6L21Y_Quote</v>
      </c>
      <c r="D84" s="6" t="e">
        <f>_xll.qlRateHelperQuoteValue($B84,Trigger)</f>
        <v>#NUM!</v>
      </c>
      <c r="E84" s="6">
        <f>_xll.qlSwapRateHelperSpread($B84,Trigger)</f>
        <v>0</v>
      </c>
      <c r="F84" s="5" t="b">
        <v>0</v>
      </c>
      <c r="G84" s="5">
        <v>50</v>
      </c>
      <c r="H84" s="5">
        <v>1</v>
      </c>
      <c r="I84" s="4">
        <f>_xll.qlRateHelperEarliestDate($B84,Trigger)</f>
        <v>41907</v>
      </c>
      <c r="J84" s="3">
        <f>_xll.qlRateHelperLatestDate($B84,Trigger)</f>
        <v>49577</v>
      </c>
      <c r="L84" s="9"/>
    </row>
    <row r="85" spans="2:12" x14ac:dyDescent="0.2">
      <c r="B85" s="149" t="str">
        <f>Swaps!K30</f>
        <v>obj_00381#0001</v>
      </c>
      <c r="C85" s="7" t="str">
        <f>_xll.qlRateHelperQuoteName(B85)</f>
        <v>GBPSB6L22Y_Quote</v>
      </c>
      <c r="D85" s="6" t="e">
        <f>_xll.qlRateHelperQuoteValue($B85,Trigger)</f>
        <v>#NUM!</v>
      </c>
      <c r="E85" s="6">
        <f>_xll.qlSwapRateHelperSpread($B85,Trigger)</f>
        <v>0</v>
      </c>
      <c r="F85" s="5" t="b">
        <v>0</v>
      </c>
      <c r="G85" s="5">
        <v>50</v>
      </c>
      <c r="H85" s="5">
        <v>1</v>
      </c>
      <c r="I85" s="4">
        <f>_xll.qlRateHelperEarliestDate($B85,Trigger)</f>
        <v>41907</v>
      </c>
      <c r="J85" s="3">
        <f>_xll.qlRateHelperLatestDate($B85,Trigger)</f>
        <v>49943</v>
      </c>
      <c r="L85" s="9"/>
    </row>
    <row r="86" spans="2:12" x14ac:dyDescent="0.2">
      <c r="B86" s="149" t="str">
        <f>Swaps!K31</f>
        <v>obj_00370#0001</v>
      </c>
      <c r="C86" s="7" t="str">
        <f>_xll.qlRateHelperQuoteName(B86)</f>
        <v>GBPSB6L23Y_Quote</v>
      </c>
      <c r="D86" s="6" t="e">
        <f>_xll.qlRateHelperQuoteValue($B86,Trigger)</f>
        <v>#NUM!</v>
      </c>
      <c r="E86" s="6">
        <f>_xll.qlSwapRateHelperSpread($B86,Trigger)</f>
        <v>0</v>
      </c>
      <c r="F86" s="5" t="b">
        <v>0</v>
      </c>
      <c r="G86" s="5">
        <v>50</v>
      </c>
      <c r="H86" s="5">
        <v>1</v>
      </c>
      <c r="I86" s="4">
        <f>_xll.qlRateHelperEarliestDate($B86,Trigger)</f>
        <v>41907</v>
      </c>
      <c r="J86" s="3">
        <f>_xll.qlRateHelperLatestDate($B86,Trigger)</f>
        <v>50308</v>
      </c>
      <c r="L86" s="9"/>
    </row>
    <row r="87" spans="2:12" x14ac:dyDescent="0.2">
      <c r="B87" s="149" t="str">
        <f>Swaps!K32</f>
        <v>obj_0037a#0001</v>
      </c>
      <c r="C87" s="7" t="str">
        <f>_xll.qlRateHelperQuoteName(B87)</f>
        <v>GBPSB6L24Y_Quote</v>
      </c>
      <c r="D87" s="6" t="e">
        <f>_xll.qlRateHelperQuoteValue($B87,Trigger)</f>
        <v>#NUM!</v>
      </c>
      <c r="E87" s="6">
        <f>_xll.qlSwapRateHelperSpread($B87,Trigger)</f>
        <v>0</v>
      </c>
      <c r="F87" s="5" t="b">
        <v>0</v>
      </c>
      <c r="G87" s="5">
        <v>50</v>
      </c>
      <c r="H87" s="5">
        <v>1</v>
      </c>
      <c r="I87" s="4">
        <f>_xll.qlRateHelperEarliestDate($B87,Trigger)</f>
        <v>41907</v>
      </c>
      <c r="J87" s="3">
        <f>_xll.qlRateHelperLatestDate($B87,Trigger)</f>
        <v>50675</v>
      </c>
      <c r="L87" s="9"/>
    </row>
    <row r="88" spans="2:12" x14ac:dyDescent="0.2">
      <c r="B88" s="149" t="str">
        <f>Swaps!K33</f>
        <v>obj_0034b#0001</v>
      </c>
      <c r="C88" s="7" t="str">
        <f>_xll.qlRateHelperQuoteName(B88)</f>
        <v>GBPSB6L25Y_Quote</v>
      </c>
      <c r="D88" s="6">
        <f>_xll.qlRateHelperQuoteValue($B88,Trigger)</f>
        <v>2.8810000000000002E-2</v>
      </c>
      <c r="E88" s="6">
        <f>_xll.qlSwapRateHelperSpread($B88,Trigger)</f>
        <v>0</v>
      </c>
      <c r="F88" s="5" t="b">
        <v>1</v>
      </c>
      <c r="G88" s="5">
        <v>50</v>
      </c>
      <c r="H88" s="5">
        <v>1</v>
      </c>
      <c r="I88" s="4">
        <f>_xll.qlRateHelperEarliestDate($B88,Trigger)</f>
        <v>41907</v>
      </c>
      <c r="J88" s="3">
        <f>_xll.qlRateHelperLatestDate($B88,Trigger)</f>
        <v>51039</v>
      </c>
      <c r="L88" s="9"/>
    </row>
    <row r="89" spans="2:12" x14ac:dyDescent="0.2">
      <c r="B89" s="149" t="str">
        <f>Swaps!K34</f>
        <v>obj_0036c#0001</v>
      </c>
      <c r="C89" s="7" t="str">
        <f>_xll.qlRateHelperQuoteName(B89)</f>
        <v>GBPSB6L26Y_Quote</v>
      </c>
      <c r="D89" s="6" t="e">
        <f>_xll.qlRateHelperQuoteValue($B89,Trigger)</f>
        <v>#NUM!</v>
      </c>
      <c r="E89" s="6">
        <f>_xll.qlSwapRateHelperSpread($B89,Trigger)</f>
        <v>0</v>
      </c>
      <c r="F89" s="5" t="b">
        <v>0</v>
      </c>
      <c r="G89" s="5">
        <v>50</v>
      </c>
      <c r="H89" s="5">
        <v>1</v>
      </c>
      <c r="I89" s="4">
        <f>_xll.qlRateHelperEarliestDate($B89,Trigger)</f>
        <v>41907</v>
      </c>
      <c r="J89" s="3">
        <f>_xll.qlRateHelperLatestDate($B89,Trigger)</f>
        <v>51404</v>
      </c>
      <c r="L89" s="9"/>
    </row>
    <row r="90" spans="2:12" x14ac:dyDescent="0.2">
      <c r="B90" s="149" t="str">
        <f>Swaps!K35</f>
        <v>obj_00367#0001</v>
      </c>
      <c r="C90" s="7" t="str">
        <f>_xll.qlRateHelperQuoteName(B90)</f>
        <v>GBPSB6L27Y_Quote</v>
      </c>
      <c r="D90" s="6" t="e">
        <f>_xll.qlRateHelperQuoteValue($B90,Trigger)</f>
        <v>#NUM!</v>
      </c>
      <c r="E90" s="6">
        <f>_xll.qlSwapRateHelperSpread($B90,Trigger)</f>
        <v>0</v>
      </c>
      <c r="F90" s="5" t="b">
        <v>0</v>
      </c>
      <c r="G90" s="5">
        <v>50</v>
      </c>
      <c r="H90" s="5">
        <v>1</v>
      </c>
      <c r="I90" s="4">
        <f>_xll.qlRateHelperEarliestDate($B90,Trigger)</f>
        <v>41907</v>
      </c>
      <c r="J90" s="3">
        <f>_xll.qlRateHelperLatestDate($B90,Trigger)</f>
        <v>51769</v>
      </c>
      <c r="L90" s="9"/>
    </row>
    <row r="91" spans="2:12" x14ac:dyDescent="0.2">
      <c r="B91" s="149" t="str">
        <f>Swaps!K36</f>
        <v>obj_00353#0001</v>
      </c>
      <c r="C91" s="7" t="str">
        <f>_xll.qlRateHelperQuoteName(B91)</f>
        <v>GBPSB6L28Y_Quote</v>
      </c>
      <c r="D91" s="6" t="e">
        <f>_xll.qlRateHelperQuoteValue($B91,Trigger)</f>
        <v>#NUM!</v>
      </c>
      <c r="E91" s="6">
        <f>_xll.qlSwapRateHelperSpread($B91,Trigger)</f>
        <v>0</v>
      </c>
      <c r="F91" s="5" t="b">
        <v>0</v>
      </c>
      <c r="G91" s="5">
        <v>50</v>
      </c>
      <c r="H91" s="5">
        <v>1</v>
      </c>
      <c r="I91" s="4">
        <f>_xll.qlRateHelperEarliestDate($B91,Trigger)</f>
        <v>41907</v>
      </c>
      <c r="J91" s="3">
        <f>_xll.qlRateHelperLatestDate($B91,Trigger)</f>
        <v>52134</v>
      </c>
      <c r="L91" s="9"/>
    </row>
    <row r="92" spans="2:12" x14ac:dyDescent="0.2">
      <c r="B92" s="149" t="str">
        <f>Swaps!K37</f>
        <v>obj_0036e#0001</v>
      </c>
      <c r="C92" s="7" t="str">
        <f>_xll.qlRateHelperQuoteName(B92)</f>
        <v>GBPSB6L29Y_Quote</v>
      </c>
      <c r="D92" s="6" t="e">
        <f>_xll.qlRateHelperQuoteValue($B92,Trigger)</f>
        <v>#NUM!</v>
      </c>
      <c r="E92" s="6">
        <f>_xll.qlSwapRateHelperSpread($B92,Trigger)</f>
        <v>0</v>
      </c>
      <c r="F92" s="5" t="b">
        <v>0</v>
      </c>
      <c r="G92" s="5">
        <v>50</v>
      </c>
      <c r="H92" s="5">
        <v>1</v>
      </c>
      <c r="I92" s="4">
        <f>_xll.qlRateHelperEarliestDate($B92,Trigger)</f>
        <v>41907</v>
      </c>
      <c r="J92" s="3">
        <f>_xll.qlRateHelperLatestDate($B92,Trigger)</f>
        <v>52499</v>
      </c>
      <c r="L92" s="9"/>
    </row>
    <row r="93" spans="2:12" x14ac:dyDescent="0.2">
      <c r="B93" s="149" t="str">
        <f>Swaps!K38</f>
        <v>obj_0037e#0001</v>
      </c>
      <c r="C93" s="7" t="str">
        <f>_xll.qlRateHelperQuoteName(B93)</f>
        <v>GBPSB6L30Y_Quote</v>
      </c>
      <c r="D93" s="6">
        <f>_xll.qlRateHelperQuoteValue($B93,Trigger)</f>
        <v>2.8849999999999997E-2</v>
      </c>
      <c r="E93" s="6">
        <f>_xll.qlSwapRateHelperSpread($B93,Trigger)</f>
        <v>0</v>
      </c>
      <c r="F93" s="5" t="b">
        <v>1</v>
      </c>
      <c r="G93" s="5">
        <v>50</v>
      </c>
      <c r="H93" s="5">
        <v>1</v>
      </c>
      <c r="I93" s="4">
        <f>_xll.qlRateHelperEarliestDate($B93,Trigger)</f>
        <v>41907</v>
      </c>
      <c r="J93" s="3">
        <f>_xll.qlRateHelperLatestDate($B93,Trigger)</f>
        <v>52866</v>
      </c>
      <c r="L93" s="9"/>
    </row>
    <row r="94" spans="2:12" x14ac:dyDescent="0.2">
      <c r="B94" s="149" t="str">
        <f>Swaps!K39</f>
        <v>obj_00372#0001</v>
      </c>
      <c r="C94" s="7" t="str">
        <f>_xll.qlRateHelperQuoteName(B94)</f>
        <v>GBPSB6L35Y_Quote</v>
      </c>
      <c r="D94" s="6" t="e">
        <f>_xll.qlRateHelperQuoteValue($B94,Trigger)</f>
        <v>#NUM!</v>
      </c>
      <c r="E94" s="6">
        <f>_xll.qlSwapRateHelperSpread($B94,Trigger)</f>
        <v>0</v>
      </c>
      <c r="F94" s="5" t="b">
        <v>0</v>
      </c>
      <c r="G94" s="5">
        <v>50</v>
      </c>
      <c r="H94" s="5">
        <v>1</v>
      </c>
      <c r="I94" s="4">
        <f>_xll.qlRateHelperEarliestDate($B94,Trigger)</f>
        <v>41907</v>
      </c>
      <c r="J94" s="3">
        <f>_xll.qlRateHelperLatestDate($B94,Trigger)</f>
        <v>54693</v>
      </c>
      <c r="L94" s="9"/>
    </row>
    <row r="95" spans="2:12" x14ac:dyDescent="0.2">
      <c r="B95" s="149" t="str">
        <f>Swaps!K40</f>
        <v>obj_0035d#0001</v>
      </c>
      <c r="C95" s="7" t="str">
        <f>_xll.qlRateHelperQuoteName(B95)</f>
        <v>GBPSB6L40Y_Quote</v>
      </c>
      <c r="D95" s="6">
        <f>_xll.qlRateHelperQuoteValue($B95,Trigger)</f>
        <v>2.8670000000000001E-2</v>
      </c>
      <c r="E95" s="6">
        <f>_xll.qlSwapRateHelperSpread($B95,Trigger)</f>
        <v>0</v>
      </c>
      <c r="F95" s="5" t="b">
        <v>1</v>
      </c>
      <c r="G95" s="5">
        <v>50</v>
      </c>
      <c r="H95" s="5">
        <v>1</v>
      </c>
      <c r="I95" s="4">
        <f>_xll.qlRateHelperEarliestDate($B95,Trigger)</f>
        <v>41907</v>
      </c>
      <c r="J95" s="3">
        <f>_xll.qlRateHelperLatestDate($B95,Trigger)</f>
        <v>56517</v>
      </c>
      <c r="L95" s="9"/>
    </row>
    <row r="96" spans="2:12" x14ac:dyDescent="0.2">
      <c r="B96" s="149" t="str">
        <f>Swaps!K41</f>
        <v>obj_00352#0001</v>
      </c>
      <c r="C96" s="7" t="str">
        <f>_xll.qlRateHelperQuoteName(B96)</f>
        <v>GBPSB6L50Y_Quote</v>
      </c>
      <c r="D96" s="6">
        <f>_xll.qlRateHelperQuoteValue($B96,Trigger)</f>
        <v>2.8660000000000001E-2</v>
      </c>
      <c r="E96" s="6">
        <f>_xll.qlSwapRateHelperSpread($B96,Trigger)</f>
        <v>0</v>
      </c>
      <c r="F96" s="5" t="b">
        <v>1</v>
      </c>
      <c r="G96" s="5">
        <v>50</v>
      </c>
      <c r="H96" s="5">
        <v>1</v>
      </c>
      <c r="I96" s="4">
        <f>_xll.qlRateHelperEarliestDate($B96,Trigger)</f>
        <v>41907</v>
      </c>
      <c r="J96" s="3">
        <f>_xll.qlRateHelperLatestDate($B96,Trigger)</f>
        <v>60170</v>
      </c>
      <c r="L96" s="9"/>
    </row>
    <row r="97" spans="2:12" x14ac:dyDescent="0.2">
      <c r="B97" s="151" t="str">
        <f>Swaps!K42</f>
        <v>obj_00371#0001</v>
      </c>
      <c r="C97" s="7" t="str">
        <f>_xll.qlRateHelperQuoteName(B97)</f>
        <v>GBPSB6L60Y_Quote</v>
      </c>
      <c r="D97" s="6">
        <f>_xll.qlRateHelperQuoteValue($B97,Trigger)</f>
        <v>2.879E-2</v>
      </c>
      <c r="E97" s="6">
        <f>_xll.qlSwapRateHelperSpread($B97,Trigger)</f>
        <v>0</v>
      </c>
      <c r="F97" s="74" t="b">
        <v>1</v>
      </c>
      <c r="G97" s="74">
        <v>50</v>
      </c>
      <c r="H97" s="74">
        <v>1</v>
      </c>
      <c r="I97" s="4">
        <f>_xll.qlRateHelperEarliestDate($B97,Trigger)</f>
        <v>41907</v>
      </c>
      <c r="J97" s="3">
        <f>_xll.qlRateHelperLatestDate($B97,Trigger)</f>
        <v>63822</v>
      </c>
      <c r="L97" s="9"/>
    </row>
    <row r="98" spans="2:12" x14ac:dyDescent="0.2">
      <c r="B98" s="148"/>
      <c r="C98" s="148"/>
      <c r="D98" s="148"/>
      <c r="E98" s="148"/>
      <c r="F98" s="148"/>
      <c r="G98" s="148"/>
      <c r="H98" s="148"/>
      <c r="I98" s="148"/>
      <c r="J98" s="148"/>
    </row>
  </sheetData>
  <pageMargins left="0.75" right="0.75" top="1" bottom="1" header="0.5" footer="0.5"/>
  <pageSetup orientation="portrait" horizontalDpi="300" verticalDpi="300" r:id="rId1"/>
  <headerFooter alignWithMargins="0"/>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dimension ref="A1:J126"/>
  <sheetViews>
    <sheetView tabSelected="1" workbookViewId="0">
      <selection activeCell="G1" sqref="G1"/>
    </sheetView>
  </sheetViews>
  <sheetFormatPr defaultRowHeight="11.25" x14ac:dyDescent="0.2"/>
  <cols>
    <col min="1" max="1" width="37.7109375" style="1" customWidth="1"/>
    <col min="2" max="2" width="41" style="1" bestFit="1" customWidth="1"/>
    <col min="3" max="3" width="2.5703125" style="1" customWidth="1"/>
    <col min="4" max="4" width="13.140625" style="2" hidden="1" customWidth="1"/>
    <col min="5" max="5" width="21.42578125" style="2" bestFit="1" customWidth="1"/>
    <col min="6" max="7" width="8" style="2" bestFit="1" customWidth="1"/>
    <col min="8" max="9" width="17.28515625" style="2" bestFit="1" customWidth="1"/>
    <col min="10" max="10" width="8" style="1" bestFit="1" customWidth="1"/>
    <col min="11" max="11" width="3" style="1" customWidth="1"/>
    <col min="12" max="16384" width="9.140625" style="1"/>
  </cols>
  <sheetData>
    <row r="1" spans="1:10" ht="23.25" thickBot="1" x14ac:dyDescent="0.25">
      <c r="A1" s="182" t="s">
        <v>60</v>
      </c>
      <c r="B1" s="183"/>
      <c r="D1" s="145" t="s">
        <v>59</v>
      </c>
      <c r="E1" s="36" t="s">
        <v>130</v>
      </c>
      <c r="F1" s="35" t="s">
        <v>58</v>
      </c>
      <c r="G1" s="35"/>
      <c r="H1" s="35" t="s">
        <v>45</v>
      </c>
      <c r="I1" s="34" t="s">
        <v>44</v>
      </c>
      <c r="J1" s="24">
        <f t="array" ref="J1:J126">_xll.qlPiecewiseYieldCurveData(YieldCurve)</f>
        <v>4.7687688475639796E-3</v>
      </c>
    </row>
    <row r="2" spans="1:10" x14ac:dyDescent="0.2">
      <c r="A2" s="33" t="s">
        <v>57</v>
      </c>
      <c r="B2" s="32">
        <v>6</v>
      </c>
      <c r="D2" s="25" t="str">
        <f t="array" ref="D2:D126">_xll.qlRateHelperSelection(_xll.ohFilter(RateHelpers,RateHelpersIncluded),_xll.ohFilter(RateHelpersPriority,RateHelpersIncluded),nIMMFutures,nSerialFutures,FrontFuturesRollingDays,DepoInclusionCriteria,_xll.ohFilter(MinDistance,RateHelpersIncluded),Trigger)</f>
        <v>obj_00337</v>
      </c>
      <c r="E2" s="25" t="str">
        <f>_xll.qlRateHelperQuoteName(D2)</f>
        <v>GBPOND_Quote</v>
      </c>
      <c r="F2" s="24">
        <f>_xll.qlRateHelperRate($D2)</f>
        <v>4.7688000000000001E-3</v>
      </c>
      <c r="G2" s="24" t="str">
        <f>IF(ISERROR(_xll.qlSwapRateHelperSpread($D2)),IF(ISERROR(_xll.qlFuturesRateHelperConvexityAdjustment($D2)),"--",_xll.qlFuturesRateHelperConvexityAdjustment($D2)),_xll.qlSwapRateHelperSpread($D2))</f>
        <v>--</v>
      </c>
      <c r="H2" s="23">
        <f>_xll.qlRateHelperEarliestDate($D2)</f>
        <v>41907</v>
      </c>
      <c r="I2" s="22">
        <f>_xll.qlRateHelperLatestDate($D2)</f>
        <v>41908</v>
      </c>
      <c r="J2" s="24">
        <v>4.7687688475639796E-3</v>
      </c>
    </row>
    <row r="3" spans="1:10" x14ac:dyDescent="0.2">
      <c r="A3" s="29" t="s">
        <v>56</v>
      </c>
      <c r="B3" s="31">
        <v>0</v>
      </c>
      <c r="D3" s="25" t="str">
        <v>obj_0033a</v>
      </c>
      <c r="E3" s="25" t="str">
        <f>_xll.qlRateHelperQuoteName(D3)</f>
        <v>GBPSND_Mx_Quote</v>
      </c>
      <c r="F3" s="24">
        <f>_xll.qlRateHelperRate($D3)</f>
        <v>4.8138E-3</v>
      </c>
      <c r="G3" s="24" t="str">
        <f>IF(ISERROR(_xll.qlSwapRateHelperSpread($D3)),IF(ISERROR(_xll.qlFuturesRateHelperConvexityAdjustment($D3)),"--",_xll.qlFuturesRateHelperConvexityAdjustment($D3)),_xll.qlSwapRateHelperSpread($D3))</f>
        <v>--</v>
      </c>
      <c r="H3" s="23">
        <f>_xll.qlRateHelperEarliestDate($D3)</f>
        <v>41908</v>
      </c>
      <c r="I3" s="22">
        <f>_xll.qlRateHelperLatestDate($D3)</f>
        <v>41911</v>
      </c>
      <c r="J3" s="24">
        <v>4.8024707911612213E-3</v>
      </c>
    </row>
    <row r="4" spans="1:10" x14ac:dyDescent="0.2">
      <c r="A4" s="29" t="s">
        <v>55</v>
      </c>
      <c r="B4" s="31">
        <v>5</v>
      </c>
      <c r="D4" s="25" t="str">
        <v>obj_0064e</v>
      </c>
      <c r="E4" s="25" t="str">
        <f>_xll.qlRateHelperQuoteName(D4)</f>
        <v>GBPSWD_Quote</v>
      </c>
      <c r="F4" s="24">
        <f>_xll.qlRateHelperRate($D4)</f>
        <v>4.8138E-3</v>
      </c>
      <c r="G4" s="24" t="str">
        <f>IF(ISERROR(_xll.qlSwapRateHelperSpread($D4)),IF(ISERROR(_xll.qlFuturesRateHelperConvexityAdjustment($D4)),"--",_xll.qlFuturesRateHelperConvexityAdjustment($D4)),_xll.qlSwapRateHelperSpread($D4))</f>
        <v>--</v>
      </c>
      <c r="H4" s="23">
        <f>_xll.qlRateHelperEarliestDate($D4)</f>
        <v>41907</v>
      </c>
      <c r="I4" s="22">
        <f>_xll.qlRateHelperLatestDate($D4)</f>
        <v>41914</v>
      </c>
      <c r="J4" s="24">
        <v>4.8135778099353743E-3</v>
      </c>
    </row>
    <row r="5" spans="1:10" x14ac:dyDescent="0.2">
      <c r="A5" s="29" t="s">
        <v>54</v>
      </c>
      <c r="B5" s="30" t="s">
        <v>53</v>
      </c>
      <c r="D5" s="25" t="str">
        <v>obj_0033c</v>
      </c>
      <c r="E5" s="25" t="str">
        <f>_xll.qlRateHelperQuoteName(D5)</f>
        <v>GBP2WD_Mx_Quote</v>
      </c>
      <c r="F5" s="24">
        <f>_xll.qlRateHelperRate($D5)</f>
        <v>4.8915913000000004E-3</v>
      </c>
      <c r="G5" s="24" t="str">
        <f>IF(ISERROR(_xll.qlSwapRateHelperSpread($D5)),IF(ISERROR(_xll.qlFuturesRateHelperConvexityAdjustment($D5)),"--",_xll.qlFuturesRateHelperConvexityAdjustment($D5)),_xll.qlSwapRateHelperSpread($D5))</f>
        <v>--</v>
      </c>
      <c r="H5" s="23">
        <f>_xll.qlRateHelperEarliestDate($D5)</f>
        <v>41907</v>
      </c>
      <c r="I5" s="22">
        <f>_xll.qlRateHelperLatestDate($D5)</f>
        <v>41921</v>
      </c>
      <c r="J5" s="24">
        <v>4.891132470681246E-3</v>
      </c>
    </row>
    <row r="6" spans="1:10" x14ac:dyDescent="0.2">
      <c r="A6" s="29" t="s">
        <v>52</v>
      </c>
      <c r="B6" s="28" t="str">
        <f>_xll.ohRangeRetrieveError(Selected!D2)</f>
        <v/>
      </c>
      <c r="D6" s="25" t="str">
        <v>obj_0033d</v>
      </c>
      <c r="E6" s="25" t="str">
        <f>_xll.qlRateHelperQuoteName(D6)</f>
        <v>GBP1MD_Quote</v>
      </c>
      <c r="F6" s="24">
        <f>_xll.qlRateHelperRate($D6)</f>
        <v>5.0693999999999991E-3</v>
      </c>
      <c r="G6" s="24" t="str">
        <f>IF(ISERROR(_xll.qlSwapRateHelperSpread($D6)),IF(ISERROR(_xll.qlFuturesRateHelperConvexityAdjustment($D6)),"--",_xll.qlFuturesRateHelperConvexityAdjustment($D6)),_xll.qlSwapRateHelperSpread($D6))</f>
        <v>--</v>
      </c>
      <c r="H6" s="23">
        <f>_xll.qlRateHelperEarliestDate($D6)</f>
        <v>41907</v>
      </c>
      <c r="I6" s="22">
        <f>_xll.qlRateHelperLatestDate($D6)</f>
        <v>41939</v>
      </c>
      <c r="J6" s="24">
        <v>5.0682738102130658E-3</v>
      </c>
    </row>
    <row r="7" spans="1:10" ht="12" thickBot="1" x14ac:dyDescent="0.25">
      <c r="A7" s="27" t="str">
        <f>_xll.ohGroup(RateHelperPrefix&amp;"_RateHelpersSelected",_xll.ohPack(Selected!D2:D126),TRUE,,ObjectOverwrite)</f>
        <v>GBP_YCSTDRH_RateHelpersSelected#0044</v>
      </c>
      <c r="B7" s="26" t="str">
        <f>_xll.ohRangeRetrieveError(RateHelpersSelected)</f>
        <v/>
      </c>
      <c r="D7" s="25" t="str">
        <v>obj_0062a</v>
      </c>
      <c r="E7" s="25" t="str">
        <f>_xll.qlRateHelperQuoteName(D7)</f>
        <v>GBP2MD_Quote</v>
      </c>
      <c r="F7" s="24">
        <f>_xll.qlRateHelperRate($D7)</f>
        <v>5.3274999999999998E-3</v>
      </c>
      <c r="G7" s="24" t="str">
        <f>IF(ISERROR(_xll.qlSwapRateHelperSpread($D7)),IF(ISERROR(_xll.qlFuturesRateHelperConvexityAdjustment($D7)),"--",_xll.qlFuturesRateHelperConvexityAdjustment($D7)),_xll.qlSwapRateHelperSpread($D7))</f>
        <v>--</v>
      </c>
      <c r="H7" s="23">
        <f>_xll.qlRateHelperEarliestDate($D7)</f>
        <v>41907</v>
      </c>
      <c r="I7" s="22">
        <f>_xll.qlRateHelperLatestDate($D7)</f>
        <v>41968</v>
      </c>
      <c r="J7" s="24">
        <v>5.3251297388142733E-3</v>
      </c>
    </row>
    <row r="8" spans="1:10" x14ac:dyDescent="0.2">
      <c r="D8" s="25" t="str">
        <v>obj_0062b</v>
      </c>
      <c r="E8" s="25" t="str">
        <f>_xll.qlRateHelperQuoteName(D8)</f>
        <v>GBP3MD_Quote</v>
      </c>
      <c r="F8" s="24">
        <f>_xll.qlRateHelperRate($D8)</f>
        <v>5.6413000000000001E-3</v>
      </c>
      <c r="G8" s="24" t="str">
        <f>IF(ISERROR(_xll.qlSwapRateHelperSpread($D8)),IF(ISERROR(_xll.qlFuturesRateHelperConvexityAdjustment($D8)),"--",_xll.qlFuturesRateHelperConvexityAdjustment($D8)),_xll.qlSwapRateHelperSpread($D8))</f>
        <v>--</v>
      </c>
      <c r="H8" s="23">
        <f>_xll.qlRateHelperEarliestDate($D8)</f>
        <v>41907</v>
      </c>
      <c r="I8" s="22">
        <f>_xll.qlRateHelperLatestDate($D8)</f>
        <v>42002</v>
      </c>
      <c r="J8" s="24">
        <v>5.6371625352661147E-3</v>
      </c>
    </row>
    <row r="9" spans="1:10" x14ac:dyDescent="0.2">
      <c r="D9" s="25" t="str">
        <v>obj_0064c</v>
      </c>
      <c r="E9" s="25" t="str">
        <f>_xll.qlRateHelperQuoteName(D9)</f>
        <v>GBP4MD_Mx_Quote</v>
      </c>
      <c r="F9" s="24">
        <f>_xll.qlRateHelperRate($D9)</f>
        <v>6.1509945099999996E-3</v>
      </c>
      <c r="G9" s="24" t="str">
        <f>IF(ISERROR(_xll.qlSwapRateHelperSpread($D9)),IF(ISERROR(_xll.qlFuturesRateHelperConvexityAdjustment($D9)),"--",_xll.qlFuturesRateHelperConvexityAdjustment($D9)),_xll.qlSwapRateHelperSpread($D9))</f>
        <v>--</v>
      </c>
      <c r="H9" s="23">
        <f>_xll.qlRateHelperEarliestDate($D9)</f>
        <v>41907</v>
      </c>
      <c r="I9" s="22">
        <f>_xll.qlRateHelperLatestDate($D9)</f>
        <v>42030</v>
      </c>
      <c r="J9" s="24">
        <v>6.1446284121358715E-3</v>
      </c>
    </row>
    <row r="10" spans="1:10" x14ac:dyDescent="0.2">
      <c r="D10" s="25" t="str">
        <v>obj_00339</v>
      </c>
      <c r="E10" s="25" t="str">
        <f>_xll.qlRateHelperQuoteName(D10)</f>
        <v>GBP5MD_Mx_Quote</v>
      </c>
      <c r="F10" s="24">
        <f>_xll.qlRateHelperRate($D10)</f>
        <v>6.6278054900000003E-3</v>
      </c>
      <c r="G10" s="24" t="str">
        <f>IF(ISERROR(_xll.qlSwapRateHelperSpread($D10)),IF(ISERROR(_xll.qlFuturesRateHelperConvexityAdjustment($D10)),"--",_xll.qlFuturesRateHelperConvexityAdjustment($D10)),_xll.qlSwapRateHelperSpread($D10))</f>
        <v>--</v>
      </c>
      <c r="H10" s="23">
        <f>_xll.qlRateHelperEarliestDate($D10)</f>
        <v>41907</v>
      </c>
      <c r="I10" s="22">
        <f>_xll.qlRateHelperLatestDate($D10)</f>
        <v>42060</v>
      </c>
      <c r="J10" s="24">
        <v>6.6186157202768733E-3</v>
      </c>
    </row>
    <row r="11" spans="1:10" x14ac:dyDescent="0.2">
      <c r="D11" s="25" t="str">
        <v>obj_0062d</v>
      </c>
      <c r="E11" s="25" t="str">
        <f>_xll.qlRateHelperQuoteName(D11)</f>
        <v>GBP6MD_Quote</v>
      </c>
      <c r="F11" s="24">
        <f>_xll.qlRateHelperRate($D11)</f>
        <v>7.1374999999999997E-3</v>
      </c>
      <c r="G11" s="24" t="str">
        <f>IF(ISERROR(_xll.qlSwapRateHelperSpread($D11)),IF(ISERROR(_xll.qlFuturesRateHelperConvexityAdjustment($D11)),"--",_xll.qlFuturesRateHelperConvexityAdjustment($D11)),_xll.qlSwapRateHelperSpread($D11))</f>
        <v>--</v>
      </c>
      <c r="H11" s="23">
        <f>_xll.qlRateHelperEarliestDate($D11)</f>
        <v>41907</v>
      </c>
      <c r="I11" s="22">
        <f>_xll.qlRateHelperLatestDate($D11)</f>
        <v>42088</v>
      </c>
      <c r="J11" s="24">
        <v>7.1248984287600424E-3</v>
      </c>
    </row>
    <row r="12" spans="1:10" x14ac:dyDescent="0.2">
      <c r="D12" s="25" t="str">
        <v>obj_00647</v>
      </c>
      <c r="E12" s="25" t="str">
        <f>_xll.qlRateHelperQuoteName(D12)</f>
        <v>GBP7MD_Mx_Quote</v>
      </c>
      <c r="F12" s="24">
        <f>_xll.qlRateHelperRate($D12)</f>
        <v>7.7157786900000002E-3</v>
      </c>
      <c r="G12" s="24" t="str">
        <f>IF(ISERROR(_xll.qlSwapRateHelperSpread($D12)),IF(ISERROR(_xll.qlFuturesRateHelperConvexityAdjustment($D12)),"--",_xll.qlFuturesRateHelperConvexityAdjustment($D12)),_xll.qlSwapRateHelperSpread($D12))</f>
        <v>--</v>
      </c>
      <c r="H12" s="23">
        <f>_xll.qlRateHelperEarliestDate($D12)</f>
        <v>41907</v>
      </c>
      <c r="I12" s="22">
        <f>_xll.qlRateHelperLatestDate($D12)</f>
        <v>42121</v>
      </c>
      <c r="J12" s="24">
        <v>7.6983789349629253E-3</v>
      </c>
    </row>
    <row r="13" spans="1:10" x14ac:dyDescent="0.2">
      <c r="D13" s="25" t="str">
        <v>obj_00648</v>
      </c>
      <c r="E13" s="25" t="str">
        <f>_xll.qlRateHelperQuoteName(D13)</f>
        <v>GBP8MD_Mx_Quote</v>
      </c>
      <c r="F13" s="24">
        <f>_xll.qlRateHelperRate($D13)</f>
        <v>8.294057379999999E-3</v>
      </c>
      <c r="G13" s="24" t="str">
        <f>IF(ISERROR(_xll.qlSwapRateHelperSpread($D13)),IF(ISERROR(_xll.qlFuturesRateHelperConvexityAdjustment($D13)),"--",_xll.qlFuturesRateHelperConvexityAdjustment($D13)),_xll.qlSwapRateHelperSpread($D13))</f>
        <v>--</v>
      </c>
      <c r="H13" s="23">
        <f>_xll.qlRateHelperEarliestDate($D13)</f>
        <v>41907</v>
      </c>
      <c r="I13" s="22">
        <f>_xll.qlRateHelperLatestDate($D13)</f>
        <v>42150</v>
      </c>
      <c r="J13" s="24">
        <v>8.2712422773627142E-3</v>
      </c>
    </row>
    <row r="14" spans="1:10" x14ac:dyDescent="0.2">
      <c r="D14" s="25" t="str">
        <v>obj_00649</v>
      </c>
      <c r="E14" s="25" t="str">
        <f>_xll.qlRateHelperQuoteName(D14)</f>
        <v>GBP9MD_Mx_Quote</v>
      </c>
      <c r="F14" s="24">
        <f>_xll.qlRateHelperRate($D14)</f>
        <v>8.89161202E-3</v>
      </c>
      <c r="G14" s="24" t="str">
        <f>IF(ISERROR(_xll.qlSwapRateHelperSpread($D14)),IF(ISERROR(_xll.qlFuturesRateHelperConvexityAdjustment($D14)),"--",_xll.qlFuturesRateHelperConvexityAdjustment($D14)),_xll.qlSwapRateHelperSpread($D14))</f>
        <v>--</v>
      </c>
      <c r="H14" s="23">
        <f>_xll.qlRateHelperEarliestDate($D14)</f>
        <v>41907</v>
      </c>
      <c r="I14" s="22">
        <f>_xll.qlRateHelperLatestDate($D14)</f>
        <v>42180</v>
      </c>
      <c r="J14" s="24">
        <v>8.8621758969245987E-3</v>
      </c>
    </row>
    <row r="15" spans="1:10" x14ac:dyDescent="0.2">
      <c r="D15" s="25" t="str">
        <v>obj_0038c</v>
      </c>
      <c r="E15" s="25" t="str">
        <f>_xll.qlRateHelperQuoteName(D15)</f>
        <v>GBPFUT3MM5_Quote</v>
      </c>
      <c r="F15" s="24">
        <f>_xll.qlRateHelperRate($D15)</f>
        <v>1.045000000000007E-2</v>
      </c>
      <c r="G15" s="24">
        <f>IF(ISERROR(_xll.qlSwapRateHelperSpread($D15)),IF(ISERROR(_xll.qlFuturesRateHelperConvexityAdjustment($D15)),"--",_xll.qlFuturesRateHelperConvexityAdjustment($D15)),_xll.qlSwapRateHelperSpread($D15))</f>
        <v>0</v>
      </c>
      <c r="H15" s="23">
        <f>_xll.qlRateHelperEarliestDate($D15)</f>
        <v>42172</v>
      </c>
      <c r="I15" s="22">
        <f>_xll.qlRateHelperLatestDate($D15)</f>
        <v>42264</v>
      </c>
      <c r="J15" s="24">
        <v>9.1508497813930743E-3</v>
      </c>
    </row>
    <row r="16" spans="1:10" x14ac:dyDescent="0.2">
      <c r="D16" s="25" t="str">
        <v>obj_0037d</v>
      </c>
      <c r="E16" s="25" t="str">
        <f>_xll.qlRateHelperQuoteName(D16)</f>
        <v>GBPFUT3MU5_Quote</v>
      </c>
      <c r="F16" s="24">
        <f>_xll.qlRateHelperRate($D16)</f>
        <v>1.254999999999995E-2</v>
      </c>
      <c r="G16" s="24">
        <f>IF(ISERROR(_xll.qlSwapRateHelperSpread($D16)),IF(ISERROR(_xll.qlFuturesRateHelperConvexityAdjustment($D16)),"--",_xll.qlFuturesRateHelperConvexityAdjustment($D16)),_xll.qlSwapRateHelperSpread($D16))</f>
        <v>0</v>
      </c>
      <c r="H16" s="23">
        <f>_xll.qlRateHelperEarliestDate($D16)</f>
        <v>42263</v>
      </c>
      <c r="I16" s="22">
        <f>_xll.qlRateHelperLatestDate($D16)</f>
        <v>42354</v>
      </c>
      <c r="J16" s="24">
        <v>9.836121097255188E-3</v>
      </c>
    </row>
    <row r="17" spans="4:10" x14ac:dyDescent="0.2">
      <c r="D17" s="25" t="str">
        <v>obj_00346</v>
      </c>
      <c r="E17" s="25" t="str">
        <f>_xll.qlRateHelperQuoteName(D17)</f>
        <v>GBPFUT3MZ5_Quote</v>
      </c>
      <c r="F17" s="24">
        <f>_xll.qlRateHelperRate($D17)</f>
        <v>1.4650000000000052E-2</v>
      </c>
      <c r="G17" s="24">
        <f>IF(ISERROR(_xll.qlSwapRateHelperSpread($D17)),IF(ISERROR(_xll.qlFuturesRateHelperConvexityAdjustment($D17)),"--",_xll.qlFuturesRateHelperConvexityAdjustment($D17)),_xll.qlSwapRateHelperSpread($D17))</f>
        <v>0</v>
      </c>
      <c r="H17" s="23">
        <f>_xll.qlRateHelperEarliestDate($D17)</f>
        <v>42354</v>
      </c>
      <c r="I17" s="22">
        <f>_xll.qlRateHelperLatestDate($D17)</f>
        <v>42445</v>
      </c>
      <c r="J17" s="24">
        <v>1.0645850186103362E-2</v>
      </c>
    </row>
    <row r="18" spans="4:10" x14ac:dyDescent="0.2">
      <c r="D18" s="25" t="str">
        <v>obj_0035c</v>
      </c>
      <c r="E18" s="25" t="str">
        <f>_xll.qlRateHelperQuoteName(D18)</f>
        <v>GBPFUT3MH6_Quote</v>
      </c>
      <c r="F18" s="24">
        <f>_xll.qlRateHelperRate($D18)</f>
        <v>1.6649999999999943E-2</v>
      </c>
      <c r="G18" s="24">
        <f>IF(ISERROR(_xll.qlSwapRateHelperSpread($D18)),IF(ISERROR(_xll.qlFuturesRateHelperConvexityAdjustment($D18)),"--",_xll.qlFuturesRateHelperConvexityAdjustment($D18)),_xll.qlSwapRateHelperSpread($D18))</f>
        <v>0</v>
      </c>
      <c r="H18" s="23">
        <f>_xll.qlRateHelperEarliestDate($D18)</f>
        <v>42445</v>
      </c>
      <c r="I18" s="22">
        <f>_xll.qlRateHelperLatestDate($D18)</f>
        <v>42537</v>
      </c>
      <c r="J18" s="24">
        <v>1.1517558893348061E-2</v>
      </c>
    </row>
    <row r="19" spans="4:10" x14ac:dyDescent="0.2">
      <c r="D19" s="25" t="str">
        <v>obj_0035e</v>
      </c>
      <c r="E19" s="25" t="str">
        <f>_xll.qlRateHelperQuoteName(D19)</f>
        <v>GBPFUT3MM6_Quote</v>
      </c>
      <c r="F19" s="24">
        <f>_xll.qlRateHelperRate($D19)</f>
        <v>1.8449999999999966E-2</v>
      </c>
      <c r="G19" s="24">
        <f>IF(ISERROR(_xll.qlSwapRateHelperSpread($D19)),IF(ISERROR(_xll.qlFuturesRateHelperConvexityAdjustment($D19)),"--",_xll.qlFuturesRateHelperConvexityAdjustment($D19)),_xll.qlSwapRateHelperSpread($D19))</f>
        <v>0</v>
      </c>
      <c r="H19" s="23">
        <f>_xll.qlRateHelperEarliestDate($D19)</f>
        <v>42536</v>
      </c>
      <c r="I19" s="22">
        <f>_xll.qlRateHelperLatestDate($D19)</f>
        <v>42628</v>
      </c>
      <c r="J19" s="24">
        <v>1.2388419000357399E-2</v>
      </c>
    </row>
    <row r="20" spans="4:10" x14ac:dyDescent="0.2">
      <c r="D20" s="25" t="str">
        <v>obj_0036d</v>
      </c>
      <c r="E20" s="25" t="str">
        <f>_xll.qlRateHelperQuoteName(D20)</f>
        <v>GBPFUT3MU6_Quote</v>
      </c>
      <c r="F20" s="24">
        <f>_xll.qlRateHelperRate($D20)</f>
        <v>2.0250000000000101E-2</v>
      </c>
      <c r="G20" s="24">
        <f>IF(ISERROR(_xll.qlSwapRateHelperSpread($D20)),IF(ISERROR(_xll.qlFuturesRateHelperConvexityAdjustment($D20)),"--",_xll.qlFuturesRateHelperConvexityAdjustment($D20)),_xll.qlSwapRateHelperSpread($D20))</f>
        <v>0</v>
      </c>
      <c r="H20" s="23">
        <f>_xll.qlRateHelperEarliestDate($D20)</f>
        <v>42634</v>
      </c>
      <c r="I20" s="22">
        <f>_xll.qlRateHelperLatestDate($D20)</f>
        <v>42725</v>
      </c>
      <c r="J20" s="24">
        <v>1.3307874821787255E-2</v>
      </c>
    </row>
    <row r="21" spans="4:10" x14ac:dyDescent="0.2">
      <c r="D21" s="25" t="str">
        <v>obj_0033f</v>
      </c>
      <c r="E21" s="25" t="str">
        <f>_xll.qlRateHelperQuoteName(D21)</f>
        <v>GBPSB6L3Y_Quote</v>
      </c>
      <c r="F21" s="24">
        <f>_xll.qlRateHelperRate($D21)</f>
        <v>1.6150000000000001E-2</v>
      </c>
      <c r="G21" s="24">
        <f>IF(ISERROR(_xll.qlSwapRateHelperSpread($D21)),IF(ISERROR(_xll.qlFuturesRateHelperConvexityAdjustment($D21)),"--",_xll.qlFuturesRateHelperConvexityAdjustment($D21)),_xll.qlSwapRateHelperSpread($D21))</f>
        <v>0</v>
      </c>
      <c r="H21" s="23">
        <f>_xll.qlRateHelperEarliestDate($D21)</f>
        <v>41907</v>
      </c>
      <c r="I21" s="22">
        <f>_xll.qlRateHelperLatestDate($D21)</f>
        <v>43003</v>
      </c>
      <c r="J21" s="24">
        <v>1.617043087833402E-2</v>
      </c>
    </row>
    <row r="22" spans="4:10" x14ac:dyDescent="0.2">
      <c r="D22" s="25" t="str">
        <v>obj_00357</v>
      </c>
      <c r="E22" s="25" t="str">
        <f>_xll.qlRateHelperQuoteName(D22)</f>
        <v>GBPSB6L4Y_Quote</v>
      </c>
      <c r="F22" s="24">
        <f>_xll.qlRateHelperRate($D22)</f>
        <v>1.8589999999999999E-2</v>
      </c>
      <c r="G22" s="24">
        <f>IF(ISERROR(_xll.qlSwapRateHelperSpread($D22)),IF(ISERROR(_xll.qlFuturesRateHelperConvexityAdjustment($D22)),"--",_xll.qlFuturesRateHelperConvexityAdjustment($D22)),_xll.qlSwapRateHelperSpread($D22))</f>
        <v>0</v>
      </c>
      <c r="H22" s="23">
        <f>_xll.qlRateHelperEarliestDate($D22)</f>
        <v>41907</v>
      </c>
      <c r="I22" s="22">
        <f>_xll.qlRateHelperLatestDate($D22)</f>
        <v>43368</v>
      </c>
      <c r="J22" s="24">
        <v>1.8648679222659791E-2</v>
      </c>
    </row>
    <row r="23" spans="4:10" x14ac:dyDescent="0.2">
      <c r="D23" s="25" t="str">
        <v>obj_0037f</v>
      </c>
      <c r="E23" s="25" t="str">
        <f>_xll.qlRateHelperQuoteName(D23)</f>
        <v>GBPSB6L5Y_Quote</v>
      </c>
      <c r="F23" s="24">
        <f>_xll.qlRateHelperRate($D23)</f>
        <v>2.0380000000000002E-2</v>
      </c>
      <c r="G23" s="24">
        <f>IF(ISERROR(_xll.qlSwapRateHelperSpread($D23)),IF(ISERROR(_xll.qlFuturesRateHelperConvexityAdjustment($D23)),"--",_xll.qlFuturesRateHelperConvexityAdjustment($D23)),_xll.qlSwapRateHelperSpread($D23))</f>
        <v>0</v>
      </c>
      <c r="H23" s="23">
        <f>_xll.qlRateHelperEarliestDate($D23)</f>
        <v>41907</v>
      </c>
      <c r="I23" s="22">
        <f>_xll.qlRateHelperLatestDate($D23)</f>
        <v>43733</v>
      </c>
      <c r="J23" s="24">
        <v>2.0479958221461994E-2</v>
      </c>
    </row>
    <row r="24" spans="4:10" x14ac:dyDescent="0.2">
      <c r="D24" s="25" t="str">
        <v>obj_00349</v>
      </c>
      <c r="E24" s="25" t="str">
        <f>_xll.qlRateHelperQuoteName(D24)</f>
        <v>GBPSB6L6Y_Quote</v>
      </c>
      <c r="F24" s="24">
        <f>_xll.qlRateHelperRate($D24)</f>
        <v>2.1749999999999999E-2</v>
      </c>
      <c r="G24" s="24">
        <f>IF(ISERROR(_xll.qlSwapRateHelperSpread($D24)),IF(ISERROR(_xll.qlFuturesRateHelperConvexityAdjustment($D24)),"--",_xll.qlFuturesRateHelperConvexityAdjustment($D24)),_xll.qlSwapRateHelperSpread($D24))</f>
        <v>0</v>
      </c>
      <c r="H24" s="23">
        <f>_xll.qlRateHelperEarliestDate($D24)</f>
        <v>41907</v>
      </c>
      <c r="I24" s="22">
        <f>_xll.qlRateHelperLatestDate($D24)</f>
        <v>44099</v>
      </c>
      <c r="J24" s="24">
        <v>2.1891640652376136E-2</v>
      </c>
    </row>
    <row r="25" spans="4:10" x14ac:dyDescent="0.2">
      <c r="D25" s="25" t="str">
        <v>obj_0036a</v>
      </c>
      <c r="E25" s="25" t="str">
        <f>_xll.qlRateHelperQuoteName(D25)</f>
        <v>GBPSB6L7Y_Quote</v>
      </c>
      <c r="F25" s="24">
        <f>_xll.qlRateHelperRate($D25)</f>
        <v>2.2860000000000002E-2</v>
      </c>
      <c r="G25" s="24">
        <f>IF(ISERROR(_xll.qlSwapRateHelperSpread($D25)),IF(ISERROR(_xll.qlFuturesRateHelperConvexityAdjustment($D25)),"--",_xll.qlFuturesRateHelperConvexityAdjustment($D25)),_xll.qlSwapRateHelperSpread($D25))</f>
        <v>0</v>
      </c>
      <c r="H25" s="23">
        <f>_xll.qlRateHelperEarliestDate($D25)</f>
        <v>41907</v>
      </c>
      <c r="I25" s="22">
        <f>_xll.qlRateHelperLatestDate($D25)</f>
        <v>44466</v>
      </c>
      <c r="J25" s="24">
        <v>2.3044606550897719E-2</v>
      </c>
    </row>
    <row r="26" spans="4:10" x14ac:dyDescent="0.2">
      <c r="D26" s="25" t="str">
        <v>obj_00359</v>
      </c>
      <c r="E26" s="25" t="str">
        <f>_xll.qlRateHelperQuoteName(D26)</f>
        <v>GBPSB6L8Y_Quote</v>
      </c>
      <c r="F26" s="24">
        <f>_xll.qlRateHelperRate($D26)</f>
        <v>2.3799999999999998E-2</v>
      </c>
      <c r="G26" s="24">
        <f>IF(ISERROR(_xll.qlSwapRateHelperSpread($D26)),IF(ISERROR(_xll.qlFuturesRateHelperConvexityAdjustment($D26)),"--",_xll.qlFuturesRateHelperConvexityAdjustment($D26)),_xll.qlSwapRateHelperSpread($D26))</f>
        <v>0</v>
      </c>
      <c r="H26" s="23">
        <f>_xll.qlRateHelperEarliestDate($D26)</f>
        <v>41907</v>
      </c>
      <c r="I26" s="22">
        <f>_xll.qlRateHelperLatestDate($D26)</f>
        <v>44830</v>
      </c>
      <c r="J26" s="24">
        <v>2.4030546429328073E-2</v>
      </c>
    </row>
    <row r="27" spans="4:10" x14ac:dyDescent="0.2">
      <c r="D27" s="25" t="str">
        <v>obj_00380</v>
      </c>
      <c r="E27" s="25" t="str">
        <f>_xll.qlRateHelperQuoteName(D27)</f>
        <v>GBPSB6L9Y_Quote</v>
      </c>
      <c r="F27" s="24">
        <f>_xll.qlRateHelperRate($D27)</f>
        <v>2.4590000000000001E-2</v>
      </c>
      <c r="G27" s="24">
        <f>IF(ISERROR(_xll.qlSwapRateHelperSpread($D27)),IF(ISERROR(_xll.qlFuturesRateHelperConvexityAdjustment($D27)),"--",_xll.qlFuturesRateHelperConvexityAdjustment($D27)),_xll.qlSwapRateHelperSpread($D27))</f>
        <v>0</v>
      </c>
      <c r="H27" s="23">
        <f>_xll.qlRateHelperEarliestDate($D27)</f>
        <v>41907</v>
      </c>
      <c r="I27" s="22">
        <f>_xll.qlRateHelperLatestDate($D27)</f>
        <v>45194</v>
      </c>
      <c r="J27" s="24">
        <v>2.4865952634494273E-2</v>
      </c>
    </row>
    <row r="28" spans="4:10" x14ac:dyDescent="0.2">
      <c r="D28" s="25" t="str">
        <v>obj_00385</v>
      </c>
      <c r="E28" s="25" t="str">
        <f>_xll.qlRateHelperQuoteName(D28)</f>
        <v>GBPSB6L10Y_Quote</v>
      </c>
      <c r="F28" s="24">
        <f>_xll.qlRateHelperRate($D28)</f>
        <v>2.5270000000000001E-2</v>
      </c>
      <c r="G28" s="24">
        <f>IF(ISERROR(_xll.qlSwapRateHelperSpread($D28)),IF(ISERROR(_xll.qlFuturesRateHelperConvexityAdjustment($D28)),"--",_xll.qlFuturesRateHelperConvexityAdjustment($D28)),_xll.qlSwapRateHelperSpread($D28))</f>
        <v>0</v>
      </c>
      <c r="H28" s="23">
        <f>_xll.qlRateHelperEarliestDate($D28)</f>
        <v>41907</v>
      </c>
      <c r="I28" s="22">
        <f>_xll.qlRateHelperLatestDate($D28)</f>
        <v>45560</v>
      </c>
      <c r="J28" s="24">
        <v>2.5591051807028926E-2</v>
      </c>
    </row>
    <row r="29" spans="4:10" x14ac:dyDescent="0.2">
      <c r="D29" s="25" t="str">
        <v>obj_00375</v>
      </c>
      <c r="E29" s="25" t="str">
        <f>_xll.qlRateHelperQuoteName(D29)</f>
        <v>GBPSB6L12Y_Quote</v>
      </c>
      <c r="F29" s="24">
        <f>_xll.qlRateHelperRate($D29)</f>
        <v>2.6420000000000003E-2</v>
      </c>
      <c r="G29" s="24">
        <f>IF(ISERROR(_xll.qlSwapRateHelperSpread($D29)),IF(ISERROR(_xll.qlFuturesRateHelperConvexityAdjustment($D29)),"--",_xll.qlFuturesRateHelperConvexityAdjustment($D29)),_xll.qlSwapRateHelperSpread($D29))</f>
        <v>0</v>
      </c>
      <c r="H29" s="23">
        <f>_xll.qlRateHelperEarliestDate($D29)</f>
        <v>41907</v>
      </c>
      <c r="I29" s="22">
        <f>_xll.qlRateHelperLatestDate($D29)</f>
        <v>46290</v>
      </c>
      <c r="J29" s="24">
        <v>2.6837805980087767E-2</v>
      </c>
    </row>
    <row r="30" spans="4:10" x14ac:dyDescent="0.2">
      <c r="D30" s="25" t="str">
        <v>obj_00374</v>
      </c>
      <c r="E30" s="25" t="str">
        <f>_xll.qlRateHelperQuoteName(D30)</f>
        <v>GBPSB6L15Y_Quote</v>
      </c>
      <c r="F30" s="24">
        <f>_xll.qlRateHelperRate($D30)</f>
        <v>2.759E-2</v>
      </c>
      <c r="G30" s="24">
        <f>IF(ISERROR(_xll.qlSwapRateHelperSpread($D30)),IF(ISERROR(_xll.qlFuturesRateHelperConvexityAdjustment($D30)),"--",_xll.qlFuturesRateHelperConvexityAdjustment($D30)),_xll.qlSwapRateHelperSpread($D30))</f>
        <v>0</v>
      </c>
      <c r="H30" s="23">
        <f>_xll.qlRateHelperEarliestDate($D30)</f>
        <v>41907</v>
      </c>
      <c r="I30" s="22">
        <f>_xll.qlRateHelperLatestDate($D30)</f>
        <v>47386</v>
      </c>
      <c r="J30" s="24">
        <v>2.812471079464705E-2</v>
      </c>
    </row>
    <row r="31" spans="4:10" x14ac:dyDescent="0.2">
      <c r="D31" s="25" t="str">
        <v>obj_0038b</v>
      </c>
      <c r="E31" s="25" t="str">
        <f>_xll.qlRateHelperQuoteName(D31)</f>
        <v>GBPSB6L20Y_Quote</v>
      </c>
      <c r="F31" s="24">
        <f>_xll.qlRateHelperRate($D31)</f>
        <v>2.8580000000000001E-2</v>
      </c>
      <c r="G31" s="24">
        <f>IF(ISERROR(_xll.qlSwapRateHelperSpread($D31)),IF(ISERROR(_xll.qlFuturesRateHelperConvexityAdjustment($D31)),"--",_xll.qlFuturesRateHelperConvexityAdjustment($D31)),_xll.qlSwapRateHelperSpread($D31))</f>
        <v>0</v>
      </c>
      <c r="H31" s="23">
        <f>_xll.qlRateHelperEarliestDate($D31)</f>
        <v>41907</v>
      </c>
      <c r="I31" s="22">
        <f>_xll.qlRateHelperLatestDate($D31)</f>
        <v>49212</v>
      </c>
      <c r="J31" s="24">
        <v>2.9207357456557028E-2</v>
      </c>
    </row>
    <row r="32" spans="4:10" x14ac:dyDescent="0.2">
      <c r="D32" s="25" t="str">
        <v>obj_0034b</v>
      </c>
      <c r="E32" s="25" t="str">
        <f>_xll.qlRateHelperQuoteName(D32)</f>
        <v>GBPSB6L25Y_Quote</v>
      </c>
      <c r="F32" s="24">
        <f>_xll.qlRateHelperRate($D32)</f>
        <v>2.8810000000000002E-2</v>
      </c>
      <c r="G32" s="24">
        <f>IF(ISERROR(_xll.qlSwapRateHelperSpread($D32)),IF(ISERROR(_xll.qlFuturesRateHelperConvexityAdjustment($D32)),"--",_xll.qlFuturesRateHelperConvexityAdjustment($D32)),_xll.qlSwapRateHelperSpread($D32))</f>
        <v>0</v>
      </c>
      <c r="H32" s="23">
        <f>_xll.qlRateHelperEarliestDate($D32)</f>
        <v>41907</v>
      </c>
      <c r="I32" s="22">
        <f>_xll.qlRateHelperLatestDate($D32)</f>
        <v>51039</v>
      </c>
      <c r="J32" s="24">
        <v>2.9360550614404159E-2</v>
      </c>
    </row>
    <row r="33" spans="4:10" x14ac:dyDescent="0.2">
      <c r="D33" s="25" t="str">
        <v>obj_0037e</v>
      </c>
      <c r="E33" s="25" t="str">
        <f>_xll.qlRateHelperQuoteName(D33)</f>
        <v>GBPSB6L30Y_Quote</v>
      </c>
      <c r="F33" s="24">
        <f>_xll.qlRateHelperRate($D33)</f>
        <v>2.8849999999999997E-2</v>
      </c>
      <c r="G33" s="24">
        <f>IF(ISERROR(_xll.qlSwapRateHelperSpread($D33)),IF(ISERROR(_xll.qlFuturesRateHelperConvexityAdjustment($D33)),"--",_xll.qlFuturesRateHelperConvexityAdjustment($D33)),_xll.qlSwapRateHelperSpread($D33))</f>
        <v>0</v>
      </c>
      <c r="H33" s="23">
        <f>_xll.qlRateHelperEarliestDate($D33)</f>
        <v>41907</v>
      </c>
      <c r="I33" s="22">
        <f>_xll.qlRateHelperLatestDate($D33)</f>
        <v>52866</v>
      </c>
      <c r="J33" s="24">
        <v>2.9294272642382307E-2</v>
      </c>
    </row>
    <row r="34" spans="4:10" x14ac:dyDescent="0.2">
      <c r="D34" s="25" t="str">
        <v>obj_0035d</v>
      </c>
      <c r="E34" s="25" t="str">
        <f>_xll.qlRateHelperQuoteName(D34)</f>
        <v>GBPSB6L40Y_Quote</v>
      </c>
      <c r="F34" s="24">
        <f>_xll.qlRateHelperRate($D34)</f>
        <v>2.8670000000000001E-2</v>
      </c>
      <c r="G34" s="24">
        <f>IF(ISERROR(_xll.qlSwapRateHelperSpread($D34)),IF(ISERROR(_xll.qlFuturesRateHelperConvexityAdjustment($D34)),"--",_xll.qlFuturesRateHelperConvexityAdjustment($D34)),_xll.qlSwapRateHelperSpread($D34))</f>
        <v>0</v>
      </c>
      <c r="H34" s="23">
        <f>_xll.qlRateHelperEarliestDate($D34)</f>
        <v>41907</v>
      </c>
      <c r="I34" s="22">
        <f>_xll.qlRateHelperLatestDate($D34)</f>
        <v>56517</v>
      </c>
      <c r="J34" s="24">
        <v>2.8832419498203275E-2</v>
      </c>
    </row>
    <row r="35" spans="4:10" x14ac:dyDescent="0.2">
      <c r="D35" s="25" t="str">
        <v>obj_00352</v>
      </c>
      <c r="E35" s="25" t="str">
        <f>_xll.qlRateHelperQuoteName(D35)</f>
        <v>GBPSB6L50Y_Quote</v>
      </c>
      <c r="F35" s="24">
        <f>_xll.qlRateHelperRate($D35)</f>
        <v>2.8660000000000001E-2</v>
      </c>
      <c r="G35" s="24">
        <f>IF(ISERROR(_xll.qlSwapRateHelperSpread($D35)),IF(ISERROR(_xll.qlFuturesRateHelperConvexityAdjustment($D35)),"--",_xll.qlFuturesRateHelperConvexityAdjustment($D35)),_xll.qlSwapRateHelperSpread($D35))</f>
        <v>0</v>
      </c>
      <c r="H35" s="23">
        <f>_xll.qlRateHelperEarliestDate($D35)</f>
        <v>41907</v>
      </c>
      <c r="I35" s="22">
        <f>_xll.qlRateHelperLatestDate($D35)</f>
        <v>60170</v>
      </c>
      <c r="J35" s="24">
        <v>2.873906531854814E-2</v>
      </c>
    </row>
    <row r="36" spans="4:10" x14ac:dyDescent="0.2">
      <c r="D36" s="25" t="str">
        <v>obj_00371</v>
      </c>
      <c r="E36" s="25" t="str">
        <f>_xll.qlRateHelperQuoteName(D36)</f>
        <v>GBPSB6L60Y_Quote</v>
      </c>
      <c r="F36" s="24">
        <f>_xll.qlRateHelperRate($D36)</f>
        <v>2.879E-2</v>
      </c>
      <c r="G36" s="24">
        <f>IF(ISERROR(_xll.qlSwapRateHelperSpread($D36)),IF(ISERROR(_xll.qlFuturesRateHelperConvexityAdjustment($D36)),"--",_xll.qlFuturesRateHelperConvexityAdjustment($D36)),_xll.qlSwapRateHelperSpread($D36))</f>
        <v>0</v>
      </c>
      <c r="H36" s="23">
        <f>_xll.qlRateHelperEarliestDate($D36)</f>
        <v>41907</v>
      </c>
      <c r="I36" s="22">
        <f>_xll.qlRateHelperLatestDate($D36)</f>
        <v>63822</v>
      </c>
      <c r="J36" s="24">
        <v>2.8994624103543237E-2</v>
      </c>
    </row>
    <row r="37" spans="4:10" x14ac:dyDescent="0.2">
      <c r="D37" s="25" t="e">
        <v>#N/A</v>
      </c>
      <c r="E37" s="25" t="e">
        <f>_xll.qlRateHelperQuoteName(D37)</f>
        <v>#VALUE!</v>
      </c>
      <c r="F37" s="24" t="e">
        <f>_xll.qlRateHelperRate($D37)</f>
        <v>#VALUE!</v>
      </c>
      <c r="G37" s="24" t="str">
        <f>IF(ISERROR(_xll.qlSwapRateHelperSpread($D37)),IF(ISERROR(_xll.qlFuturesRateHelperConvexityAdjustment($D37)),"--",_xll.qlFuturesRateHelperConvexityAdjustment($D37)),_xll.qlSwapRateHelperSpread($D37))</f>
        <v>--</v>
      </c>
      <c r="H37" s="23" t="e">
        <f>_xll.qlRateHelperEarliestDate($D37)</f>
        <v>#VALUE!</v>
      </c>
      <c r="I37" s="22" t="e">
        <f>_xll.qlRateHelperLatestDate($D37)</f>
        <v>#VALUE!</v>
      </c>
      <c r="J37" s="24" t="e">
        <v>#N/A</v>
      </c>
    </row>
    <row r="38" spans="4:10" x14ac:dyDescent="0.2">
      <c r="D38" s="25" t="e">
        <v>#N/A</v>
      </c>
      <c r="E38" s="25" t="e">
        <f>_xll.qlRateHelperQuoteName(D38)</f>
        <v>#VALUE!</v>
      </c>
      <c r="F38" s="24" t="e">
        <f>_xll.qlRateHelperRate($D38)</f>
        <v>#VALUE!</v>
      </c>
      <c r="G38" s="24" t="str">
        <f>IF(ISERROR(_xll.qlSwapRateHelperSpread($D38)),IF(ISERROR(_xll.qlFuturesRateHelperConvexityAdjustment($D38)),"--",_xll.qlFuturesRateHelperConvexityAdjustment($D38)),_xll.qlSwapRateHelperSpread($D38))</f>
        <v>--</v>
      </c>
      <c r="H38" s="23" t="e">
        <f>_xll.qlRateHelperEarliestDate($D38)</f>
        <v>#VALUE!</v>
      </c>
      <c r="I38" s="22" t="e">
        <f>_xll.qlRateHelperLatestDate($D38)</f>
        <v>#VALUE!</v>
      </c>
      <c r="J38" s="24" t="e">
        <v>#N/A</v>
      </c>
    </row>
    <row r="39" spans="4:10" x14ac:dyDescent="0.2">
      <c r="D39" s="25" t="e">
        <v>#N/A</v>
      </c>
      <c r="E39" s="25" t="e">
        <f>_xll.qlRateHelperQuoteName(D39)</f>
        <v>#VALUE!</v>
      </c>
      <c r="F39" s="24" t="e">
        <f>_xll.qlRateHelperRate($D39)</f>
        <v>#VALUE!</v>
      </c>
      <c r="G39" s="24" t="str">
        <f>IF(ISERROR(_xll.qlSwapRateHelperSpread($D39)),IF(ISERROR(_xll.qlFuturesRateHelperConvexityAdjustment($D39)),"--",_xll.qlFuturesRateHelperConvexityAdjustment($D39)),_xll.qlSwapRateHelperSpread($D39))</f>
        <v>--</v>
      </c>
      <c r="H39" s="23" t="e">
        <f>_xll.qlRateHelperEarliestDate($D39)</f>
        <v>#VALUE!</v>
      </c>
      <c r="I39" s="22" t="e">
        <f>_xll.qlRateHelperLatestDate($D39)</f>
        <v>#VALUE!</v>
      </c>
      <c r="J39" s="24" t="e">
        <v>#N/A</v>
      </c>
    </row>
    <row r="40" spans="4:10" x14ac:dyDescent="0.2">
      <c r="D40" s="25" t="e">
        <v>#N/A</v>
      </c>
      <c r="E40" s="25" t="e">
        <f>_xll.qlRateHelperQuoteName(D40)</f>
        <v>#VALUE!</v>
      </c>
      <c r="F40" s="24" t="e">
        <f>_xll.qlRateHelperRate($D40)</f>
        <v>#VALUE!</v>
      </c>
      <c r="G40" s="24" t="str">
        <f>IF(ISERROR(_xll.qlSwapRateHelperSpread($D40)),IF(ISERROR(_xll.qlFuturesRateHelperConvexityAdjustment($D40)),"--",_xll.qlFuturesRateHelperConvexityAdjustment($D40)),_xll.qlSwapRateHelperSpread($D40))</f>
        <v>--</v>
      </c>
      <c r="H40" s="23" t="e">
        <f>_xll.qlRateHelperEarliestDate($D40)</f>
        <v>#VALUE!</v>
      </c>
      <c r="I40" s="22" t="e">
        <f>_xll.qlRateHelperLatestDate($D40)</f>
        <v>#VALUE!</v>
      </c>
      <c r="J40" s="24" t="e">
        <v>#N/A</v>
      </c>
    </row>
    <row r="41" spans="4:10" x14ac:dyDescent="0.2">
      <c r="D41" s="25" t="e">
        <v>#N/A</v>
      </c>
      <c r="E41" s="25" t="e">
        <f>_xll.qlRateHelperQuoteName(D41)</f>
        <v>#VALUE!</v>
      </c>
      <c r="F41" s="24" t="e">
        <f>_xll.qlRateHelperRate($D41)</f>
        <v>#VALUE!</v>
      </c>
      <c r="G41" s="24" t="str">
        <f>IF(ISERROR(_xll.qlSwapRateHelperSpread($D41)),IF(ISERROR(_xll.qlFuturesRateHelperConvexityAdjustment($D41)),"--",_xll.qlFuturesRateHelperConvexityAdjustment($D41)),_xll.qlSwapRateHelperSpread($D41))</f>
        <v>--</v>
      </c>
      <c r="H41" s="23" t="e">
        <f>_xll.qlRateHelperEarliestDate($D41)</f>
        <v>#VALUE!</v>
      </c>
      <c r="I41" s="22" t="e">
        <f>_xll.qlRateHelperLatestDate($D41)</f>
        <v>#VALUE!</v>
      </c>
      <c r="J41" s="24" t="e">
        <v>#N/A</v>
      </c>
    </row>
    <row r="42" spans="4:10" x14ac:dyDescent="0.2">
      <c r="D42" s="25" t="e">
        <v>#N/A</v>
      </c>
      <c r="E42" s="25" t="e">
        <f>_xll.qlRateHelperQuoteName(D42)</f>
        <v>#VALUE!</v>
      </c>
      <c r="F42" s="24" t="e">
        <f>_xll.qlRateHelperRate($D42)</f>
        <v>#VALUE!</v>
      </c>
      <c r="G42" s="24" t="str">
        <f>IF(ISERROR(_xll.qlSwapRateHelperSpread($D42)),IF(ISERROR(_xll.qlFuturesRateHelperConvexityAdjustment($D42)),"--",_xll.qlFuturesRateHelperConvexityAdjustment($D42)),_xll.qlSwapRateHelperSpread($D42))</f>
        <v>--</v>
      </c>
      <c r="H42" s="23" t="e">
        <f>_xll.qlRateHelperEarliestDate($D42)</f>
        <v>#VALUE!</v>
      </c>
      <c r="I42" s="22" t="e">
        <f>_xll.qlRateHelperLatestDate($D42)</f>
        <v>#VALUE!</v>
      </c>
      <c r="J42" s="24" t="e">
        <v>#N/A</v>
      </c>
    </row>
    <row r="43" spans="4:10" x14ac:dyDescent="0.2">
      <c r="D43" s="25" t="e">
        <v>#N/A</v>
      </c>
      <c r="E43" s="25" t="e">
        <f>_xll.qlRateHelperQuoteName(D43)</f>
        <v>#VALUE!</v>
      </c>
      <c r="F43" s="24" t="e">
        <f>_xll.qlRateHelperRate($D43)</f>
        <v>#VALUE!</v>
      </c>
      <c r="G43" s="24" t="str">
        <f>IF(ISERROR(_xll.qlSwapRateHelperSpread($D43)),IF(ISERROR(_xll.qlFuturesRateHelperConvexityAdjustment($D43)),"--",_xll.qlFuturesRateHelperConvexityAdjustment($D43)),_xll.qlSwapRateHelperSpread($D43))</f>
        <v>--</v>
      </c>
      <c r="H43" s="23" t="e">
        <f>_xll.qlRateHelperEarliestDate($D43)</f>
        <v>#VALUE!</v>
      </c>
      <c r="I43" s="22" t="e">
        <f>_xll.qlRateHelperLatestDate($D43)</f>
        <v>#VALUE!</v>
      </c>
      <c r="J43" s="24" t="e">
        <v>#N/A</v>
      </c>
    </row>
    <row r="44" spans="4:10" x14ac:dyDescent="0.2">
      <c r="D44" s="25" t="e">
        <v>#N/A</v>
      </c>
      <c r="E44" s="25" t="e">
        <f>_xll.qlRateHelperQuoteName(D44)</f>
        <v>#VALUE!</v>
      </c>
      <c r="F44" s="24" t="e">
        <f>_xll.qlRateHelperRate($D44)</f>
        <v>#VALUE!</v>
      </c>
      <c r="G44" s="24" t="str">
        <f>IF(ISERROR(_xll.qlSwapRateHelperSpread($D44)),IF(ISERROR(_xll.qlFuturesRateHelperConvexityAdjustment($D44)),"--",_xll.qlFuturesRateHelperConvexityAdjustment($D44)),_xll.qlSwapRateHelperSpread($D44))</f>
        <v>--</v>
      </c>
      <c r="H44" s="23" t="e">
        <f>_xll.qlRateHelperEarliestDate($D44)</f>
        <v>#VALUE!</v>
      </c>
      <c r="I44" s="22" t="e">
        <f>_xll.qlRateHelperLatestDate($D44)</f>
        <v>#VALUE!</v>
      </c>
      <c r="J44" s="24" t="e">
        <v>#N/A</v>
      </c>
    </row>
    <row r="45" spans="4:10" x14ac:dyDescent="0.2">
      <c r="D45" s="25" t="e">
        <v>#N/A</v>
      </c>
      <c r="E45" s="25" t="e">
        <f>_xll.qlRateHelperQuoteName(D45)</f>
        <v>#VALUE!</v>
      </c>
      <c r="F45" s="24" t="e">
        <f>_xll.qlRateHelperRate($D45)</f>
        <v>#VALUE!</v>
      </c>
      <c r="G45" s="24" t="str">
        <f>IF(ISERROR(_xll.qlSwapRateHelperSpread($D45)),IF(ISERROR(_xll.qlFuturesRateHelperConvexityAdjustment($D45)),"--",_xll.qlFuturesRateHelperConvexityAdjustment($D45)),_xll.qlSwapRateHelperSpread($D45))</f>
        <v>--</v>
      </c>
      <c r="H45" s="23" t="e">
        <f>_xll.qlRateHelperEarliestDate($D45)</f>
        <v>#VALUE!</v>
      </c>
      <c r="I45" s="22" t="e">
        <f>_xll.qlRateHelperLatestDate($D45)</f>
        <v>#VALUE!</v>
      </c>
      <c r="J45" s="24" t="e">
        <v>#N/A</v>
      </c>
    </row>
    <row r="46" spans="4:10" x14ac:dyDescent="0.2">
      <c r="D46" s="25" t="e">
        <v>#N/A</v>
      </c>
      <c r="E46" s="25" t="e">
        <f>_xll.qlRateHelperQuoteName(D46)</f>
        <v>#VALUE!</v>
      </c>
      <c r="F46" s="24" t="e">
        <f>_xll.qlRateHelperRate($D46)</f>
        <v>#VALUE!</v>
      </c>
      <c r="G46" s="24" t="str">
        <f>IF(ISERROR(_xll.qlSwapRateHelperSpread($D46)),IF(ISERROR(_xll.qlFuturesRateHelperConvexityAdjustment($D46)),"--",_xll.qlFuturesRateHelperConvexityAdjustment($D46)),_xll.qlSwapRateHelperSpread($D46))</f>
        <v>--</v>
      </c>
      <c r="H46" s="23" t="e">
        <f>_xll.qlRateHelperEarliestDate($D46)</f>
        <v>#VALUE!</v>
      </c>
      <c r="I46" s="22" t="e">
        <f>_xll.qlRateHelperLatestDate($D46)</f>
        <v>#VALUE!</v>
      </c>
      <c r="J46" s="24" t="e">
        <v>#N/A</v>
      </c>
    </row>
    <row r="47" spans="4:10" x14ac:dyDescent="0.2">
      <c r="D47" s="25" t="e">
        <v>#N/A</v>
      </c>
      <c r="E47" s="25" t="e">
        <f>_xll.qlRateHelperQuoteName(D47)</f>
        <v>#VALUE!</v>
      </c>
      <c r="F47" s="24" t="e">
        <f>_xll.qlRateHelperRate($D47)</f>
        <v>#VALUE!</v>
      </c>
      <c r="G47" s="24" t="str">
        <f>IF(ISERROR(_xll.qlSwapRateHelperSpread($D47)),IF(ISERROR(_xll.qlFuturesRateHelperConvexityAdjustment($D47)),"--",_xll.qlFuturesRateHelperConvexityAdjustment($D47)),_xll.qlSwapRateHelperSpread($D47))</f>
        <v>--</v>
      </c>
      <c r="H47" s="23" t="e">
        <f>_xll.qlRateHelperEarliestDate($D47)</f>
        <v>#VALUE!</v>
      </c>
      <c r="I47" s="22" t="e">
        <f>_xll.qlRateHelperLatestDate($D47)</f>
        <v>#VALUE!</v>
      </c>
      <c r="J47" s="24" t="e">
        <v>#N/A</v>
      </c>
    </row>
    <row r="48" spans="4:10" x14ac:dyDescent="0.2">
      <c r="D48" s="25" t="e">
        <v>#N/A</v>
      </c>
      <c r="E48" s="25" t="e">
        <f>_xll.qlRateHelperQuoteName(D48)</f>
        <v>#VALUE!</v>
      </c>
      <c r="F48" s="24" t="e">
        <f>_xll.qlRateHelperRate($D48)</f>
        <v>#VALUE!</v>
      </c>
      <c r="G48" s="24" t="str">
        <f>IF(ISERROR(_xll.qlSwapRateHelperSpread($D48)),IF(ISERROR(_xll.qlFuturesRateHelperConvexityAdjustment($D48)),"--",_xll.qlFuturesRateHelperConvexityAdjustment($D48)),_xll.qlSwapRateHelperSpread($D48))</f>
        <v>--</v>
      </c>
      <c r="H48" s="23" t="e">
        <f>_xll.qlRateHelperEarliestDate($D48)</f>
        <v>#VALUE!</v>
      </c>
      <c r="I48" s="22" t="e">
        <f>_xll.qlRateHelperLatestDate($D48)</f>
        <v>#VALUE!</v>
      </c>
      <c r="J48" s="24" t="e">
        <v>#N/A</v>
      </c>
    </row>
    <row r="49" spans="4:10" x14ac:dyDescent="0.2">
      <c r="D49" s="25" t="e">
        <v>#N/A</v>
      </c>
      <c r="E49" s="25" t="e">
        <f>_xll.qlRateHelperQuoteName(D49)</f>
        <v>#VALUE!</v>
      </c>
      <c r="F49" s="24" t="e">
        <f>_xll.qlRateHelperRate($D49)</f>
        <v>#VALUE!</v>
      </c>
      <c r="G49" s="24" t="str">
        <f>IF(ISERROR(_xll.qlSwapRateHelperSpread($D49)),IF(ISERROR(_xll.qlFuturesRateHelperConvexityAdjustment($D49)),"--",_xll.qlFuturesRateHelperConvexityAdjustment($D49)),_xll.qlSwapRateHelperSpread($D49))</f>
        <v>--</v>
      </c>
      <c r="H49" s="23" t="e">
        <f>_xll.qlRateHelperEarliestDate($D49)</f>
        <v>#VALUE!</v>
      </c>
      <c r="I49" s="22" t="e">
        <f>_xll.qlRateHelperLatestDate($D49)</f>
        <v>#VALUE!</v>
      </c>
      <c r="J49" s="24" t="e">
        <v>#N/A</v>
      </c>
    </row>
    <row r="50" spans="4:10" x14ac:dyDescent="0.2">
      <c r="D50" s="25" t="e">
        <v>#N/A</v>
      </c>
      <c r="E50" s="25" t="e">
        <f>_xll.qlRateHelperQuoteName(D50)</f>
        <v>#VALUE!</v>
      </c>
      <c r="F50" s="24" t="e">
        <f>_xll.qlRateHelperRate($D50)</f>
        <v>#VALUE!</v>
      </c>
      <c r="G50" s="24" t="str">
        <f>IF(ISERROR(_xll.qlSwapRateHelperSpread($D50)),IF(ISERROR(_xll.qlFuturesRateHelperConvexityAdjustment($D50)),"--",_xll.qlFuturesRateHelperConvexityAdjustment($D50)),_xll.qlSwapRateHelperSpread($D50))</f>
        <v>--</v>
      </c>
      <c r="H50" s="23" t="e">
        <f>_xll.qlRateHelperEarliestDate($D50)</f>
        <v>#VALUE!</v>
      </c>
      <c r="I50" s="22" t="e">
        <f>_xll.qlRateHelperLatestDate($D50)</f>
        <v>#VALUE!</v>
      </c>
      <c r="J50" s="24" t="e">
        <v>#N/A</v>
      </c>
    </row>
    <row r="51" spans="4:10" x14ac:dyDescent="0.2">
      <c r="D51" s="25" t="e">
        <v>#N/A</v>
      </c>
      <c r="E51" s="25" t="e">
        <f>_xll.qlRateHelperQuoteName(D51)</f>
        <v>#VALUE!</v>
      </c>
      <c r="F51" s="24" t="e">
        <f>_xll.qlRateHelperRate($D51)</f>
        <v>#VALUE!</v>
      </c>
      <c r="G51" s="24" t="str">
        <f>IF(ISERROR(_xll.qlSwapRateHelperSpread($D51)),IF(ISERROR(_xll.qlFuturesRateHelperConvexityAdjustment($D51)),"--",_xll.qlFuturesRateHelperConvexityAdjustment($D51)),_xll.qlSwapRateHelperSpread($D51))</f>
        <v>--</v>
      </c>
      <c r="H51" s="23" t="e">
        <f>_xll.qlRateHelperEarliestDate($D51)</f>
        <v>#VALUE!</v>
      </c>
      <c r="I51" s="22" t="e">
        <f>_xll.qlRateHelperLatestDate($D51)</f>
        <v>#VALUE!</v>
      </c>
      <c r="J51" s="24" t="e">
        <v>#N/A</v>
      </c>
    </row>
    <row r="52" spans="4:10" x14ac:dyDescent="0.2">
      <c r="D52" s="25" t="e">
        <v>#N/A</v>
      </c>
      <c r="E52" s="25" t="e">
        <f>_xll.qlRateHelperQuoteName(D52)</f>
        <v>#VALUE!</v>
      </c>
      <c r="F52" s="24" t="e">
        <f>_xll.qlRateHelperRate($D52)</f>
        <v>#VALUE!</v>
      </c>
      <c r="G52" s="24" t="str">
        <f>IF(ISERROR(_xll.qlSwapRateHelperSpread($D52)),IF(ISERROR(_xll.qlFuturesRateHelperConvexityAdjustment($D52)),"--",_xll.qlFuturesRateHelperConvexityAdjustment($D52)),_xll.qlSwapRateHelperSpread($D52))</f>
        <v>--</v>
      </c>
      <c r="H52" s="23" t="e">
        <f>_xll.qlRateHelperEarliestDate($D52)</f>
        <v>#VALUE!</v>
      </c>
      <c r="I52" s="22" t="e">
        <f>_xll.qlRateHelperLatestDate($D52)</f>
        <v>#VALUE!</v>
      </c>
      <c r="J52" s="24" t="e">
        <v>#N/A</v>
      </c>
    </row>
    <row r="53" spans="4:10" x14ac:dyDescent="0.2">
      <c r="D53" s="25" t="e">
        <v>#N/A</v>
      </c>
      <c r="E53" s="25" t="e">
        <f>_xll.qlRateHelperQuoteName(D53)</f>
        <v>#VALUE!</v>
      </c>
      <c r="F53" s="24" t="e">
        <f>_xll.qlRateHelperRate($D53)</f>
        <v>#VALUE!</v>
      </c>
      <c r="G53" s="24" t="str">
        <f>IF(ISERROR(_xll.qlSwapRateHelperSpread($D53)),IF(ISERROR(_xll.qlFuturesRateHelperConvexityAdjustment($D53)),"--",_xll.qlFuturesRateHelperConvexityAdjustment($D53)),_xll.qlSwapRateHelperSpread($D53))</f>
        <v>--</v>
      </c>
      <c r="H53" s="23" t="e">
        <f>_xll.qlRateHelperEarliestDate($D53)</f>
        <v>#VALUE!</v>
      </c>
      <c r="I53" s="22" t="e">
        <f>_xll.qlRateHelperLatestDate($D53)</f>
        <v>#VALUE!</v>
      </c>
      <c r="J53" s="24" t="e">
        <v>#N/A</v>
      </c>
    </row>
    <row r="54" spans="4:10" x14ac:dyDescent="0.2">
      <c r="D54" s="25" t="e">
        <v>#N/A</v>
      </c>
      <c r="E54" s="25" t="e">
        <f>_xll.qlRateHelperQuoteName(D54)</f>
        <v>#VALUE!</v>
      </c>
      <c r="F54" s="24" t="e">
        <f>_xll.qlRateHelperRate($D54)</f>
        <v>#VALUE!</v>
      </c>
      <c r="G54" s="24" t="str">
        <f>IF(ISERROR(_xll.qlSwapRateHelperSpread($D54)),IF(ISERROR(_xll.qlFuturesRateHelperConvexityAdjustment($D54)),"--",_xll.qlFuturesRateHelperConvexityAdjustment($D54)),_xll.qlSwapRateHelperSpread($D54))</f>
        <v>--</v>
      </c>
      <c r="H54" s="23" t="e">
        <f>_xll.qlRateHelperEarliestDate($D54)</f>
        <v>#VALUE!</v>
      </c>
      <c r="I54" s="22" t="e">
        <f>_xll.qlRateHelperLatestDate($D54)</f>
        <v>#VALUE!</v>
      </c>
      <c r="J54" s="24" t="e">
        <v>#N/A</v>
      </c>
    </row>
    <row r="55" spans="4:10" x14ac:dyDescent="0.2">
      <c r="D55" s="25" t="e">
        <v>#N/A</v>
      </c>
      <c r="E55" s="25" t="e">
        <f>_xll.qlRateHelperQuoteName(D55)</f>
        <v>#VALUE!</v>
      </c>
      <c r="F55" s="24" t="e">
        <f>_xll.qlRateHelperRate($D55)</f>
        <v>#VALUE!</v>
      </c>
      <c r="G55" s="24" t="str">
        <f>IF(ISERROR(_xll.qlSwapRateHelperSpread($D55)),IF(ISERROR(_xll.qlFuturesRateHelperConvexityAdjustment($D55)),"--",_xll.qlFuturesRateHelperConvexityAdjustment($D55)),_xll.qlSwapRateHelperSpread($D55))</f>
        <v>--</v>
      </c>
      <c r="H55" s="23" t="e">
        <f>_xll.qlRateHelperEarliestDate($D55)</f>
        <v>#VALUE!</v>
      </c>
      <c r="I55" s="22" t="e">
        <f>_xll.qlRateHelperLatestDate($D55)</f>
        <v>#VALUE!</v>
      </c>
      <c r="J55" s="24" t="e">
        <v>#N/A</v>
      </c>
    </row>
    <row r="56" spans="4:10" x14ac:dyDescent="0.2">
      <c r="D56" s="25" t="e">
        <v>#N/A</v>
      </c>
      <c r="E56" s="25" t="e">
        <f>_xll.qlRateHelperQuoteName(D56)</f>
        <v>#VALUE!</v>
      </c>
      <c r="F56" s="24" t="e">
        <f>_xll.qlRateHelperRate($D56)</f>
        <v>#VALUE!</v>
      </c>
      <c r="G56" s="24" t="str">
        <f>IF(ISERROR(_xll.qlSwapRateHelperSpread($D56)),IF(ISERROR(_xll.qlFuturesRateHelperConvexityAdjustment($D56)),"--",_xll.qlFuturesRateHelperConvexityAdjustment($D56)),_xll.qlSwapRateHelperSpread($D56))</f>
        <v>--</v>
      </c>
      <c r="H56" s="23" t="e">
        <f>_xll.qlRateHelperEarliestDate($D56)</f>
        <v>#VALUE!</v>
      </c>
      <c r="I56" s="22" t="e">
        <f>_xll.qlRateHelperLatestDate($D56)</f>
        <v>#VALUE!</v>
      </c>
      <c r="J56" s="24" t="e">
        <v>#N/A</v>
      </c>
    </row>
    <row r="57" spans="4:10" x14ac:dyDescent="0.2">
      <c r="D57" s="25" t="e">
        <v>#N/A</v>
      </c>
      <c r="E57" s="25" t="e">
        <f>_xll.qlRateHelperQuoteName(D57)</f>
        <v>#VALUE!</v>
      </c>
      <c r="F57" s="24" t="e">
        <f>_xll.qlRateHelperRate($D57)</f>
        <v>#VALUE!</v>
      </c>
      <c r="G57" s="24" t="str">
        <f>IF(ISERROR(_xll.qlSwapRateHelperSpread($D57)),IF(ISERROR(_xll.qlFuturesRateHelperConvexityAdjustment($D57)),"--",_xll.qlFuturesRateHelperConvexityAdjustment($D57)),_xll.qlSwapRateHelperSpread($D57))</f>
        <v>--</v>
      </c>
      <c r="H57" s="23" t="e">
        <f>_xll.qlRateHelperEarliestDate($D57)</f>
        <v>#VALUE!</v>
      </c>
      <c r="I57" s="22" t="e">
        <f>_xll.qlRateHelperLatestDate($D57)</f>
        <v>#VALUE!</v>
      </c>
      <c r="J57" s="24" t="e">
        <v>#N/A</v>
      </c>
    </row>
    <row r="58" spans="4:10" x14ac:dyDescent="0.2">
      <c r="D58" s="25" t="e">
        <v>#N/A</v>
      </c>
      <c r="E58" s="25" t="e">
        <f>_xll.qlRateHelperQuoteName(D58)</f>
        <v>#VALUE!</v>
      </c>
      <c r="F58" s="24" t="e">
        <f>_xll.qlRateHelperRate($D58)</f>
        <v>#VALUE!</v>
      </c>
      <c r="G58" s="24" t="str">
        <f>IF(ISERROR(_xll.qlSwapRateHelperSpread($D58)),IF(ISERROR(_xll.qlFuturesRateHelperConvexityAdjustment($D58)),"--",_xll.qlFuturesRateHelperConvexityAdjustment($D58)),_xll.qlSwapRateHelperSpread($D58))</f>
        <v>--</v>
      </c>
      <c r="H58" s="23" t="e">
        <f>_xll.qlRateHelperEarliestDate($D58)</f>
        <v>#VALUE!</v>
      </c>
      <c r="I58" s="22" t="e">
        <f>_xll.qlRateHelperLatestDate($D58)</f>
        <v>#VALUE!</v>
      </c>
      <c r="J58" s="24" t="e">
        <v>#N/A</v>
      </c>
    </row>
    <row r="59" spans="4:10" x14ac:dyDescent="0.2">
      <c r="D59" s="25" t="e">
        <v>#N/A</v>
      </c>
      <c r="E59" s="25" t="e">
        <f>_xll.qlRateHelperQuoteName(D59)</f>
        <v>#VALUE!</v>
      </c>
      <c r="F59" s="24" t="e">
        <f>_xll.qlRateHelperRate($D59)</f>
        <v>#VALUE!</v>
      </c>
      <c r="G59" s="24" t="str">
        <f>IF(ISERROR(_xll.qlSwapRateHelperSpread($D59)),IF(ISERROR(_xll.qlFuturesRateHelperConvexityAdjustment($D59)),"--",_xll.qlFuturesRateHelperConvexityAdjustment($D59)),_xll.qlSwapRateHelperSpread($D59))</f>
        <v>--</v>
      </c>
      <c r="H59" s="23" t="e">
        <f>_xll.qlRateHelperEarliestDate($D59)</f>
        <v>#VALUE!</v>
      </c>
      <c r="I59" s="22" t="e">
        <f>_xll.qlRateHelperLatestDate($D59)</f>
        <v>#VALUE!</v>
      </c>
      <c r="J59" s="24" t="e">
        <v>#N/A</v>
      </c>
    </row>
    <row r="60" spans="4:10" x14ac:dyDescent="0.2">
      <c r="D60" s="25" t="e">
        <v>#N/A</v>
      </c>
      <c r="E60" s="25" t="e">
        <f>_xll.qlRateHelperQuoteName(D60)</f>
        <v>#VALUE!</v>
      </c>
      <c r="F60" s="24" t="e">
        <f>_xll.qlRateHelperRate($D60)</f>
        <v>#VALUE!</v>
      </c>
      <c r="G60" s="24" t="str">
        <f>IF(ISERROR(_xll.qlSwapRateHelperSpread($D60)),IF(ISERROR(_xll.qlFuturesRateHelperConvexityAdjustment($D60)),"--",_xll.qlFuturesRateHelperConvexityAdjustment($D60)),_xll.qlSwapRateHelperSpread($D60))</f>
        <v>--</v>
      </c>
      <c r="H60" s="23" t="e">
        <f>_xll.qlRateHelperEarliestDate($D60)</f>
        <v>#VALUE!</v>
      </c>
      <c r="I60" s="22" t="e">
        <f>_xll.qlRateHelperLatestDate($D60)</f>
        <v>#VALUE!</v>
      </c>
      <c r="J60" s="24" t="e">
        <v>#N/A</v>
      </c>
    </row>
    <row r="61" spans="4:10" x14ac:dyDescent="0.2">
      <c r="D61" s="25" t="e">
        <v>#N/A</v>
      </c>
      <c r="E61" s="25" t="e">
        <f>_xll.qlRateHelperQuoteName(D61)</f>
        <v>#VALUE!</v>
      </c>
      <c r="F61" s="24" t="e">
        <f>_xll.qlRateHelperRate($D61)</f>
        <v>#VALUE!</v>
      </c>
      <c r="G61" s="24" t="str">
        <f>IF(ISERROR(_xll.qlSwapRateHelperSpread($D61)),IF(ISERROR(_xll.qlFuturesRateHelperConvexityAdjustment($D61)),"--",_xll.qlFuturesRateHelperConvexityAdjustment($D61)),_xll.qlSwapRateHelperSpread($D61))</f>
        <v>--</v>
      </c>
      <c r="H61" s="23" t="e">
        <f>_xll.qlRateHelperEarliestDate($D61)</f>
        <v>#VALUE!</v>
      </c>
      <c r="I61" s="22" t="e">
        <f>_xll.qlRateHelperLatestDate($D61)</f>
        <v>#VALUE!</v>
      </c>
      <c r="J61" s="24" t="e">
        <v>#N/A</v>
      </c>
    </row>
    <row r="62" spans="4:10" x14ac:dyDescent="0.2">
      <c r="D62" s="25" t="e">
        <v>#N/A</v>
      </c>
      <c r="E62" s="25" t="e">
        <f>_xll.qlRateHelperQuoteName(D62)</f>
        <v>#VALUE!</v>
      </c>
      <c r="F62" s="24" t="e">
        <f>_xll.qlRateHelperRate($D62)</f>
        <v>#VALUE!</v>
      </c>
      <c r="G62" s="24" t="str">
        <f>IF(ISERROR(_xll.qlSwapRateHelperSpread($D62)),IF(ISERROR(_xll.qlFuturesRateHelperConvexityAdjustment($D62)),"--",_xll.qlFuturesRateHelperConvexityAdjustment($D62)),_xll.qlSwapRateHelperSpread($D62))</f>
        <v>--</v>
      </c>
      <c r="H62" s="23" t="e">
        <f>_xll.qlRateHelperEarliestDate($D62)</f>
        <v>#VALUE!</v>
      </c>
      <c r="I62" s="22" t="e">
        <f>_xll.qlRateHelperLatestDate($D62)</f>
        <v>#VALUE!</v>
      </c>
      <c r="J62" s="24" t="e">
        <v>#N/A</v>
      </c>
    </row>
    <row r="63" spans="4:10" x14ac:dyDescent="0.2">
      <c r="D63" s="25" t="e">
        <v>#N/A</v>
      </c>
      <c r="E63" s="25" t="e">
        <f>_xll.qlRateHelperQuoteName(D63)</f>
        <v>#VALUE!</v>
      </c>
      <c r="F63" s="24" t="e">
        <f>_xll.qlRateHelperRate($D63)</f>
        <v>#VALUE!</v>
      </c>
      <c r="G63" s="24" t="str">
        <f>IF(ISERROR(_xll.qlSwapRateHelperSpread($D63)),IF(ISERROR(_xll.qlFuturesRateHelperConvexityAdjustment($D63)),"--",_xll.qlFuturesRateHelperConvexityAdjustment($D63)),_xll.qlSwapRateHelperSpread($D63))</f>
        <v>--</v>
      </c>
      <c r="H63" s="23" t="e">
        <f>_xll.qlRateHelperEarliestDate($D63)</f>
        <v>#VALUE!</v>
      </c>
      <c r="I63" s="22" t="e">
        <f>_xll.qlRateHelperLatestDate($D63)</f>
        <v>#VALUE!</v>
      </c>
      <c r="J63" s="24" t="e">
        <v>#N/A</v>
      </c>
    </row>
    <row r="64" spans="4:10" x14ac:dyDescent="0.2">
      <c r="D64" s="25" t="e">
        <v>#N/A</v>
      </c>
      <c r="E64" s="25" t="e">
        <f>_xll.qlRateHelperQuoteName(D64)</f>
        <v>#VALUE!</v>
      </c>
      <c r="F64" s="24" t="e">
        <f>_xll.qlRateHelperRate($D64)</f>
        <v>#VALUE!</v>
      </c>
      <c r="G64" s="24" t="str">
        <f>IF(ISERROR(_xll.qlSwapRateHelperSpread($D64)),IF(ISERROR(_xll.qlFuturesRateHelperConvexityAdjustment($D64)),"--",_xll.qlFuturesRateHelperConvexityAdjustment($D64)),_xll.qlSwapRateHelperSpread($D64))</f>
        <v>--</v>
      </c>
      <c r="H64" s="23" t="e">
        <f>_xll.qlRateHelperEarliestDate($D64)</f>
        <v>#VALUE!</v>
      </c>
      <c r="I64" s="22" t="e">
        <f>_xll.qlRateHelperLatestDate($D64)</f>
        <v>#VALUE!</v>
      </c>
      <c r="J64" s="24" t="e">
        <v>#N/A</v>
      </c>
    </row>
    <row r="65" spans="4:10" x14ac:dyDescent="0.2">
      <c r="D65" s="25" t="e">
        <v>#N/A</v>
      </c>
      <c r="E65" s="25" t="e">
        <f>_xll.qlRateHelperQuoteName(D65)</f>
        <v>#VALUE!</v>
      </c>
      <c r="F65" s="24" t="e">
        <f>_xll.qlRateHelperRate($D65)</f>
        <v>#VALUE!</v>
      </c>
      <c r="G65" s="24" t="str">
        <f>IF(ISERROR(_xll.qlSwapRateHelperSpread($D65)),IF(ISERROR(_xll.qlFuturesRateHelperConvexityAdjustment($D65)),"--",_xll.qlFuturesRateHelperConvexityAdjustment($D65)),_xll.qlSwapRateHelperSpread($D65))</f>
        <v>--</v>
      </c>
      <c r="H65" s="23" t="e">
        <f>_xll.qlRateHelperEarliestDate($D65)</f>
        <v>#VALUE!</v>
      </c>
      <c r="I65" s="22" t="e">
        <f>_xll.qlRateHelperLatestDate($D65)</f>
        <v>#VALUE!</v>
      </c>
      <c r="J65" s="24" t="e">
        <v>#N/A</v>
      </c>
    </row>
    <row r="66" spans="4:10" x14ac:dyDescent="0.2">
      <c r="D66" s="25" t="e">
        <v>#N/A</v>
      </c>
      <c r="E66" s="25" t="e">
        <f>_xll.qlRateHelperQuoteName(D66)</f>
        <v>#VALUE!</v>
      </c>
      <c r="F66" s="24" t="e">
        <f>_xll.qlRateHelperRate($D66)</f>
        <v>#VALUE!</v>
      </c>
      <c r="G66" s="24" t="str">
        <f>IF(ISERROR(_xll.qlSwapRateHelperSpread($D66)),IF(ISERROR(_xll.qlFuturesRateHelperConvexityAdjustment($D66)),"--",_xll.qlFuturesRateHelperConvexityAdjustment($D66)),_xll.qlSwapRateHelperSpread($D66))</f>
        <v>--</v>
      </c>
      <c r="H66" s="23" t="e">
        <f>_xll.qlRateHelperEarliestDate($D66)</f>
        <v>#VALUE!</v>
      </c>
      <c r="I66" s="22" t="e">
        <f>_xll.qlRateHelperLatestDate($D66)</f>
        <v>#VALUE!</v>
      </c>
      <c r="J66" s="24" t="e">
        <v>#N/A</v>
      </c>
    </row>
    <row r="67" spans="4:10" x14ac:dyDescent="0.2">
      <c r="D67" s="25" t="e">
        <v>#N/A</v>
      </c>
      <c r="E67" s="25" t="e">
        <f>_xll.qlRateHelperQuoteName(D67)</f>
        <v>#VALUE!</v>
      </c>
      <c r="F67" s="24" t="e">
        <f>_xll.qlRateHelperRate($D67)</f>
        <v>#VALUE!</v>
      </c>
      <c r="G67" s="24" t="str">
        <f>IF(ISERROR(_xll.qlSwapRateHelperSpread($D67)),IF(ISERROR(_xll.qlFuturesRateHelperConvexityAdjustment($D67)),"--",_xll.qlFuturesRateHelperConvexityAdjustment($D67)),_xll.qlSwapRateHelperSpread($D67))</f>
        <v>--</v>
      </c>
      <c r="H67" s="23" t="e">
        <f>_xll.qlRateHelperEarliestDate($D67)</f>
        <v>#VALUE!</v>
      </c>
      <c r="I67" s="22" t="e">
        <f>_xll.qlRateHelperLatestDate($D67)</f>
        <v>#VALUE!</v>
      </c>
      <c r="J67" s="24" t="e">
        <v>#N/A</v>
      </c>
    </row>
    <row r="68" spans="4:10" x14ac:dyDescent="0.2">
      <c r="D68" s="25" t="e">
        <v>#N/A</v>
      </c>
      <c r="E68" s="25" t="e">
        <f>_xll.qlRateHelperQuoteName(D68)</f>
        <v>#VALUE!</v>
      </c>
      <c r="F68" s="24" t="e">
        <f>_xll.qlRateHelperRate($D68)</f>
        <v>#VALUE!</v>
      </c>
      <c r="G68" s="24" t="str">
        <f>IF(ISERROR(_xll.qlSwapRateHelperSpread($D68)),IF(ISERROR(_xll.qlFuturesRateHelperConvexityAdjustment($D68)),"--",_xll.qlFuturesRateHelperConvexityAdjustment($D68)),_xll.qlSwapRateHelperSpread($D68))</f>
        <v>--</v>
      </c>
      <c r="H68" s="23" t="e">
        <f>_xll.qlRateHelperEarliestDate($D68)</f>
        <v>#VALUE!</v>
      </c>
      <c r="I68" s="22" t="e">
        <f>_xll.qlRateHelperLatestDate($D68)</f>
        <v>#VALUE!</v>
      </c>
      <c r="J68" s="24" t="e">
        <v>#N/A</v>
      </c>
    </row>
    <row r="69" spans="4:10" x14ac:dyDescent="0.2">
      <c r="D69" s="25" t="e">
        <v>#N/A</v>
      </c>
      <c r="E69" s="25" t="e">
        <f>_xll.qlRateHelperQuoteName(D69)</f>
        <v>#VALUE!</v>
      </c>
      <c r="F69" s="24" t="e">
        <f>_xll.qlRateHelperRate($D69)</f>
        <v>#VALUE!</v>
      </c>
      <c r="G69" s="24" t="str">
        <f>IF(ISERROR(_xll.qlSwapRateHelperSpread($D69)),IF(ISERROR(_xll.qlFuturesRateHelperConvexityAdjustment($D69)),"--",_xll.qlFuturesRateHelperConvexityAdjustment($D69)),_xll.qlSwapRateHelperSpread($D69))</f>
        <v>--</v>
      </c>
      <c r="H69" s="23" t="e">
        <f>_xll.qlRateHelperEarliestDate($D69)</f>
        <v>#VALUE!</v>
      </c>
      <c r="I69" s="22" t="e">
        <f>_xll.qlRateHelperLatestDate($D69)</f>
        <v>#VALUE!</v>
      </c>
      <c r="J69" s="24" t="e">
        <v>#N/A</v>
      </c>
    </row>
    <row r="70" spans="4:10" x14ac:dyDescent="0.2">
      <c r="D70" s="25" t="e">
        <v>#N/A</v>
      </c>
      <c r="E70" s="25" t="e">
        <f>_xll.qlRateHelperQuoteName(D70)</f>
        <v>#VALUE!</v>
      </c>
      <c r="F70" s="24" t="e">
        <f>_xll.qlRateHelperRate($D70)</f>
        <v>#VALUE!</v>
      </c>
      <c r="G70" s="24" t="str">
        <f>IF(ISERROR(_xll.qlSwapRateHelperSpread($D70)),IF(ISERROR(_xll.qlFuturesRateHelperConvexityAdjustment($D70)),"--",_xll.qlFuturesRateHelperConvexityAdjustment($D70)),_xll.qlSwapRateHelperSpread($D70))</f>
        <v>--</v>
      </c>
      <c r="H70" s="23" t="e">
        <f>_xll.qlRateHelperEarliestDate($D70)</f>
        <v>#VALUE!</v>
      </c>
      <c r="I70" s="22" t="e">
        <f>_xll.qlRateHelperLatestDate($D70)</f>
        <v>#VALUE!</v>
      </c>
      <c r="J70" s="24" t="e">
        <v>#N/A</v>
      </c>
    </row>
    <row r="71" spans="4:10" x14ac:dyDescent="0.2">
      <c r="D71" s="25" t="e">
        <v>#N/A</v>
      </c>
      <c r="E71" s="25" t="e">
        <f>_xll.qlRateHelperQuoteName(D71)</f>
        <v>#VALUE!</v>
      </c>
      <c r="F71" s="24" t="e">
        <f>_xll.qlRateHelperRate($D71)</f>
        <v>#VALUE!</v>
      </c>
      <c r="G71" s="24" t="str">
        <f>IF(ISERROR(_xll.qlSwapRateHelperSpread($D71)),IF(ISERROR(_xll.qlFuturesRateHelperConvexityAdjustment($D71)),"--",_xll.qlFuturesRateHelperConvexityAdjustment($D71)),_xll.qlSwapRateHelperSpread($D71))</f>
        <v>--</v>
      </c>
      <c r="H71" s="23" t="e">
        <f>_xll.qlRateHelperEarliestDate($D71)</f>
        <v>#VALUE!</v>
      </c>
      <c r="I71" s="22" t="e">
        <f>_xll.qlRateHelperLatestDate($D71)</f>
        <v>#VALUE!</v>
      </c>
      <c r="J71" s="24" t="e">
        <v>#N/A</v>
      </c>
    </row>
    <row r="72" spans="4:10" x14ac:dyDescent="0.2">
      <c r="D72" s="25" t="e">
        <v>#N/A</v>
      </c>
      <c r="E72" s="25" t="e">
        <f>_xll.qlRateHelperQuoteName(D72)</f>
        <v>#VALUE!</v>
      </c>
      <c r="F72" s="24" t="e">
        <f>_xll.qlRateHelperRate($D72)</f>
        <v>#VALUE!</v>
      </c>
      <c r="G72" s="24" t="str">
        <f>IF(ISERROR(_xll.qlSwapRateHelperSpread($D72)),IF(ISERROR(_xll.qlFuturesRateHelperConvexityAdjustment($D72)),"--",_xll.qlFuturesRateHelperConvexityAdjustment($D72)),_xll.qlSwapRateHelperSpread($D72))</f>
        <v>--</v>
      </c>
      <c r="H72" s="23" t="e">
        <f>_xll.qlRateHelperEarliestDate($D72)</f>
        <v>#VALUE!</v>
      </c>
      <c r="I72" s="22" t="e">
        <f>_xll.qlRateHelperLatestDate($D72)</f>
        <v>#VALUE!</v>
      </c>
      <c r="J72" s="24" t="e">
        <v>#N/A</v>
      </c>
    </row>
    <row r="73" spans="4:10" x14ac:dyDescent="0.2">
      <c r="D73" s="25" t="e">
        <v>#N/A</v>
      </c>
      <c r="E73" s="25" t="e">
        <f>_xll.qlRateHelperQuoteName(D73)</f>
        <v>#VALUE!</v>
      </c>
      <c r="F73" s="24" t="e">
        <f>_xll.qlRateHelperRate($D73)</f>
        <v>#VALUE!</v>
      </c>
      <c r="G73" s="24" t="str">
        <f>IF(ISERROR(_xll.qlSwapRateHelperSpread($D73)),IF(ISERROR(_xll.qlFuturesRateHelperConvexityAdjustment($D73)),"--",_xll.qlFuturesRateHelperConvexityAdjustment($D73)),_xll.qlSwapRateHelperSpread($D73))</f>
        <v>--</v>
      </c>
      <c r="H73" s="23" t="e">
        <f>_xll.qlRateHelperEarliestDate($D73)</f>
        <v>#VALUE!</v>
      </c>
      <c r="I73" s="22" t="e">
        <f>_xll.qlRateHelperLatestDate($D73)</f>
        <v>#VALUE!</v>
      </c>
      <c r="J73" s="24" t="e">
        <v>#N/A</v>
      </c>
    </row>
    <row r="74" spans="4:10" x14ac:dyDescent="0.2">
      <c r="D74" s="25" t="e">
        <v>#N/A</v>
      </c>
      <c r="E74" s="25" t="e">
        <f>_xll.qlRateHelperQuoteName(D74)</f>
        <v>#VALUE!</v>
      </c>
      <c r="F74" s="24" t="e">
        <f>_xll.qlRateHelperRate($D74)</f>
        <v>#VALUE!</v>
      </c>
      <c r="G74" s="24" t="str">
        <f>IF(ISERROR(_xll.qlSwapRateHelperSpread($D74)),IF(ISERROR(_xll.qlFuturesRateHelperConvexityAdjustment($D74)),"--",_xll.qlFuturesRateHelperConvexityAdjustment($D74)),_xll.qlSwapRateHelperSpread($D74))</f>
        <v>--</v>
      </c>
      <c r="H74" s="23" t="e">
        <f>_xll.qlRateHelperEarliestDate($D74)</f>
        <v>#VALUE!</v>
      </c>
      <c r="I74" s="22" t="e">
        <f>_xll.qlRateHelperLatestDate($D74)</f>
        <v>#VALUE!</v>
      </c>
      <c r="J74" s="24" t="e">
        <v>#N/A</v>
      </c>
    </row>
    <row r="75" spans="4:10" x14ac:dyDescent="0.2">
      <c r="D75" s="25" t="e">
        <v>#N/A</v>
      </c>
      <c r="E75" s="25" t="e">
        <f>_xll.qlRateHelperQuoteName(D75)</f>
        <v>#VALUE!</v>
      </c>
      <c r="F75" s="24" t="e">
        <f>_xll.qlRateHelperRate($D75)</f>
        <v>#VALUE!</v>
      </c>
      <c r="G75" s="24" t="str">
        <f>IF(ISERROR(_xll.qlSwapRateHelperSpread($D75)),IF(ISERROR(_xll.qlFuturesRateHelperConvexityAdjustment($D75)),"--",_xll.qlFuturesRateHelperConvexityAdjustment($D75)),_xll.qlSwapRateHelperSpread($D75))</f>
        <v>--</v>
      </c>
      <c r="H75" s="23" t="e">
        <f>_xll.qlRateHelperEarliestDate($D75)</f>
        <v>#VALUE!</v>
      </c>
      <c r="I75" s="22" t="e">
        <f>_xll.qlRateHelperLatestDate($D75)</f>
        <v>#VALUE!</v>
      </c>
      <c r="J75" s="24" t="e">
        <v>#N/A</v>
      </c>
    </row>
    <row r="76" spans="4:10" x14ac:dyDescent="0.2">
      <c r="D76" s="25" t="e">
        <v>#N/A</v>
      </c>
      <c r="E76" s="25" t="e">
        <f>_xll.qlRateHelperQuoteName(D76)</f>
        <v>#VALUE!</v>
      </c>
      <c r="F76" s="24" t="e">
        <f>_xll.qlRateHelperRate($D76)</f>
        <v>#VALUE!</v>
      </c>
      <c r="G76" s="24" t="str">
        <f>IF(ISERROR(_xll.qlSwapRateHelperSpread($D76)),IF(ISERROR(_xll.qlFuturesRateHelperConvexityAdjustment($D76)),"--",_xll.qlFuturesRateHelperConvexityAdjustment($D76)),_xll.qlSwapRateHelperSpread($D76))</f>
        <v>--</v>
      </c>
      <c r="H76" s="23" t="e">
        <f>_xll.qlRateHelperEarliestDate($D76)</f>
        <v>#VALUE!</v>
      </c>
      <c r="I76" s="22" t="e">
        <f>_xll.qlRateHelperLatestDate($D76)</f>
        <v>#VALUE!</v>
      </c>
      <c r="J76" s="24" t="e">
        <v>#N/A</v>
      </c>
    </row>
    <row r="77" spans="4:10" x14ac:dyDescent="0.2">
      <c r="D77" s="25" t="e">
        <v>#N/A</v>
      </c>
      <c r="E77" s="25" t="e">
        <f>_xll.qlRateHelperQuoteName(D77)</f>
        <v>#VALUE!</v>
      </c>
      <c r="F77" s="24" t="e">
        <f>_xll.qlRateHelperRate($D77)</f>
        <v>#VALUE!</v>
      </c>
      <c r="G77" s="24" t="str">
        <f>IF(ISERROR(_xll.qlSwapRateHelperSpread($D77)),IF(ISERROR(_xll.qlFuturesRateHelperConvexityAdjustment($D77)),"--",_xll.qlFuturesRateHelperConvexityAdjustment($D77)),_xll.qlSwapRateHelperSpread($D77))</f>
        <v>--</v>
      </c>
      <c r="H77" s="23" t="e">
        <f>_xll.qlRateHelperEarliestDate($D77)</f>
        <v>#VALUE!</v>
      </c>
      <c r="I77" s="22" t="e">
        <f>_xll.qlRateHelperLatestDate($D77)</f>
        <v>#VALUE!</v>
      </c>
      <c r="J77" s="24" t="e">
        <v>#N/A</v>
      </c>
    </row>
    <row r="78" spans="4:10" x14ac:dyDescent="0.2">
      <c r="D78" s="25" t="e">
        <v>#N/A</v>
      </c>
      <c r="E78" s="25" t="e">
        <f>_xll.qlRateHelperQuoteName(D78)</f>
        <v>#VALUE!</v>
      </c>
      <c r="F78" s="24" t="e">
        <f>_xll.qlRateHelperRate($D78)</f>
        <v>#VALUE!</v>
      </c>
      <c r="G78" s="24" t="str">
        <f>IF(ISERROR(_xll.qlSwapRateHelperSpread($D78)),IF(ISERROR(_xll.qlFuturesRateHelperConvexityAdjustment($D78)),"--",_xll.qlFuturesRateHelperConvexityAdjustment($D78)),_xll.qlSwapRateHelperSpread($D78))</f>
        <v>--</v>
      </c>
      <c r="H78" s="23" t="e">
        <f>_xll.qlRateHelperEarliestDate($D78)</f>
        <v>#VALUE!</v>
      </c>
      <c r="I78" s="22" t="e">
        <f>_xll.qlRateHelperLatestDate($D78)</f>
        <v>#VALUE!</v>
      </c>
      <c r="J78" s="24" t="e">
        <v>#N/A</v>
      </c>
    </row>
    <row r="79" spans="4:10" x14ac:dyDescent="0.2">
      <c r="D79" s="25" t="e">
        <v>#N/A</v>
      </c>
      <c r="E79" s="25" t="e">
        <f>_xll.qlRateHelperQuoteName(D79)</f>
        <v>#VALUE!</v>
      </c>
      <c r="F79" s="24" t="e">
        <f>_xll.qlRateHelperRate($D79)</f>
        <v>#VALUE!</v>
      </c>
      <c r="G79" s="24" t="str">
        <f>IF(ISERROR(_xll.qlSwapRateHelperSpread($D79)),IF(ISERROR(_xll.qlFuturesRateHelperConvexityAdjustment($D79)),"--",_xll.qlFuturesRateHelperConvexityAdjustment($D79)),_xll.qlSwapRateHelperSpread($D79))</f>
        <v>--</v>
      </c>
      <c r="H79" s="23" t="e">
        <f>_xll.qlRateHelperEarliestDate($D79)</f>
        <v>#VALUE!</v>
      </c>
      <c r="I79" s="22" t="e">
        <f>_xll.qlRateHelperLatestDate($D79)</f>
        <v>#VALUE!</v>
      </c>
      <c r="J79" s="24" t="e">
        <v>#N/A</v>
      </c>
    </row>
    <row r="80" spans="4:10" x14ac:dyDescent="0.2">
      <c r="D80" s="25" t="e">
        <v>#N/A</v>
      </c>
      <c r="E80" s="25" t="e">
        <f>_xll.qlRateHelperQuoteName(D80)</f>
        <v>#VALUE!</v>
      </c>
      <c r="F80" s="24" t="e">
        <f>_xll.qlRateHelperRate($D80)</f>
        <v>#VALUE!</v>
      </c>
      <c r="G80" s="24" t="str">
        <f>IF(ISERROR(_xll.qlSwapRateHelperSpread($D80)),IF(ISERROR(_xll.qlFuturesRateHelperConvexityAdjustment($D80)),"--",_xll.qlFuturesRateHelperConvexityAdjustment($D80)),_xll.qlSwapRateHelperSpread($D80))</f>
        <v>--</v>
      </c>
      <c r="H80" s="23" t="e">
        <f>_xll.qlRateHelperEarliestDate($D80)</f>
        <v>#VALUE!</v>
      </c>
      <c r="I80" s="22" t="e">
        <f>_xll.qlRateHelperLatestDate($D80)</f>
        <v>#VALUE!</v>
      </c>
      <c r="J80" s="24" t="e">
        <v>#N/A</v>
      </c>
    </row>
    <row r="81" spans="4:10" x14ac:dyDescent="0.2">
      <c r="D81" s="25" t="e">
        <v>#N/A</v>
      </c>
      <c r="E81" s="25" t="e">
        <f>_xll.qlRateHelperQuoteName(D81)</f>
        <v>#VALUE!</v>
      </c>
      <c r="F81" s="24" t="e">
        <f>_xll.qlRateHelperRate($D81)</f>
        <v>#VALUE!</v>
      </c>
      <c r="G81" s="24" t="str">
        <f>IF(ISERROR(_xll.qlSwapRateHelperSpread($D81)),IF(ISERROR(_xll.qlFuturesRateHelperConvexityAdjustment($D81)),"--",_xll.qlFuturesRateHelperConvexityAdjustment($D81)),_xll.qlSwapRateHelperSpread($D81))</f>
        <v>--</v>
      </c>
      <c r="H81" s="23" t="e">
        <f>_xll.qlRateHelperEarliestDate($D81)</f>
        <v>#VALUE!</v>
      </c>
      <c r="I81" s="22" t="e">
        <f>_xll.qlRateHelperLatestDate($D81)</f>
        <v>#VALUE!</v>
      </c>
      <c r="J81" s="24" t="e">
        <v>#N/A</v>
      </c>
    </row>
    <row r="82" spans="4:10" x14ac:dyDescent="0.2">
      <c r="D82" s="25" t="e">
        <v>#N/A</v>
      </c>
      <c r="E82" s="25" t="e">
        <f>_xll.qlRateHelperQuoteName(D82)</f>
        <v>#VALUE!</v>
      </c>
      <c r="F82" s="24" t="e">
        <f>_xll.qlRateHelperRate($D82)</f>
        <v>#VALUE!</v>
      </c>
      <c r="G82" s="24" t="str">
        <f>IF(ISERROR(_xll.qlSwapRateHelperSpread($D82)),IF(ISERROR(_xll.qlFuturesRateHelperConvexityAdjustment($D82)),"--",_xll.qlFuturesRateHelperConvexityAdjustment($D82)),_xll.qlSwapRateHelperSpread($D82))</f>
        <v>--</v>
      </c>
      <c r="H82" s="23" t="e">
        <f>_xll.qlRateHelperEarliestDate($D82)</f>
        <v>#VALUE!</v>
      </c>
      <c r="I82" s="22" t="e">
        <f>_xll.qlRateHelperLatestDate($D82)</f>
        <v>#VALUE!</v>
      </c>
      <c r="J82" s="24" t="e">
        <v>#N/A</v>
      </c>
    </row>
    <row r="83" spans="4:10" x14ac:dyDescent="0.2">
      <c r="D83" s="25" t="e">
        <v>#N/A</v>
      </c>
      <c r="E83" s="25" t="e">
        <f>_xll.qlRateHelperQuoteName(D83)</f>
        <v>#VALUE!</v>
      </c>
      <c r="F83" s="24" t="e">
        <f>_xll.qlRateHelperRate($D83)</f>
        <v>#VALUE!</v>
      </c>
      <c r="G83" s="24" t="str">
        <f>IF(ISERROR(_xll.qlSwapRateHelperSpread($D83)),IF(ISERROR(_xll.qlFuturesRateHelperConvexityAdjustment($D83)),"--",_xll.qlFuturesRateHelperConvexityAdjustment($D83)),_xll.qlSwapRateHelperSpread($D83))</f>
        <v>--</v>
      </c>
      <c r="H83" s="23" t="e">
        <f>_xll.qlRateHelperEarliestDate($D83)</f>
        <v>#VALUE!</v>
      </c>
      <c r="I83" s="22" t="e">
        <f>_xll.qlRateHelperLatestDate($D83)</f>
        <v>#VALUE!</v>
      </c>
      <c r="J83" s="24" t="e">
        <v>#N/A</v>
      </c>
    </row>
    <row r="84" spans="4:10" x14ac:dyDescent="0.2">
      <c r="D84" s="25" t="e">
        <v>#N/A</v>
      </c>
      <c r="E84" s="25" t="e">
        <f>_xll.qlRateHelperQuoteName(D84)</f>
        <v>#VALUE!</v>
      </c>
      <c r="F84" s="24" t="e">
        <f>_xll.qlRateHelperRate($D84)</f>
        <v>#VALUE!</v>
      </c>
      <c r="G84" s="24" t="str">
        <f>IF(ISERROR(_xll.qlSwapRateHelperSpread($D84)),IF(ISERROR(_xll.qlFuturesRateHelperConvexityAdjustment($D84)),"--",_xll.qlFuturesRateHelperConvexityAdjustment($D84)),_xll.qlSwapRateHelperSpread($D84))</f>
        <v>--</v>
      </c>
      <c r="H84" s="23" t="e">
        <f>_xll.qlRateHelperEarliestDate($D84)</f>
        <v>#VALUE!</v>
      </c>
      <c r="I84" s="22" t="e">
        <f>_xll.qlRateHelperLatestDate($D84)</f>
        <v>#VALUE!</v>
      </c>
      <c r="J84" s="24" t="e">
        <v>#N/A</v>
      </c>
    </row>
    <row r="85" spans="4:10" x14ac:dyDescent="0.2">
      <c r="D85" s="25" t="e">
        <v>#N/A</v>
      </c>
      <c r="E85" s="25" t="e">
        <f>_xll.qlRateHelperQuoteName(D85)</f>
        <v>#VALUE!</v>
      </c>
      <c r="F85" s="24" t="e">
        <f>_xll.qlRateHelperRate($D85)</f>
        <v>#VALUE!</v>
      </c>
      <c r="G85" s="24" t="str">
        <f>IF(ISERROR(_xll.qlSwapRateHelperSpread($D85)),IF(ISERROR(_xll.qlFuturesRateHelperConvexityAdjustment($D85)),"--",_xll.qlFuturesRateHelperConvexityAdjustment($D85)),_xll.qlSwapRateHelperSpread($D85))</f>
        <v>--</v>
      </c>
      <c r="H85" s="23" t="e">
        <f>_xll.qlRateHelperEarliestDate($D85)</f>
        <v>#VALUE!</v>
      </c>
      <c r="I85" s="22" t="e">
        <f>_xll.qlRateHelperLatestDate($D85)</f>
        <v>#VALUE!</v>
      </c>
      <c r="J85" s="24" t="e">
        <v>#N/A</v>
      </c>
    </row>
    <row r="86" spans="4:10" x14ac:dyDescent="0.2">
      <c r="D86" s="25" t="e">
        <v>#N/A</v>
      </c>
      <c r="E86" s="25" t="e">
        <f>_xll.qlRateHelperQuoteName(D86)</f>
        <v>#VALUE!</v>
      </c>
      <c r="F86" s="24" t="e">
        <f>_xll.qlRateHelperRate($D86)</f>
        <v>#VALUE!</v>
      </c>
      <c r="G86" s="24" t="str">
        <f>IF(ISERROR(_xll.qlSwapRateHelperSpread($D86)),IF(ISERROR(_xll.qlFuturesRateHelperConvexityAdjustment($D86)),"--",_xll.qlFuturesRateHelperConvexityAdjustment($D86)),_xll.qlSwapRateHelperSpread($D86))</f>
        <v>--</v>
      </c>
      <c r="H86" s="23" t="e">
        <f>_xll.qlRateHelperEarliestDate($D86)</f>
        <v>#VALUE!</v>
      </c>
      <c r="I86" s="22" t="e">
        <f>_xll.qlRateHelperLatestDate($D86)</f>
        <v>#VALUE!</v>
      </c>
      <c r="J86" s="24" t="e">
        <v>#N/A</v>
      </c>
    </row>
    <row r="87" spans="4:10" x14ac:dyDescent="0.2">
      <c r="D87" s="25" t="e">
        <v>#N/A</v>
      </c>
      <c r="E87" s="25" t="e">
        <f>_xll.qlRateHelperQuoteName(D87)</f>
        <v>#VALUE!</v>
      </c>
      <c r="F87" s="24" t="e">
        <f>_xll.qlRateHelperRate($D87)</f>
        <v>#VALUE!</v>
      </c>
      <c r="G87" s="24" t="str">
        <f>IF(ISERROR(_xll.qlSwapRateHelperSpread($D87)),IF(ISERROR(_xll.qlFuturesRateHelperConvexityAdjustment($D87)),"--",_xll.qlFuturesRateHelperConvexityAdjustment($D87)),_xll.qlSwapRateHelperSpread($D87))</f>
        <v>--</v>
      </c>
      <c r="H87" s="23" t="e">
        <f>_xll.qlRateHelperEarliestDate($D87)</f>
        <v>#VALUE!</v>
      </c>
      <c r="I87" s="22" t="e">
        <f>_xll.qlRateHelperLatestDate($D87)</f>
        <v>#VALUE!</v>
      </c>
      <c r="J87" s="24" t="e">
        <v>#N/A</v>
      </c>
    </row>
    <row r="88" spans="4:10" x14ac:dyDescent="0.2">
      <c r="D88" s="25" t="e">
        <v>#N/A</v>
      </c>
      <c r="E88" s="25" t="e">
        <f>_xll.qlRateHelperQuoteName(D88)</f>
        <v>#VALUE!</v>
      </c>
      <c r="F88" s="24" t="e">
        <f>_xll.qlRateHelperRate($D88)</f>
        <v>#VALUE!</v>
      </c>
      <c r="G88" s="24" t="str">
        <f>IF(ISERROR(_xll.qlSwapRateHelperSpread($D88)),IF(ISERROR(_xll.qlFuturesRateHelperConvexityAdjustment($D88)),"--",_xll.qlFuturesRateHelperConvexityAdjustment($D88)),_xll.qlSwapRateHelperSpread($D88))</f>
        <v>--</v>
      </c>
      <c r="H88" s="23" t="e">
        <f>_xll.qlRateHelperEarliestDate($D88)</f>
        <v>#VALUE!</v>
      </c>
      <c r="I88" s="22" t="e">
        <f>_xll.qlRateHelperLatestDate($D88)</f>
        <v>#VALUE!</v>
      </c>
      <c r="J88" s="24" t="e">
        <v>#N/A</v>
      </c>
    </row>
    <row r="89" spans="4:10" x14ac:dyDescent="0.2">
      <c r="D89" s="25" t="e">
        <v>#N/A</v>
      </c>
      <c r="E89" s="25" t="e">
        <f>_xll.qlRateHelperQuoteName(D89)</f>
        <v>#VALUE!</v>
      </c>
      <c r="F89" s="24" t="e">
        <f>_xll.qlRateHelperRate($D89)</f>
        <v>#VALUE!</v>
      </c>
      <c r="G89" s="24" t="str">
        <f>IF(ISERROR(_xll.qlSwapRateHelperSpread($D89)),IF(ISERROR(_xll.qlFuturesRateHelperConvexityAdjustment($D89)),"--",_xll.qlFuturesRateHelperConvexityAdjustment($D89)),_xll.qlSwapRateHelperSpread($D89))</f>
        <v>--</v>
      </c>
      <c r="H89" s="23" t="e">
        <f>_xll.qlRateHelperEarliestDate($D89)</f>
        <v>#VALUE!</v>
      </c>
      <c r="I89" s="22" t="e">
        <f>_xll.qlRateHelperLatestDate($D89)</f>
        <v>#VALUE!</v>
      </c>
      <c r="J89" s="24" t="e">
        <v>#N/A</v>
      </c>
    </row>
    <row r="90" spans="4:10" x14ac:dyDescent="0.2">
      <c r="D90" s="25" t="e">
        <v>#N/A</v>
      </c>
      <c r="E90" s="25" t="e">
        <f>_xll.qlRateHelperQuoteName(D90)</f>
        <v>#VALUE!</v>
      </c>
      <c r="F90" s="24" t="e">
        <f>_xll.qlRateHelperRate($D90)</f>
        <v>#VALUE!</v>
      </c>
      <c r="G90" s="24" t="str">
        <f>IF(ISERROR(_xll.qlSwapRateHelperSpread($D90)),IF(ISERROR(_xll.qlFuturesRateHelperConvexityAdjustment($D90)),"--",_xll.qlFuturesRateHelperConvexityAdjustment($D90)),_xll.qlSwapRateHelperSpread($D90))</f>
        <v>--</v>
      </c>
      <c r="H90" s="23" t="e">
        <f>_xll.qlRateHelperEarliestDate($D90)</f>
        <v>#VALUE!</v>
      </c>
      <c r="I90" s="22" t="e">
        <f>_xll.qlRateHelperLatestDate($D90)</f>
        <v>#VALUE!</v>
      </c>
      <c r="J90" s="24" t="e">
        <v>#N/A</v>
      </c>
    </row>
    <row r="91" spans="4:10" x14ac:dyDescent="0.2">
      <c r="D91" s="25" t="e">
        <v>#N/A</v>
      </c>
      <c r="E91" s="25" t="e">
        <f>_xll.qlRateHelperQuoteName(D91)</f>
        <v>#VALUE!</v>
      </c>
      <c r="F91" s="24" t="e">
        <f>_xll.qlRateHelperRate($D91)</f>
        <v>#VALUE!</v>
      </c>
      <c r="G91" s="24" t="str">
        <f>IF(ISERROR(_xll.qlSwapRateHelperSpread($D91)),IF(ISERROR(_xll.qlFuturesRateHelperConvexityAdjustment($D91)),"--",_xll.qlFuturesRateHelperConvexityAdjustment($D91)),_xll.qlSwapRateHelperSpread($D91))</f>
        <v>--</v>
      </c>
      <c r="H91" s="23" t="e">
        <f>_xll.qlRateHelperEarliestDate($D91)</f>
        <v>#VALUE!</v>
      </c>
      <c r="I91" s="22" t="e">
        <f>_xll.qlRateHelperLatestDate($D91)</f>
        <v>#VALUE!</v>
      </c>
      <c r="J91" s="24" t="e">
        <v>#N/A</v>
      </c>
    </row>
    <row r="92" spans="4:10" x14ac:dyDescent="0.2">
      <c r="D92" s="25" t="e">
        <v>#N/A</v>
      </c>
      <c r="E92" s="25" t="e">
        <f>_xll.qlRateHelperQuoteName(D92)</f>
        <v>#VALUE!</v>
      </c>
      <c r="F92" s="24" t="e">
        <f>_xll.qlRateHelperRate($D92)</f>
        <v>#VALUE!</v>
      </c>
      <c r="G92" s="24" t="str">
        <f>IF(ISERROR(_xll.qlSwapRateHelperSpread($D92)),IF(ISERROR(_xll.qlFuturesRateHelperConvexityAdjustment($D92)),"--",_xll.qlFuturesRateHelperConvexityAdjustment($D92)),_xll.qlSwapRateHelperSpread($D92))</f>
        <v>--</v>
      </c>
      <c r="H92" s="23" t="e">
        <f>_xll.qlRateHelperEarliestDate($D92)</f>
        <v>#VALUE!</v>
      </c>
      <c r="I92" s="22" t="e">
        <f>_xll.qlRateHelperLatestDate($D92)</f>
        <v>#VALUE!</v>
      </c>
      <c r="J92" s="24" t="e">
        <v>#N/A</v>
      </c>
    </row>
    <row r="93" spans="4:10" x14ac:dyDescent="0.2">
      <c r="D93" s="25" t="e">
        <v>#N/A</v>
      </c>
      <c r="E93" s="25" t="e">
        <f>_xll.qlRateHelperQuoteName(D93)</f>
        <v>#VALUE!</v>
      </c>
      <c r="F93" s="24" t="e">
        <f>_xll.qlRateHelperRate($D93)</f>
        <v>#VALUE!</v>
      </c>
      <c r="G93" s="24" t="str">
        <f>IF(ISERROR(_xll.qlSwapRateHelperSpread($D93)),IF(ISERROR(_xll.qlFuturesRateHelperConvexityAdjustment($D93)),"--",_xll.qlFuturesRateHelperConvexityAdjustment($D93)),_xll.qlSwapRateHelperSpread($D93))</f>
        <v>--</v>
      </c>
      <c r="H93" s="23" t="e">
        <f>_xll.qlRateHelperEarliestDate($D93)</f>
        <v>#VALUE!</v>
      </c>
      <c r="I93" s="22" t="e">
        <f>_xll.qlRateHelperLatestDate($D93)</f>
        <v>#VALUE!</v>
      </c>
      <c r="J93" s="24" t="e">
        <v>#N/A</v>
      </c>
    </row>
    <row r="94" spans="4:10" x14ac:dyDescent="0.2">
      <c r="D94" s="25" t="e">
        <v>#N/A</v>
      </c>
      <c r="E94" s="25" t="e">
        <f>_xll.qlRateHelperQuoteName(D94)</f>
        <v>#VALUE!</v>
      </c>
      <c r="F94" s="24" t="e">
        <f>_xll.qlRateHelperRate($D94)</f>
        <v>#VALUE!</v>
      </c>
      <c r="G94" s="24" t="str">
        <f>IF(ISERROR(_xll.qlSwapRateHelperSpread($D94)),IF(ISERROR(_xll.qlFuturesRateHelperConvexityAdjustment($D94)),"--",_xll.qlFuturesRateHelperConvexityAdjustment($D94)),_xll.qlSwapRateHelperSpread($D94))</f>
        <v>--</v>
      </c>
      <c r="H94" s="23" t="e">
        <f>_xll.qlRateHelperEarliestDate($D94)</f>
        <v>#VALUE!</v>
      </c>
      <c r="I94" s="22" t="e">
        <f>_xll.qlRateHelperLatestDate($D94)</f>
        <v>#VALUE!</v>
      </c>
      <c r="J94" s="24" t="e">
        <v>#N/A</v>
      </c>
    </row>
    <row r="95" spans="4:10" x14ac:dyDescent="0.2">
      <c r="D95" s="25" t="e">
        <v>#N/A</v>
      </c>
      <c r="E95" s="25" t="e">
        <f>_xll.qlRateHelperQuoteName(D95)</f>
        <v>#VALUE!</v>
      </c>
      <c r="F95" s="24" t="e">
        <f>_xll.qlRateHelperRate($D95)</f>
        <v>#VALUE!</v>
      </c>
      <c r="G95" s="24" t="str">
        <f>IF(ISERROR(_xll.qlSwapRateHelperSpread($D95)),IF(ISERROR(_xll.qlFuturesRateHelperConvexityAdjustment($D95)),"--",_xll.qlFuturesRateHelperConvexityAdjustment($D95)),_xll.qlSwapRateHelperSpread($D95))</f>
        <v>--</v>
      </c>
      <c r="H95" s="23" t="e">
        <f>_xll.qlRateHelperEarliestDate($D95)</f>
        <v>#VALUE!</v>
      </c>
      <c r="I95" s="22" t="e">
        <f>_xll.qlRateHelperLatestDate($D95)</f>
        <v>#VALUE!</v>
      </c>
      <c r="J95" s="24" t="e">
        <v>#N/A</v>
      </c>
    </row>
    <row r="96" spans="4:10" x14ac:dyDescent="0.2">
      <c r="D96" s="25" t="e">
        <v>#N/A</v>
      </c>
      <c r="E96" s="25" t="e">
        <f>_xll.qlRateHelperQuoteName(D96)</f>
        <v>#VALUE!</v>
      </c>
      <c r="F96" s="24" t="e">
        <f>_xll.qlRateHelperRate($D96)</f>
        <v>#VALUE!</v>
      </c>
      <c r="G96" s="24" t="str">
        <f>IF(ISERROR(_xll.qlSwapRateHelperSpread($D96)),IF(ISERROR(_xll.qlFuturesRateHelperConvexityAdjustment($D96)),"--",_xll.qlFuturesRateHelperConvexityAdjustment($D96)),_xll.qlSwapRateHelperSpread($D96))</f>
        <v>--</v>
      </c>
      <c r="H96" s="23" t="e">
        <f>_xll.qlRateHelperEarliestDate($D96)</f>
        <v>#VALUE!</v>
      </c>
      <c r="I96" s="22" t="e">
        <f>_xll.qlRateHelperLatestDate($D96)</f>
        <v>#VALUE!</v>
      </c>
      <c r="J96" s="24" t="e">
        <v>#N/A</v>
      </c>
    </row>
    <row r="97" spans="4:10" x14ac:dyDescent="0.2">
      <c r="D97" s="25" t="e">
        <v>#N/A</v>
      </c>
      <c r="E97" s="25" t="e">
        <f>_xll.qlRateHelperQuoteName(D97)</f>
        <v>#VALUE!</v>
      </c>
      <c r="F97" s="24" t="e">
        <f>_xll.qlRateHelperRate($D97)</f>
        <v>#VALUE!</v>
      </c>
      <c r="G97" s="24" t="str">
        <f>IF(ISERROR(_xll.qlSwapRateHelperSpread($D97)),IF(ISERROR(_xll.qlFuturesRateHelperConvexityAdjustment($D97)),"--",_xll.qlFuturesRateHelperConvexityAdjustment($D97)),_xll.qlSwapRateHelperSpread($D97))</f>
        <v>--</v>
      </c>
      <c r="H97" s="23" t="e">
        <f>_xll.qlRateHelperEarliestDate($D97)</f>
        <v>#VALUE!</v>
      </c>
      <c r="I97" s="22" t="e">
        <f>_xll.qlRateHelperLatestDate($D97)</f>
        <v>#VALUE!</v>
      </c>
      <c r="J97" s="24" t="e">
        <v>#N/A</v>
      </c>
    </row>
    <row r="98" spans="4:10" x14ac:dyDescent="0.2">
      <c r="D98" s="25" t="e">
        <v>#N/A</v>
      </c>
      <c r="E98" s="25" t="e">
        <f>_xll.qlRateHelperQuoteName(D98)</f>
        <v>#VALUE!</v>
      </c>
      <c r="F98" s="24" t="e">
        <f>_xll.qlRateHelperRate($D98)</f>
        <v>#VALUE!</v>
      </c>
      <c r="G98" s="24" t="str">
        <f>IF(ISERROR(_xll.qlSwapRateHelperSpread($D98)),IF(ISERROR(_xll.qlFuturesRateHelperConvexityAdjustment($D98)),"--",_xll.qlFuturesRateHelperConvexityAdjustment($D98)),_xll.qlSwapRateHelperSpread($D98))</f>
        <v>--</v>
      </c>
      <c r="H98" s="23" t="e">
        <f>_xll.qlRateHelperEarliestDate($D98)</f>
        <v>#VALUE!</v>
      </c>
      <c r="I98" s="22" t="e">
        <f>_xll.qlRateHelperLatestDate($D98)</f>
        <v>#VALUE!</v>
      </c>
      <c r="J98" s="24" t="e">
        <v>#N/A</v>
      </c>
    </row>
    <row r="99" spans="4:10" x14ac:dyDescent="0.2">
      <c r="D99" s="25" t="e">
        <v>#N/A</v>
      </c>
      <c r="E99" s="25" t="e">
        <f>_xll.qlRateHelperQuoteName(D99)</f>
        <v>#VALUE!</v>
      </c>
      <c r="F99" s="24" t="e">
        <f>_xll.qlRateHelperRate($D99)</f>
        <v>#VALUE!</v>
      </c>
      <c r="G99" s="24" t="str">
        <f>IF(ISERROR(_xll.qlSwapRateHelperSpread($D99)),IF(ISERROR(_xll.qlFuturesRateHelperConvexityAdjustment($D99)),"--",_xll.qlFuturesRateHelperConvexityAdjustment($D99)),_xll.qlSwapRateHelperSpread($D99))</f>
        <v>--</v>
      </c>
      <c r="H99" s="23" t="e">
        <f>_xll.qlRateHelperEarliestDate($D99)</f>
        <v>#VALUE!</v>
      </c>
      <c r="I99" s="22" t="e">
        <f>_xll.qlRateHelperLatestDate($D99)</f>
        <v>#VALUE!</v>
      </c>
      <c r="J99" s="24" t="e">
        <v>#N/A</v>
      </c>
    </row>
    <row r="100" spans="4:10" x14ac:dyDescent="0.2">
      <c r="D100" s="25" t="e">
        <v>#N/A</v>
      </c>
      <c r="E100" s="25" t="e">
        <f>_xll.qlRateHelperQuoteName(D100)</f>
        <v>#VALUE!</v>
      </c>
      <c r="F100" s="24" t="e">
        <f>_xll.qlRateHelperRate($D100)</f>
        <v>#VALUE!</v>
      </c>
      <c r="G100" s="24" t="str">
        <f>IF(ISERROR(_xll.qlSwapRateHelperSpread($D100)),IF(ISERROR(_xll.qlFuturesRateHelperConvexityAdjustment($D100)),"--",_xll.qlFuturesRateHelperConvexityAdjustment($D100)),_xll.qlSwapRateHelperSpread($D100))</f>
        <v>--</v>
      </c>
      <c r="H100" s="23" t="e">
        <f>_xll.qlRateHelperEarliestDate($D100)</f>
        <v>#VALUE!</v>
      </c>
      <c r="I100" s="22" t="e">
        <f>_xll.qlRateHelperLatestDate($D100)</f>
        <v>#VALUE!</v>
      </c>
      <c r="J100" s="24" t="e">
        <v>#N/A</v>
      </c>
    </row>
    <row r="101" spans="4:10" x14ac:dyDescent="0.2">
      <c r="D101" s="25" t="e">
        <v>#N/A</v>
      </c>
      <c r="E101" s="25" t="e">
        <f>_xll.qlRateHelperQuoteName(D101)</f>
        <v>#VALUE!</v>
      </c>
      <c r="F101" s="24" t="e">
        <f>_xll.qlRateHelperRate($D101)</f>
        <v>#VALUE!</v>
      </c>
      <c r="G101" s="24" t="str">
        <f>IF(ISERROR(_xll.qlSwapRateHelperSpread($D101)),IF(ISERROR(_xll.qlFuturesRateHelperConvexityAdjustment($D101)),"--",_xll.qlFuturesRateHelperConvexityAdjustment($D101)),_xll.qlSwapRateHelperSpread($D101))</f>
        <v>--</v>
      </c>
      <c r="H101" s="23" t="e">
        <f>_xll.qlRateHelperEarliestDate($D101)</f>
        <v>#VALUE!</v>
      </c>
      <c r="I101" s="22" t="e">
        <f>_xll.qlRateHelperLatestDate($D101)</f>
        <v>#VALUE!</v>
      </c>
      <c r="J101" s="24" t="e">
        <v>#N/A</v>
      </c>
    </row>
    <row r="102" spans="4:10" x14ac:dyDescent="0.2">
      <c r="D102" s="25" t="e">
        <v>#N/A</v>
      </c>
      <c r="E102" s="25" t="e">
        <f>_xll.qlRateHelperQuoteName(D102)</f>
        <v>#VALUE!</v>
      </c>
      <c r="F102" s="24" t="e">
        <f>_xll.qlRateHelperRate($D102)</f>
        <v>#VALUE!</v>
      </c>
      <c r="G102" s="24" t="str">
        <f>IF(ISERROR(_xll.qlSwapRateHelperSpread($D102)),IF(ISERROR(_xll.qlFuturesRateHelperConvexityAdjustment($D102)),"--",_xll.qlFuturesRateHelperConvexityAdjustment($D102)),_xll.qlSwapRateHelperSpread($D102))</f>
        <v>--</v>
      </c>
      <c r="H102" s="23" t="e">
        <f>_xll.qlRateHelperEarliestDate($D102)</f>
        <v>#VALUE!</v>
      </c>
      <c r="I102" s="22" t="e">
        <f>_xll.qlRateHelperLatestDate($D102)</f>
        <v>#VALUE!</v>
      </c>
      <c r="J102" s="24" t="e">
        <v>#N/A</v>
      </c>
    </row>
    <row r="103" spans="4:10" x14ac:dyDescent="0.2">
      <c r="D103" s="25" t="e">
        <v>#N/A</v>
      </c>
      <c r="E103" s="25" t="e">
        <f>_xll.qlRateHelperQuoteName(D103)</f>
        <v>#VALUE!</v>
      </c>
      <c r="F103" s="24" t="e">
        <f>_xll.qlRateHelperRate($D103)</f>
        <v>#VALUE!</v>
      </c>
      <c r="G103" s="24" t="str">
        <f>IF(ISERROR(_xll.qlSwapRateHelperSpread($D103)),IF(ISERROR(_xll.qlFuturesRateHelperConvexityAdjustment($D103)),"--",_xll.qlFuturesRateHelperConvexityAdjustment($D103)),_xll.qlSwapRateHelperSpread($D103))</f>
        <v>--</v>
      </c>
      <c r="H103" s="23" t="e">
        <f>_xll.qlRateHelperEarliestDate($D103)</f>
        <v>#VALUE!</v>
      </c>
      <c r="I103" s="22" t="e">
        <f>_xll.qlRateHelperLatestDate($D103)</f>
        <v>#VALUE!</v>
      </c>
      <c r="J103" s="24" t="e">
        <v>#N/A</v>
      </c>
    </row>
    <row r="104" spans="4:10" x14ac:dyDescent="0.2">
      <c r="D104" s="25" t="e">
        <v>#N/A</v>
      </c>
      <c r="E104" s="25" t="e">
        <f>_xll.qlRateHelperQuoteName(D104)</f>
        <v>#VALUE!</v>
      </c>
      <c r="F104" s="24" t="e">
        <f>_xll.qlRateHelperRate($D104)</f>
        <v>#VALUE!</v>
      </c>
      <c r="G104" s="24" t="str">
        <f>IF(ISERROR(_xll.qlSwapRateHelperSpread($D104)),IF(ISERROR(_xll.qlFuturesRateHelperConvexityAdjustment($D104)),"--",_xll.qlFuturesRateHelperConvexityAdjustment($D104)),_xll.qlSwapRateHelperSpread($D104))</f>
        <v>--</v>
      </c>
      <c r="H104" s="23" t="e">
        <f>_xll.qlRateHelperEarliestDate($D104)</f>
        <v>#VALUE!</v>
      </c>
      <c r="I104" s="22" t="e">
        <f>_xll.qlRateHelperLatestDate($D104)</f>
        <v>#VALUE!</v>
      </c>
      <c r="J104" s="24" t="e">
        <v>#N/A</v>
      </c>
    </row>
    <row r="105" spans="4:10" x14ac:dyDescent="0.2">
      <c r="D105" s="25" t="e">
        <v>#N/A</v>
      </c>
      <c r="E105" s="25" t="e">
        <f>_xll.qlRateHelperQuoteName(D105)</f>
        <v>#VALUE!</v>
      </c>
      <c r="F105" s="24" t="e">
        <f>_xll.qlRateHelperRate($D105)</f>
        <v>#VALUE!</v>
      </c>
      <c r="G105" s="24" t="str">
        <f>IF(ISERROR(_xll.qlSwapRateHelperSpread($D105)),IF(ISERROR(_xll.qlFuturesRateHelperConvexityAdjustment($D105)),"--",_xll.qlFuturesRateHelperConvexityAdjustment($D105)),_xll.qlSwapRateHelperSpread($D105))</f>
        <v>--</v>
      </c>
      <c r="H105" s="23" t="e">
        <f>_xll.qlRateHelperEarliestDate($D105)</f>
        <v>#VALUE!</v>
      </c>
      <c r="I105" s="22" t="e">
        <f>_xll.qlRateHelperLatestDate($D105)</f>
        <v>#VALUE!</v>
      </c>
      <c r="J105" s="24" t="e">
        <v>#N/A</v>
      </c>
    </row>
    <row r="106" spans="4:10" x14ac:dyDescent="0.2">
      <c r="D106" s="25" t="e">
        <v>#N/A</v>
      </c>
      <c r="E106" s="25" t="e">
        <f>_xll.qlRateHelperQuoteName(D106)</f>
        <v>#VALUE!</v>
      </c>
      <c r="F106" s="24" t="e">
        <f>_xll.qlRateHelperRate($D106)</f>
        <v>#VALUE!</v>
      </c>
      <c r="G106" s="24" t="str">
        <f>IF(ISERROR(_xll.qlSwapRateHelperSpread($D106)),IF(ISERROR(_xll.qlFuturesRateHelperConvexityAdjustment($D106)),"--",_xll.qlFuturesRateHelperConvexityAdjustment($D106)),_xll.qlSwapRateHelperSpread($D106))</f>
        <v>--</v>
      </c>
      <c r="H106" s="23" t="e">
        <f>_xll.qlRateHelperEarliestDate($D106)</f>
        <v>#VALUE!</v>
      </c>
      <c r="I106" s="22" t="e">
        <f>_xll.qlRateHelperLatestDate($D106)</f>
        <v>#VALUE!</v>
      </c>
      <c r="J106" s="24" t="e">
        <v>#N/A</v>
      </c>
    </row>
    <row r="107" spans="4:10" x14ac:dyDescent="0.2">
      <c r="D107" s="25" t="e">
        <v>#N/A</v>
      </c>
      <c r="E107" s="25" t="e">
        <f>_xll.qlRateHelperQuoteName(D107)</f>
        <v>#VALUE!</v>
      </c>
      <c r="F107" s="24" t="e">
        <f>_xll.qlRateHelperRate($D107)</f>
        <v>#VALUE!</v>
      </c>
      <c r="G107" s="24" t="str">
        <f>IF(ISERROR(_xll.qlSwapRateHelperSpread($D107)),IF(ISERROR(_xll.qlFuturesRateHelperConvexityAdjustment($D107)),"--",_xll.qlFuturesRateHelperConvexityAdjustment($D107)),_xll.qlSwapRateHelperSpread($D107))</f>
        <v>--</v>
      </c>
      <c r="H107" s="23" t="e">
        <f>_xll.qlRateHelperEarliestDate($D107)</f>
        <v>#VALUE!</v>
      </c>
      <c r="I107" s="22" t="e">
        <f>_xll.qlRateHelperLatestDate($D107)</f>
        <v>#VALUE!</v>
      </c>
      <c r="J107" s="24" t="e">
        <v>#N/A</v>
      </c>
    </row>
    <row r="108" spans="4:10" x14ac:dyDescent="0.2">
      <c r="D108" s="25" t="e">
        <v>#N/A</v>
      </c>
      <c r="E108" s="25" t="e">
        <f>_xll.qlRateHelperQuoteName(D108)</f>
        <v>#VALUE!</v>
      </c>
      <c r="F108" s="24" t="e">
        <f>_xll.qlRateHelperRate($D108)</f>
        <v>#VALUE!</v>
      </c>
      <c r="G108" s="24" t="str">
        <f>IF(ISERROR(_xll.qlSwapRateHelperSpread($D108)),IF(ISERROR(_xll.qlFuturesRateHelperConvexityAdjustment($D108)),"--",_xll.qlFuturesRateHelperConvexityAdjustment($D108)),_xll.qlSwapRateHelperSpread($D108))</f>
        <v>--</v>
      </c>
      <c r="H108" s="23" t="e">
        <f>_xll.qlRateHelperEarliestDate($D108)</f>
        <v>#VALUE!</v>
      </c>
      <c r="I108" s="22" t="e">
        <f>_xll.qlRateHelperLatestDate($D108)</f>
        <v>#VALUE!</v>
      </c>
      <c r="J108" s="24" t="e">
        <v>#N/A</v>
      </c>
    </row>
    <row r="109" spans="4:10" x14ac:dyDescent="0.2">
      <c r="D109" s="25" t="e">
        <v>#N/A</v>
      </c>
      <c r="E109" s="25" t="e">
        <f>_xll.qlRateHelperQuoteName(D109)</f>
        <v>#VALUE!</v>
      </c>
      <c r="F109" s="24" t="e">
        <f>_xll.qlRateHelperRate($D109)</f>
        <v>#VALUE!</v>
      </c>
      <c r="G109" s="24" t="str">
        <f>IF(ISERROR(_xll.qlSwapRateHelperSpread($D109)),IF(ISERROR(_xll.qlFuturesRateHelperConvexityAdjustment($D109)),"--",_xll.qlFuturesRateHelperConvexityAdjustment($D109)),_xll.qlSwapRateHelperSpread($D109))</f>
        <v>--</v>
      </c>
      <c r="H109" s="23" t="e">
        <f>_xll.qlRateHelperEarliestDate($D109)</f>
        <v>#VALUE!</v>
      </c>
      <c r="I109" s="22" t="e">
        <f>_xll.qlRateHelperLatestDate($D109)</f>
        <v>#VALUE!</v>
      </c>
      <c r="J109" s="24" t="e">
        <v>#N/A</v>
      </c>
    </row>
    <row r="110" spans="4:10" x14ac:dyDescent="0.2">
      <c r="D110" s="25" t="e">
        <v>#N/A</v>
      </c>
      <c r="E110" s="25" t="e">
        <f>_xll.qlRateHelperQuoteName(D110)</f>
        <v>#VALUE!</v>
      </c>
      <c r="F110" s="24" t="e">
        <f>_xll.qlRateHelperRate($D110)</f>
        <v>#VALUE!</v>
      </c>
      <c r="G110" s="24" t="str">
        <f>IF(ISERROR(_xll.qlSwapRateHelperSpread($D110)),IF(ISERROR(_xll.qlFuturesRateHelperConvexityAdjustment($D110)),"--",_xll.qlFuturesRateHelperConvexityAdjustment($D110)),_xll.qlSwapRateHelperSpread($D110))</f>
        <v>--</v>
      </c>
      <c r="H110" s="23" t="e">
        <f>_xll.qlRateHelperEarliestDate($D110)</f>
        <v>#VALUE!</v>
      </c>
      <c r="I110" s="22" t="e">
        <f>_xll.qlRateHelperLatestDate($D110)</f>
        <v>#VALUE!</v>
      </c>
      <c r="J110" s="24" t="e">
        <v>#N/A</v>
      </c>
    </row>
    <row r="111" spans="4:10" x14ac:dyDescent="0.2">
      <c r="D111" s="25" t="e">
        <v>#N/A</v>
      </c>
      <c r="E111" s="25" t="e">
        <f>_xll.qlRateHelperQuoteName(D111)</f>
        <v>#VALUE!</v>
      </c>
      <c r="F111" s="24" t="e">
        <f>_xll.qlRateHelperRate($D111)</f>
        <v>#VALUE!</v>
      </c>
      <c r="G111" s="24" t="str">
        <f>IF(ISERROR(_xll.qlSwapRateHelperSpread($D111)),IF(ISERROR(_xll.qlFuturesRateHelperConvexityAdjustment($D111)),"--",_xll.qlFuturesRateHelperConvexityAdjustment($D111)),_xll.qlSwapRateHelperSpread($D111))</f>
        <v>--</v>
      </c>
      <c r="H111" s="23" t="e">
        <f>_xll.qlRateHelperEarliestDate($D111)</f>
        <v>#VALUE!</v>
      </c>
      <c r="I111" s="22" t="e">
        <f>_xll.qlRateHelperLatestDate($D111)</f>
        <v>#VALUE!</v>
      </c>
      <c r="J111" s="24" t="e">
        <v>#N/A</v>
      </c>
    </row>
    <row r="112" spans="4:10" x14ac:dyDescent="0.2">
      <c r="D112" s="25" t="e">
        <v>#N/A</v>
      </c>
      <c r="E112" s="25" t="e">
        <f>_xll.qlRateHelperQuoteName(D112)</f>
        <v>#VALUE!</v>
      </c>
      <c r="F112" s="24" t="e">
        <f>_xll.qlRateHelperRate($D112)</f>
        <v>#VALUE!</v>
      </c>
      <c r="G112" s="24" t="str">
        <f>IF(ISERROR(_xll.qlSwapRateHelperSpread($D112)),IF(ISERROR(_xll.qlFuturesRateHelperConvexityAdjustment($D112)),"--",_xll.qlFuturesRateHelperConvexityAdjustment($D112)),_xll.qlSwapRateHelperSpread($D112))</f>
        <v>--</v>
      </c>
      <c r="H112" s="23" t="e">
        <f>_xll.qlRateHelperEarliestDate($D112)</f>
        <v>#VALUE!</v>
      </c>
      <c r="I112" s="22" t="e">
        <f>_xll.qlRateHelperLatestDate($D112)</f>
        <v>#VALUE!</v>
      </c>
      <c r="J112" s="24" t="e">
        <v>#N/A</v>
      </c>
    </row>
    <row r="113" spans="4:10" x14ac:dyDescent="0.2">
      <c r="D113" s="25" t="e">
        <v>#N/A</v>
      </c>
      <c r="E113" s="25" t="e">
        <f>_xll.qlRateHelperQuoteName(D113)</f>
        <v>#VALUE!</v>
      </c>
      <c r="F113" s="24" t="e">
        <f>_xll.qlRateHelperRate($D113)</f>
        <v>#VALUE!</v>
      </c>
      <c r="G113" s="24" t="str">
        <f>IF(ISERROR(_xll.qlSwapRateHelperSpread($D113)),IF(ISERROR(_xll.qlFuturesRateHelperConvexityAdjustment($D113)),"--",_xll.qlFuturesRateHelperConvexityAdjustment($D113)),_xll.qlSwapRateHelperSpread($D113))</f>
        <v>--</v>
      </c>
      <c r="H113" s="23" t="e">
        <f>_xll.qlRateHelperEarliestDate($D113)</f>
        <v>#VALUE!</v>
      </c>
      <c r="I113" s="22" t="e">
        <f>_xll.qlRateHelperLatestDate($D113)</f>
        <v>#VALUE!</v>
      </c>
      <c r="J113" s="24" t="e">
        <v>#N/A</v>
      </c>
    </row>
    <row r="114" spans="4:10" x14ac:dyDescent="0.2">
      <c r="D114" s="25" t="e">
        <v>#N/A</v>
      </c>
      <c r="E114" s="25" t="e">
        <f>_xll.qlRateHelperQuoteName(D114)</f>
        <v>#VALUE!</v>
      </c>
      <c r="F114" s="24" t="e">
        <f>_xll.qlRateHelperRate($D114)</f>
        <v>#VALUE!</v>
      </c>
      <c r="G114" s="24" t="str">
        <f>IF(ISERROR(_xll.qlSwapRateHelperSpread($D114)),IF(ISERROR(_xll.qlFuturesRateHelperConvexityAdjustment($D114)),"--",_xll.qlFuturesRateHelperConvexityAdjustment($D114)),_xll.qlSwapRateHelperSpread($D114))</f>
        <v>--</v>
      </c>
      <c r="H114" s="23" t="e">
        <f>_xll.qlRateHelperEarliestDate($D114)</f>
        <v>#VALUE!</v>
      </c>
      <c r="I114" s="22" t="e">
        <f>_xll.qlRateHelperLatestDate($D114)</f>
        <v>#VALUE!</v>
      </c>
      <c r="J114" s="24" t="e">
        <v>#N/A</v>
      </c>
    </row>
    <row r="115" spans="4:10" x14ac:dyDescent="0.2">
      <c r="D115" s="25" t="e">
        <v>#N/A</v>
      </c>
      <c r="E115" s="25" t="e">
        <f>_xll.qlRateHelperQuoteName(D115)</f>
        <v>#VALUE!</v>
      </c>
      <c r="F115" s="24" t="e">
        <f>_xll.qlRateHelperRate($D115)</f>
        <v>#VALUE!</v>
      </c>
      <c r="G115" s="24" t="str">
        <f>IF(ISERROR(_xll.qlSwapRateHelperSpread($D115)),IF(ISERROR(_xll.qlFuturesRateHelperConvexityAdjustment($D115)),"--",_xll.qlFuturesRateHelperConvexityAdjustment($D115)),_xll.qlSwapRateHelperSpread($D115))</f>
        <v>--</v>
      </c>
      <c r="H115" s="23" t="e">
        <f>_xll.qlRateHelperEarliestDate($D115)</f>
        <v>#VALUE!</v>
      </c>
      <c r="I115" s="22" t="e">
        <f>_xll.qlRateHelperLatestDate($D115)</f>
        <v>#VALUE!</v>
      </c>
      <c r="J115" s="24" t="e">
        <v>#N/A</v>
      </c>
    </row>
    <row r="116" spans="4:10" x14ac:dyDescent="0.2">
      <c r="D116" s="25" t="e">
        <v>#N/A</v>
      </c>
      <c r="E116" s="25" t="e">
        <f>_xll.qlRateHelperQuoteName(D116)</f>
        <v>#VALUE!</v>
      </c>
      <c r="F116" s="24" t="e">
        <f>_xll.qlRateHelperRate($D116)</f>
        <v>#VALUE!</v>
      </c>
      <c r="G116" s="24" t="str">
        <f>IF(ISERROR(_xll.qlSwapRateHelperSpread($D116)),IF(ISERROR(_xll.qlFuturesRateHelperConvexityAdjustment($D116)),"--",_xll.qlFuturesRateHelperConvexityAdjustment($D116)),_xll.qlSwapRateHelperSpread($D116))</f>
        <v>--</v>
      </c>
      <c r="H116" s="23" t="e">
        <f>_xll.qlRateHelperEarliestDate($D116)</f>
        <v>#VALUE!</v>
      </c>
      <c r="I116" s="22" t="e">
        <f>_xll.qlRateHelperLatestDate($D116)</f>
        <v>#VALUE!</v>
      </c>
      <c r="J116" s="24" t="e">
        <v>#N/A</v>
      </c>
    </row>
    <row r="117" spans="4:10" x14ac:dyDescent="0.2">
      <c r="D117" s="25" t="e">
        <v>#N/A</v>
      </c>
      <c r="E117" s="25" t="e">
        <f>_xll.qlRateHelperQuoteName(D117)</f>
        <v>#VALUE!</v>
      </c>
      <c r="F117" s="24" t="e">
        <f>_xll.qlRateHelperRate($D117)</f>
        <v>#VALUE!</v>
      </c>
      <c r="G117" s="24" t="str">
        <f>IF(ISERROR(_xll.qlSwapRateHelperSpread($D117)),IF(ISERROR(_xll.qlFuturesRateHelperConvexityAdjustment($D117)),"--",_xll.qlFuturesRateHelperConvexityAdjustment($D117)),_xll.qlSwapRateHelperSpread($D117))</f>
        <v>--</v>
      </c>
      <c r="H117" s="23" t="e">
        <f>_xll.qlRateHelperEarliestDate($D117)</f>
        <v>#VALUE!</v>
      </c>
      <c r="I117" s="22" t="e">
        <f>_xll.qlRateHelperLatestDate($D117)</f>
        <v>#VALUE!</v>
      </c>
      <c r="J117" s="24" t="e">
        <v>#N/A</v>
      </c>
    </row>
    <row r="118" spans="4:10" x14ac:dyDescent="0.2">
      <c r="D118" s="25" t="e">
        <v>#N/A</v>
      </c>
      <c r="E118" s="25" t="e">
        <f>_xll.qlRateHelperQuoteName(D118)</f>
        <v>#VALUE!</v>
      </c>
      <c r="F118" s="24" t="e">
        <f>_xll.qlRateHelperRate($D118)</f>
        <v>#VALUE!</v>
      </c>
      <c r="G118" s="24" t="str">
        <f>IF(ISERROR(_xll.qlSwapRateHelperSpread($D118)),IF(ISERROR(_xll.qlFuturesRateHelperConvexityAdjustment($D118)),"--",_xll.qlFuturesRateHelperConvexityAdjustment($D118)),_xll.qlSwapRateHelperSpread($D118))</f>
        <v>--</v>
      </c>
      <c r="H118" s="23" t="e">
        <f>_xll.qlRateHelperEarliestDate($D118)</f>
        <v>#VALUE!</v>
      </c>
      <c r="I118" s="22" t="e">
        <f>_xll.qlRateHelperLatestDate($D118)</f>
        <v>#VALUE!</v>
      </c>
      <c r="J118" s="24" t="e">
        <v>#N/A</v>
      </c>
    </row>
    <row r="119" spans="4:10" x14ac:dyDescent="0.2">
      <c r="D119" s="25" t="e">
        <v>#N/A</v>
      </c>
      <c r="E119" s="25" t="e">
        <f>_xll.qlRateHelperQuoteName(D119)</f>
        <v>#VALUE!</v>
      </c>
      <c r="F119" s="24" t="e">
        <f>_xll.qlRateHelperRate($D119)</f>
        <v>#VALUE!</v>
      </c>
      <c r="G119" s="24" t="str">
        <f>IF(ISERROR(_xll.qlSwapRateHelperSpread($D119)),IF(ISERROR(_xll.qlFuturesRateHelperConvexityAdjustment($D119)),"--",_xll.qlFuturesRateHelperConvexityAdjustment($D119)),_xll.qlSwapRateHelperSpread($D119))</f>
        <v>--</v>
      </c>
      <c r="H119" s="23" t="e">
        <f>_xll.qlRateHelperEarliestDate($D119)</f>
        <v>#VALUE!</v>
      </c>
      <c r="I119" s="22" t="e">
        <f>_xll.qlRateHelperLatestDate($D119)</f>
        <v>#VALUE!</v>
      </c>
      <c r="J119" s="24" t="e">
        <v>#N/A</v>
      </c>
    </row>
    <row r="120" spans="4:10" x14ac:dyDescent="0.2">
      <c r="D120" s="25" t="e">
        <v>#N/A</v>
      </c>
      <c r="E120" s="25" t="e">
        <f>_xll.qlRateHelperQuoteName(D120)</f>
        <v>#VALUE!</v>
      </c>
      <c r="F120" s="24" t="e">
        <f>_xll.qlRateHelperRate($D120)</f>
        <v>#VALUE!</v>
      </c>
      <c r="G120" s="24" t="str">
        <f>IF(ISERROR(_xll.qlSwapRateHelperSpread($D120)),IF(ISERROR(_xll.qlFuturesRateHelperConvexityAdjustment($D120)),"--",_xll.qlFuturesRateHelperConvexityAdjustment($D120)),_xll.qlSwapRateHelperSpread($D120))</f>
        <v>--</v>
      </c>
      <c r="H120" s="23" t="e">
        <f>_xll.qlRateHelperEarliestDate($D120)</f>
        <v>#VALUE!</v>
      </c>
      <c r="I120" s="22" t="e">
        <f>_xll.qlRateHelperLatestDate($D120)</f>
        <v>#VALUE!</v>
      </c>
      <c r="J120" s="24" t="e">
        <v>#N/A</v>
      </c>
    </row>
    <row r="121" spans="4:10" x14ac:dyDescent="0.2">
      <c r="D121" s="25" t="e">
        <v>#N/A</v>
      </c>
      <c r="E121" s="25" t="e">
        <f>_xll.qlRateHelperQuoteName(D121)</f>
        <v>#VALUE!</v>
      </c>
      <c r="F121" s="24" t="e">
        <f>_xll.qlRateHelperRate($D121)</f>
        <v>#VALUE!</v>
      </c>
      <c r="G121" s="24" t="str">
        <f>IF(ISERROR(_xll.qlSwapRateHelperSpread($D121)),IF(ISERROR(_xll.qlFuturesRateHelperConvexityAdjustment($D121)),"--",_xll.qlFuturesRateHelperConvexityAdjustment($D121)),_xll.qlSwapRateHelperSpread($D121))</f>
        <v>--</v>
      </c>
      <c r="H121" s="23" t="e">
        <f>_xll.qlRateHelperEarliestDate($D121)</f>
        <v>#VALUE!</v>
      </c>
      <c r="I121" s="22" t="e">
        <f>_xll.qlRateHelperLatestDate($D121)</f>
        <v>#VALUE!</v>
      </c>
      <c r="J121" s="24" t="e">
        <v>#N/A</v>
      </c>
    </row>
    <row r="122" spans="4:10" x14ac:dyDescent="0.2">
      <c r="D122" s="25" t="e">
        <v>#N/A</v>
      </c>
      <c r="E122" s="25" t="e">
        <f>_xll.qlRateHelperQuoteName(D122)</f>
        <v>#VALUE!</v>
      </c>
      <c r="F122" s="24" t="e">
        <f>_xll.qlRateHelperRate($D122)</f>
        <v>#VALUE!</v>
      </c>
      <c r="G122" s="24" t="str">
        <f>IF(ISERROR(_xll.qlSwapRateHelperSpread($D122)),IF(ISERROR(_xll.qlFuturesRateHelperConvexityAdjustment($D122)),"--",_xll.qlFuturesRateHelperConvexityAdjustment($D122)),_xll.qlSwapRateHelperSpread($D122))</f>
        <v>--</v>
      </c>
      <c r="H122" s="23" t="e">
        <f>_xll.qlRateHelperEarliestDate($D122)</f>
        <v>#VALUE!</v>
      </c>
      <c r="I122" s="22" t="e">
        <f>_xll.qlRateHelperLatestDate($D122)</f>
        <v>#VALUE!</v>
      </c>
      <c r="J122" s="24" t="e">
        <v>#N/A</v>
      </c>
    </row>
    <row r="123" spans="4:10" x14ac:dyDescent="0.2">
      <c r="D123" s="25" t="e">
        <v>#N/A</v>
      </c>
      <c r="E123" s="25" t="e">
        <f>_xll.qlRateHelperQuoteName(D123)</f>
        <v>#VALUE!</v>
      </c>
      <c r="F123" s="24" t="e">
        <f>_xll.qlRateHelperRate($D123)</f>
        <v>#VALUE!</v>
      </c>
      <c r="G123" s="24" t="str">
        <f>IF(ISERROR(_xll.qlSwapRateHelperSpread($D123)),IF(ISERROR(_xll.qlFuturesRateHelperConvexityAdjustment($D123)),"--",_xll.qlFuturesRateHelperConvexityAdjustment($D123)),_xll.qlSwapRateHelperSpread($D123))</f>
        <v>--</v>
      </c>
      <c r="H123" s="23" t="e">
        <f>_xll.qlRateHelperEarliestDate($D123)</f>
        <v>#VALUE!</v>
      </c>
      <c r="I123" s="22" t="e">
        <f>_xll.qlRateHelperLatestDate($D123)</f>
        <v>#VALUE!</v>
      </c>
      <c r="J123" s="24" t="e">
        <v>#N/A</v>
      </c>
    </row>
    <row r="124" spans="4:10" x14ac:dyDescent="0.2">
      <c r="D124" s="25" t="e">
        <v>#N/A</v>
      </c>
      <c r="E124" s="25" t="e">
        <f>_xll.qlRateHelperQuoteName(D124)</f>
        <v>#VALUE!</v>
      </c>
      <c r="F124" s="24" t="e">
        <f>_xll.qlRateHelperRate($D124)</f>
        <v>#VALUE!</v>
      </c>
      <c r="G124" s="24" t="str">
        <f>IF(ISERROR(_xll.qlSwapRateHelperSpread($D124)),IF(ISERROR(_xll.qlFuturesRateHelperConvexityAdjustment($D124)),"--",_xll.qlFuturesRateHelperConvexityAdjustment($D124)),_xll.qlSwapRateHelperSpread($D124))</f>
        <v>--</v>
      </c>
      <c r="H124" s="23" t="e">
        <f>_xll.qlRateHelperEarliestDate($D124)</f>
        <v>#VALUE!</v>
      </c>
      <c r="I124" s="22" t="e">
        <f>_xll.qlRateHelperLatestDate($D124)</f>
        <v>#VALUE!</v>
      </c>
      <c r="J124" s="24" t="e">
        <v>#N/A</v>
      </c>
    </row>
    <row r="125" spans="4:10" x14ac:dyDescent="0.2">
      <c r="D125" s="25" t="e">
        <v>#N/A</v>
      </c>
      <c r="E125" s="25" t="e">
        <f>_xll.qlRateHelperQuoteName(D125)</f>
        <v>#VALUE!</v>
      </c>
      <c r="F125" s="24" t="e">
        <f>_xll.qlRateHelperRate($D125)</f>
        <v>#VALUE!</v>
      </c>
      <c r="G125" s="24" t="str">
        <f>IF(ISERROR(_xll.qlSwapRateHelperSpread($D125)),IF(ISERROR(_xll.qlFuturesRateHelperConvexityAdjustment($D125)),"--",_xll.qlFuturesRateHelperConvexityAdjustment($D125)),_xll.qlSwapRateHelperSpread($D125))</f>
        <v>--</v>
      </c>
      <c r="H125" s="23" t="e">
        <f>_xll.qlRateHelperEarliestDate($D125)</f>
        <v>#VALUE!</v>
      </c>
      <c r="I125" s="22" t="e">
        <f>_xll.qlRateHelperLatestDate($D125)</f>
        <v>#VALUE!</v>
      </c>
      <c r="J125" s="24" t="e">
        <v>#N/A</v>
      </c>
    </row>
    <row r="126" spans="4:10" ht="12" thickBot="1" x14ac:dyDescent="0.25">
      <c r="D126" s="21" t="e">
        <v>#N/A</v>
      </c>
      <c r="E126" s="21" t="e">
        <f>_xll.qlRateHelperQuoteName(D126)</f>
        <v>#VALUE!</v>
      </c>
      <c r="F126" s="20" t="e">
        <f>_xll.qlRateHelperRate($D126)</f>
        <v>#VALUE!</v>
      </c>
      <c r="G126" s="20" t="str">
        <f>IF(ISERROR(_xll.qlSwapRateHelperSpread($D126)),IF(ISERROR(_xll.qlFuturesRateHelperConvexityAdjustment($D126)),"--",_xll.qlFuturesRateHelperConvexityAdjustment($D126)),_xll.qlSwapRateHelperSpread($D126))</f>
        <v>--</v>
      </c>
      <c r="H126" s="19" t="e">
        <f>_xll.qlRateHelperEarliestDate($D126)</f>
        <v>#VALUE!</v>
      </c>
      <c r="I126" s="18" t="e">
        <f>_xll.qlRateHelperLatestDate($D126)</f>
        <v>#VALUE!</v>
      </c>
      <c r="J126" s="24" t="e">
        <v>#N/A</v>
      </c>
    </row>
  </sheetData>
  <mergeCells count="1">
    <mergeCell ref="A1:B1"/>
  </mergeCells>
  <dataValidations count="1">
    <dataValidation type="list" allowBlank="1" showInputMessage="1" showErrorMessage="1" sqref="B5 IH5 SD5 ABZ5 ALV5 AVR5 BFN5 BPJ5 BZF5 CJB5 CSX5 DCT5 DMP5 DWL5 EGH5 EQD5 EZZ5 FJV5 FTR5 GDN5 GNJ5 GXF5 HHB5 HQX5 IAT5 IKP5 IUL5 JEH5 JOD5 JXZ5 KHV5 KRR5 LBN5 LLJ5 LVF5 MFB5 MOX5 MYT5 NIP5 NSL5 OCH5 OMD5 OVZ5 PFV5 PPR5 PZN5 QJJ5 QTF5 RDB5 RMX5 RWT5 SGP5 SQL5 TAH5 TKD5 TTZ5 UDV5 UNR5 UXN5 VHJ5 VRF5 WBB5 WKX5 WUT5 B65541 IH65541 SD65541 ABZ65541 ALV65541 AVR65541 BFN65541 BPJ65541 BZF65541 CJB65541 CSX65541 DCT65541 DMP65541 DWL65541 EGH65541 EQD65541 EZZ65541 FJV65541 FTR65541 GDN65541 GNJ65541 GXF65541 HHB65541 HQX65541 IAT65541 IKP65541 IUL65541 JEH65541 JOD65541 JXZ65541 KHV65541 KRR65541 LBN65541 LLJ65541 LVF65541 MFB65541 MOX65541 MYT65541 NIP65541 NSL65541 OCH65541 OMD65541 OVZ65541 PFV65541 PPR65541 PZN65541 QJJ65541 QTF65541 RDB65541 RMX65541 RWT65541 SGP65541 SQL65541 TAH65541 TKD65541 TTZ65541 UDV65541 UNR65541 UXN65541 VHJ65541 VRF65541 WBB65541 WKX65541 WUT65541 B131077 IH131077 SD131077 ABZ131077 ALV131077 AVR131077 BFN131077 BPJ131077 BZF131077 CJB131077 CSX131077 DCT131077 DMP131077 DWL131077 EGH131077 EQD131077 EZZ131077 FJV131077 FTR131077 GDN131077 GNJ131077 GXF131077 HHB131077 HQX131077 IAT131077 IKP131077 IUL131077 JEH131077 JOD131077 JXZ131077 KHV131077 KRR131077 LBN131077 LLJ131077 LVF131077 MFB131077 MOX131077 MYT131077 NIP131077 NSL131077 OCH131077 OMD131077 OVZ131077 PFV131077 PPR131077 PZN131077 QJJ131077 QTF131077 RDB131077 RMX131077 RWT131077 SGP131077 SQL131077 TAH131077 TKD131077 TTZ131077 UDV131077 UNR131077 UXN131077 VHJ131077 VRF131077 WBB131077 WKX131077 WUT131077 B196613 IH196613 SD196613 ABZ196613 ALV196613 AVR196613 BFN196613 BPJ196613 BZF196613 CJB196613 CSX196613 DCT196613 DMP196613 DWL196613 EGH196613 EQD196613 EZZ196613 FJV196613 FTR196613 GDN196613 GNJ196613 GXF196613 HHB196613 HQX196613 IAT196613 IKP196613 IUL196613 JEH196613 JOD196613 JXZ196613 KHV196613 KRR196613 LBN196613 LLJ196613 LVF196613 MFB196613 MOX196613 MYT196613 NIP196613 NSL196613 OCH196613 OMD196613 OVZ196613 PFV196613 PPR196613 PZN196613 QJJ196613 QTF196613 RDB196613 RMX196613 RWT196613 SGP196613 SQL196613 TAH196613 TKD196613 TTZ196613 UDV196613 UNR196613 UXN196613 VHJ196613 VRF196613 WBB196613 WKX196613 WUT196613 B262149 IH262149 SD262149 ABZ262149 ALV262149 AVR262149 BFN262149 BPJ262149 BZF262149 CJB262149 CSX262149 DCT262149 DMP262149 DWL262149 EGH262149 EQD262149 EZZ262149 FJV262149 FTR262149 GDN262149 GNJ262149 GXF262149 HHB262149 HQX262149 IAT262149 IKP262149 IUL262149 JEH262149 JOD262149 JXZ262149 KHV262149 KRR262149 LBN262149 LLJ262149 LVF262149 MFB262149 MOX262149 MYT262149 NIP262149 NSL262149 OCH262149 OMD262149 OVZ262149 PFV262149 PPR262149 PZN262149 QJJ262149 QTF262149 RDB262149 RMX262149 RWT262149 SGP262149 SQL262149 TAH262149 TKD262149 TTZ262149 UDV262149 UNR262149 UXN262149 VHJ262149 VRF262149 WBB262149 WKX262149 WUT262149 B327685 IH327685 SD327685 ABZ327685 ALV327685 AVR327685 BFN327685 BPJ327685 BZF327685 CJB327685 CSX327685 DCT327685 DMP327685 DWL327685 EGH327685 EQD327685 EZZ327685 FJV327685 FTR327685 GDN327685 GNJ327685 GXF327685 HHB327685 HQX327685 IAT327685 IKP327685 IUL327685 JEH327685 JOD327685 JXZ327685 KHV327685 KRR327685 LBN327685 LLJ327685 LVF327685 MFB327685 MOX327685 MYT327685 NIP327685 NSL327685 OCH327685 OMD327685 OVZ327685 PFV327685 PPR327685 PZN327685 QJJ327685 QTF327685 RDB327685 RMX327685 RWT327685 SGP327685 SQL327685 TAH327685 TKD327685 TTZ327685 UDV327685 UNR327685 UXN327685 VHJ327685 VRF327685 WBB327685 WKX327685 WUT327685 B393221 IH393221 SD393221 ABZ393221 ALV393221 AVR393221 BFN393221 BPJ393221 BZF393221 CJB393221 CSX393221 DCT393221 DMP393221 DWL393221 EGH393221 EQD393221 EZZ393221 FJV393221 FTR393221 GDN393221 GNJ393221 GXF393221 HHB393221 HQX393221 IAT393221 IKP393221 IUL393221 JEH393221 JOD393221 JXZ393221 KHV393221 KRR393221 LBN393221 LLJ393221 LVF393221 MFB393221 MOX393221 MYT393221 NIP393221 NSL393221 OCH393221 OMD393221 OVZ393221 PFV393221 PPR393221 PZN393221 QJJ393221 QTF393221 RDB393221 RMX393221 RWT393221 SGP393221 SQL393221 TAH393221 TKD393221 TTZ393221 UDV393221 UNR393221 UXN393221 VHJ393221 VRF393221 WBB393221 WKX393221 WUT393221 B458757 IH458757 SD458757 ABZ458757 ALV458757 AVR458757 BFN458757 BPJ458757 BZF458757 CJB458757 CSX458757 DCT458757 DMP458757 DWL458757 EGH458757 EQD458757 EZZ458757 FJV458757 FTR458757 GDN458757 GNJ458757 GXF458757 HHB458757 HQX458757 IAT458757 IKP458757 IUL458757 JEH458757 JOD458757 JXZ458757 KHV458757 KRR458757 LBN458757 LLJ458757 LVF458757 MFB458757 MOX458757 MYT458757 NIP458757 NSL458757 OCH458757 OMD458757 OVZ458757 PFV458757 PPR458757 PZN458757 QJJ458757 QTF458757 RDB458757 RMX458757 RWT458757 SGP458757 SQL458757 TAH458757 TKD458757 TTZ458757 UDV458757 UNR458757 UXN458757 VHJ458757 VRF458757 WBB458757 WKX458757 WUT458757 B524293 IH524293 SD524293 ABZ524293 ALV524293 AVR524293 BFN524293 BPJ524293 BZF524293 CJB524293 CSX524293 DCT524293 DMP524293 DWL524293 EGH524293 EQD524293 EZZ524293 FJV524293 FTR524293 GDN524293 GNJ524293 GXF524293 HHB524293 HQX524293 IAT524293 IKP524293 IUL524293 JEH524293 JOD524293 JXZ524293 KHV524293 KRR524293 LBN524293 LLJ524293 LVF524293 MFB524293 MOX524293 MYT524293 NIP524293 NSL524293 OCH524293 OMD524293 OVZ524293 PFV524293 PPR524293 PZN524293 QJJ524293 QTF524293 RDB524293 RMX524293 RWT524293 SGP524293 SQL524293 TAH524293 TKD524293 TTZ524293 UDV524293 UNR524293 UXN524293 VHJ524293 VRF524293 WBB524293 WKX524293 WUT524293 B589829 IH589829 SD589829 ABZ589829 ALV589829 AVR589829 BFN589829 BPJ589829 BZF589829 CJB589829 CSX589829 DCT589829 DMP589829 DWL589829 EGH589829 EQD589829 EZZ589829 FJV589829 FTR589829 GDN589829 GNJ589829 GXF589829 HHB589829 HQX589829 IAT589829 IKP589829 IUL589829 JEH589829 JOD589829 JXZ589829 KHV589829 KRR589829 LBN589829 LLJ589829 LVF589829 MFB589829 MOX589829 MYT589829 NIP589829 NSL589829 OCH589829 OMD589829 OVZ589829 PFV589829 PPR589829 PZN589829 QJJ589829 QTF589829 RDB589829 RMX589829 RWT589829 SGP589829 SQL589829 TAH589829 TKD589829 TTZ589829 UDV589829 UNR589829 UXN589829 VHJ589829 VRF589829 WBB589829 WKX589829 WUT589829 B655365 IH655365 SD655365 ABZ655365 ALV655365 AVR655365 BFN655365 BPJ655365 BZF655365 CJB655365 CSX655365 DCT655365 DMP655365 DWL655365 EGH655365 EQD655365 EZZ655365 FJV655365 FTR655365 GDN655365 GNJ655365 GXF655365 HHB655365 HQX655365 IAT655365 IKP655365 IUL655365 JEH655365 JOD655365 JXZ655365 KHV655365 KRR655365 LBN655365 LLJ655365 LVF655365 MFB655365 MOX655365 MYT655365 NIP655365 NSL655365 OCH655365 OMD655365 OVZ655365 PFV655365 PPR655365 PZN655365 QJJ655365 QTF655365 RDB655365 RMX655365 RWT655365 SGP655365 SQL655365 TAH655365 TKD655365 TTZ655365 UDV655365 UNR655365 UXN655365 VHJ655365 VRF655365 WBB655365 WKX655365 WUT655365 B720901 IH720901 SD720901 ABZ720901 ALV720901 AVR720901 BFN720901 BPJ720901 BZF720901 CJB720901 CSX720901 DCT720901 DMP720901 DWL720901 EGH720901 EQD720901 EZZ720901 FJV720901 FTR720901 GDN720901 GNJ720901 GXF720901 HHB720901 HQX720901 IAT720901 IKP720901 IUL720901 JEH720901 JOD720901 JXZ720901 KHV720901 KRR720901 LBN720901 LLJ720901 LVF720901 MFB720901 MOX720901 MYT720901 NIP720901 NSL720901 OCH720901 OMD720901 OVZ720901 PFV720901 PPR720901 PZN720901 QJJ720901 QTF720901 RDB720901 RMX720901 RWT720901 SGP720901 SQL720901 TAH720901 TKD720901 TTZ720901 UDV720901 UNR720901 UXN720901 VHJ720901 VRF720901 WBB720901 WKX720901 WUT720901 B786437 IH786437 SD786437 ABZ786437 ALV786437 AVR786437 BFN786437 BPJ786437 BZF786437 CJB786437 CSX786437 DCT786437 DMP786437 DWL786437 EGH786437 EQD786437 EZZ786437 FJV786437 FTR786437 GDN786437 GNJ786437 GXF786437 HHB786437 HQX786437 IAT786437 IKP786437 IUL786437 JEH786437 JOD786437 JXZ786437 KHV786437 KRR786437 LBN786437 LLJ786437 LVF786437 MFB786437 MOX786437 MYT786437 NIP786437 NSL786437 OCH786437 OMD786437 OVZ786437 PFV786437 PPR786437 PZN786437 QJJ786437 QTF786437 RDB786437 RMX786437 RWT786437 SGP786437 SQL786437 TAH786437 TKD786437 TTZ786437 UDV786437 UNR786437 UXN786437 VHJ786437 VRF786437 WBB786437 WKX786437 WUT786437 B851973 IH851973 SD851973 ABZ851973 ALV851973 AVR851973 BFN851973 BPJ851973 BZF851973 CJB851973 CSX851973 DCT851973 DMP851973 DWL851973 EGH851973 EQD851973 EZZ851973 FJV851973 FTR851973 GDN851973 GNJ851973 GXF851973 HHB851973 HQX851973 IAT851973 IKP851973 IUL851973 JEH851973 JOD851973 JXZ851973 KHV851973 KRR851973 LBN851973 LLJ851973 LVF851973 MFB851973 MOX851973 MYT851973 NIP851973 NSL851973 OCH851973 OMD851973 OVZ851973 PFV851973 PPR851973 PZN851973 QJJ851973 QTF851973 RDB851973 RMX851973 RWT851973 SGP851973 SQL851973 TAH851973 TKD851973 TTZ851973 UDV851973 UNR851973 UXN851973 VHJ851973 VRF851973 WBB851973 WKX851973 WUT851973 B917509 IH917509 SD917509 ABZ917509 ALV917509 AVR917509 BFN917509 BPJ917509 BZF917509 CJB917509 CSX917509 DCT917509 DMP917509 DWL917509 EGH917509 EQD917509 EZZ917509 FJV917509 FTR917509 GDN917509 GNJ917509 GXF917509 HHB917509 HQX917509 IAT917509 IKP917509 IUL917509 JEH917509 JOD917509 JXZ917509 KHV917509 KRR917509 LBN917509 LLJ917509 LVF917509 MFB917509 MOX917509 MYT917509 NIP917509 NSL917509 OCH917509 OMD917509 OVZ917509 PFV917509 PPR917509 PZN917509 QJJ917509 QTF917509 RDB917509 RMX917509 RWT917509 SGP917509 SQL917509 TAH917509 TKD917509 TTZ917509 UDV917509 UNR917509 UXN917509 VHJ917509 VRF917509 WBB917509 WKX917509 WUT917509 B983045 IH983045 SD983045 ABZ983045 ALV983045 AVR983045 BFN983045 BPJ983045 BZF983045 CJB983045 CSX983045 DCT983045 DMP983045 DWL983045 EGH983045 EQD983045 EZZ983045 FJV983045 FTR983045 GDN983045 GNJ983045 GXF983045 HHB983045 HQX983045 IAT983045 IKP983045 IUL983045 JEH983045 JOD983045 JXZ983045 KHV983045 KRR983045 LBN983045 LLJ983045 LVF983045 MFB983045 MOX983045 MYT983045 NIP983045 NSL983045 OCH983045 OMD983045 OVZ983045 PFV983045 PPR983045 PZN983045 QJJ983045 QTF983045 RDB983045 RMX983045 RWT983045 SGP983045 SQL983045 TAH983045 TKD983045 TTZ983045 UDV983045 UNR983045 UXN983045 VHJ983045 VRF983045 WBB983045 WKX983045 WUT983045">
      <formula1>"AllDepos,DeposBeforeFirstFuturesStartDate,DeposBeforeFirstFuturesStartDatePlusOne,DeposBeforeFirstFuturesExpiryDate"</formula1>
    </dataValidation>
  </dataValidations>
  <pageMargins left="0.75" right="0.75" top="1" bottom="1" header="0.5" footer="0.5"/>
  <pageSetup paperSize="9" orientation="portrait" r:id="rId1"/>
  <headerFooter alignWithMargins="0"/>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N22"/>
  <sheetViews>
    <sheetView workbookViewId="0">
      <selection activeCell="J2" sqref="J2"/>
    </sheetView>
  </sheetViews>
  <sheetFormatPr defaultRowHeight="13.5" x14ac:dyDescent="0.25"/>
  <cols>
    <col min="1" max="1" width="2.7109375" style="72" customWidth="1"/>
    <col min="2" max="2" width="4" style="72" bestFit="1" customWidth="1"/>
    <col min="3" max="3" width="5" style="72" bestFit="1" customWidth="1"/>
    <col min="4" max="4" width="24.42578125" style="72" bestFit="1" customWidth="1"/>
    <col min="5" max="5" width="19.28515625" style="72" bestFit="1" customWidth="1"/>
    <col min="6" max="6" width="6" style="72" bestFit="1" customWidth="1"/>
    <col min="7" max="7" width="19.28515625" style="72" bestFit="1" customWidth="1"/>
    <col min="8" max="8" width="15.140625" style="72" bestFit="1" customWidth="1"/>
    <col min="9" max="9" width="17.28515625" style="72" bestFit="1" customWidth="1"/>
    <col min="10" max="10" width="26.140625" style="72" bestFit="1" customWidth="1"/>
    <col min="11" max="11" width="35.7109375" style="72" customWidth="1"/>
    <col min="12" max="12" width="2.7109375" style="72" customWidth="1"/>
    <col min="13" max="13" width="9.140625" style="72"/>
    <col min="14" max="14" width="19.5703125" style="72" bestFit="1" customWidth="1"/>
    <col min="15" max="15" width="26.7109375" style="72" bestFit="1" customWidth="1"/>
    <col min="16" max="16384" width="9.140625" style="72"/>
  </cols>
  <sheetData>
    <row r="1" spans="1:14" ht="11.25" customHeight="1" x14ac:dyDescent="0.25">
      <c r="A1" s="91"/>
      <c r="B1" s="90"/>
      <c r="C1" s="90"/>
      <c r="D1" s="90"/>
      <c r="E1" s="90"/>
      <c r="F1" s="90"/>
      <c r="G1" s="90"/>
      <c r="H1" s="74" t="s">
        <v>100</v>
      </c>
      <c r="I1" s="89" t="str">
        <f>Currency&amp;"_YC"&amp;$H$1&amp;"RH"</f>
        <v>GBP_YCSTDRH</v>
      </c>
      <c r="J1" s="87" t="str">
        <f>$I$1&amp;"_Deposits.xml"</f>
        <v>GBP_YCSTDRH_Deposits.xml</v>
      </c>
      <c r="K1" s="73"/>
      <c r="L1" s="77"/>
    </row>
    <row r="2" spans="1:14" ht="23.25" customHeight="1" x14ac:dyDescent="0.25">
      <c r="A2" s="82"/>
      <c r="B2" s="88"/>
      <c r="C2" s="88" t="s">
        <v>142</v>
      </c>
      <c r="D2" s="88" t="s">
        <v>143</v>
      </c>
      <c r="E2" s="88" t="s">
        <v>144</v>
      </c>
      <c r="F2" s="88" t="s">
        <v>146</v>
      </c>
      <c r="G2" s="88" t="s">
        <v>147</v>
      </c>
      <c r="H2" s="88" t="s">
        <v>99</v>
      </c>
      <c r="I2" s="88" t="s">
        <v>98</v>
      </c>
      <c r="J2" s="86" t="str">
        <f>IF(Serialize,_xll.ohObjectSave(J3:J12,SerializationPath&amp;J1,FileOverwrite,Serialize),"---")</f>
        <v>---</v>
      </c>
      <c r="K2" s="85" t="str">
        <f>_xll.ohRangeRetrieveError(J2)</f>
        <v/>
      </c>
      <c r="L2" s="77"/>
    </row>
    <row r="3" spans="1:14" ht="11.25" customHeight="1" x14ac:dyDescent="0.25">
      <c r="A3" s="82"/>
      <c r="B3" s="84" t="s">
        <v>97</v>
      </c>
      <c r="C3" s="84">
        <v>0</v>
      </c>
      <c r="D3" s="84" t="str">
        <f>Calendar</f>
        <v>UnitedKingdom::Exchange</v>
      </c>
      <c r="E3" s="84" t="s">
        <v>145</v>
      </c>
      <c r="F3" s="84" t="b">
        <v>0</v>
      </c>
      <c r="G3" s="84" t="s">
        <v>124</v>
      </c>
      <c r="H3" s="186" t="s">
        <v>96</v>
      </c>
      <c r="I3" s="187" t="str">
        <f>Currency&amp;$B3&amp;"D"&amp;QuoteSuffix</f>
        <v>GBPOND_Quote</v>
      </c>
      <c r="J3" s="188" t="str">
        <f>_xll.qlDepositRateHelper(,I3,H3,Permanent,Trigger)</f>
        <v>obj_00337#0031</v>
      </c>
      <c r="K3" s="83" t="str">
        <f>_xll.ohRangeRetrieveError(J3)</f>
        <v/>
      </c>
      <c r="L3" s="77"/>
      <c r="N3" s="76"/>
    </row>
    <row r="4" spans="1:14" ht="11.25" customHeight="1" x14ac:dyDescent="0.25">
      <c r="A4" s="82"/>
      <c r="B4" s="81" t="s">
        <v>134</v>
      </c>
      <c r="C4" s="84">
        <v>1</v>
      </c>
      <c r="D4" s="84" t="str">
        <f>Calendar</f>
        <v>UnitedKingdom::Exchange</v>
      </c>
      <c r="E4" s="84" t="s">
        <v>145</v>
      </c>
      <c r="F4" s="84" t="b">
        <v>0</v>
      </c>
      <c r="G4" s="84" t="s">
        <v>124</v>
      </c>
      <c r="H4" s="84" t="str">
        <f>_xll.qlLibor(,Currency,B4,,Permanent,Trigger,ObjectOverwrite)</f>
        <v>obj_00637#0008</v>
      </c>
      <c r="I4" s="80" t="str">
        <f>Currency&amp;$B4&amp;"D"&amp;"_Mx"&amp;QuoteSuffix</f>
        <v>GBPSND_Mx_Quote</v>
      </c>
      <c r="J4" s="79" t="str">
        <f>_xll.qlDepositRateHelper2(,I4,"1D",C4,D4,E4,F4,G4,Permanent,Trigger,ObjectOverwrite)</f>
        <v>obj_0033a#0008</v>
      </c>
      <c r="K4" s="78" t="str">
        <f>_xll.ohRangeRetrieveError(J4)</f>
        <v/>
      </c>
      <c r="L4" s="77"/>
      <c r="N4" s="76"/>
    </row>
    <row r="5" spans="1:14" ht="11.25" customHeight="1" x14ac:dyDescent="0.25">
      <c r="A5" s="82"/>
      <c r="B5" s="84" t="s">
        <v>95</v>
      </c>
      <c r="C5" s="84">
        <v>0</v>
      </c>
      <c r="D5" s="84" t="str">
        <f>Calendar</f>
        <v>UnitedKingdom::Exchange</v>
      </c>
      <c r="E5" s="84" t="s">
        <v>145</v>
      </c>
      <c r="F5" s="84" t="b">
        <v>0</v>
      </c>
      <c r="G5" s="84" t="s">
        <v>124</v>
      </c>
      <c r="H5" s="186" t="str">
        <f>Currency&amp;FamilyName&amp;B5</f>
        <v>GBPLiborSW</v>
      </c>
      <c r="I5" s="187" t="str">
        <f>Currency&amp;$B5&amp;"D"&amp;QuoteSuffix</f>
        <v>GBPSWD_Quote</v>
      </c>
      <c r="J5" s="188" t="str">
        <f>_xll.qlDepositRateHelper(,I5,H5,Permanent,Trigger)</f>
        <v>obj_0064e#0007</v>
      </c>
      <c r="K5" s="78" t="str">
        <f>_xll.ohRangeRetrieveError(J5)</f>
        <v/>
      </c>
      <c r="L5" s="77"/>
      <c r="N5" s="76"/>
    </row>
    <row r="6" spans="1:14" ht="11.25" customHeight="1" x14ac:dyDescent="0.25">
      <c r="A6" s="82"/>
      <c r="B6" s="84" t="s">
        <v>132</v>
      </c>
      <c r="C6" s="84">
        <v>0</v>
      </c>
      <c r="D6" s="84" t="str">
        <f>Calendar</f>
        <v>UnitedKingdom::Exchange</v>
      </c>
      <c r="E6" s="84" t="s">
        <v>145</v>
      </c>
      <c r="F6" s="84" t="b">
        <v>0</v>
      </c>
      <c r="G6" s="84" t="s">
        <v>124</v>
      </c>
      <c r="H6" s="84" t="str">
        <f>_xll.qlLibor(,Currency,B6,,Permanent,Trigger,ObjectOverwrite)</f>
        <v>obj_0063b#0007</v>
      </c>
      <c r="I6" s="80" t="str">
        <f>Currency&amp;$B6&amp;"D"&amp;"_Mx"&amp;QuoteSuffix</f>
        <v>GBP2WD_Mx_Quote</v>
      </c>
      <c r="J6" s="79" t="str">
        <f>_xll.qlDepositRateHelper2(,I6,B6,C6,D6,E6,F6,G6,Permanent,Trigger,ObjectOverwrite)</f>
        <v>obj_0033c#0005</v>
      </c>
      <c r="K6" s="78" t="str">
        <f>_xll.ohRangeRetrieveError(J6)</f>
        <v/>
      </c>
      <c r="L6" s="77"/>
      <c r="N6" s="76"/>
    </row>
    <row r="7" spans="1:14" ht="11.25" customHeight="1" x14ac:dyDescent="0.25">
      <c r="A7" s="82"/>
      <c r="B7" s="81" t="s">
        <v>133</v>
      </c>
      <c r="C7" s="84">
        <v>0</v>
      </c>
      <c r="D7" s="84" t="str">
        <f>Calendar</f>
        <v>UnitedKingdom::Exchange</v>
      </c>
      <c r="E7" s="84" t="s">
        <v>145</v>
      </c>
      <c r="F7" s="84" t="b">
        <v>0</v>
      </c>
      <c r="G7" s="84" t="s">
        <v>124</v>
      </c>
      <c r="H7" s="84" t="str">
        <f>_xll.qlLibor(,Currency,B7,,Permanent,Trigger,ObjectOverwrite)</f>
        <v>obj_0063d#0007</v>
      </c>
      <c r="I7" s="80" t="str">
        <f>Currency&amp;$B7&amp;"D"&amp;"_Mx"&amp;QuoteSuffix</f>
        <v>GBP3WD_Mx_Quote</v>
      </c>
      <c r="J7" s="79" t="str">
        <f>_xll.qlDepositRateHelper2(,I7,B7,C7,D7,E7,F7,G7,Permanent,Trigger,ObjectOverwrite)</f>
        <v>obj_00338#0005</v>
      </c>
      <c r="K7" s="78" t="str">
        <f>_xll.ohRangeRetrieveError(J7)</f>
        <v/>
      </c>
      <c r="L7" s="77"/>
      <c r="N7" s="76"/>
    </row>
    <row r="8" spans="1:14" ht="11.25" customHeight="1" x14ac:dyDescent="0.25">
      <c r="A8" s="82"/>
      <c r="B8" s="81" t="s">
        <v>94</v>
      </c>
      <c r="C8" s="84">
        <v>0</v>
      </c>
      <c r="D8" s="84" t="str">
        <f>Calendar</f>
        <v>UnitedKingdom::Exchange</v>
      </c>
      <c r="E8" s="84" t="s">
        <v>113</v>
      </c>
      <c r="F8" s="84" t="b">
        <v>1</v>
      </c>
      <c r="G8" s="84" t="s">
        <v>124</v>
      </c>
      <c r="H8" s="186" t="str">
        <f>Currency&amp;FamilyName&amp;B8</f>
        <v>GBPLibor1M</v>
      </c>
      <c r="I8" s="187" t="str">
        <f>Currency&amp;$B8&amp;"D"&amp;QuoteSuffix</f>
        <v>GBP1MD_Quote</v>
      </c>
      <c r="J8" s="188" t="str">
        <f>_xll.qlDepositRateHelper(,I8,H8,Permanent,Trigger)</f>
        <v>obj_0033d#0019</v>
      </c>
      <c r="K8" s="78" t="str">
        <f>_xll.ohRangeRetrieveError(J8)</f>
        <v/>
      </c>
      <c r="L8" s="77"/>
      <c r="N8" s="76"/>
    </row>
    <row r="9" spans="1:14" ht="11.25" customHeight="1" x14ac:dyDescent="0.25">
      <c r="A9" s="82"/>
      <c r="B9" s="84" t="s">
        <v>93</v>
      </c>
      <c r="C9" s="84">
        <v>0</v>
      </c>
      <c r="D9" s="84" t="str">
        <f>Calendar</f>
        <v>UnitedKingdom::Exchange</v>
      </c>
      <c r="E9" s="84" t="s">
        <v>113</v>
      </c>
      <c r="F9" s="84" t="b">
        <v>1</v>
      </c>
      <c r="G9" s="84" t="s">
        <v>124</v>
      </c>
      <c r="H9" s="186" t="str">
        <f>Currency&amp;FamilyName&amp;B9</f>
        <v>GBPLibor2M</v>
      </c>
      <c r="I9" s="187" t="str">
        <f>Currency&amp;$B9&amp;"D"&amp;QuoteSuffix</f>
        <v>GBP2MD_Quote</v>
      </c>
      <c r="J9" s="188" t="str">
        <f>_xll.qlDepositRateHelper(,I9,H9,Permanent,Trigger)</f>
        <v>obj_0062a#0017</v>
      </c>
      <c r="K9" s="78" t="str">
        <f>_xll.ohRangeRetrieveError(J9)</f>
        <v/>
      </c>
      <c r="L9" s="77"/>
      <c r="N9" s="76"/>
    </row>
    <row r="10" spans="1:14" ht="11.25" customHeight="1" x14ac:dyDescent="0.25">
      <c r="A10" s="82"/>
      <c r="B10" s="81" t="s">
        <v>92</v>
      </c>
      <c r="C10" s="84">
        <v>0</v>
      </c>
      <c r="D10" s="84" t="str">
        <f>Calendar</f>
        <v>UnitedKingdom::Exchange</v>
      </c>
      <c r="E10" s="84" t="s">
        <v>113</v>
      </c>
      <c r="F10" s="84" t="b">
        <v>1</v>
      </c>
      <c r="G10" s="84" t="s">
        <v>124</v>
      </c>
      <c r="H10" s="186" t="str">
        <f>Currency&amp;FamilyName&amp;B10</f>
        <v>GBPLibor3M</v>
      </c>
      <c r="I10" s="187" t="str">
        <f>Currency&amp;$B10&amp;"D"&amp;QuoteSuffix</f>
        <v>GBP3MD_Quote</v>
      </c>
      <c r="J10" s="188" t="str">
        <f>_xll.qlDepositRateHelper(,I10,H10,Permanent,Trigger)</f>
        <v>obj_0062b#0017</v>
      </c>
      <c r="K10" s="78" t="str">
        <f>_xll.ohRangeRetrieveError(J10)</f>
        <v/>
      </c>
      <c r="L10" s="77"/>
      <c r="N10" s="76"/>
    </row>
    <row r="11" spans="1:14" ht="11.25" customHeight="1" x14ac:dyDescent="0.25">
      <c r="A11" s="82"/>
      <c r="B11" s="81" t="s">
        <v>135</v>
      </c>
      <c r="C11" s="84">
        <v>0</v>
      </c>
      <c r="D11" s="84" t="str">
        <f>Calendar</f>
        <v>UnitedKingdom::Exchange</v>
      </c>
      <c r="E11" s="84" t="s">
        <v>113</v>
      </c>
      <c r="F11" s="84" t="b">
        <v>1</v>
      </c>
      <c r="G11" s="84" t="s">
        <v>124</v>
      </c>
      <c r="H11" s="84" t="str">
        <f>_xll.qlLibor(,Currency,B11,,Permanent,Trigger,ObjectOverwrite)</f>
        <v>obj_00645#0007</v>
      </c>
      <c r="I11" s="80" t="str">
        <f>Currency&amp;$B11&amp;"D"&amp;"_Mx"&amp;QuoteSuffix</f>
        <v>GBP4MD_Mx_Quote</v>
      </c>
      <c r="J11" s="79" t="str">
        <f>_xll.qlDepositRateHelper2(,I11,B11,C11,D11,E11,F11,G11,Permanent,Trigger,ObjectOverwrite)</f>
        <v>obj_0064c#0003</v>
      </c>
      <c r="K11" s="78" t="str">
        <f>_xll.ohRangeRetrieveError(J11)</f>
        <v/>
      </c>
      <c r="L11" s="77"/>
      <c r="N11" s="76"/>
    </row>
    <row r="12" spans="1:14" ht="11.25" customHeight="1" x14ac:dyDescent="0.25">
      <c r="A12" s="82"/>
      <c r="B12" s="84" t="s">
        <v>136</v>
      </c>
      <c r="C12" s="84">
        <v>0</v>
      </c>
      <c r="D12" s="84" t="str">
        <f>Calendar</f>
        <v>UnitedKingdom::Exchange</v>
      </c>
      <c r="E12" s="84" t="s">
        <v>113</v>
      </c>
      <c r="F12" s="84" t="b">
        <v>1</v>
      </c>
      <c r="G12" s="84" t="s">
        <v>124</v>
      </c>
      <c r="H12" s="84" t="str">
        <f>_xll.qlLibor(,Currency,B12,,Permanent,Trigger,ObjectOverwrite)</f>
        <v>obj_00638#0007</v>
      </c>
      <c r="I12" s="80" t="str">
        <f>Currency&amp;$B12&amp;"D"&amp;"_Mx"&amp;QuoteSuffix</f>
        <v>GBP5MD_Mx_Quote</v>
      </c>
      <c r="J12" s="79" t="str">
        <f>_xll.qlDepositRateHelper2(,I12,B12,C12,D12,E12,F12,G12,Permanent,Trigger,ObjectOverwrite)</f>
        <v>obj_00339#0005</v>
      </c>
      <c r="K12" s="78" t="str">
        <f>_xll.ohRangeRetrieveError(J12)</f>
        <v/>
      </c>
      <c r="L12" s="77"/>
      <c r="N12" s="76"/>
    </row>
    <row r="13" spans="1:14" ht="11.25" customHeight="1" x14ac:dyDescent="0.25">
      <c r="A13" s="82"/>
      <c r="B13" s="81" t="s">
        <v>91</v>
      </c>
      <c r="C13" s="84">
        <v>0</v>
      </c>
      <c r="D13" s="84" t="str">
        <f>Calendar</f>
        <v>UnitedKingdom::Exchange</v>
      </c>
      <c r="E13" s="84" t="s">
        <v>113</v>
      </c>
      <c r="F13" s="84" t="b">
        <v>1</v>
      </c>
      <c r="G13" s="84" t="s">
        <v>124</v>
      </c>
      <c r="H13" s="186" t="str">
        <f>Currency&amp;FamilyName&amp;B13</f>
        <v>GBPLibor6M</v>
      </c>
      <c r="I13" s="187" t="str">
        <f>Currency&amp;$B13&amp;"D"&amp;QuoteSuffix</f>
        <v>GBP6MD_Quote</v>
      </c>
      <c r="J13" s="188" t="str">
        <f>_xll.qlDepositRateHelper(,I13,H13,Permanent,Trigger)</f>
        <v>obj_0062d#0017</v>
      </c>
      <c r="K13" s="78" t="str">
        <f>_xll.ohRangeRetrieveError(J13)</f>
        <v/>
      </c>
      <c r="L13" s="77"/>
      <c r="N13" s="76"/>
    </row>
    <row r="14" spans="1:14" ht="11.25" customHeight="1" x14ac:dyDescent="0.25">
      <c r="A14" s="82"/>
      <c r="B14" s="81" t="s">
        <v>137</v>
      </c>
      <c r="C14" s="84">
        <v>0</v>
      </c>
      <c r="D14" s="84" t="str">
        <f>Calendar</f>
        <v>UnitedKingdom::Exchange</v>
      </c>
      <c r="E14" s="84" t="s">
        <v>113</v>
      </c>
      <c r="F14" s="84" t="b">
        <v>1</v>
      </c>
      <c r="G14" s="84" t="s">
        <v>124</v>
      </c>
      <c r="H14" s="84" t="str">
        <f>_xll.qlLibor(,Currency,B14,,Permanent,Trigger,ObjectOverwrite)</f>
        <v>obj_0063c#0007</v>
      </c>
      <c r="I14" s="80" t="str">
        <f>Currency&amp;$B14&amp;"D"&amp;"_Mx"&amp;QuoteSuffix</f>
        <v>GBP7MD_Mx_Quote</v>
      </c>
      <c r="J14" s="79" t="str">
        <f>_xll.qlDepositRateHelper2(,I14,B14,C14,D14,E14,F14,G14,Permanent,Trigger,ObjectOverwrite)</f>
        <v>obj_00647#0003</v>
      </c>
      <c r="K14" s="78" t="str">
        <f>_xll.ohRangeRetrieveError(J14)</f>
        <v/>
      </c>
      <c r="L14" s="77"/>
      <c r="N14" s="76"/>
    </row>
    <row r="15" spans="1:14" ht="11.25" customHeight="1" x14ac:dyDescent="0.25">
      <c r="A15" s="82"/>
      <c r="B15" s="84" t="s">
        <v>138</v>
      </c>
      <c r="C15" s="84">
        <v>0</v>
      </c>
      <c r="D15" s="84" t="str">
        <f>Calendar</f>
        <v>UnitedKingdom::Exchange</v>
      </c>
      <c r="E15" s="84" t="s">
        <v>113</v>
      </c>
      <c r="F15" s="84" t="b">
        <v>1</v>
      </c>
      <c r="G15" s="84" t="s">
        <v>124</v>
      </c>
      <c r="H15" s="84" t="str">
        <f>_xll.qlLibor(,Currency,B15,,Permanent,Trigger,ObjectOverwrite)</f>
        <v>obj_0063e#0007</v>
      </c>
      <c r="I15" s="80" t="str">
        <f>Currency&amp;$B15&amp;"D"&amp;"_Mx"&amp;QuoteSuffix</f>
        <v>GBP8MD_Mx_Quote</v>
      </c>
      <c r="J15" s="79" t="str">
        <f>_xll.qlDepositRateHelper2(,I15,B15,C15,D15,E15,F15,G15,Permanent,Trigger,ObjectOverwrite)</f>
        <v>obj_00648#0003</v>
      </c>
      <c r="K15" s="78" t="str">
        <f>_xll.ohRangeRetrieveError(J15)</f>
        <v/>
      </c>
      <c r="L15" s="77"/>
      <c r="N15" s="76"/>
    </row>
    <row r="16" spans="1:14" ht="11.25" customHeight="1" x14ac:dyDescent="0.25">
      <c r="A16" s="82"/>
      <c r="B16" s="81" t="s">
        <v>139</v>
      </c>
      <c r="C16" s="84">
        <v>0</v>
      </c>
      <c r="D16" s="84" t="str">
        <f>Calendar</f>
        <v>UnitedKingdom::Exchange</v>
      </c>
      <c r="E16" s="84" t="s">
        <v>113</v>
      </c>
      <c r="F16" s="84" t="b">
        <v>1</v>
      </c>
      <c r="G16" s="84" t="s">
        <v>124</v>
      </c>
      <c r="H16" s="84" t="str">
        <f>_xll.qlLibor(,Currency,B16,,Permanent,Trigger,ObjectOverwrite)</f>
        <v>obj_00640#0007</v>
      </c>
      <c r="I16" s="80" t="str">
        <f>Currency&amp;$B16&amp;"D"&amp;"_Mx"&amp;QuoteSuffix</f>
        <v>GBP9MD_Mx_Quote</v>
      </c>
      <c r="J16" s="79" t="str">
        <f>_xll.qlDepositRateHelper2(,I16,B16,C16,D16,E16,F16,G16,Permanent,Trigger,ObjectOverwrite)</f>
        <v>obj_00649#0003</v>
      </c>
      <c r="K16" s="78" t="str">
        <f>_xll.ohRangeRetrieveError(J16)</f>
        <v/>
      </c>
      <c r="L16" s="77"/>
      <c r="N16" s="76"/>
    </row>
    <row r="17" spans="1:14" ht="11.25" customHeight="1" x14ac:dyDescent="0.25">
      <c r="A17" s="82"/>
      <c r="B17" s="81" t="s">
        <v>140</v>
      </c>
      <c r="C17" s="84">
        <v>0</v>
      </c>
      <c r="D17" s="84" t="str">
        <f>Calendar</f>
        <v>UnitedKingdom::Exchange</v>
      </c>
      <c r="E17" s="84" t="s">
        <v>113</v>
      </c>
      <c r="F17" s="84" t="b">
        <v>1</v>
      </c>
      <c r="G17" s="84" t="s">
        <v>124</v>
      </c>
      <c r="H17" s="84" t="str">
        <f>_xll.qlLibor(,Currency,B17,,Permanent,Trigger,ObjectOverwrite)</f>
        <v>obj_00642#0007</v>
      </c>
      <c r="I17" s="80" t="str">
        <f>Currency&amp;$B17&amp;"D"&amp;"_Mx"&amp;QuoteSuffix</f>
        <v>GBP10MD_Mx_Quote</v>
      </c>
      <c r="J17" s="79" t="str">
        <f>_xll.qlDepositRateHelper2(,I17,B17,C17,D17,E17,F17,G17,Permanent,Trigger,ObjectOverwrite)</f>
        <v>obj_0064a#0003</v>
      </c>
      <c r="K17" s="78" t="str">
        <f>_xll.ohRangeRetrieveError(J17)</f>
        <v/>
      </c>
      <c r="L17" s="77"/>
      <c r="N17" s="76"/>
    </row>
    <row r="18" spans="1:14" ht="11.25" customHeight="1" x14ac:dyDescent="0.25">
      <c r="A18" s="82"/>
      <c r="B18" s="84" t="s">
        <v>141</v>
      </c>
      <c r="C18" s="84">
        <v>0</v>
      </c>
      <c r="D18" s="84" t="str">
        <f>Calendar</f>
        <v>UnitedKingdom::Exchange</v>
      </c>
      <c r="E18" s="84" t="s">
        <v>113</v>
      </c>
      <c r="F18" s="84" t="b">
        <v>1</v>
      </c>
      <c r="G18" s="84" t="s">
        <v>124</v>
      </c>
      <c r="H18" s="84" t="str">
        <f>_xll.qlLibor(,Currency,B18,,Permanent,Trigger,ObjectOverwrite)</f>
        <v>obj_00644#0007</v>
      </c>
      <c r="I18" s="80" t="str">
        <f>Currency&amp;$B18&amp;"D"&amp;"_Mx"&amp;QuoteSuffix</f>
        <v>GBP11MD_Mx_Quote</v>
      </c>
      <c r="J18" s="79" t="str">
        <f>_xll.qlDepositRateHelper2(,I18,B18,C18,D18,E18,F18,G18,Permanent,Trigger,ObjectOverwrite)</f>
        <v>obj_0064b#0003</v>
      </c>
      <c r="K18" s="78" t="str">
        <f>_xll.ohRangeRetrieveError(J18)</f>
        <v/>
      </c>
      <c r="L18" s="77"/>
      <c r="N18" s="76"/>
    </row>
    <row r="19" spans="1:14" ht="11.25" customHeight="1" x14ac:dyDescent="0.25">
      <c r="A19" s="82"/>
      <c r="B19" s="81" t="s">
        <v>36</v>
      </c>
      <c r="C19" s="84">
        <v>0</v>
      </c>
      <c r="D19" s="84" t="str">
        <f>Calendar</f>
        <v>UnitedKingdom::Exchange</v>
      </c>
      <c r="E19" s="84" t="s">
        <v>113</v>
      </c>
      <c r="F19" s="84" t="b">
        <v>1</v>
      </c>
      <c r="G19" s="84" t="s">
        <v>124</v>
      </c>
      <c r="H19" s="186" t="str">
        <f>Currency&amp;FamilyName&amp;B19</f>
        <v>GBPLibor1Y</v>
      </c>
      <c r="I19" s="187" t="str">
        <f>Currency&amp;$B19&amp;"D"&amp;QuoteSuffix</f>
        <v>GBP1YD_Quote</v>
      </c>
      <c r="J19" s="188" t="str">
        <f>_xll.qlDepositRateHelper(,I19,H19,Permanent,Trigger)</f>
        <v>obj_0062c#0017</v>
      </c>
      <c r="K19" s="78" t="str">
        <f>_xll.ohRangeRetrieveError(J19)</f>
        <v/>
      </c>
      <c r="L19" s="77"/>
      <c r="N19" s="76"/>
    </row>
    <row r="20" spans="1:14" ht="11.25" customHeight="1" thickBot="1" x14ac:dyDescent="0.3">
      <c r="A20" s="184"/>
      <c r="B20" s="184"/>
      <c r="C20" s="184"/>
      <c r="D20" s="184"/>
      <c r="E20" s="184"/>
      <c r="F20" s="184"/>
      <c r="G20" s="184"/>
      <c r="H20" s="184"/>
      <c r="I20" s="184"/>
      <c r="J20" s="184"/>
      <c r="K20" s="184"/>
      <c r="L20" s="185"/>
      <c r="N20" s="76"/>
    </row>
    <row r="21" spans="1:14" ht="11.25" customHeight="1" x14ac:dyDescent="0.25">
      <c r="N21" s="76"/>
    </row>
    <row r="22" spans="1:14" ht="11.25" customHeight="1" x14ac:dyDescent="0.25"/>
  </sheetData>
  <dataValidations count="2">
    <dataValidation type="list" allowBlank="1" showInputMessage="1" showErrorMessage="1" sqref="E3:E19">
      <formula1>"Following,Modified Following,Preceding,Modified Preceding,Unadjusted,Half-Month Modified Following"</formula1>
    </dataValidation>
    <dataValidation type="list" allowBlank="1" showInputMessage="1" showErrorMessage="1" sqref="G3:G19">
      <formula1>"Actual/Actual (ISDA),Actual/360,30/360 (Bond Basis),30E/360 (Eurobond Basis),Actual/365 (Fixed),Actual/Actual (ISMA),Actual/Actual (AFB),1/1,30/360 (Italian),Simple"</formula1>
    </dataValidation>
  </dataValidations>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S45"/>
  <sheetViews>
    <sheetView workbookViewId="0">
      <selection activeCell="H2" sqref="H2"/>
    </sheetView>
  </sheetViews>
  <sheetFormatPr defaultColWidth="6.28515625" defaultRowHeight="13.5" x14ac:dyDescent="0.25"/>
  <cols>
    <col min="1" max="1" width="2.7109375" style="72" customWidth="1"/>
    <col min="2" max="2" width="3" style="72" bestFit="1" customWidth="1"/>
    <col min="3" max="3" width="6" style="72" bestFit="1" customWidth="1"/>
    <col min="4" max="4" width="7" style="72" bestFit="1" customWidth="1"/>
    <col min="5" max="5" width="11" style="72" bestFit="1" customWidth="1"/>
    <col min="6" max="6" width="17.28515625" style="72" bestFit="1" customWidth="1"/>
    <col min="7" max="7" width="24.42578125" style="72" bestFit="1" customWidth="1"/>
    <col min="8" max="8" width="27.140625" style="72" bestFit="1" customWidth="1"/>
    <col min="9" max="9" width="35.7109375" style="72" customWidth="1"/>
    <col min="10" max="10" width="2.7109375" style="72" customWidth="1"/>
    <col min="11" max="16384" width="6.28515625" style="72"/>
  </cols>
  <sheetData>
    <row r="1" spans="1:11" ht="11.25" customHeight="1" x14ac:dyDescent="0.25">
      <c r="A1" s="91"/>
      <c r="B1" s="123"/>
      <c r="C1" s="123"/>
      <c r="D1" s="123"/>
      <c r="E1" s="74" t="s">
        <v>92</v>
      </c>
      <c r="F1" s="124"/>
      <c r="G1" s="125" t="str">
        <f>Currency&amp;"_YC"&amp;"STDRH"</f>
        <v>GBP_YCSTDRH</v>
      </c>
      <c r="H1" s="87" t="str">
        <f>$G$1&amp;"_Futures"&amp;$E$1&amp;".xml"</f>
        <v>GBP_YCSTDRH_Futures3M.xml</v>
      </c>
      <c r="I1" s="126"/>
      <c r="J1" s="77"/>
    </row>
    <row r="2" spans="1:11" ht="22.5" x14ac:dyDescent="0.25">
      <c r="A2" s="91"/>
      <c r="B2" s="127" t="s">
        <v>131</v>
      </c>
      <c r="C2" s="88" t="s">
        <v>112</v>
      </c>
      <c r="D2" s="128" t="s">
        <v>111</v>
      </c>
      <c r="E2" s="88" t="s">
        <v>99</v>
      </c>
      <c r="F2" s="88" t="s">
        <v>98</v>
      </c>
      <c r="G2" s="127" t="s">
        <v>110</v>
      </c>
      <c r="H2" s="146" t="str">
        <f>IF(Serialize,_xll.ohObjectSave(H3:H44,SerializationPath&amp;H1,FileOverwrite,Serialize),"---")</f>
        <v>---</v>
      </c>
      <c r="I2" s="129" t="str">
        <f>_xll.ohRangeRetrieveError(H2)</f>
        <v/>
      </c>
      <c r="J2" s="77"/>
    </row>
    <row r="3" spans="1:11" ht="11.25" customHeight="1" x14ac:dyDescent="0.25">
      <c r="A3" s="130"/>
      <c r="B3" s="131">
        <v>1</v>
      </c>
      <c r="C3" s="132" t="b">
        <v>0</v>
      </c>
      <c r="D3" s="133" t="str">
        <f t="array" ref="D3:D44">_xll.qlIMMNextCodes(_xll.qlSettingsEvaluationDate(Trigger)-1,C3:C44)</f>
        <v>V4</v>
      </c>
      <c r="E3" s="132" t="str">
        <f t="shared" ref="E3:E34" si="0">PROPER(Currency)&amp;FamilyName&amp;$E$1</f>
        <v>GbpLibor3M</v>
      </c>
      <c r="F3" s="134" t="str">
        <f t="shared" ref="F3:F34" si="1">Currency&amp;"FUT"&amp;$E$1&amp;$D3&amp;QuoteSuffix</f>
        <v>GBPFUT3MV4_Quote</v>
      </c>
      <c r="G3" s="134" t="str">
        <f t="shared" ref="G3:G34" si="2">Currency&amp;"FUT"&amp;$E$1&amp;$D3&amp;"ConvAdj"&amp;QuoteSuffix</f>
        <v>GBPFUT3MV4ConvAdj_Quote</v>
      </c>
      <c r="H3" s="135" t="str">
        <f>_xll.qlFuturesRateHelper(,$F3,$D3,$E3,$G3,Permanent,Trigger,ObjectOverwrite)</f>
        <v>obj_00340#0001</v>
      </c>
      <c r="I3" s="136" t="str">
        <f>_xll.ohRangeRetrieveError(H3)</f>
        <v/>
      </c>
      <c r="J3" s="77"/>
      <c r="K3" s="76"/>
    </row>
    <row r="4" spans="1:11" ht="11.25" customHeight="1" x14ac:dyDescent="0.25">
      <c r="A4" s="130"/>
      <c r="B4" s="137">
        <v>2</v>
      </c>
      <c r="C4" s="138" t="b">
        <v>0</v>
      </c>
      <c r="D4" s="139" t="str">
        <v>X4</v>
      </c>
      <c r="E4" s="132" t="str">
        <f t="shared" si="0"/>
        <v>GbpLibor3M</v>
      </c>
      <c r="F4" s="134" t="str">
        <f t="shared" si="1"/>
        <v>GBPFUT3MX4_Quote</v>
      </c>
      <c r="G4" s="134" t="str">
        <f t="shared" si="2"/>
        <v>GBPFUT3MX4ConvAdj_Quote</v>
      </c>
      <c r="H4" s="140" t="str">
        <f>_xll.qlFuturesRateHelper(,$F4,$D4,$E4,$G4,Permanent,Trigger,ObjectOverwrite)</f>
        <v>obj_0035f#0001</v>
      </c>
      <c r="I4" s="141" t="str">
        <f>_xll.ohRangeRetrieveError(H4)</f>
        <v/>
      </c>
      <c r="J4" s="77"/>
      <c r="K4" s="76"/>
    </row>
    <row r="5" spans="1:11" ht="11.25" customHeight="1" x14ac:dyDescent="0.25">
      <c r="A5" s="130"/>
      <c r="B5" s="137">
        <v>3</v>
      </c>
      <c r="C5" s="138" t="b">
        <v>0</v>
      </c>
      <c r="D5" s="139" t="str">
        <v>Z4</v>
      </c>
      <c r="E5" s="132" t="str">
        <f t="shared" si="0"/>
        <v>GbpLibor3M</v>
      </c>
      <c r="F5" s="134" t="str">
        <f t="shared" si="1"/>
        <v>GBPFUT3MZ4_Quote</v>
      </c>
      <c r="G5" s="134" t="str">
        <f t="shared" si="2"/>
        <v>GBPFUT3MZ4ConvAdj_Quote</v>
      </c>
      <c r="H5" s="140" t="str">
        <f>_xll.qlFuturesRateHelper(,$F5,$D5,$E5,$G5,Permanent,Trigger,ObjectOverwrite)</f>
        <v>obj_00389#0001</v>
      </c>
      <c r="I5" s="141" t="str">
        <f>_xll.ohRangeRetrieveError(H5)</f>
        <v/>
      </c>
      <c r="J5" s="77"/>
      <c r="K5" s="76"/>
    </row>
    <row r="6" spans="1:11" ht="11.25" customHeight="1" x14ac:dyDescent="0.25">
      <c r="A6" s="130"/>
      <c r="B6" s="137">
        <v>4</v>
      </c>
      <c r="C6" s="138" t="b">
        <v>0</v>
      </c>
      <c r="D6" s="139" t="str">
        <v>F5</v>
      </c>
      <c r="E6" s="132" t="str">
        <f t="shared" si="0"/>
        <v>GbpLibor3M</v>
      </c>
      <c r="F6" s="134" t="str">
        <f t="shared" si="1"/>
        <v>GBPFUT3MF5_Quote</v>
      </c>
      <c r="G6" s="134" t="str">
        <f t="shared" si="2"/>
        <v>GBPFUT3MF5ConvAdj_Quote</v>
      </c>
      <c r="H6" s="140" t="str">
        <f>_xll.qlFuturesRateHelper(,$F6,$D6,$E6,$G6,Permanent,Trigger,ObjectOverwrite)</f>
        <v>obj_00344#0001</v>
      </c>
      <c r="I6" s="141" t="str">
        <f>_xll.ohRangeRetrieveError(H6)</f>
        <v/>
      </c>
      <c r="J6" s="77"/>
      <c r="K6" s="76"/>
    </row>
    <row r="7" spans="1:11" ht="11.25" customHeight="1" x14ac:dyDescent="0.25">
      <c r="A7" s="130"/>
      <c r="B7" s="137">
        <v>5</v>
      </c>
      <c r="C7" s="138" t="b">
        <v>0</v>
      </c>
      <c r="D7" s="139" t="str">
        <v>G5</v>
      </c>
      <c r="E7" s="132" t="str">
        <f t="shared" si="0"/>
        <v>GbpLibor3M</v>
      </c>
      <c r="F7" s="134" t="str">
        <f t="shared" si="1"/>
        <v>GBPFUT3MG5_Quote</v>
      </c>
      <c r="G7" s="134" t="str">
        <f t="shared" si="2"/>
        <v>GBPFUT3MG5ConvAdj_Quote</v>
      </c>
      <c r="H7" s="140" t="str">
        <f>_xll.qlFuturesRateHelper(,$F7,$D7,$E7,$G7,Permanent,Trigger,ObjectOverwrite)</f>
        <v>obj_0035a#0001</v>
      </c>
      <c r="I7" s="141" t="str">
        <f>_xll.ohRangeRetrieveError(H7)</f>
        <v/>
      </c>
      <c r="J7" s="77"/>
      <c r="K7" s="76"/>
    </row>
    <row r="8" spans="1:11" ht="11.25" customHeight="1" x14ac:dyDescent="0.25">
      <c r="A8" s="130"/>
      <c r="B8" s="137">
        <v>6</v>
      </c>
      <c r="C8" s="138" t="b">
        <v>0</v>
      </c>
      <c r="D8" s="139" t="str">
        <v>H5</v>
      </c>
      <c r="E8" s="132" t="str">
        <f t="shared" si="0"/>
        <v>GbpLibor3M</v>
      </c>
      <c r="F8" s="134" t="str">
        <f t="shared" si="1"/>
        <v>GBPFUT3MH5_Quote</v>
      </c>
      <c r="G8" s="134" t="str">
        <f t="shared" si="2"/>
        <v>GBPFUT3MH5ConvAdj_Quote</v>
      </c>
      <c r="H8" s="140" t="str">
        <f>_xll.qlFuturesRateHelper(,$F8,$D8,$E8,$G8,Permanent,Trigger,ObjectOverwrite)</f>
        <v>obj_0034c#0001</v>
      </c>
      <c r="I8" s="141" t="str">
        <f>_xll.ohRangeRetrieveError(H8)</f>
        <v/>
      </c>
      <c r="J8" s="77"/>
      <c r="K8" s="76"/>
    </row>
    <row r="9" spans="1:11" ht="11.25" customHeight="1" x14ac:dyDescent="0.25">
      <c r="A9" s="130"/>
      <c r="B9" s="137">
        <v>7</v>
      </c>
      <c r="C9" s="138" t="b">
        <v>0</v>
      </c>
      <c r="D9" s="139" t="str">
        <v>J5</v>
      </c>
      <c r="E9" s="132" t="str">
        <f t="shared" si="0"/>
        <v>GbpLibor3M</v>
      </c>
      <c r="F9" s="134" t="str">
        <f t="shared" si="1"/>
        <v>GBPFUT3MJ5_Quote</v>
      </c>
      <c r="G9" s="134" t="str">
        <f t="shared" si="2"/>
        <v>GBPFUT3MJ5ConvAdj_Quote</v>
      </c>
      <c r="H9" s="140" t="str">
        <f>_xll.qlFuturesRateHelper(,$F9,$D9,$E9,$G9,Permanent,Trigger,ObjectOverwrite)</f>
        <v>obj_00360#0001</v>
      </c>
      <c r="I9" s="141" t="str">
        <f>_xll.ohRangeRetrieveError(H9)</f>
        <v/>
      </c>
      <c r="J9" s="77"/>
      <c r="K9" s="76"/>
    </row>
    <row r="10" spans="1:11" ht="11.25" customHeight="1" x14ac:dyDescent="0.25">
      <c r="A10" s="130"/>
      <c r="B10" s="137">
        <v>8</v>
      </c>
      <c r="C10" s="138" t="b">
        <v>0</v>
      </c>
      <c r="D10" s="139" t="str">
        <v>K5</v>
      </c>
      <c r="E10" s="132" t="str">
        <f t="shared" si="0"/>
        <v>GbpLibor3M</v>
      </c>
      <c r="F10" s="134" t="str">
        <f t="shared" si="1"/>
        <v>GBPFUT3MK5_Quote</v>
      </c>
      <c r="G10" s="134" t="str">
        <f t="shared" si="2"/>
        <v>GBPFUT3MK5ConvAdj_Quote</v>
      </c>
      <c r="H10" s="140" t="str">
        <f>_xll.qlFuturesRateHelper(,$F10,$D10,$E10,$G10,Permanent,Trigger,ObjectOverwrite)</f>
        <v>obj_00386#0001</v>
      </c>
      <c r="I10" s="141" t="str">
        <f>_xll.ohRangeRetrieveError(H10)</f>
        <v/>
      </c>
      <c r="J10" s="77"/>
      <c r="K10" s="76"/>
    </row>
    <row r="11" spans="1:11" ht="11.25" customHeight="1" x14ac:dyDescent="0.25">
      <c r="A11" s="130"/>
      <c r="B11" s="137">
        <v>9</v>
      </c>
      <c r="C11" s="138" t="b">
        <v>0</v>
      </c>
      <c r="D11" s="139" t="str">
        <v>M5</v>
      </c>
      <c r="E11" s="132" t="str">
        <f t="shared" si="0"/>
        <v>GbpLibor3M</v>
      </c>
      <c r="F11" s="134" t="str">
        <f t="shared" si="1"/>
        <v>GBPFUT3MM5_Quote</v>
      </c>
      <c r="G11" s="134" t="str">
        <f t="shared" si="2"/>
        <v>GBPFUT3MM5ConvAdj_Quote</v>
      </c>
      <c r="H11" s="140" t="str">
        <f>_xll.qlFuturesRateHelper(,$F11,$D11,$E11,$G11,Permanent,Trigger,ObjectOverwrite)</f>
        <v>obj_0038c#0001</v>
      </c>
      <c r="I11" s="141" t="str">
        <f>_xll.ohRangeRetrieveError(H11)</f>
        <v/>
      </c>
      <c r="J11" s="77"/>
      <c r="K11" s="76"/>
    </row>
    <row r="12" spans="1:11" ht="11.25" customHeight="1" x14ac:dyDescent="0.25">
      <c r="A12" s="130"/>
      <c r="B12" s="137">
        <v>10</v>
      </c>
      <c r="C12" s="138" t="b">
        <v>0</v>
      </c>
      <c r="D12" s="139" t="str">
        <v>N5</v>
      </c>
      <c r="E12" s="132" t="str">
        <f t="shared" si="0"/>
        <v>GbpLibor3M</v>
      </c>
      <c r="F12" s="134" t="str">
        <f t="shared" si="1"/>
        <v>GBPFUT3MN5_Quote</v>
      </c>
      <c r="G12" s="134" t="str">
        <f t="shared" si="2"/>
        <v>GBPFUT3MN5ConvAdj_Quote</v>
      </c>
      <c r="H12" s="140" t="str">
        <f>_xll.qlFuturesRateHelper(,$F12,$D12,$E12,$G12,Permanent,Trigger,ObjectOverwrite)</f>
        <v>obj_00373#0001</v>
      </c>
      <c r="I12" s="141" t="str">
        <f>_xll.ohRangeRetrieveError(H12)</f>
        <v/>
      </c>
      <c r="J12" s="77"/>
      <c r="K12" s="76"/>
    </row>
    <row r="13" spans="1:11" ht="11.25" customHeight="1" x14ac:dyDescent="0.25">
      <c r="A13" s="130"/>
      <c r="B13" s="137">
        <v>11</v>
      </c>
      <c r="C13" s="138" t="b">
        <v>0</v>
      </c>
      <c r="D13" s="139" t="str">
        <v>Q5</v>
      </c>
      <c r="E13" s="132" t="str">
        <f t="shared" si="0"/>
        <v>GbpLibor3M</v>
      </c>
      <c r="F13" s="134" t="str">
        <f t="shared" si="1"/>
        <v>GBPFUT3MQ5_Quote</v>
      </c>
      <c r="G13" s="134" t="str">
        <f t="shared" si="2"/>
        <v>GBPFUT3MQ5ConvAdj_Quote</v>
      </c>
      <c r="H13" s="140" t="str">
        <f>_xll.qlFuturesRateHelper(,$F13,$D13,$E13,$G13,Permanent,Trigger,ObjectOverwrite)</f>
        <v>obj_00383#0001</v>
      </c>
      <c r="I13" s="141" t="str">
        <f>_xll.ohRangeRetrieveError(H13)</f>
        <v/>
      </c>
      <c r="J13" s="77"/>
      <c r="K13" s="76"/>
    </row>
    <row r="14" spans="1:11" ht="11.25" customHeight="1" x14ac:dyDescent="0.25">
      <c r="A14" s="130"/>
      <c r="B14" s="137">
        <v>12</v>
      </c>
      <c r="C14" s="138" t="b">
        <v>0</v>
      </c>
      <c r="D14" s="139" t="str">
        <v>U5</v>
      </c>
      <c r="E14" s="132" t="str">
        <f t="shared" si="0"/>
        <v>GbpLibor3M</v>
      </c>
      <c r="F14" s="134" t="str">
        <f t="shared" si="1"/>
        <v>GBPFUT3MU5_Quote</v>
      </c>
      <c r="G14" s="134" t="str">
        <f t="shared" si="2"/>
        <v>GBPFUT3MU5ConvAdj_Quote</v>
      </c>
      <c r="H14" s="140" t="str">
        <f>_xll.qlFuturesRateHelper(,$F14,$D14,$E14,$G14,Permanent,Trigger,ObjectOverwrite)</f>
        <v>obj_0037d#0001</v>
      </c>
      <c r="I14" s="141" t="str">
        <f>_xll.ohRangeRetrieveError(H14)</f>
        <v/>
      </c>
      <c r="J14" s="77"/>
      <c r="K14" s="76"/>
    </row>
    <row r="15" spans="1:11" ht="11.25" customHeight="1" x14ac:dyDescent="0.25">
      <c r="A15" s="130"/>
      <c r="B15" s="137">
        <v>13</v>
      </c>
      <c r="C15" s="138" t="b">
        <v>1</v>
      </c>
      <c r="D15" s="139" t="str">
        <v>Z5</v>
      </c>
      <c r="E15" s="132" t="str">
        <f t="shared" si="0"/>
        <v>GbpLibor3M</v>
      </c>
      <c r="F15" s="134" t="str">
        <f t="shared" si="1"/>
        <v>GBPFUT3MZ5_Quote</v>
      </c>
      <c r="G15" s="134" t="str">
        <f t="shared" si="2"/>
        <v>GBPFUT3MZ5ConvAdj_Quote</v>
      </c>
      <c r="H15" s="140" t="str">
        <f>_xll.qlFuturesRateHelper(,$F15,$D15,$E15,$G15,Permanent,Trigger,ObjectOverwrite)</f>
        <v>obj_00346#0001</v>
      </c>
      <c r="I15" s="141" t="str">
        <f>_xll.ohRangeRetrieveError(H15)</f>
        <v/>
      </c>
      <c r="J15" s="77"/>
      <c r="K15" s="76"/>
    </row>
    <row r="16" spans="1:11" ht="11.25" customHeight="1" x14ac:dyDescent="0.25">
      <c r="A16" s="130"/>
      <c r="B16" s="137">
        <v>14</v>
      </c>
      <c r="C16" s="138" t="b">
        <v>1</v>
      </c>
      <c r="D16" s="139" t="str">
        <v>H6</v>
      </c>
      <c r="E16" s="132" t="str">
        <f t="shared" si="0"/>
        <v>GbpLibor3M</v>
      </c>
      <c r="F16" s="134" t="str">
        <f t="shared" si="1"/>
        <v>GBPFUT3MH6_Quote</v>
      </c>
      <c r="G16" s="134" t="str">
        <f t="shared" si="2"/>
        <v>GBPFUT3MH6ConvAdj_Quote</v>
      </c>
      <c r="H16" s="140" t="str">
        <f>_xll.qlFuturesRateHelper(,$F16,$D16,$E16,$G16,Permanent,Trigger,ObjectOverwrite)</f>
        <v>obj_0035c#0001</v>
      </c>
      <c r="I16" s="141" t="str">
        <f>_xll.ohRangeRetrieveError(H16)</f>
        <v/>
      </c>
      <c r="J16" s="77"/>
      <c r="K16" s="76"/>
    </row>
    <row r="17" spans="1:11" ht="11.25" customHeight="1" x14ac:dyDescent="0.25">
      <c r="A17" s="130"/>
      <c r="B17" s="137">
        <v>15</v>
      </c>
      <c r="C17" s="138" t="b">
        <v>1</v>
      </c>
      <c r="D17" s="139" t="str">
        <v>M6</v>
      </c>
      <c r="E17" s="132" t="str">
        <f t="shared" si="0"/>
        <v>GbpLibor3M</v>
      </c>
      <c r="F17" s="134" t="str">
        <f t="shared" si="1"/>
        <v>GBPFUT3MM6_Quote</v>
      </c>
      <c r="G17" s="134" t="str">
        <f t="shared" si="2"/>
        <v>GBPFUT3MM6ConvAdj_Quote</v>
      </c>
      <c r="H17" s="140" t="str">
        <f>_xll.qlFuturesRateHelper(,$F17,$D17,$E17,$G17,Permanent,Trigger,ObjectOverwrite)</f>
        <v>obj_0035e#0001</v>
      </c>
      <c r="I17" s="141" t="str">
        <f>_xll.ohRangeRetrieveError(H17)</f>
        <v/>
      </c>
      <c r="J17" s="77"/>
      <c r="K17" s="76"/>
    </row>
    <row r="18" spans="1:11" ht="11.25" customHeight="1" x14ac:dyDescent="0.25">
      <c r="A18" s="130"/>
      <c r="B18" s="137">
        <v>16</v>
      </c>
      <c r="C18" s="138" t="b">
        <v>1</v>
      </c>
      <c r="D18" s="139" t="str">
        <v>U6</v>
      </c>
      <c r="E18" s="132" t="str">
        <f t="shared" si="0"/>
        <v>GbpLibor3M</v>
      </c>
      <c r="F18" s="134" t="str">
        <f t="shared" si="1"/>
        <v>GBPFUT3MU6_Quote</v>
      </c>
      <c r="G18" s="134" t="str">
        <f t="shared" si="2"/>
        <v>GBPFUT3MU6ConvAdj_Quote</v>
      </c>
      <c r="H18" s="140" t="str">
        <f>_xll.qlFuturesRateHelper(,$F18,$D18,$E18,$G18,Permanent,Trigger,ObjectOverwrite)</f>
        <v>obj_0036d#0001</v>
      </c>
      <c r="I18" s="141" t="str">
        <f>_xll.ohRangeRetrieveError(H18)</f>
        <v/>
      </c>
      <c r="J18" s="77"/>
      <c r="K18" s="76"/>
    </row>
    <row r="19" spans="1:11" ht="11.25" customHeight="1" x14ac:dyDescent="0.25">
      <c r="A19" s="130"/>
      <c r="B19" s="137">
        <v>17</v>
      </c>
      <c r="C19" s="138" t="b">
        <v>1</v>
      </c>
      <c r="D19" s="139" t="str">
        <v>Z6</v>
      </c>
      <c r="E19" s="132" t="str">
        <f t="shared" si="0"/>
        <v>GbpLibor3M</v>
      </c>
      <c r="F19" s="134" t="str">
        <f t="shared" si="1"/>
        <v>GBPFUT3MZ6_Quote</v>
      </c>
      <c r="G19" s="134" t="str">
        <f t="shared" si="2"/>
        <v>GBPFUT3MZ6ConvAdj_Quote</v>
      </c>
      <c r="H19" s="140" t="str">
        <f>_xll.qlFuturesRateHelper(,$F19,$D19,$E19,$G19,Permanent,Trigger,ObjectOverwrite)</f>
        <v>obj_00341#0001</v>
      </c>
      <c r="I19" s="141" t="str">
        <f>_xll.ohRangeRetrieveError(H19)</f>
        <v/>
      </c>
      <c r="J19" s="77"/>
      <c r="K19" s="76"/>
    </row>
    <row r="20" spans="1:11" ht="11.25" customHeight="1" x14ac:dyDescent="0.25">
      <c r="A20" s="130"/>
      <c r="B20" s="137">
        <v>18</v>
      </c>
      <c r="C20" s="138" t="b">
        <v>1</v>
      </c>
      <c r="D20" s="139" t="str">
        <v>H7</v>
      </c>
      <c r="E20" s="132" t="str">
        <f t="shared" si="0"/>
        <v>GbpLibor3M</v>
      </c>
      <c r="F20" s="134" t="str">
        <f t="shared" si="1"/>
        <v>GBPFUT3MH7_Quote</v>
      </c>
      <c r="G20" s="134" t="str">
        <f t="shared" si="2"/>
        <v>GBPFUT3MH7ConvAdj_Quote</v>
      </c>
      <c r="H20" s="140" t="str">
        <f>_xll.qlFuturesRateHelper(,$F20,$D20,$E20,$G20,Permanent,Trigger,ObjectOverwrite)</f>
        <v>obj_00362#0001</v>
      </c>
      <c r="I20" s="141" t="str">
        <f>_xll.ohRangeRetrieveError(H20)</f>
        <v/>
      </c>
      <c r="J20" s="77"/>
      <c r="K20" s="76"/>
    </row>
    <row r="21" spans="1:11" ht="11.25" customHeight="1" x14ac:dyDescent="0.25">
      <c r="A21" s="130"/>
      <c r="B21" s="137">
        <v>19</v>
      </c>
      <c r="C21" s="138" t="b">
        <v>1</v>
      </c>
      <c r="D21" s="139" t="str">
        <v>M7</v>
      </c>
      <c r="E21" s="132" t="str">
        <f t="shared" si="0"/>
        <v>GbpLibor3M</v>
      </c>
      <c r="F21" s="134" t="str">
        <f t="shared" si="1"/>
        <v>GBPFUT3MM7_Quote</v>
      </c>
      <c r="G21" s="134" t="str">
        <f t="shared" si="2"/>
        <v>GBPFUT3MM7ConvAdj_Quote</v>
      </c>
      <c r="H21" s="140" t="str">
        <f>_xll.qlFuturesRateHelper(,$F21,$D21,$E21,$G21,Permanent,Trigger,ObjectOverwrite)</f>
        <v>obj_0034d#0001</v>
      </c>
      <c r="I21" s="141" t="str">
        <f>_xll.ohRangeRetrieveError(H21)</f>
        <v/>
      </c>
      <c r="J21" s="77"/>
      <c r="K21" s="76"/>
    </row>
    <row r="22" spans="1:11" ht="11.25" customHeight="1" x14ac:dyDescent="0.25">
      <c r="A22" s="130"/>
      <c r="B22" s="137">
        <v>20</v>
      </c>
      <c r="C22" s="138" t="b">
        <v>1</v>
      </c>
      <c r="D22" s="139" t="str">
        <v>U7</v>
      </c>
      <c r="E22" s="132" t="str">
        <f t="shared" si="0"/>
        <v>GbpLibor3M</v>
      </c>
      <c r="F22" s="134" t="str">
        <f t="shared" si="1"/>
        <v>GBPFUT3MU7_Quote</v>
      </c>
      <c r="G22" s="134" t="str">
        <f t="shared" si="2"/>
        <v>GBPFUT3MU7ConvAdj_Quote</v>
      </c>
      <c r="H22" s="140" t="str">
        <f>_xll.qlFuturesRateHelper(,$F22,$D22,$E22,$G22,Permanent,Trigger,ObjectOverwrite)</f>
        <v>obj_0034f#0001</v>
      </c>
      <c r="I22" s="141" t="str">
        <f>_xll.ohRangeRetrieveError(H22)</f>
        <v/>
      </c>
      <c r="J22" s="77"/>
      <c r="K22" s="76"/>
    </row>
    <row r="23" spans="1:11" ht="11.25" customHeight="1" x14ac:dyDescent="0.25">
      <c r="A23" s="130"/>
      <c r="B23" s="137">
        <v>21</v>
      </c>
      <c r="C23" s="138" t="b">
        <v>1</v>
      </c>
      <c r="D23" s="139" t="str">
        <v>Z7</v>
      </c>
      <c r="E23" s="132" t="str">
        <f t="shared" si="0"/>
        <v>GbpLibor3M</v>
      </c>
      <c r="F23" s="134" t="str">
        <f t="shared" si="1"/>
        <v>GBPFUT3MZ7_Quote</v>
      </c>
      <c r="G23" s="134" t="str">
        <f t="shared" si="2"/>
        <v>GBPFUT3MZ7ConvAdj_Quote</v>
      </c>
      <c r="H23" s="140" t="str">
        <f>_xll.qlFuturesRateHelper(,$F23,$D23,$E23,$G23,Permanent,Trigger,ObjectOverwrite)</f>
        <v>obj_00376#0001</v>
      </c>
      <c r="I23" s="141" t="str">
        <f>_xll.ohRangeRetrieveError(H23)</f>
        <v/>
      </c>
      <c r="J23" s="77"/>
      <c r="K23" s="76"/>
    </row>
    <row r="24" spans="1:11" ht="11.25" customHeight="1" x14ac:dyDescent="0.25">
      <c r="A24" s="130"/>
      <c r="B24" s="137">
        <v>22</v>
      </c>
      <c r="C24" s="138" t="b">
        <v>1</v>
      </c>
      <c r="D24" s="139" t="str">
        <v>H8</v>
      </c>
      <c r="E24" s="132" t="str">
        <f t="shared" si="0"/>
        <v>GbpLibor3M</v>
      </c>
      <c r="F24" s="134" t="str">
        <f t="shared" si="1"/>
        <v>GBPFUT3MH8_Quote</v>
      </c>
      <c r="G24" s="134" t="str">
        <f t="shared" si="2"/>
        <v>GBPFUT3MH8ConvAdj_Quote</v>
      </c>
      <c r="H24" s="140" t="str">
        <f>_xll.qlFuturesRateHelper(,$F24,$D24,$E24,$G24,Permanent,Trigger,ObjectOverwrite)</f>
        <v>obj_00382#0001</v>
      </c>
      <c r="I24" s="141" t="str">
        <f>_xll.ohRangeRetrieveError(H24)</f>
        <v/>
      </c>
      <c r="J24" s="77"/>
      <c r="K24" s="76"/>
    </row>
    <row r="25" spans="1:11" ht="11.25" customHeight="1" x14ac:dyDescent="0.25">
      <c r="A25" s="130"/>
      <c r="B25" s="137">
        <v>23</v>
      </c>
      <c r="C25" s="138" t="b">
        <v>1</v>
      </c>
      <c r="D25" s="139" t="str">
        <v>M8</v>
      </c>
      <c r="E25" s="132" t="str">
        <f t="shared" si="0"/>
        <v>GbpLibor3M</v>
      </c>
      <c r="F25" s="134" t="str">
        <f t="shared" si="1"/>
        <v>GBPFUT3MM8_Quote</v>
      </c>
      <c r="G25" s="134" t="str">
        <f t="shared" si="2"/>
        <v>GBPFUT3MM8ConvAdj_Quote</v>
      </c>
      <c r="H25" s="140" t="str">
        <f>_xll.qlFuturesRateHelper(,$F25,$D25,$E25,$G25,Permanent,Trigger,ObjectOverwrite)</f>
        <v>obj_00355#0001</v>
      </c>
      <c r="I25" s="141" t="str">
        <f>_xll.ohRangeRetrieveError(H25)</f>
        <v/>
      </c>
      <c r="J25" s="77"/>
      <c r="K25" s="76"/>
    </row>
    <row r="26" spans="1:11" ht="11.25" customHeight="1" x14ac:dyDescent="0.25">
      <c r="A26" s="130"/>
      <c r="B26" s="137">
        <v>24</v>
      </c>
      <c r="C26" s="138" t="b">
        <v>1</v>
      </c>
      <c r="D26" s="139" t="str">
        <v>U8</v>
      </c>
      <c r="E26" s="132" t="str">
        <f t="shared" si="0"/>
        <v>GbpLibor3M</v>
      </c>
      <c r="F26" s="134" t="str">
        <f t="shared" si="1"/>
        <v>GBPFUT3MU8_Quote</v>
      </c>
      <c r="G26" s="134" t="str">
        <f t="shared" si="2"/>
        <v>GBPFUT3MU8ConvAdj_Quote</v>
      </c>
      <c r="H26" s="140" t="str">
        <f>_xll.qlFuturesRateHelper(,$F26,$D26,$E26,$G26,Permanent,Trigger,ObjectOverwrite)</f>
        <v>obj_00348#0001</v>
      </c>
      <c r="I26" s="141" t="str">
        <f>_xll.ohRangeRetrieveError(H26)</f>
        <v/>
      </c>
      <c r="J26" s="77"/>
      <c r="K26" s="76"/>
    </row>
    <row r="27" spans="1:11" ht="11.25" customHeight="1" x14ac:dyDescent="0.25">
      <c r="A27" s="130"/>
      <c r="B27" s="137">
        <v>25</v>
      </c>
      <c r="C27" s="138" t="b">
        <v>1</v>
      </c>
      <c r="D27" s="139" t="str">
        <v>Z8</v>
      </c>
      <c r="E27" s="132" t="str">
        <f t="shared" si="0"/>
        <v>GbpLibor3M</v>
      </c>
      <c r="F27" s="134" t="str">
        <f t="shared" si="1"/>
        <v>GBPFUT3MZ8_Quote</v>
      </c>
      <c r="G27" s="134" t="str">
        <f t="shared" si="2"/>
        <v>GBPFUT3MZ8ConvAdj_Quote</v>
      </c>
      <c r="H27" s="140" t="str">
        <f>_xll.qlFuturesRateHelper(,$F27,$D27,$E27,$G27,Permanent,Trigger,ObjectOverwrite)</f>
        <v>obj_00369#0001</v>
      </c>
      <c r="I27" s="141" t="str">
        <f>_xll.ohRangeRetrieveError(H27)</f>
        <v/>
      </c>
      <c r="J27" s="77"/>
      <c r="K27" s="76"/>
    </row>
    <row r="28" spans="1:11" ht="11.25" customHeight="1" x14ac:dyDescent="0.25">
      <c r="A28" s="130"/>
      <c r="B28" s="137">
        <v>26</v>
      </c>
      <c r="C28" s="138" t="b">
        <v>1</v>
      </c>
      <c r="D28" s="139" t="str">
        <v>H9</v>
      </c>
      <c r="E28" s="132" t="str">
        <f t="shared" si="0"/>
        <v>GbpLibor3M</v>
      </c>
      <c r="F28" s="134" t="str">
        <f t="shared" si="1"/>
        <v>GBPFUT3MH9_Quote</v>
      </c>
      <c r="G28" s="134" t="str">
        <f t="shared" si="2"/>
        <v>GBPFUT3MH9ConvAdj_Quote</v>
      </c>
      <c r="H28" s="140" t="str">
        <f>_xll.qlFuturesRateHelper(,$F28,$D28,$E28,$G28,Permanent,Trigger,ObjectOverwrite)</f>
        <v>obj_0037b#0001</v>
      </c>
      <c r="I28" s="141" t="str">
        <f>_xll.ohRangeRetrieveError(H28)</f>
        <v/>
      </c>
      <c r="J28" s="77"/>
      <c r="K28" s="76"/>
    </row>
    <row r="29" spans="1:11" ht="11.25" customHeight="1" x14ac:dyDescent="0.25">
      <c r="A29" s="130"/>
      <c r="B29" s="137">
        <v>27</v>
      </c>
      <c r="C29" s="138" t="b">
        <v>1</v>
      </c>
      <c r="D29" s="139" t="str">
        <v>M9</v>
      </c>
      <c r="E29" s="132" t="str">
        <f t="shared" si="0"/>
        <v>GbpLibor3M</v>
      </c>
      <c r="F29" s="134" t="str">
        <f t="shared" si="1"/>
        <v>GBPFUT3MM9_Quote</v>
      </c>
      <c r="G29" s="134" t="str">
        <f t="shared" si="2"/>
        <v>GBPFUT3MM9ConvAdj_Quote</v>
      </c>
      <c r="H29" s="140" t="str">
        <f>_xll.qlFuturesRateHelper(,$F29,$D29,$E29,$G29,Permanent,Trigger,ObjectOverwrite)</f>
        <v>obj_00350#0001</v>
      </c>
      <c r="I29" s="141" t="str">
        <f>_xll.ohRangeRetrieveError(H29)</f>
        <v/>
      </c>
      <c r="J29" s="77"/>
      <c r="K29" s="76"/>
    </row>
    <row r="30" spans="1:11" ht="11.25" customHeight="1" x14ac:dyDescent="0.25">
      <c r="A30" s="130"/>
      <c r="B30" s="137">
        <v>28</v>
      </c>
      <c r="C30" s="138" t="b">
        <v>1</v>
      </c>
      <c r="D30" s="139" t="str">
        <v>U9</v>
      </c>
      <c r="E30" s="132" t="str">
        <f t="shared" si="0"/>
        <v>GbpLibor3M</v>
      </c>
      <c r="F30" s="134" t="str">
        <f t="shared" si="1"/>
        <v>GBPFUT3MU9_Quote</v>
      </c>
      <c r="G30" s="134" t="str">
        <f t="shared" si="2"/>
        <v>GBPFUT3MU9ConvAdj_Quote</v>
      </c>
      <c r="H30" s="140" t="str">
        <f>_xll.qlFuturesRateHelper(,$F30,$D30,$E30,$G30,Permanent,Trigger,ObjectOverwrite)</f>
        <v>obj_00387#0001</v>
      </c>
      <c r="I30" s="141" t="str">
        <f>_xll.ohRangeRetrieveError(H30)</f>
        <v/>
      </c>
      <c r="J30" s="77"/>
      <c r="K30" s="76"/>
    </row>
    <row r="31" spans="1:11" ht="11.25" customHeight="1" x14ac:dyDescent="0.25">
      <c r="A31" s="130"/>
      <c r="B31" s="137">
        <v>29</v>
      </c>
      <c r="C31" s="138" t="b">
        <v>1</v>
      </c>
      <c r="D31" s="139" t="str">
        <v>Z9</v>
      </c>
      <c r="E31" s="132" t="str">
        <f t="shared" si="0"/>
        <v>GbpLibor3M</v>
      </c>
      <c r="F31" s="134" t="str">
        <f t="shared" si="1"/>
        <v>GBPFUT3MZ9_Quote</v>
      </c>
      <c r="G31" s="134" t="str">
        <f t="shared" si="2"/>
        <v>GBPFUT3MZ9ConvAdj_Quote</v>
      </c>
      <c r="H31" s="140" t="str">
        <f>_xll.qlFuturesRateHelper(,$F31,$D31,$E31,$G31,Permanent,Trigger,ObjectOverwrite)</f>
        <v>obj_0036b#0001</v>
      </c>
      <c r="I31" s="141" t="str">
        <f>_xll.ohRangeRetrieveError(H31)</f>
        <v/>
      </c>
      <c r="J31" s="77"/>
      <c r="K31" s="76"/>
    </row>
    <row r="32" spans="1:11" ht="11.25" customHeight="1" x14ac:dyDescent="0.25">
      <c r="A32" s="130"/>
      <c r="B32" s="137">
        <v>30</v>
      </c>
      <c r="C32" s="138" t="b">
        <v>1</v>
      </c>
      <c r="D32" s="139" t="str">
        <v>H0</v>
      </c>
      <c r="E32" s="132" t="str">
        <f t="shared" si="0"/>
        <v>GbpLibor3M</v>
      </c>
      <c r="F32" s="134" t="str">
        <f t="shared" si="1"/>
        <v>GBPFUT3MH0_Quote</v>
      </c>
      <c r="G32" s="134" t="str">
        <f t="shared" si="2"/>
        <v>GBPFUT3MH0ConvAdj_Quote</v>
      </c>
      <c r="H32" s="140" t="str">
        <f>_xll.qlFuturesRateHelper(,$F32,$D32,$E32,$G32,Permanent,Trigger,ObjectOverwrite)</f>
        <v>obj_0038a#0001</v>
      </c>
      <c r="I32" s="141" t="str">
        <f>_xll.ohRangeRetrieveError(H32)</f>
        <v/>
      </c>
      <c r="J32" s="77"/>
      <c r="K32" s="76"/>
    </row>
    <row r="33" spans="1:19" ht="11.25" customHeight="1" x14ac:dyDescent="0.25">
      <c r="A33" s="130"/>
      <c r="B33" s="137">
        <v>31</v>
      </c>
      <c r="C33" s="138" t="b">
        <v>1</v>
      </c>
      <c r="D33" s="139" t="str">
        <v>M0</v>
      </c>
      <c r="E33" s="132" t="str">
        <f t="shared" si="0"/>
        <v>GbpLibor3M</v>
      </c>
      <c r="F33" s="134" t="str">
        <f t="shared" si="1"/>
        <v>GBPFUT3MM0_Quote</v>
      </c>
      <c r="G33" s="134" t="str">
        <f t="shared" si="2"/>
        <v>GBPFUT3MM0ConvAdj_Quote</v>
      </c>
      <c r="H33" s="140" t="str">
        <f>_xll.qlFuturesRateHelper(,$F33,$D33,$E33,$G33,Permanent,Trigger,ObjectOverwrite)</f>
        <v>obj_00363#0001</v>
      </c>
      <c r="I33" s="141" t="str">
        <f>_xll.ohRangeRetrieveError(H33)</f>
        <v/>
      </c>
      <c r="J33" s="77"/>
      <c r="K33" s="76"/>
    </row>
    <row r="34" spans="1:19" ht="11.25" customHeight="1" x14ac:dyDescent="0.25">
      <c r="A34" s="130"/>
      <c r="B34" s="137">
        <v>32</v>
      </c>
      <c r="C34" s="138" t="b">
        <v>1</v>
      </c>
      <c r="D34" s="139" t="str">
        <v>U0</v>
      </c>
      <c r="E34" s="132" t="str">
        <f t="shared" si="0"/>
        <v>GbpLibor3M</v>
      </c>
      <c r="F34" s="134" t="str">
        <f t="shared" si="1"/>
        <v>GBPFUT3MU0_Quote</v>
      </c>
      <c r="G34" s="134" t="str">
        <f t="shared" si="2"/>
        <v>GBPFUT3MU0ConvAdj_Quote</v>
      </c>
      <c r="H34" s="140" t="str">
        <f>_xll.qlFuturesRateHelper(,$F34,$D34,$E34,$G34,Permanent,Trigger,ObjectOverwrite)</f>
        <v>obj_0034e#0001</v>
      </c>
      <c r="I34" s="141" t="str">
        <f>_xll.ohRangeRetrieveError(H34)</f>
        <v/>
      </c>
      <c r="J34" s="77"/>
      <c r="K34" s="76"/>
    </row>
    <row r="35" spans="1:19" ht="11.25" customHeight="1" x14ac:dyDescent="0.25">
      <c r="A35" s="130"/>
      <c r="B35" s="137">
        <v>33</v>
      </c>
      <c r="C35" s="138" t="b">
        <v>1</v>
      </c>
      <c r="D35" s="139" t="str">
        <v>Z0</v>
      </c>
      <c r="E35" s="132" t="str">
        <f t="shared" ref="E35:E44" si="3">PROPER(Currency)&amp;FamilyName&amp;$E$1</f>
        <v>GbpLibor3M</v>
      </c>
      <c r="F35" s="134" t="str">
        <f t="shared" ref="F35:F44" si="4">Currency&amp;"FUT"&amp;$E$1&amp;$D35&amp;QuoteSuffix</f>
        <v>GBPFUT3MZ0_Quote</v>
      </c>
      <c r="G35" s="134" t="str">
        <f t="shared" ref="G35:G44" si="5">Currency&amp;"FUT"&amp;$E$1&amp;$D35&amp;"ConvAdj"&amp;QuoteSuffix</f>
        <v>GBPFUT3MZ0ConvAdj_Quote</v>
      </c>
      <c r="H35" s="140" t="str">
        <f>_xll.qlFuturesRateHelper(,$F35,$D35,$E35,$G35,Permanent,Trigger,ObjectOverwrite)</f>
        <v>obj_00368#0001</v>
      </c>
      <c r="I35" s="141" t="str">
        <f>_xll.ohRangeRetrieveError(H35)</f>
        <v/>
      </c>
      <c r="J35" s="77"/>
      <c r="K35" s="76"/>
    </row>
    <row r="36" spans="1:19" ht="11.25" customHeight="1" x14ac:dyDescent="0.25">
      <c r="A36" s="130"/>
      <c r="B36" s="137">
        <v>34</v>
      </c>
      <c r="C36" s="138" t="b">
        <v>1</v>
      </c>
      <c r="D36" s="139" t="str">
        <v>H1</v>
      </c>
      <c r="E36" s="132" t="str">
        <f t="shared" si="3"/>
        <v>GbpLibor3M</v>
      </c>
      <c r="F36" s="134" t="str">
        <f t="shared" si="4"/>
        <v>GBPFUT3MH1_Quote</v>
      </c>
      <c r="G36" s="134" t="str">
        <f t="shared" si="5"/>
        <v>GBPFUT3MH1ConvAdj_Quote</v>
      </c>
      <c r="H36" s="140" t="str">
        <f>_xll.qlFuturesRateHelper(,$F36,$D36,$E36,$G36,Permanent,Trigger,ObjectOverwrite)</f>
        <v>obj_0034a#0001</v>
      </c>
      <c r="I36" s="141" t="str">
        <f>_xll.ohRangeRetrieveError(H36)</f>
        <v/>
      </c>
      <c r="J36" s="77"/>
      <c r="K36" s="76"/>
    </row>
    <row r="37" spans="1:19" ht="11.25" customHeight="1" x14ac:dyDescent="0.25">
      <c r="A37" s="130"/>
      <c r="B37" s="137">
        <v>35</v>
      </c>
      <c r="C37" s="138" t="b">
        <v>1</v>
      </c>
      <c r="D37" s="139" t="str">
        <v>M1</v>
      </c>
      <c r="E37" s="132" t="str">
        <f t="shared" si="3"/>
        <v>GbpLibor3M</v>
      </c>
      <c r="F37" s="134" t="str">
        <f t="shared" si="4"/>
        <v>GBPFUT3MM1_Quote</v>
      </c>
      <c r="G37" s="134" t="str">
        <f t="shared" si="5"/>
        <v>GBPFUT3MM1ConvAdj_Quote</v>
      </c>
      <c r="H37" s="140" t="str">
        <f>_xll.qlFuturesRateHelper(,$F37,$D37,$E37,$G37,Permanent,Trigger,ObjectOverwrite)</f>
        <v>obj_00384#0001</v>
      </c>
      <c r="I37" s="141" t="str">
        <f>_xll.ohRangeRetrieveError(H37)</f>
        <v/>
      </c>
      <c r="J37" s="77"/>
      <c r="K37" s="76"/>
    </row>
    <row r="38" spans="1:19" ht="11.25" customHeight="1" x14ac:dyDescent="0.25">
      <c r="A38" s="130"/>
      <c r="B38" s="137">
        <v>36</v>
      </c>
      <c r="C38" s="138" t="b">
        <v>1</v>
      </c>
      <c r="D38" s="139" t="str">
        <v>U1</v>
      </c>
      <c r="E38" s="132" t="str">
        <f t="shared" si="3"/>
        <v>GbpLibor3M</v>
      </c>
      <c r="F38" s="134" t="str">
        <f t="shared" si="4"/>
        <v>GBPFUT3MU1_Quote</v>
      </c>
      <c r="G38" s="134" t="str">
        <f t="shared" si="5"/>
        <v>GBPFUT3MU1ConvAdj_Quote</v>
      </c>
      <c r="H38" s="140" t="str">
        <f>_xll.qlFuturesRateHelper(,$F38,$D38,$E38,$G38,Permanent,Trigger,ObjectOverwrite)</f>
        <v>obj_00377#0001</v>
      </c>
      <c r="I38" s="141" t="str">
        <f>_xll.ohRangeRetrieveError(H38)</f>
        <v/>
      </c>
      <c r="J38" s="77"/>
      <c r="K38" s="76"/>
    </row>
    <row r="39" spans="1:19" ht="11.25" customHeight="1" x14ac:dyDescent="0.25">
      <c r="A39" s="130"/>
      <c r="B39" s="137">
        <v>37</v>
      </c>
      <c r="C39" s="138" t="b">
        <v>1</v>
      </c>
      <c r="D39" s="139" t="str">
        <v>Z1</v>
      </c>
      <c r="E39" s="132" t="str">
        <f t="shared" si="3"/>
        <v>GbpLibor3M</v>
      </c>
      <c r="F39" s="134" t="str">
        <f t="shared" si="4"/>
        <v>GBPFUT3MZ1_Quote</v>
      </c>
      <c r="G39" s="134" t="str">
        <f t="shared" si="5"/>
        <v>GBPFUT3MZ1ConvAdj_Quote</v>
      </c>
      <c r="H39" s="140" t="str">
        <f>_xll.qlFuturesRateHelper(,$F39,$D39,$E39,$G39,Permanent,Trigger,ObjectOverwrite)</f>
        <v>obj_0037c#0001</v>
      </c>
      <c r="I39" s="141" t="str">
        <f>_xll.ohRangeRetrieveError(H39)</f>
        <v/>
      </c>
      <c r="J39" s="77"/>
      <c r="K39" s="76"/>
    </row>
    <row r="40" spans="1:19" ht="11.25" customHeight="1" x14ac:dyDescent="0.25">
      <c r="A40" s="130"/>
      <c r="B40" s="137">
        <v>38</v>
      </c>
      <c r="C40" s="138" t="b">
        <v>1</v>
      </c>
      <c r="D40" s="139" t="str">
        <v>H2</v>
      </c>
      <c r="E40" s="132" t="str">
        <f t="shared" si="3"/>
        <v>GbpLibor3M</v>
      </c>
      <c r="F40" s="134" t="str">
        <f t="shared" si="4"/>
        <v>GBPFUT3MH2_Quote</v>
      </c>
      <c r="G40" s="134" t="str">
        <f t="shared" si="5"/>
        <v>GBPFUT3MH2ConvAdj_Quote</v>
      </c>
      <c r="H40" s="140" t="str">
        <f>_xll.qlFuturesRateHelper(,$F40,$D40,$E40,$G40,Permanent,Trigger,ObjectOverwrite)</f>
        <v>obj_00361#0001</v>
      </c>
      <c r="I40" s="141" t="str">
        <f>_xll.ohRangeRetrieveError(H40)</f>
        <v/>
      </c>
      <c r="J40" s="77"/>
      <c r="K40" s="76"/>
    </row>
    <row r="41" spans="1:19" ht="11.25" customHeight="1" x14ac:dyDescent="0.25">
      <c r="A41" s="130"/>
      <c r="B41" s="137">
        <v>39</v>
      </c>
      <c r="C41" s="138" t="b">
        <v>1</v>
      </c>
      <c r="D41" s="139" t="str">
        <v>M2</v>
      </c>
      <c r="E41" s="132" t="str">
        <f t="shared" si="3"/>
        <v>GbpLibor3M</v>
      </c>
      <c r="F41" s="134" t="str">
        <f t="shared" si="4"/>
        <v>GBPFUT3MM2_Quote</v>
      </c>
      <c r="G41" s="134" t="str">
        <f t="shared" si="5"/>
        <v>GBPFUT3MM2ConvAdj_Quote</v>
      </c>
      <c r="H41" s="140" t="str">
        <f>_xll.qlFuturesRateHelper(,$F41,$D41,$E41,$G41,Permanent,Trigger,ObjectOverwrite)</f>
        <v>obj_0033e#0001</v>
      </c>
      <c r="I41" s="141" t="str">
        <f>_xll.ohRangeRetrieveError(H41)</f>
        <v/>
      </c>
      <c r="J41" s="77"/>
      <c r="K41" s="76"/>
      <c r="S41" s="142"/>
    </row>
    <row r="42" spans="1:19" ht="11.25" customHeight="1" x14ac:dyDescent="0.25">
      <c r="A42" s="130"/>
      <c r="B42" s="137">
        <v>40</v>
      </c>
      <c r="C42" s="138" t="b">
        <v>1</v>
      </c>
      <c r="D42" s="139" t="str">
        <v>U2</v>
      </c>
      <c r="E42" s="132" t="str">
        <f t="shared" si="3"/>
        <v>GbpLibor3M</v>
      </c>
      <c r="F42" s="134" t="str">
        <f t="shared" si="4"/>
        <v>GBPFUT3MU2_Quote</v>
      </c>
      <c r="G42" s="134" t="str">
        <f t="shared" si="5"/>
        <v>GBPFUT3MU2ConvAdj_Quote</v>
      </c>
      <c r="H42" s="140" t="str">
        <f>_xll.qlFuturesRateHelper(,$F42,$D42,$E42,$G42,Permanent,Trigger,ObjectOverwrite)</f>
        <v>obj_00347#0001</v>
      </c>
      <c r="I42" s="141" t="str">
        <f>_xll.ohRangeRetrieveError(H42)</f>
        <v/>
      </c>
      <c r="J42" s="77"/>
      <c r="K42" s="76"/>
    </row>
    <row r="43" spans="1:19" ht="11.25" customHeight="1" x14ac:dyDescent="0.25">
      <c r="A43" s="130"/>
      <c r="B43" s="137">
        <v>41</v>
      </c>
      <c r="C43" s="138" t="b">
        <v>1</v>
      </c>
      <c r="D43" s="139" t="str">
        <v>Z2</v>
      </c>
      <c r="E43" s="132" t="str">
        <f t="shared" si="3"/>
        <v>GbpLibor3M</v>
      </c>
      <c r="F43" s="134" t="str">
        <f t="shared" si="4"/>
        <v>GBPFUT3MZ2_Quote</v>
      </c>
      <c r="G43" s="134" t="str">
        <f t="shared" si="5"/>
        <v>GBPFUT3MZ2ConvAdj_Quote</v>
      </c>
      <c r="H43" s="140" t="str">
        <f>_xll.qlFuturesRateHelper(,$F43,$D43,$E43,$G43,Permanent,Trigger,ObjectOverwrite)</f>
        <v>obj_00366#0001</v>
      </c>
      <c r="I43" s="141" t="str">
        <f>_xll.ohRangeRetrieveError(H43)</f>
        <v/>
      </c>
      <c r="J43" s="77"/>
      <c r="K43" s="76"/>
    </row>
    <row r="44" spans="1:19" ht="11.25" customHeight="1" x14ac:dyDescent="0.25">
      <c r="A44" s="130"/>
      <c r="B44" s="137">
        <v>42</v>
      </c>
      <c r="C44" s="138" t="b">
        <v>1</v>
      </c>
      <c r="D44" s="139" t="str">
        <v>H3</v>
      </c>
      <c r="E44" s="132" t="str">
        <f t="shared" si="3"/>
        <v>GbpLibor3M</v>
      </c>
      <c r="F44" s="134" t="str">
        <f t="shared" si="4"/>
        <v>GBPFUT3MH3_Quote</v>
      </c>
      <c r="G44" s="134" t="str">
        <f t="shared" si="5"/>
        <v>GBPFUT3MH3ConvAdj_Quote</v>
      </c>
      <c r="H44" s="140" t="str">
        <f>_xll.qlFuturesRateHelper(,$F44,$D44,$E44,$G44,Permanent,Trigger,ObjectOverwrite)</f>
        <v>obj_00378#0001</v>
      </c>
      <c r="I44" s="141" t="str">
        <f>_xll.ohRangeRetrieveError(H44)</f>
        <v/>
      </c>
      <c r="J44" s="77"/>
      <c r="K44" s="76"/>
    </row>
    <row r="45" spans="1:19" ht="11.25" customHeight="1" thickBot="1" x14ac:dyDescent="0.3">
      <c r="A45" s="143"/>
      <c r="B45" s="144"/>
      <c r="C45" s="144"/>
      <c r="D45" s="144"/>
      <c r="E45" s="144"/>
      <c r="F45" s="144"/>
      <c r="G45" s="144"/>
      <c r="H45" s="144"/>
      <c r="I45" s="144"/>
      <c r="J45" s="71"/>
    </row>
  </sheetData>
  <pageMargins left="0.75" right="0.75" top="1" bottom="1" header="0.5" footer="0.5"/>
  <pageSetup paperSize="9"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Q43"/>
  <sheetViews>
    <sheetView workbookViewId="0">
      <selection activeCell="K3" sqref="K3"/>
    </sheetView>
  </sheetViews>
  <sheetFormatPr defaultRowHeight="13.5" x14ac:dyDescent="0.25"/>
  <cols>
    <col min="1" max="1" width="2.7109375" style="72" customWidth="1"/>
    <col min="2" max="2" width="6" style="72" customWidth="1"/>
    <col min="3" max="3" width="4" style="72" bestFit="1" customWidth="1"/>
    <col min="4" max="5" width="3" style="72" bestFit="1" customWidth="1"/>
    <col min="6" max="6" width="11" style="72" bestFit="1" customWidth="1"/>
    <col min="7" max="8" width="19.28515625" style="72" bestFit="1" customWidth="1"/>
    <col min="9" max="9" width="8" style="72" bestFit="1" customWidth="1"/>
    <col min="10" max="10" width="17.28515625" style="72" bestFit="1" customWidth="1"/>
    <col min="11" max="11" width="23" style="177" bestFit="1" customWidth="1"/>
    <col min="12" max="12" width="35.7109375" style="72" customWidth="1"/>
    <col min="13" max="13" width="2.7109375" style="72" customWidth="1"/>
    <col min="14" max="14" width="2.5703125" style="72" customWidth="1"/>
    <col min="15" max="15" width="4" style="72" bestFit="1" customWidth="1"/>
    <col min="16" max="17" width="3" style="72" bestFit="1" customWidth="1"/>
    <col min="18" max="16384" width="9.140625" style="72"/>
  </cols>
  <sheetData>
    <row r="1" spans="1:17" ht="11.25" customHeight="1" x14ac:dyDescent="0.25">
      <c r="A1" s="152"/>
      <c r="B1" s="153"/>
      <c r="C1" s="153"/>
      <c r="D1" s="153"/>
      <c r="E1" s="153"/>
      <c r="F1" s="153"/>
      <c r="G1" s="153"/>
      <c r="H1" s="153"/>
      <c r="I1" s="153"/>
      <c r="J1" s="153"/>
      <c r="K1" s="153"/>
      <c r="L1" s="153"/>
      <c r="M1" s="154"/>
    </row>
    <row r="2" spans="1:17" ht="11.25" customHeight="1" x14ac:dyDescent="0.25">
      <c r="A2" s="82"/>
      <c r="B2" s="90"/>
      <c r="C2" s="90"/>
      <c r="D2" s="90"/>
      <c r="E2" s="90"/>
      <c r="F2" s="90"/>
      <c r="G2" s="90"/>
      <c r="H2" s="90"/>
      <c r="I2" s="74" t="s">
        <v>91</v>
      </c>
      <c r="J2" s="74" t="str">
        <f>Currency&amp;"_YC"&amp;"STDRH"</f>
        <v>GBP_YCSTDRH</v>
      </c>
      <c r="K2" s="155" t="str">
        <f>J2&amp;"_Swaps.xml"</f>
        <v>GBP_YCSTDRH_Swaps.xml</v>
      </c>
      <c r="L2" s="90"/>
      <c r="M2" s="156"/>
    </row>
    <row r="3" spans="1:17" ht="22.5" x14ac:dyDescent="0.25">
      <c r="A3" s="82"/>
      <c r="B3" s="88" t="s">
        <v>121</v>
      </c>
      <c r="C3" s="88"/>
      <c r="D3" s="88"/>
      <c r="E3" s="88"/>
      <c r="F3" s="88" t="s">
        <v>120</v>
      </c>
      <c r="G3" s="88" t="s">
        <v>119</v>
      </c>
      <c r="H3" s="88" t="s">
        <v>118</v>
      </c>
      <c r="I3" s="88" t="s">
        <v>117</v>
      </c>
      <c r="J3" s="88" t="s">
        <v>98</v>
      </c>
      <c r="K3" s="146" t="str">
        <f>IF(Serialize,_xll.ohObjectSave(K4:K42,SerializationPath&amp;K2,FileOverwrite,Serialize),"---")</f>
        <v>---</v>
      </c>
      <c r="L3" s="157" t="str">
        <f>_xll.ohRangeRetrieveError(K3)</f>
        <v/>
      </c>
      <c r="M3" s="158"/>
    </row>
    <row r="4" spans="1:17" ht="11.25" customHeight="1" x14ac:dyDescent="0.25">
      <c r="A4" s="91"/>
      <c r="B4" s="90"/>
      <c r="C4" s="90"/>
      <c r="D4" s="90"/>
      <c r="E4" s="90"/>
      <c r="F4" s="90"/>
      <c r="G4" s="90"/>
      <c r="H4" s="90"/>
      <c r="I4" s="90"/>
      <c r="J4" s="90"/>
      <c r="K4" s="159" t="str">
        <f>IF(UPPER(FamilyName)="IBOR",_xll.qlEuribor(,$I$2,,Permanent,Trigger,ObjectOverwrite),IF(UPPER(FamilyName)="LIBOR",_xll.qlLibor(,Currency,$I$2,,Permanent,Trigger,ObjectOverwrite),"--"))</f>
        <v>obj_00336#0001</v>
      </c>
      <c r="L4" s="160" t="str">
        <f>_xll.ohRangeRetrieveError(K4)</f>
        <v/>
      </c>
      <c r="M4" s="156"/>
    </row>
    <row r="5" spans="1:17" s="73" customFormat="1" ht="11.25" customHeight="1" thickBot="1" x14ac:dyDescent="0.25">
      <c r="A5" s="91"/>
      <c r="B5" s="90"/>
      <c r="C5" s="90"/>
      <c r="D5" s="90"/>
      <c r="E5" s="90"/>
      <c r="F5" s="90"/>
      <c r="G5" s="90"/>
      <c r="H5" s="90"/>
      <c r="I5" s="90"/>
      <c r="J5" s="90"/>
      <c r="K5" s="90"/>
      <c r="L5" s="90"/>
      <c r="M5" s="156"/>
    </row>
    <row r="6" spans="1:17" ht="11.25" customHeight="1" x14ac:dyDescent="0.25">
      <c r="A6" s="82"/>
      <c r="B6" s="161" t="s">
        <v>114</v>
      </c>
      <c r="C6" s="161" t="s">
        <v>36</v>
      </c>
      <c r="D6" s="161" t="str">
        <f t="array" ref="D6:D42">VLOOKUP(Currency,Conventions,2)</f>
        <v>SB</v>
      </c>
      <c r="E6" s="161" t="str">
        <f t="array" ref="E6:E42">VLOOKUP(Currency,Conventions,3)</f>
        <v>6L</v>
      </c>
      <c r="F6" s="138" t="str">
        <f t="shared" ref="F6:F42" si="0">IF(UPPER(LEFT($D6))="A","Annual",IF(UPPER(LEFT($D6))="S","Semiannual","--"))</f>
        <v>Semiannual</v>
      </c>
      <c r="G6" s="138" t="s">
        <v>113</v>
      </c>
      <c r="H6" s="138" t="str">
        <f t="shared" ref="H6:H42" si="1">IF(UPPER(RIGHT($D6))="B",BondBasisDayCounter,IF(UPPER(RIGHT($D6))="M",MoneyMarketDayCounter,"--"))</f>
        <v>Actual/365 (Fixed)</v>
      </c>
      <c r="I6" s="162">
        <v>0</v>
      </c>
      <c r="J6" s="163" t="str">
        <f t="shared" ref="J6:J42" si="2">Currency&amp;$D6&amp;$E6&amp;$C6&amp;QuoteSuffix</f>
        <v>GBPSB6L1Y_Quote</v>
      </c>
      <c r="K6" s="164" t="str">
        <f>_xll.qlSwapRateHelper2(,$J6,$C6,Calendar,$F6,$G6,$H6,$K$4,$I6,B6,,Permanent,,ObjectOverwrite)</f>
        <v>obj_00343#0001</v>
      </c>
      <c r="L6" s="157" t="str">
        <f>_xll.ohRangeRetrieveError(K6)</f>
        <v/>
      </c>
      <c r="M6" s="158"/>
      <c r="O6" s="165" t="s">
        <v>88</v>
      </c>
      <c r="P6" s="166"/>
      <c r="Q6" s="167"/>
    </row>
    <row r="7" spans="1:17" ht="11.25" customHeight="1" x14ac:dyDescent="0.25">
      <c r="A7" s="82"/>
      <c r="B7" s="161" t="s">
        <v>114</v>
      </c>
      <c r="C7" s="161" t="s">
        <v>35</v>
      </c>
      <c r="D7" s="161" t="str">
        <v>SB</v>
      </c>
      <c r="E7" s="161" t="str">
        <v>6L</v>
      </c>
      <c r="F7" s="132" t="str">
        <f t="shared" si="0"/>
        <v>Semiannual</v>
      </c>
      <c r="G7" s="132" t="s">
        <v>113</v>
      </c>
      <c r="H7" s="132" t="str">
        <f t="shared" si="1"/>
        <v>Actual/365 (Fixed)</v>
      </c>
      <c r="I7" s="162">
        <v>0</v>
      </c>
      <c r="J7" s="168" t="str">
        <f t="shared" si="2"/>
        <v>GBPSB6L15M_Quote</v>
      </c>
      <c r="K7" s="164" t="str">
        <f>_xll.qlSwapRateHelper2(,$J7,$C7,Calendar,$F7,$G7,$H7,$K$4,$I7,B7,,Permanent,,ObjectOverwrite)</f>
        <v>obj_0035b#0001</v>
      </c>
      <c r="L7" s="157" t="str">
        <f>_xll.ohRangeRetrieveError(K7)</f>
        <v/>
      </c>
      <c r="M7" s="158"/>
      <c r="O7" s="169" t="s">
        <v>86</v>
      </c>
      <c r="P7" s="170" t="s">
        <v>85</v>
      </c>
      <c r="Q7" s="171" t="s">
        <v>116</v>
      </c>
    </row>
    <row r="8" spans="1:17" ht="11.25" customHeight="1" x14ac:dyDescent="0.25">
      <c r="A8" s="82"/>
      <c r="B8" s="161" t="s">
        <v>114</v>
      </c>
      <c r="C8" s="161" t="s">
        <v>34</v>
      </c>
      <c r="D8" s="161" t="str">
        <v>SB</v>
      </c>
      <c r="E8" s="161" t="str">
        <v>6L</v>
      </c>
      <c r="F8" s="132" t="str">
        <f t="shared" si="0"/>
        <v>Semiannual</v>
      </c>
      <c r="G8" s="132" t="s">
        <v>113</v>
      </c>
      <c r="H8" s="132" t="str">
        <f t="shared" si="1"/>
        <v>Actual/365 (Fixed)</v>
      </c>
      <c r="I8" s="162">
        <v>0</v>
      </c>
      <c r="J8" s="168" t="str">
        <f t="shared" si="2"/>
        <v>GBPSB6L18M_Quote</v>
      </c>
      <c r="K8" s="164" t="str">
        <f>_xll.qlSwapRateHelper2(,$J8,$C8,Calendar,$F8,$G8,$H8,$K$4,$I8,B8,,Permanent,,ObjectOverwrite)</f>
        <v>obj_00351#0001</v>
      </c>
      <c r="L8" s="157" t="str">
        <f>_xll.ohRangeRetrieveError(K8)</f>
        <v/>
      </c>
      <c r="M8" s="158"/>
      <c r="O8" s="169" t="s">
        <v>83</v>
      </c>
      <c r="P8" s="170" t="s">
        <v>82</v>
      </c>
      <c r="Q8" s="171" t="s">
        <v>80</v>
      </c>
    </row>
    <row r="9" spans="1:17" ht="11.25" customHeight="1" x14ac:dyDescent="0.25">
      <c r="A9" s="82"/>
      <c r="B9" s="161" t="s">
        <v>114</v>
      </c>
      <c r="C9" s="161" t="s">
        <v>33</v>
      </c>
      <c r="D9" s="161" t="str">
        <v>SB</v>
      </c>
      <c r="E9" s="161" t="str">
        <v>6L</v>
      </c>
      <c r="F9" s="132" t="str">
        <f t="shared" si="0"/>
        <v>Semiannual</v>
      </c>
      <c r="G9" s="132" t="s">
        <v>113</v>
      </c>
      <c r="H9" s="132" t="str">
        <f t="shared" si="1"/>
        <v>Actual/365 (Fixed)</v>
      </c>
      <c r="I9" s="162">
        <v>0</v>
      </c>
      <c r="J9" s="168" t="str">
        <f t="shared" si="2"/>
        <v>GBPSB6L21M_Quote</v>
      </c>
      <c r="K9" s="164" t="str">
        <f>_xll.qlSwapRateHelper2(,$J9,$C9,Calendar,$F9,$G9,$H9,$K$4,$I9,B9,,Permanent,,ObjectOverwrite)</f>
        <v>obj_0036f#0001</v>
      </c>
      <c r="L9" s="157" t="str">
        <f>_xll.ohRangeRetrieveError(K9)</f>
        <v/>
      </c>
      <c r="M9" s="158"/>
      <c r="O9" s="169" t="s">
        <v>79</v>
      </c>
      <c r="P9" s="170"/>
      <c r="Q9" s="171"/>
    </row>
    <row r="10" spans="1:17" ht="11.25" customHeight="1" thickBot="1" x14ac:dyDescent="0.3">
      <c r="A10" s="82"/>
      <c r="B10" s="161" t="s">
        <v>114</v>
      </c>
      <c r="C10" s="161" t="s">
        <v>32</v>
      </c>
      <c r="D10" s="161" t="str">
        <v>SB</v>
      </c>
      <c r="E10" s="161" t="str">
        <v>6L</v>
      </c>
      <c r="F10" s="132" t="str">
        <f t="shared" si="0"/>
        <v>Semiannual</v>
      </c>
      <c r="G10" s="132" t="s">
        <v>113</v>
      </c>
      <c r="H10" s="132" t="str">
        <f t="shared" si="1"/>
        <v>Actual/365 (Fixed)</v>
      </c>
      <c r="I10" s="162">
        <v>0</v>
      </c>
      <c r="J10" s="168" t="str">
        <f t="shared" si="2"/>
        <v>GBPSB6L2Y_Quote</v>
      </c>
      <c r="K10" s="164" t="str">
        <f>_xll.qlSwapRateHelper2(,$J10,$C10,Calendar,$F10,$G10,$H10,$K$4,$I10,B10,,Permanent,,ObjectOverwrite)</f>
        <v>obj_00364#0001</v>
      </c>
      <c r="L10" s="157" t="str">
        <f>_xll.ohRangeRetrieveError(K10)</f>
        <v/>
      </c>
      <c r="M10" s="158"/>
      <c r="O10" s="172" t="s">
        <v>77</v>
      </c>
      <c r="P10" s="173" t="s">
        <v>76</v>
      </c>
      <c r="Q10" s="174" t="s">
        <v>115</v>
      </c>
    </row>
    <row r="11" spans="1:17" ht="11.25" customHeight="1" x14ac:dyDescent="0.25">
      <c r="A11" s="82"/>
      <c r="B11" s="161" t="s">
        <v>114</v>
      </c>
      <c r="C11" s="161" t="s">
        <v>31</v>
      </c>
      <c r="D11" s="161" t="str">
        <v>SB</v>
      </c>
      <c r="E11" s="161" t="str">
        <v>6L</v>
      </c>
      <c r="F11" s="132" t="str">
        <f t="shared" si="0"/>
        <v>Semiannual</v>
      </c>
      <c r="G11" s="132" t="s">
        <v>113</v>
      </c>
      <c r="H11" s="132" t="str">
        <f t="shared" si="1"/>
        <v>Actual/365 (Fixed)</v>
      </c>
      <c r="I11" s="162">
        <v>0</v>
      </c>
      <c r="J11" s="168" t="str">
        <f t="shared" si="2"/>
        <v>GBPSB6L3Y_Quote</v>
      </c>
      <c r="K11" s="164" t="str">
        <f>_xll.qlSwapRateHelper2(,$J11,$C11,Calendar,$F11,$G11,$H11,$K$4,$I11,B11,,Permanent,,ObjectOverwrite)</f>
        <v>obj_0033f#0001</v>
      </c>
      <c r="L11" s="157" t="str">
        <f>_xll.ohRangeRetrieveError(K11)</f>
        <v/>
      </c>
      <c r="M11" s="158"/>
    </row>
    <row r="12" spans="1:17" ht="11.25" customHeight="1" x14ac:dyDescent="0.25">
      <c r="A12" s="82"/>
      <c r="B12" s="161" t="s">
        <v>114</v>
      </c>
      <c r="C12" s="161" t="s">
        <v>30</v>
      </c>
      <c r="D12" s="161" t="str">
        <v>SB</v>
      </c>
      <c r="E12" s="161" t="str">
        <v>6L</v>
      </c>
      <c r="F12" s="132" t="str">
        <f t="shared" si="0"/>
        <v>Semiannual</v>
      </c>
      <c r="G12" s="132" t="s">
        <v>113</v>
      </c>
      <c r="H12" s="132" t="str">
        <f t="shared" si="1"/>
        <v>Actual/365 (Fixed)</v>
      </c>
      <c r="I12" s="162">
        <v>0</v>
      </c>
      <c r="J12" s="168" t="str">
        <f t="shared" si="2"/>
        <v>GBPSB6L4Y_Quote</v>
      </c>
      <c r="K12" s="164" t="str">
        <f>_xll.qlSwapRateHelper2(,$J12,$C12,Calendar,$F12,$G12,$H12,$K$4,$I12,B12,,Permanent,,ObjectOverwrite)</f>
        <v>obj_00357#0001</v>
      </c>
      <c r="L12" s="157" t="str">
        <f>_xll.ohRangeRetrieveError(K12)</f>
        <v/>
      </c>
      <c r="M12" s="158"/>
    </row>
    <row r="13" spans="1:17" ht="11.25" customHeight="1" x14ac:dyDescent="0.25">
      <c r="A13" s="82"/>
      <c r="B13" s="161" t="s">
        <v>114</v>
      </c>
      <c r="C13" s="161" t="s">
        <v>29</v>
      </c>
      <c r="D13" s="161" t="str">
        <v>SB</v>
      </c>
      <c r="E13" s="161" t="str">
        <v>6L</v>
      </c>
      <c r="F13" s="132" t="str">
        <f t="shared" si="0"/>
        <v>Semiannual</v>
      </c>
      <c r="G13" s="132" t="s">
        <v>113</v>
      </c>
      <c r="H13" s="132" t="str">
        <f t="shared" si="1"/>
        <v>Actual/365 (Fixed)</v>
      </c>
      <c r="I13" s="162">
        <v>0</v>
      </c>
      <c r="J13" s="168" t="str">
        <f t="shared" si="2"/>
        <v>GBPSB6L5Y_Quote</v>
      </c>
      <c r="K13" s="164" t="str">
        <f>_xll.qlSwapRateHelper2(,$J13,$C13,Calendar,$F13,$G13,$H13,$K$4,$I13,B13,,Permanent,,ObjectOverwrite)</f>
        <v>obj_0037f#0001</v>
      </c>
      <c r="L13" s="157" t="str">
        <f>_xll.ohRangeRetrieveError(K13)</f>
        <v/>
      </c>
      <c r="M13" s="158"/>
    </row>
    <row r="14" spans="1:17" ht="11.25" customHeight="1" x14ac:dyDescent="0.25">
      <c r="A14" s="82"/>
      <c r="B14" s="161" t="s">
        <v>114</v>
      </c>
      <c r="C14" s="161" t="s">
        <v>28</v>
      </c>
      <c r="D14" s="161" t="str">
        <v>SB</v>
      </c>
      <c r="E14" s="161" t="str">
        <v>6L</v>
      </c>
      <c r="F14" s="132" t="str">
        <f t="shared" si="0"/>
        <v>Semiannual</v>
      </c>
      <c r="G14" s="132" t="s">
        <v>113</v>
      </c>
      <c r="H14" s="132" t="str">
        <f t="shared" si="1"/>
        <v>Actual/365 (Fixed)</v>
      </c>
      <c r="I14" s="162">
        <v>0</v>
      </c>
      <c r="J14" s="168" t="str">
        <f t="shared" si="2"/>
        <v>GBPSB6L6Y_Quote</v>
      </c>
      <c r="K14" s="164" t="str">
        <f>_xll.qlSwapRateHelper2(,$J14,$C14,Calendar,$F14,$G14,$H14,$K$4,$I14,B14,,Permanent,,ObjectOverwrite)</f>
        <v>obj_00349#0001</v>
      </c>
      <c r="L14" s="157" t="str">
        <f>_xll.ohRangeRetrieveError(K14)</f>
        <v/>
      </c>
      <c r="M14" s="158"/>
    </row>
    <row r="15" spans="1:17" ht="11.25" customHeight="1" x14ac:dyDescent="0.25">
      <c r="A15" s="82"/>
      <c r="B15" s="161" t="s">
        <v>114</v>
      </c>
      <c r="C15" s="161" t="s">
        <v>27</v>
      </c>
      <c r="D15" s="161" t="str">
        <v>SB</v>
      </c>
      <c r="E15" s="161" t="str">
        <v>6L</v>
      </c>
      <c r="F15" s="132" t="str">
        <f t="shared" si="0"/>
        <v>Semiannual</v>
      </c>
      <c r="G15" s="132" t="s">
        <v>113</v>
      </c>
      <c r="H15" s="132" t="str">
        <f t="shared" si="1"/>
        <v>Actual/365 (Fixed)</v>
      </c>
      <c r="I15" s="162">
        <v>0</v>
      </c>
      <c r="J15" s="168" t="str">
        <f t="shared" si="2"/>
        <v>GBPSB6L7Y_Quote</v>
      </c>
      <c r="K15" s="164" t="str">
        <f>_xll.qlSwapRateHelper2(,$J15,$C15,Calendar,$F15,$G15,$H15,$K$4,$I15,B15,,Permanent,,ObjectOverwrite)</f>
        <v>obj_0036a#0001</v>
      </c>
      <c r="L15" s="157" t="str">
        <f>_xll.ohRangeRetrieveError(K15)</f>
        <v/>
      </c>
      <c r="M15" s="158"/>
    </row>
    <row r="16" spans="1:17" ht="11.25" customHeight="1" x14ac:dyDescent="0.25">
      <c r="A16" s="82"/>
      <c r="B16" s="161" t="s">
        <v>114</v>
      </c>
      <c r="C16" s="161" t="s">
        <v>26</v>
      </c>
      <c r="D16" s="161" t="str">
        <v>SB</v>
      </c>
      <c r="E16" s="161" t="str">
        <v>6L</v>
      </c>
      <c r="F16" s="132" t="str">
        <f t="shared" si="0"/>
        <v>Semiannual</v>
      </c>
      <c r="G16" s="132" t="s">
        <v>113</v>
      </c>
      <c r="H16" s="132" t="str">
        <f t="shared" si="1"/>
        <v>Actual/365 (Fixed)</v>
      </c>
      <c r="I16" s="162">
        <v>0</v>
      </c>
      <c r="J16" s="168" t="str">
        <f t="shared" si="2"/>
        <v>GBPSB6L8Y_Quote</v>
      </c>
      <c r="K16" s="164" t="str">
        <f>_xll.qlSwapRateHelper2(,$J16,$C16,Calendar,$F16,$G16,$H16,$K$4,$I16,B16,,Permanent,,ObjectOverwrite)</f>
        <v>obj_00359#0001</v>
      </c>
      <c r="L16" s="157" t="str">
        <f>_xll.ohRangeRetrieveError(K16)</f>
        <v/>
      </c>
      <c r="M16" s="158"/>
    </row>
    <row r="17" spans="1:13" ht="11.25" customHeight="1" x14ac:dyDescent="0.25">
      <c r="A17" s="82"/>
      <c r="B17" s="161" t="s">
        <v>114</v>
      </c>
      <c r="C17" s="161" t="s">
        <v>25</v>
      </c>
      <c r="D17" s="161" t="str">
        <v>SB</v>
      </c>
      <c r="E17" s="161" t="str">
        <v>6L</v>
      </c>
      <c r="F17" s="132" t="str">
        <f t="shared" si="0"/>
        <v>Semiannual</v>
      </c>
      <c r="G17" s="132" t="s">
        <v>113</v>
      </c>
      <c r="H17" s="132" t="str">
        <f t="shared" si="1"/>
        <v>Actual/365 (Fixed)</v>
      </c>
      <c r="I17" s="162">
        <v>0</v>
      </c>
      <c r="J17" s="168" t="str">
        <f t="shared" si="2"/>
        <v>GBPSB6L9Y_Quote</v>
      </c>
      <c r="K17" s="164" t="str">
        <f>_xll.qlSwapRateHelper2(,$J17,$C17,Calendar,$F17,$G17,$H17,$K$4,$I17,B17,,Permanent,,ObjectOverwrite)</f>
        <v>obj_00380#0001</v>
      </c>
      <c r="L17" s="157" t="str">
        <f>_xll.ohRangeRetrieveError(K17)</f>
        <v/>
      </c>
      <c r="M17" s="158"/>
    </row>
    <row r="18" spans="1:13" ht="11.25" customHeight="1" x14ac:dyDescent="0.25">
      <c r="A18" s="82"/>
      <c r="B18" s="161" t="s">
        <v>114</v>
      </c>
      <c r="C18" s="161" t="s">
        <v>24</v>
      </c>
      <c r="D18" s="161" t="str">
        <v>SB</v>
      </c>
      <c r="E18" s="161" t="str">
        <v>6L</v>
      </c>
      <c r="F18" s="132" t="str">
        <f t="shared" si="0"/>
        <v>Semiannual</v>
      </c>
      <c r="G18" s="132" t="s">
        <v>113</v>
      </c>
      <c r="H18" s="132" t="str">
        <f t="shared" si="1"/>
        <v>Actual/365 (Fixed)</v>
      </c>
      <c r="I18" s="162">
        <v>0</v>
      </c>
      <c r="J18" s="168" t="str">
        <f t="shared" si="2"/>
        <v>GBPSB6L10Y_Quote</v>
      </c>
      <c r="K18" s="164" t="str">
        <f>_xll.qlSwapRateHelper2(,$J18,$C18,Calendar,$F18,$G18,$H18,$K$4,$I18,B18,,Permanent,,ObjectOverwrite)</f>
        <v>obj_00385#0001</v>
      </c>
      <c r="L18" s="157" t="str">
        <f>_xll.ohRangeRetrieveError(K18)</f>
        <v/>
      </c>
      <c r="M18" s="158"/>
    </row>
    <row r="19" spans="1:13" ht="11.25" customHeight="1" x14ac:dyDescent="0.25">
      <c r="A19" s="82"/>
      <c r="B19" s="161" t="s">
        <v>114</v>
      </c>
      <c r="C19" s="161" t="s">
        <v>23</v>
      </c>
      <c r="D19" s="161" t="str">
        <v>SB</v>
      </c>
      <c r="E19" s="161" t="str">
        <v>6L</v>
      </c>
      <c r="F19" s="132" t="str">
        <f t="shared" si="0"/>
        <v>Semiannual</v>
      </c>
      <c r="G19" s="132" t="s">
        <v>113</v>
      </c>
      <c r="H19" s="132" t="str">
        <f t="shared" si="1"/>
        <v>Actual/365 (Fixed)</v>
      </c>
      <c r="I19" s="162">
        <v>0</v>
      </c>
      <c r="J19" s="168" t="str">
        <f t="shared" si="2"/>
        <v>GBPSB6L11Y_Quote</v>
      </c>
      <c r="K19" s="164" t="str">
        <f>_xll.qlSwapRateHelper2(,$J19,$C19,Calendar,$F19,$G19,$H19,$K$4,$I19,B19,,Permanent,,ObjectOverwrite)</f>
        <v>obj_00356#0001</v>
      </c>
      <c r="L19" s="157" t="str">
        <f>_xll.ohRangeRetrieveError(K19)</f>
        <v/>
      </c>
      <c r="M19" s="158"/>
    </row>
    <row r="20" spans="1:13" ht="11.25" customHeight="1" x14ac:dyDescent="0.25">
      <c r="A20" s="82"/>
      <c r="B20" s="161" t="s">
        <v>114</v>
      </c>
      <c r="C20" s="161" t="s">
        <v>22</v>
      </c>
      <c r="D20" s="161" t="str">
        <v>SB</v>
      </c>
      <c r="E20" s="161" t="str">
        <v>6L</v>
      </c>
      <c r="F20" s="132" t="str">
        <f t="shared" si="0"/>
        <v>Semiannual</v>
      </c>
      <c r="G20" s="132" t="s">
        <v>113</v>
      </c>
      <c r="H20" s="132" t="str">
        <f t="shared" si="1"/>
        <v>Actual/365 (Fixed)</v>
      </c>
      <c r="I20" s="162">
        <v>0</v>
      </c>
      <c r="J20" s="168" t="str">
        <f t="shared" si="2"/>
        <v>GBPSB6L12Y_Quote</v>
      </c>
      <c r="K20" s="164" t="str">
        <f>_xll.qlSwapRateHelper2(,$J20,$C20,Calendar,$F20,$G20,$H20,$K$4,$I20,B20,,Permanent,,ObjectOverwrite)</f>
        <v>obj_00375#0001</v>
      </c>
      <c r="L20" s="157" t="str">
        <f>_xll.ohRangeRetrieveError(K20)</f>
        <v/>
      </c>
      <c r="M20" s="158"/>
    </row>
    <row r="21" spans="1:13" ht="11.25" customHeight="1" x14ac:dyDescent="0.25">
      <c r="A21" s="82"/>
      <c r="B21" s="161" t="s">
        <v>114</v>
      </c>
      <c r="C21" s="161" t="s">
        <v>21</v>
      </c>
      <c r="D21" s="161" t="str">
        <v>SB</v>
      </c>
      <c r="E21" s="161" t="str">
        <v>6L</v>
      </c>
      <c r="F21" s="132" t="str">
        <f t="shared" si="0"/>
        <v>Semiannual</v>
      </c>
      <c r="G21" s="132" t="s">
        <v>113</v>
      </c>
      <c r="H21" s="132" t="str">
        <f t="shared" si="1"/>
        <v>Actual/365 (Fixed)</v>
      </c>
      <c r="I21" s="162">
        <v>0</v>
      </c>
      <c r="J21" s="168" t="str">
        <f t="shared" si="2"/>
        <v>GBPSB6L13Y_Quote</v>
      </c>
      <c r="K21" s="164" t="str">
        <f>_xll.qlSwapRateHelper2(,$J21,$C21,Calendar,$F21,$G21,$H21,$K$4,$I21,B21,,Permanent,,ObjectOverwrite)</f>
        <v>obj_00388#0001</v>
      </c>
      <c r="L21" s="157" t="str">
        <f>_xll.ohRangeRetrieveError(K21)</f>
        <v/>
      </c>
      <c r="M21" s="158"/>
    </row>
    <row r="22" spans="1:13" ht="11.25" customHeight="1" x14ac:dyDescent="0.25">
      <c r="A22" s="82"/>
      <c r="B22" s="161" t="s">
        <v>114</v>
      </c>
      <c r="C22" s="161" t="s">
        <v>20</v>
      </c>
      <c r="D22" s="161" t="str">
        <v>SB</v>
      </c>
      <c r="E22" s="161" t="str">
        <v>6L</v>
      </c>
      <c r="F22" s="132" t="str">
        <f t="shared" si="0"/>
        <v>Semiannual</v>
      </c>
      <c r="G22" s="132" t="s">
        <v>113</v>
      </c>
      <c r="H22" s="132" t="str">
        <f t="shared" si="1"/>
        <v>Actual/365 (Fixed)</v>
      </c>
      <c r="I22" s="162">
        <v>0</v>
      </c>
      <c r="J22" s="168" t="str">
        <f t="shared" si="2"/>
        <v>GBPSB6L14Y_Quote</v>
      </c>
      <c r="K22" s="164" t="str">
        <f>_xll.qlSwapRateHelper2(,$J22,$C22,Calendar,$F22,$G22,$H22,$K$4,$I22,B22,,Permanent,,ObjectOverwrite)</f>
        <v>obj_00365#0001</v>
      </c>
      <c r="L22" s="157" t="str">
        <f>_xll.ohRangeRetrieveError(K22)</f>
        <v/>
      </c>
      <c r="M22" s="158"/>
    </row>
    <row r="23" spans="1:13" ht="11.25" customHeight="1" x14ac:dyDescent="0.25">
      <c r="A23" s="82"/>
      <c r="B23" s="161" t="s">
        <v>114</v>
      </c>
      <c r="C23" s="161" t="s">
        <v>19</v>
      </c>
      <c r="D23" s="161" t="str">
        <v>SB</v>
      </c>
      <c r="E23" s="161" t="str">
        <v>6L</v>
      </c>
      <c r="F23" s="132" t="str">
        <f t="shared" si="0"/>
        <v>Semiannual</v>
      </c>
      <c r="G23" s="132" t="s">
        <v>113</v>
      </c>
      <c r="H23" s="132" t="str">
        <f t="shared" si="1"/>
        <v>Actual/365 (Fixed)</v>
      </c>
      <c r="I23" s="162">
        <v>0</v>
      </c>
      <c r="J23" s="168" t="str">
        <f t="shared" si="2"/>
        <v>GBPSB6L15Y_Quote</v>
      </c>
      <c r="K23" s="164" t="str">
        <f>_xll.qlSwapRateHelper2(,$J23,$C23,Calendar,$F23,$G23,$H23,$K$4,$I23,B23,,Permanent,,ObjectOverwrite)</f>
        <v>obj_00374#0001</v>
      </c>
      <c r="L23" s="157" t="str">
        <f>_xll.ohRangeRetrieveError(K23)</f>
        <v/>
      </c>
      <c r="M23" s="158"/>
    </row>
    <row r="24" spans="1:13" ht="11.25" customHeight="1" x14ac:dyDescent="0.25">
      <c r="A24" s="82"/>
      <c r="B24" s="161" t="s">
        <v>114</v>
      </c>
      <c r="C24" s="161" t="s">
        <v>18</v>
      </c>
      <c r="D24" s="161" t="str">
        <v>SB</v>
      </c>
      <c r="E24" s="161" t="str">
        <v>6L</v>
      </c>
      <c r="F24" s="132" t="str">
        <f t="shared" si="0"/>
        <v>Semiannual</v>
      </c>
      <c r="G24" s="132" t="s">
        <v>113</v>
      </c>
      <c r="H24" s="132" t="str">
        <f t="shared" si="1"/>
        <v>Actual/365 (Fixed)</v>
      </c>
      <c r="I24" s="162">
        <v>0</v>
      </c>
      <c r="J24" s="168" t="str">
        <f t="shared" si="2"/>
        <v>GBPSB6L16Y_Quote</v>
      </c>
      <c r="K24" s="164" t="str">
        <f>_xll.qlSwapRateHelper2(,$J24,$C24,Calendar,$F24,$G24,$H24,$K$4,$I24,B24,,Permanent,,ObjectOverwrite)</f>
        <v>obj_00358#0001</v>
      </c>
      <c r="L24" s="157" t="str">
        <f>_xll.ohRangeRetrieveError(K24)</f>
        <v/>
      </c>
      <c r="M24" s="158"/>
    </row>
    <row r="25" spans="1:13" ht="11.25" customHeight="1" x14ac:dyDescent="0.25">
      <c r="A25" s="82"/>
      <c r="B25" s="161" t="s">
        <v>114</v>
      </c>
      <c r="C25" s="161" t="s">
        <v>17</v>
      </c>
      <c r="D25" s="161" t="str">
        <v>SB</v>
      </c>
      <c r="E25" s="161" t="str">
        <v>6L</v>
      </c>
      <c r="F25" s="132" t="str">
        <f t="shared" si="0"/>
        <v>Semiannual</v>
      </c>
      <c r="G25" s="132" t="s">
        <v>113</v>
      </c>
      <c r="H25" s="132" t="str">
        <f t="shared" si="1"/>
        <v>Actual/365 (Fixed)</v>
      </c>
      <c r="I25" s="162">
        <v>0</v>
      </c>
      <c r="J25" s="168" t="str">
        <f t="shared" si="2"/>
        <v>GBPSB6L17Y_Quote</v>
      </c>
      <c r="K25" s="164" t="str">
        <f>_xll.qlSwapRateHelper2(,$J25,$C25,Calendar,$F25,$G25,$H25,$K$4,$I25,B25,,Permanent,,ObjectOverwrite)</f>
        <v>obj_00342#0001</v>
      </c>
      <c r="L25" s="157" t="str">
        <f>_xll.ohRangeRetrieveError(K25)</f>
        <v/>
      </c>
      <c r="M25" s="158"/>
    </row>
    <row r="26" spans="1:13" ht="11.25" customHeight="1" x14ac:dyDescent="0.25">
      <c r="A26" s="82"/>
      <c r="B26" s="161" t="s">
        <v>114</v>
      </c>
      <c r="C26" s="161" t="s">
        <v>16</v>
      </c>
      <c r="D26" s="161" t="str">
        <v>SB</v>
      </c>
      <c r="E26" s="161" t="str">
        <v>6L</v>
      </c>
      <c r="F26" s="132" t="str">
        <f t="shared" si="0"/>
        <v>Semiannual</v>
      </c>
      <c r="G26" s="132" t="s">
        <v>113</v>
      </c>
      <c r="H26" s="132" t="str">
        <f t="shared" si="1"/>
        <v>Actual/365 (Fixed)</v>
      </c>
      <c r="I26" s="162">
        <v>0</v>
      </c>
      <c r="J26" s="168" t="str">
        <f t="shared" si="2"/>
        <v>GBPSB6L18Y_Quote</v>
      </c>
      <c r="K26" s="164" t="str">
        <f>_xll.qlSwapRateHelper2(,$J26,$C26,Calendar,$F26,$G26,$H26,$K$4,$I26,B26,,Permanent,,ObjectOverwrite)</f>
        <v>obj_00354#0001</v>
      </c>
      <c r="L26" s="157" t="str">
        <f>_xll.ohRangeRetrieveError(K26)</f>
        <v/>
      </c>
      <c r="M26" s="158"/>
    </row>
    <row r="27" spans="1:13" ht="11.25" customHeight="1" x14ac:dyDescent="0.25">
      <c r="A27" s="82"/>
      <c r="B27" s="161" t="s">
        <v>114</v>
      </c>
      <c r="C27" s="161" t="s">
        <v>15</v>
      </c>
      <c r="D27" s="161" t="str">
        <v>SB</v>
      </c>
      <c r="E27" s="161" t="str">
        <v>6L</v>
      </c>
      <c r="F27" s="132" t="str">
        <f t="shared" si="0"/>
        <v>Semiannual</v>
      </c>
      <c r="G27" s="132" t="s">
        <v>113</v>
      </c>
      <c r="H27" s="132" t="str">
        <f t="shared" si="1"/>
        <v>Actual/365 (Fixed)</v>
      </c>
      <c r="I27" s="162">
        <v>0</v>
      </c>
      <c r="J27" s="168" t="str">
        <f t="shared" si="2"/>
        <v>GBPSB6L19Y_Quote</v>
      </c>
      <c r="K27" s="164" t="str">
        <f>_xll.qlSwapRateHelper2(,$J27,$C27,Calendar,$F27,$G27,$H27,$K$4,$I27,B27,,Permanent,,ObjectOverwrite)</f>
        <v>obj_00379#0001</v>
      </c>
      <c r="L27" s="157" t="str">
        <f>_xll.ohRangeRetrieveError(K27)</f>
        <v/>
      </c>
      <c r="M27" s="158"/>
    </row>
    <row r="28" spans="1:13" ht="11.25" customHeight="1" x14ac:dyDescent="0.25">
      <c r="A28" s="82"/>
      <c r="B28" s="161" t="s">
        <v>114</v>
      </c>
      <c r="C28" s="161" t="s">
        <v>14</v>
      </c>
      <c r="D28" s="161" t="str">
        <v>SB</v>
      </c>
      <c r="E28" s="161" t="str">
        <v>6L</v>
      </c>
      <c r="F28" s="132" t="str">
        <f t="shared" si="0"/>
        <v>Semiannual</v>
      </c>
      <c r="G28" s="132" t="s">
        <v>113</v>
      </c>
      <c r="H28" s="132" t="str">
        <f t="shared" si="1"/>
        <v>Actual/365 (Fixed)</v>
      </c>
      <c r="I28" s="162">
        <v>0</v>
      </c>
      <c r="J28" s="168" t="str">
        <f t="shared" si="2"/>
        <v>GBPSB6L20Y_Quote</v>
      </c>
      <c r="K28" s="164" t="str">
        <f>_xll.qlSwapRateHelper2(,$J28,$C28,Calendar,$F28,$G28,$H28,$K$4,$I28,B28,,Permanent,,ObjectOverwrite)</f>
        <v>obj_0038b#0001</v>
      </c>
      <c r="L28" s="157" t="str">
        <f>_xll.ohRangeRetrieveError(K28)</f>
        <v/>
      </c>
      <c r="M28" s="158"/>
    </row>
    <row r="29" spans="1:13" ht="11.25" customHeight="1" x14ac:dyDescent="0.25">
      <c r="A29" s="82"/>
      <c r="B29" s="161" t="s">
        <v>114</v>
      </c>
      <c r="C29" s="161" t="s">
        <v>13</v>
      </c>
      <c r="D29" s="161" t="str">
        <v>SB</v>
      </c>
      <c r="E29" s="161" t="str">
        <v>6L</v>
      </c>
      <c r="F29" s="132" t="str">
        <f t="shared" si="0"/>
        <v>Semiannual</v>
      </c>
      <c r="G29" s="132" t="s">
        <v>113</v>
      </c>
      <c r="H29" s="132" t="str">
        <f t="shared" si="1"/>
        <v>Actual/365 (Fixed)</v>
      </c>
      <c r="I29" s="162">
        <v>0</v>
      </c>
      <c r="J29" s="168" t="str">
        <f t="shared" si="2"/>
        <v>GBPSB6L21Y_Quote</v>
      </c>
      <c r="K29" s="164" t="str">
        <f>_xll.qlSwapRateHelper2(,$J29,$C29,Calendar,$F29,$G29,$H29,$K$4,$I29,B29,,Permanent,,ObjectOverwrite)</f>
        <v>obj_00345#0001</v>
      </c>
      <c r="L29" s="157" t="str">
        <f>_xll.ohRangeRetrieveError(K29)</f>
        <v/>
      </c>
      <c r="M29" s="158"/>
    </row>
    <row r="30" spans="1:13" ht="11.25" customHeight="1" x14ac:dyDescent="0.25">
      <c r="A30" s="82"/>
      <c r="B30" s="161" t="s">
        <v>114</v>
      </c>
      <c r="C30" s="161" t="s">
        <v>12</v>
      </c>
      <c r="D30" s="161" t="str">
        <v>SB</v>
      </c>
      <c r="E30" s="161" t="str">
        <v>6L</v>
      </c>
      <c r="F30" s="132" t="str">
        <f t="shared" si="0"/>
        <v>Semiannual</v>
      </c>
      <c r="G30" s="132" t="s">
        <v>113</v>
      </c>
      <c r="H30" s="132" t="str">
        <f t="shared" si="1"/>
        <v>Actual/365 (Fixed)</v>
      </c>
      <c r="I30" s="162">
        <v>0</v>
      </c>
      <c r="J30" s="168" t="str">
        <f t="shared" si="2"/>
        <v>GBPSB6L22Y_Quote</v>
      </c>
      <c r="K30" s="164" t="str">
        <f>_xll.qlSwapRateHelper2(,$J30,$C30,Calendar,$F30,$G30,$H30,$K$4,$I30,B30,,Permanent,,ObjectOverwrite)</f>
        <v>obj_00381#0001</v>
      </c>
      <c r="L30" s="157" t="str">
        <f>_xll.ohRangeRetrieveError(K30)</f>
        <v/>
      </c>
      <c r="M30" s="158"/>
    </row>
    <row r="31" spans="1:13" ht="11.25" customHeight="1" x14ac:dyDescent="0.25">
      <c r="A31" s="82"/>
      <c r="B31" s="161" t="s">
        <v>114</v>
      </c>
      <c r="C31" s="161" t="s">
        <v>11</v>
      </c>
      <c r="D31" s="161" t="str">
        <v>SB</v>
      </c>
      <c r="E31" s="161" t="str">
        <v>6L</v>
      </c>
      <c r="F31" s="132" t="str">
        <f t="shared" si="0"/>
        <v>Semiannual</v>
      </c>
      <c r="G31" s="132" t="s">
        <v>113</v>
      </c>
      <c r="H31" s="132" t="str">
        <f t="shared" si="1"/>
        <v>Actual/365 (Fixed)</v>
      </c>
      <c r="I31" s="162">
        <v>0</v>
      </c>
      <c r="J31" s="168" t="str">
        <f t="shared" si="2"/>
        <v>GBPSB6L23Y_Quote</v>
      </c>
      <c r="K31" s="164" t="str">
        <f>_xll.qlSwapRateHelper2(,$J31,$C31,Calendar,$F31,$G31,$H31,$K$4,$I31,B31,,Permanent,,ObjectOverwrite)</f>
        <v>obj_00370#0001</v>
      </c>
      <c r="L31" s="157" t="str">
        <f>_xll.ohRangeRetrieveError(K31)</f>
        <v/>
      </c>
      <c r="M31" s="158"/>
    </row>
    <row r="32" spans="1:13" ht="11.25" customHeight="1" x14ac:dyDescent="0.25">
      <c r="A32" s="82"/>
      <c r="B32" s="161" t="s">
        <v>114</v>
      </c>
      <c r="C32" s="161" t="s">
        <v>10</v>
      </c>
      <c r="D32" s="161" t="str">
        <v>SB</v>
      </c>
      <c r="E32" s="161" t="str">
        <v>6L</v>
      </c>
      <c r="F32" s="132" t="str">
        <f t="shared" si="0"/>
        <v>Semiannual</v>
      </c>
      <c r="G32" s="132" t="s">
        <v>113</v>
      </c>
      <c r="H32" s="132" t="str">
        <f t="shared" si="1"/>
        <v>Actual/365 (Fixed)</v>
      </c>
      <c r="I32" s="162">
        <v>0</v>
      </c>
      <c r="J32" s="168" t="str">
        <f t="shared" si="2"/>
        <v>GBPSB6L24Y_Quote</v>
      </c>
      <c r="K32" s="164" t="str">
        <f>_xll.qlSwapRateHelper2(,$J32,$C32,Calendar,$F32,$G32,$H32,$K$4,$I32,B32,,Permanent,,ObjectOverwrite)</f>
        <v>obj_0037a#0001</v>
      </c>
      <c r="L32" s="157" t="str">
        <f>_xll.ohRangeRetrieveError(K32)</f>
        <v/>
      </c>
      <c r="M32" s="158"/>
    </row>
    <row r="33" spans="1:13" ht="11.25" customHeight="1" x14ac:dyDescent="0.25">
      <c r="A33" s="82"/>
      <c r="B33" s="161" t="s">
        <v>114</v>
      </c>
      <c r="C33" s="161" t="s">
        <v>9</v>
      </c>
      <c r="D33" s="161" t="str">
        <v>SB</v>
      </c>
      <c r="E33" s="161" t="str">
        <v>6L</v>
      </c>
      <c r="F33" s="132" t="str">
        <f t="shared" si="0"/>
        <v>Semiannual</v>
      </c>
      <c r="G33" s="132" t="s">
        <v>113</v>
      </c>
      <c r="H33" s="132" t="str">
        <f t="shared" si="1"/>
        <v>Actual/365 (Fixed)</v>
      </c>
      <c r="I33" s="162">
        <v>0</v>
      </c>
      <c r="J33" s="168" t="str">
        <f t="shared" si="2"/>
        <v>GBPSB6L25Y_Quote</v>
      </c>
      <c r="K33" s="164" t="str">
        <f>_xll.qlSwapRateHelper2(,$J33,$C33,Calendar,$F33,$G33,$H33,$K$4,$I33,B33,,Permanent,,ObjectOverwrite)</f>
        <v>obj_0034b#0001</v>
      </c>
      <c r="L33" s="157" t="str">
        <f>_xll.ohRangeRetrieveError(K33)</f>
        <v/>
      </c>
      <c r="M33" s="158"/>
    </row>
    <row r="34" spans="1:13" ht="11.25" customHeight="1" x14ac:dyDescent="0.25">
      <c r="A34" s="82"/>
      <c r="B34" s="161" t="s">
        <v>114</v>
      </c>
      <c r="C34" s="161" t="s">
        <v>8</v>
      </c>
      <c r="D34" s="161" t="str">
        <v>SB</v>
      </c>
      <c r="E34" s="161" t="str">
        <v>6L</v>
      </c>
      <c r="F34" s="132" t="str">
        <f t="shared" si="0"/>
        <v>Semiannual</v>
      </c>
      <c r="G34" s="132" t="s">
        <v>113</v>
      </c>
      <c r="H34" s="132" t="str">
        <f t="shared" si="1"/>
        <v>Actual/365 (Fixed)</v>
      </c>
      <c r="I34" s="162">
        <v>0</v>
      </c>
      <c r="J34" s="168" t="str">
        <f t="shared" si="2"/>
        <v>GBPSB6L26Y_Quote</v>
      </c>
      <c r="K34" s="164" t="str">
        <f>_xll.qlSwapRateHelper2(,$J34,$C34,Calendar,$F34,$G34,$H34,$K$4,$I34,B34,,Permanent,,ObjectOverwrite)</f>
        <v>obj_0036c#0001</v>
      </c>
      <c r="L34" s="157" t="str">
        <f>_xll.ohRangeRetrieveError(K34)</f>
        <v/>
      </c>
      <c r="M34" s="158"/>
    </row>
    <row r="35" spans="1:13" ht="11.25" customHeight="1" x14ac:dyDescent="0.25">
      <c r="A35" s="82"/>
      <c r="B35" s="161" t="s">
        <v>114</v>
      </c>
      <c r="C35" s="161" t="s">
        <v>7</v>
      </c>
      <c r="D35" s="161" t="str">
        <v>SB</v>
      </c>
      <c r="E35" s="161" t="str">
        <v>6L</v>
      </c>
      <c r="F35" s="132" t="str">
        <f t="shared" si="0"/>
        <v>Semiannual</v>
      </c>
      <c r="G35" s="132" t="s">
        <v>113</v>
      </c>
      <c r="H35" s="132" t="str">
        <f t="shared" si="1"/>
        <v>Actual/365 (Fixed)</v>
      </c>
      <c r="I35" s="162">
        <v>0</v>
      </c>
      <c r="J35" s="168" t="str">
        <f t="shared" si="2"/>
        <v>GBPSB6L27Y_Quote</v>
      </c>
      <c r="K35" s="164" t="str">
        <f>_xll.qlSwapRateHelper2(,$J35,$C35,Calendar,$F35,$G35,$H35,$K$4,$I35,B35,,Permanent,,ObjectOverwrite)</f>
        <v>obj_00367#0001</v>
      </c>
      <c r="L35" s="157" t="str">
        <f>_xll.ohRangeRetrieveError(K35)</f>
        <v/>
      </c>
      <c r="M35" s="158"/>
    </row>
    <row r="36" spans="1:13" ht="11.25" customHeight="1" x14ac:dyDescent="0.25">
      <c r="A36" s="82"/>
      <c r="B36" s="161" t="s">
        <v>114</v>
      </c>
      <c r="C36" s="161" t="s">
        <v>6</v>
      </c>
      <c r="D36" s="161" t="str">
        <v>SB</v>
      </c>
      <c r="E36" s="161" t="str">
        <v>6L</v>
      </c>
      <c r="F36" s="132" t="str">
        <f t="shared" si="0"/>
        <v>Semiannual</v>
      </c>
      <c r="G36" s="132" t="s">
        <v>113</v>
      </c>
      <c r="H36" s="132" t="str">
        <f t="shared" si="1"/>
        <v>Actual/365 (Fixed)</v>
      </c>
      <c r="I36" s="162">
        <v>0</v>
      </c>
      <c r="J36" s="168" t="str">
        <f t="shared" si="2"/>
        <v>GBPSB6L28Y_Quote</v>
      </c>
      <c r="K36" s="164" t="str">
        <f>_xll.qlSwapRateHelper2(,$J36,$C36,Calendar,$F36,$G36,$H36,$K$4,$I36,B36,,Permanent,,ObjectOverwrite)</f>
        <v>obj_00353#0001</v>
      </c>
      <c r="L36" s="157" t="str">
        <f>_xll.ohRangeRetrieveError(K36)</f>
        <v/>
      </c>
      <c r="M36" s="158"/>
    </row>
    <row r="37" spans="1:13" ht="11.25" customHeight="1" x14ac:dyDescent="0.25">
      <c r="A37" s="82"/>
      <c r="B37" s="161" t="s">
        <v>114</v>
      </c>
      <c r="C37" s="161" t="s">
        <v>5</v>
      </c>
      <c r="D37" s="161" t="str">
        <v>SB</v>
      </c>
      <c r="E37" s="161" t="str">
        <v>6L</v>
      </c>
      <c r="F37" s="132" t="str">
        <f t="shared" si="0"/>
        <v>Semiannual</v>
      </c>
      <c r="G37" s="132" t="s">
        <v>113</v>
      </c>
      <c r="H37" s="132" t="str">
        <f t="shared" si="1"/>
        <v>Actual/365 (Fixed)</v>
      </c>
      <c r="I37" s="162">
        <v>0</v>
      </c>
      <c r="J37" s="168" t="str">
        <f t="shared" si="2"/>
        <v>GBPSB6L29Y_Quote</v>
      </c>
      <c r="K37" s="164" t="str">
        <f>_xll.qlSwapRateHelper2(,$J37,$C37,Calendar,$F37,$G37,$H37,$K$4,$I37,B37,,Permanent,,ObjectOverwrite)</f>
        <v>obj_0036e#0001</v>
      </c>
      <c r="L37" s="157" t="str">
        <f>_xll.ohRangeRetrieveError(K37)</f>
        <v/>
      </c>
      <c r="M37" s="158"/>
    </row>
    <row r="38" spans="1:13" ht="11.25" customHeight="1" x14ac:dyDescent="0.25">
      <c r="A38" s="82"/>
      <c r="B38" s="161" t="s">
        <v>114</v>
      </c>
      <c r="C38" s="161" t="s">
        <v>4</v>
      </c>
      <c r="D38" s="161" t="str">
        <v>SB</v>
      </c>
      <c r="E38" s="161" t="str">
        <v>6L</v>
      </c>
      <c r="F38" s="132" t="str">
        <f t="shared" si="0"/>
        <v>Semiannual</v>
      </c>
      <c r="G38" s="132" t="s">
        <v>113</v>
      </c>
      <c r="H38" s="132" t="str">
        <f t="shared" si="1"/>
        <v>Actual/365 (Fixed)</v>
      </c>
      <c r="I38" s="162">
        <v>0</v>
      </c>
      <c r="J38" s="168" t="str">
        <f t="shared" si="2"/>
        <v>GBPSB6L30Y_Quote</v>
      </c>
      <c r="K38" s="164" t="str">
        <f>_xll.qlSwapRateHelper2(,$J38,$C38,Calendar,$F38,$G38,$H38,$K$4,$I38,B38,,Permanent,,ObjectOverwrite)</f>
        <v>obj_0037e#0001</v>
      </c>
      <c r="L38" s="157" t="str">
        <f>_xll.ohRangeRetrieveError(K38)</f>
        <v/>
      </c>
      <c r="M38" s="158"/>
    </row>
    <row r="39" spans="1:13" ht="11.25" customHeight="1" x14ac:dyDescent="0.25">
      <c r="A39" s="82"/>
      <c r="B39" s="161" t="s">
        <v>114</v>
      </c>
      <c r="C39" s="161" t="s">
        <v>3</v>
      </c>
      <c r="D39" s="161" t="str">
        <v>SB</v>
      </c>
      <c r="E39" s="161" t="str">
        <v>6L</v>
      </c>
      <c r="F39" s="132" t="str">
        <f t="shared" si="0"/>
        <v>Semiannual</v>
      </c>
      <c r="G39" s="132" t="s">
        <v>113</v>
      </c>
      <c r="H39" s="132" t="str">
        <f t="shared" si="1"/>
        <v>Actual/365 (Fixed)</v>
      </c>
      <c r="I39" s="162">
        <v>0</v>
      </c>
      <c r="J39" s="168" t="str">
        <f t="shared" si="2"/>
        <v>GBPSB6L35Y_Quote</v>
      </c>
      <c r="K39" s="164" t="str">
        <f>_xll.qlSwapRateHelper2(,$J39,$C39,Calendar,$F39,$G39,$H39,$K$4,$I39,B39,,Permanent,,ObjectOverwrite)</f>
        <v>obj_00372#0001</v>
      </c>
      <c r="L39" s="157" t="str">
        <f>_xll.ohRangeRetrieveError(K39)</f>
        <v/>
      </c>
      <c r="M39" s="158"/>
    </row>
    <row r="40" spans="1:13" ht="11.25" customHeight="1" x14ac:dyDescent="0.25">
      <c r="A40" s="82"/>
      <c r="B40" s="161" t="s">
        <v>114</v>
      </c>
      <c r="C40" s="161" t="s">
        <v>2</v>
      </c>
      <c r="D40" s="161" t="str">
        <v>SB</v>
      </c>
      <c r="E40" s="161" t="str">
        <v>6L</v>
      </c>
      <c r="F40" s="132" t="str">
        <f t="shared" si="0"/>
        <v>Semiannual</v>
      </c>
      <c r="G40" s="132" t="s">
        <v>113</v>
      </c>
      <c r="H40" s="132" t="str">
        <f t="shared" si="1"/>
        <v>Actual/365 (Fixed)</v>
      </c>
      <c r="I40" s="162">
        <v>0</v>
      </c>
      <c r="J40" s="168" t="str">
        <f t="shared" si="2"/>
        <v>GBPSB6L40Y_Quote</v>
      </c>
      <c r="K40" s="164" t="str">
        <f>_xll.qlSwapRateHelper2(,$J40,$C40,Calendar,$F40,$G40,$H40,$K$4,$I40,B40,,Permanent,,ObjectOverwrite)</f>
        <v>obj_0035d#0001</v>
      </c>
      <c r="L40" s="157" t="str">
        <f>_xll.ohRangeRetrieveError(K40)</f>
        <v/>
      </c>
      <c r="M40" s="158"/>
    </row>
    <row r="41" spans="1:13" ht="11.25" customHeight="1" x14ac:dyDescent="0.25">
      <c r="A41" s="82"/>
      <c r="B41" s="161" t="s">
        <v>114</v>
      </c>
      <c r="C41" s="161" t="s">
        <v>1</v>
      </c>
      <c r="D41" s="161" t="str">
        <v>SB</v>
      </c>
      <c r="E41" s="161" t="str">
        <v>6L</v>
      </c>
      <c r="F41" s="132" t="str">
        <f t="shared" si="0"/>
        <v>Semiannual</v>
      </c>
      <c r="G41" s="132" t="s">
        <v>113</v>
      </c>
      <c r="H41" s="132" t="str">
        <f t="shared" si="1"/>
        <v>Actual/365 (Fixed)</v>
      </c>
      <c r="I41" s="162">
        <v>0</v>
      </c>
      <c r="J41" s="168" t="str">
        <f t="shared" si="2"/>
        <v>GBPSB6L50Y_Quote</v>
      </c>
      <c r="K41" s="164" t="str">
        <f>_xll.qlSwapRateHelper2(,$J41,$C41,Calendar,$F41,$G41,$H41,$K$4,$I41,B41,,Permanent,,ObjectOverwrite)</f>
        <v>obj_00352#0001</v>
      </c>
      <c r="L41" s="157" t="str">
        <f>_xll.ohRangeRetrieveError(K41)</f>
        <v/>
      </c>
      <c r="M41" s="158"/>
    </row>
    <row r="42" spans="1:13" ht="11.25" customHeight="1" x14ac:dyDescent="0.25">
      <c r="A42" s="82"/>
      <c r="B42" s="161" t="s">
        <v>114</v>
      </c>
      <c r="C42" s="161" t="s">
        <v>0</v>
      </c>
      <c r="D42" s="161" t="str">
        <v>SB</v>
      </c>
      <c r="E42" s="161" t="str">
        <v>6L</v>
      </c>
      <c r="F42" s="132" t="str">
        <f t="shared" si="0"/>
        <v>Semiannual</v>
      </c>
      <c r="G42" s="132" t="s">
        <v>113</v>
      </c>
      <c r="H42" s="132" t="str">
        <f t="shared" si="1"/>
        <v>Actual/365 (Fixed)</v>
      </c>
      <c r="I42" s="162">
        <v>0</v>
      </c>
      <c r="J42" s="168" t="str">
        <f t="shared" si="2"/>
        <v>GBPSB6L60Y_Quote</v>
      </c>
      <c r="K42" s="164" t="str">
        <f>_xll.qlSwapRateHelper2(,$J42,$C42,Calendar,$F42,$G42,$H42,$K$4,$I42,B42,,Permanent,,ObjectOverwrite)</f>
        <v>obj_00371#0001</v>
      </c>
      <c r="L42" s="157" t="str">
        <f>_xll.ohRangeRetrieveError(K42)</f>
        <v/>
      </c>
      <c r="M42" s="158"/>
    </row>
    <row r="43" spans="1:13" ht="11.25" customHeight="1" thickBot="1" x14ac:dyDescent="0.3">
      <c r="A43" s="75"/>
      <c r="B43" s="70"/>
      <c r="C43" s="70"/>
      <c r="D43" s="70"/>
      <c r="E43" s="70"/>
      <c r="F43" s="70"/>
      <c r="G43" s="70"/>
      <c r="H43" s="70"/>
      <c r="I43" s="70"/>
      <c r="J43" s="70"/>
      <c r="K43" s="175"/>
      <c r="L43" s="175"/>
      <c r="M43" s="176"/>
    </row>
  </sheetData>
  <dataValidations count="1">
    <dataValidation type="list" allowBlank="1" showInputMessage="1" showErrorMessage="1" sqref="G6:G42">
      <formula1>"Following,Modified Following,Preceding,Modified Preceding,Month End Reference,Unadjusted Month End,Unadjusted"</formula1>
    </dataValidation>
  </dataValidations>
  <pageMargins left="0.75" right="0.75" top="1" bottom="1" header="0.5" footer="0.5"/>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34</vt:i4>
      </vt:variant>
    </vt:vector>
  </HeadingPairs>
  <TitlesOfParts>
    <vt:vector size="40" baseType="lpstr">
      <vt:lpstr>General Settings</vt:lpstr>
      <vt:lpstr>RateHelpers</vt:lpstr>
      <vt:lpstr>Selected</vt:lpstr>
      <vt:lpstr>Deposits</vt:lpstr>
      <vt:lpstr>Futures</vt:lpstr>
      <vt:lpstr>Swaps</vt:lpstr>
      <vt:lpstr>Accuracy</vt:lpstr>
      <vt:lpstr>BondBasisDayCounter</vt:lpstr>
      <vt:lpstr>Calendar</vt:lpstr>
      <vt:lpstr>Swaps!Conventions</vt:lpstr>
      <vt:lpstr>Currency</vt:lpstr>
      <vt:lpstr>DepoInclusionCriteria</vt:lpstr>
      <vt:lpstr>Discounting</vt:lpstr>
      <vt:lpstr>Discounting2</vt:lpstr>
      <vt:lpstr>FamilyName</vt:lpstr>
      <vt:lpstr>FileOverwrite</vt:lpstr>
      <vt:lpstr>FrontFuturesRollingDays</vt:lpstr>
      <vt:lpstr>IborType</vt:lpstr>
      <vt:lpstr>IndexTenor</vt:lpstr>
      <vt:lpstr>InterpolatorID</vt:lpstr>
      <vt:lpstr>MinDistance</vt:lpstr>
      <vt:lpstr>MoneyMarketDayCounter</vt:lpstr>
      <vt:lpstr>Months</vt:lpstr>
      <vt:lpstr>NDays</vt:lpstr>
      <vt:lpstr>nIMMFutures</vt:lpstr>
      <vt:lpstr>nSerialFutures</vt:lpstr>
      <vt:lpstr>ObjectOverwrite</vt:lpstr>
      <vt:lpstr>Permanent</vt:lpstr>
      <vt:lpstr>QuoteSuffix</vt:lpstr>
      <vt:lpstr>RateHelperPrefix</vt:lpstr>
      <vt:lpstr>RateHelpers</vt:lpstr>
      <vt:lpstr>RateHelpersIncluded</vt:lpstr>
      <vt:lpstr>RateHelpersPriority</vt:lpstr>
      <vt:lpstr>RateHelpersSelected</vt:lpstr>
      <vt:lpstr>SerializationPath</vt:lpstr>
      <vt:lpstr>Serialize</vt:lpstr>
      <vt:lpstr>SwapFixedFreq</vt:lpstr>
      <vt:lpstr>TraitsID</vt:lpstr>
      <vt:lpstr>Trigger</vt:lpstr>
      <vt:lpstr>YieldCurve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dc:creator>
  <cp:lastModifiedBy>MAZZOCCHI PAOLO</cp:lastModifiedBy>
  <dcterms:created xsi:type="dcterms:W3CDTF">2014-01-14T09:24:09Z</dcterms:created>
  <dcterms:modified xsi:type="dcterms:W3CDTF">2014-09-25T14:50:22Z</dcterms:modified>
</cp:coreProperties>
</file>