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600"/>
  </bookViews>
  <sheets>
    <sheet name="MainChecks" sheetId="2" r:id="rId1"/>
  </sheets>
  <definedNames>
    <definedName name="Currency">MainChecks!$U$4</definedName>
    <definedName name="FirstIndex">MainChecks!$K$9</definedName>
    <definedName name="FuturesDates">MainChecks!$C$15:$C$18</definedName>
    <definedName name="FuturesTable">MainChecks!$A$4:$H$13</definedName>
    <definedName name="IMMFutures">MainChecks!$D$15:$D$18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1" i="2" l="1"/>
  <c r="K12" i="2" l="1"/>
  <c r="L12" i="2"/>
  <c r="M12" i="2"/>
  <c r="M6" i="2" l="1"/>
  <c r="Q12" i="2"/>
  <c r="K5" i="2" l="1"/>
  <c r="L11" i="2"/>
  <c r="K9" i="2" l="1"/>
  <c r="M9" i="2"/>
  <c r="L9" i="2"/>
  <c r="M11" i="2"/>
  <c r="Q11" i="2"/>
  <c r="K6" i="2" l="1"/>
  <c r="Q9" i="2"/>
  <c r="C15" i="2" a="1"/>
  <c r="Q5" i="2"/>
  <c r="P6" i="2"/>
  <c r="Q6" i="2"/>
  <c r="C15" i="2" l="1"/>
  <c r="C17" i="2"/>
  <c r="C16" i="2"/>
  <c r="C18" i="2"/>
  <c r="K14" i="2" l="1"/>
  <c r="K13" i="2"/>
  <c r="K10" i="2"/>
  <c r="L10" i="2"/>
  <c r="U6" i="2"/>
  <c r="L13" i="2"/>
  <c r="D15" i="2" a="1"/>
  <c r="U5" i="2"/>
  <c r="L14" i="2"/>
  <c r="D15" i="2" l="1"/>
  <c r="D16" i="2"/>
  <c r="D17" i="2"/>
  <c r="D18" i="2"/>
  <c r="M13" i="2"/>
  <c r="M14" i="2"/>
  <c r="M10" i="2"/>
  <c r="Q14" i="2"/>
  <c r="Q13" i="2"/>
  <c r="Q10" i="2"/>
</calcChain>
</file>

<file path=xl/sharedStrings.xml><?xml version="1.0" encoding="utf-8"?>
<sst xmlns="http://schemas.openxmlformats.org/spreadsheetml/2006/main" count="106" uniqueCount="58">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</sst>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0" fontId="6" fillId="8" borderId="0" xfId="0" applyFont="1" applyFill="1"/>
    <xf numFmtId="0" fontId="6" fillId="0" borderId="0" xfId="0" applyFont="1" applyFill="1" applyBorder="1"/>
    <xf numFmtId="166" fontId="6" fillId="0" borderId="20" xfId="0" applyNumberFormat="1" applyFont="1" applyFill="1" applyBorder="1" applyAlignment="1">
      <alignment vertical="center"/>
    </xf>
    <xf numFmtId="165" fontId="6" fillId="0" borderId="20" xfId="4" applyNumberFormat="1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6" fillId="7" borderId="22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11:45:49</v>
        <stp/>
        <stp>{91777A41-E1F4-4590-A1F0-2644D245C61B}</stp>
        <tr r="P6" s="2"/>
      </tp>
      <tp t="s">
        <v>Updated at 09:52:05</v>
        <stp/>
        <stp>{325EA38B-8E9F-4B2D-96D3-051E34C0327D}</stp>
        <tr r="Q6" s="2"/>
      </tp>
      <tp t="s">
        <v>Updated at 12:34:26</v>
        <stp/>
        <stp>{9DDD02AE-8C60-4549-A705-CFB6489716F0}</stp>
        <tr r="Q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42069</v>
      </c>
      <c r="M5" s="26">
        <v>155.18</v>
      </c>
      <c r="N5" s="26"/>
      <c r="O5" s="26"/>
      <c r="P5" s="26"/>
      <c r="Q5" s="27" t="str">
        <f>_xll.RData(K5,{"EXPIR_DATE","LAST"},,"FRQ:1S",,L5)</f>
        <v>Updated at 12:34:26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tr">
        <f>Currency&amp;VLOOKUP(Currency,FuturesTable,5,0)&amp;VLOOKUP(Currency,FuturesTable,6,0)&amp;"10Y"</f>
        <v>SEKAB3S10Y</v>
      </c>
      <c r="L6" s="22">
        <v>41991</v>
      </c>
      <c r="M6" s="30" t="str">
        <f>N6&amp;"/"&amp;O6</f>
        <v>1.2225/1.2725</v>
      </c>
      <c r="N6" s="28">
        <v>1.2224999999999999</v>
      </c>
      <c r="O6" s="28">
        <v>1.2725</v>
      </c>
      <c r="P6" s="28" t="str">
        <f>_xll.RData(K6&amp;"="&amp;VLOOKUP(Currency,FuturesTable,7,0),{"BID","ASK"},,"FRQ:1S",,N6)</f>
        <v>Updated at 11:45:49</v>
      </c>
      <c r="Q6" s="29" t="str">
        <f>_xll.RData(K6&amp;"="&amp;VLOOKUP(Currency,FuturesTable,7,0),"VALUE_DT1",,"FRQ:1S",,L6)</f>
        <v>Updated at 09:52:05</v>
      </c>
      <c r="R6" s="8" t="s">
        <v>13</v>
      </c>
      <c r="S6" s="1"/>
      <c r="T6" s="19" t="s">
        <v>2</v>
      </c>
      <c r="U6" s="11">
        <f>_xll.ohRepositoryObjectCount(Trigger)</f>
        <v>702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ht="16.5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7"/>
      <c r="K7" s="13" t="s">
        <v>7</v>
      </c>
      <c r="L7" s="14"/>
      <c r="M7" s="14"/>
      <c r="N7" s="14"/>
      <c r="O7" s="14"/>
      <c r="P7" s="14"/>
      <c r="Q7" s="15"/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47" t="s">
        <v>20</v>
      </c>
      <c r="B8" s="48" t="s">
        <v>39</v>
      </c>
      <c r="C8" s="48" t="s">
        <v>52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6" t="s">
        <v>0</v>
      </c>
      <c r="L8" s="12" t="s">
        <v>10</v>
      </c>
      <c r="M8" s="12" t="s">
        <v>11</v>
      </c>
      <c r="N8" s="12"/>
      <c r="O8" s="12"/>
      <c r="P8" s="12"/>
      <c r="Q8" s="17" t="s">
        <v>12</v>
      </c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60" t="str">
        <f>PROPER(Currency)&amp;VLOOKUP(Currency,FuturesTable,8,0)&amp;VLOOKUP(Currency,FuturesTable,2,0)</f>
        <v>Sekibor3M</v>
      </c>
      <c r="L9" s="57">
        <f>_xll.qlLastFixingQuoteReferenceDate(FirstIndex&amp;"LastFixing_Quote",Trigger)</f>
        <v>41991</v>
      </c>
      <c r="M9" s="58">
        <f>_xll.qlQuoteValue(FirstIndex&amp;"LastFixing_Quote",Trigger)</f>
        <v>2.5800000000000003E-3</v>
      </c>
      <c r="N9" s="58"/>
      <c r="O9" s="58"/>
      <c r="P9" s="58"/>
      <c r="Q9" s="59" t="str">
        <f>IF(AND(ISERROR(L9),ISERROR(M9)),_xll.ohRangeRetrieveError(L9)&amp;" "&amp;_xll.ohRangeRetrieveError(M9),IF(ISERROR(L9),_xll.ohRangeRetrieveError(L9),_xll.ohRangeRetrieveError(M9)))</f>
        <v/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53</v>
      </c>
      <c r="E10" s="48" t="s">
        <v>42</v>
      </c>
      <c r="F10" s="48" t="s">
        <v>54</v>
      </c>
      <c r="G10" s="48" t="s">
        <v>55</v>
      </c>
      <c r="H10" s="49" t="s">
        <v>56</v>
      </c>
      <c r="I10" s="3"/>
      <c r="J10" s="7"/>
      <c r="K10" s="21" t="str">
        <f>UPPER(Currency)&amp;"STD"</f>
        <v>SEKSTD</v>
      </c>
      <c r="L10" s="22" t="e">
        <f>_xll.qlTermStructureReferenceDate(K10,Trigger)</f>
        <v>#NUM!</v>
      </c>
      <c r="M10" s="23" t="e">
        <f>_xll.qlYieldTSDiscount(K10,L10)</f>
        <v>#NUM!</v>
      </c>
      <c r="N10" s="23"/>
      <c r="O10" s="23"/>
      <c r="P10" s="23"/>
      <c r="Q10" s="31" t="str">
        <f ca="1">IF(ISERROR(L10),_xll.ohRangeRetrieveError(L10),_xll.ohRangeRetrieveError(M10))</f>
        <v>qlTermStructureReferenceDate - empty Handle cannot be dereferenced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53</v>
      </c>
      <c r="E11" s="48" t="s">
        <v>42</v>
      </c>
      <c r="F11" s="48" t="s">
        <v>43</v>
      </c>
      <c r="G11" s="48" t="s">
        <v>55</v>
      </c>
      <c r="H11" s="49" t="s">
        <v>37</v>
      </c>
      <c r="I11" s="3"/>
      <c r="J11" s="7"/>
      <c r="K11" s="21" t="str">
        <f>UPPER(Currency)&amp;"ON"</f>
        <v>SEKON</v>
      </c>
      <c r="L11" s="22">
        <f>_xll.qlTermStructureReferenceDate(K11,Trigger)</f>
        <v>41995</v>
      </c>
      <c r="M11" s="23">
        <f>_xll.qlYieldTSDiscount(K11,L11)</f>
        <v>1</v>
      </c>
      <c r="N11" s="23"/>
      <c r="O11" s="23"/>
      <c r="P11" s="23"/>
      <c r="Q11" s="31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57</v>
      </c>
      <c r="B12" s="56" t="s">
        <v>40</v>
      </c>
      <c r="C12" s="56" t="s">
        <v>3</v>
      </c>
      <c r="D12" s="56" t="s">
        <v>53</v>
      </c>
      <c r="E12" s="56" t="s">
        <v>29</v>
      </c>
      <c r="F12" s="56" t="s">
        <v>54</v>
      </c>
      <c r="G12" s="56" t="s">
        <v>49</v>
      </c>
      <c r="H12" s="8" t="s">
        <v>35</v>
      </c>
      <c r="I12" s="3"/>
      <c r="J12" s="7"/>
      <c r="K12" s="21" t="str">
        <f>UPPER(Currency)&amp;"1M"</f>
        <v>SEK1M</v>
      </c>
      <c r="L12" s="22" t="e">
        <f>_xll.qlTermStructureReferenceDate(K12,Trigger)</f>
        <v>#NUM!</v>
      </c>
      <c r="M12" s="23" t="e">
        <f>_xll.qlYieldTSDiscount(K12,L12)</f>
        <v>#NUM!</v>
      </c>
      <c r="N12" s="23"/>
      <c r="O12" s="23"/>
      <c r="P12" s="23"/>
      <c r="Q12" s="31" t="str">
        <f ca="1">IF(ISERROR(L12),_xll.ohRangeRetrieveError(L12),_xll.ohRangeRetrieveError(M12))</f>
        <v>qlTermStructureReferenceDate - empty Handle cannot be dereferenced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50" t="s">
        <v>24</v>
      </c>
      <c r="B13" s="51"/>
      <c r="C13" s="52"/>
      <c r="D13" s="53" t="s">
        <v>28</v>
      </c>
      <c r="E13" s="53" t="s">
        <v>29</v>
      </c>
      <c r="F13" s="53" t="s">
        <v>30</v>
      </c>
      <c r="G13" s="53"/>
      <c r="H13" s="54" t="s">
        <v>36</v>
      </c>
      <c r="I13" s="3"/>
      <c r="J13" s="7"/>
      <c r="K13" s="21" t="str">
        <f>UPPER(Currency)&amp;"3M"</f>
        <v>SEK3M</v>
      </c>
      <c r="L13" s="22" t="e">
        <f>_xll.qlTermStructureReferenceDate(K13,Trigger)</f>
        <v>#NUM!</v>
      </c>
      <c r="M13" s="23" t="e">
        <f>_xll.qlYieldTSDiscount(K13,L13)</f>
        <v>#NUM!</v>
      </c>
      <c r="N13" s="23"/>
      <c r="O13" s="23"/>
      <c r="P13" s="23"/>
      <c r="Q13" s="32" t="str">
        <f ca="1">IF(ISERROR(L13),_xll.ohRangeRetrieveError(L13),_xll.ohRangeRetrieveError(M13))</f>
        <v>qlTermStructureReferenceDate - empty Handle cannot be dereferenced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7"/>
      <c r="K14" s="39" t="str">
        <f>UPPER(Currency)&amp;"6M"</f>
        <v>SEK6M</v>
      </c>
      <c r="L14" s="40">
        <f>_xll.qlTermStructureReferenceDate(K14,Trigger)</f>
        <v>41995</v>
      </c>
      <c r="M14" s="41" t="e">
        <f>_xll.qlYieldTSDiscount(K14,L14)</f>
        <v>#NUM!</v>
      </c>
      <c r="N14" s="41"/>
      <c r="O14" s="41"/>
      <c r="P14" s="41"/>
      <c r="Q14" s="42" t="str">
        <f ca="1">IF(ISERROR(L14),_xll.ohRangeRetrieveError(L14),_xll.ohRangeRetrieveError(M14))</f>
        <v>qlYieldTSDiscount - 1st instrument (maturity: December 23rd, 2014) has an invalid quote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ht="12" thickBot="1" x14ac:dyDescent="0.25">
      <c r="A15" s="3"/>
      <c r="B15" s="4" t="b">
        <v>1</v>
      </c>
      <c r="C15" s="33">
        <f t="array" ref="C15:C18">_xll.qlIMMNextDates(_xll.qlSettingsEvaluationDate(Trigger)-1,B15:B18)</f>
        <v>42081</v>
      </c>
      <c r="D15" s="6" t="str">
        <f t="array" ref="D15:D18">VLOOKUP(Currency,FuturesTable,4,0)&amp;_xll.qlIMMcode(FuturesDates)</f>
        <v>-H5</v>
      </c>
      <c r="E15" s="3"/>
      <c r="F15" s="3"/>
      <c r="G15" s="3"/>
      <c r="H15" s="3"/>
      <c r="I15" s="3"/>
      <c r="J15" s="9"/>
      <c r="K15" s="38"/>
      <c r="L15" s="38"/>
      <c r="M15" s="38"/>
      <c r="N15" s="38"/>
      <c r="O15" s="38"/>
      <c r="P15" s="38"/>
      <c r="Q15" s="38"/>
      <c r="R15" s="10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36" t="b">
        <v>1</v>
      </c>
      <c r="C16" s="34">
        <v>42172</v>
      </c>
      <c r="D16" s="8" t="str">
        <v>-M5</v>
      </c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x14ac:dyDescent="0.2">
      <c r="A17" s="3"/>
      <c r="B17" s="36" t="b">
        <v>1</v>
      </c>
      <c r="C17" s="34">
        <v>42263</v>
      </c>
      <c r="D17" s="8" t="str">
        <v>-U5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37" t="b">
        <v>1</v>
      </c>
      <c r="C18" s="35">
        <v>42354</v>
      </c>
      <c r="D18" s="10" t="str">
        <v>-Z5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55"/>
      <c r="K97" s="55"/>
      <c r="L97" s="55"/>
      <c r="M97" s="55"/>
      <c r="N97" s="55"/>
      <c r="O97" s="55"/>
      <c r="P97" s="55"/>
      <c r="Q97" s="55"/>
      <c r="R97" s="55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55"/>
      <c r="K98" s="55"/>
      <c r="L98" s="55"/>
      <c r="M98" s="55"/>
      <c r="N98" s="55"/>
      <c r="O98" s="55"/>
      <c r="P98" s="55"/>
      <c r="Q98" s="55"/>
      <c r="R98" s="55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43"/>
      <c r="K99" s="43"/>
      <c r="L99" s="43"/>
      <c r="M99" s="43"/>
      <c r="N99" s="43"/>
      <c r="O99" s="43"/>
      <c r="P99" s="43"/>
      <c r="Q99" s="43"/>
      <c r="R99" s="4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A101" s="3"/>
      <c r="B101" s="3"/>
      <c r="C101" s="3"/>
      <c r="D101" s="3"/>
      <c r="E101" s="3"/>
      <c r="F101" s="3"/>
      <c r="G101" s="3"/>
      <c r="H101" s="3"/>
      <c r="J101" s="2"/>
      <c r="K101" s="2"/>
      <c r="L101" s="2"/>
      <c r="M101" s="2"/>
      <c r="N101" s="2"/>
      <c r="O101" s="2"/>
      <c r="P101" s="2"/>
      <c r="Q101" s="2"/>
      <c r="R101" s="2"/>
      <c r="S101" s="55"/>
    </row>
    <row r="102" spans="1:36" s="43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  <c r="S102" s="55"/>
    </row>
    <row r="103" spans="1:36" x14ac:dyDescent="0.2">
      <c r="A103" s="43"/>
      <c r="B103" s="43"/>
      <c r="C103" s="43"/>
      <c r="D103" s="43"/>
      <c r="E103" s="43"/>
      <c r="F103" s="43"/>
      <c r="G103" s="43"/>
      <c r="H103" s="43"/>
    </row>
  </sheetData>
  <phoneticPr fontId="2" type="noConversion"/>
  <dataValidations count="1">
    <dataValidation type="list" allowBlank="1" showInputMessage="1" showErrorMessage="1" sqref="U4">
      <formula1>"EUR,USD,GBP,JPY,CHF,AUD,CNY,CNH,HKD,RMB,SEK"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2014-12-18T11:34:31Z</dcterms:modified>
</cp:coreProperties>
</file>