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822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G64" i="4" l="1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63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L3" i="14" l="1"/>
  <c r="H5" i="14"/>
  <c r="H30" i="14"/>
  <c r="H31" i="14"/>
  <c r="J10" i="14"/>
  <c r="J16" i="14"/>
  <c r="H38" i="14"/>
  <c r="J11" i="14"/>
  <c r="M3" i="14"/>
  <c r="H14" i="14"/>
  <c r="J19" i="14"/>
  <c r="J7" i="14"/>
  <c r="J9" i="14"/>
  <c r="J6" i="14"/>
  <c r="H34" i="14"/>
  <c r="J8" i="14"/>
  <c r="J38" i="14"/>
  <c r="J41" i="14"/>
  <c r="J33" i="14"/>
  <c r="H41" i="14"/>
  <c r="H22" i="14"/>
  <c r="H21" i="14"/>
  <c r="J36" i="14"/>
  <c r="H16" i="14"/>
  <c r="H20" i="14"/>
  <c r="J31" i="14"/>
  <c r="J40" i="14"/>
  <c r="H28" i="14"/>
  <c r="H29" i="14"/>
  <c r="J24" i="14"/>
  <c r="H25" i="14"/>
  <c r="J34" i="14"/>
  <c r="H40" i="14"/>
  <c r="H13" i="14"/>
  <c r="J12" i="14"/>
  <c r="H26" i="14"/>
  <c r="H35" i="14"/>
  <c r="J13" i="14"/>
  <c r="H12" i="14"/>
  <c r="H18" i="14"/>
  <c r="J5" i="14"/>
  <c r="H39" i="14"/>
  <c r="J27" i="14"/>
  <c r="J25" i="14"/>
  <c r="J23" i="14"/>
  <c r="H32" i="14"/>
  <c r="J22" i="14"/>
  <c r="J21" i="14"/>
  <c r="J28" i="14"/>
  <c r="H8" i="14"/>
  <c r="H27" i="14"/>
  <c r="H15" i="14"/>
  <c r="J35" i="14"/>
  <c r="H17" i="14"/>
  <c r="H33" i="14"/>
  <c r="H10" i="14"/>
  <c r="J17" i="14"/>
  <c r="J15" i="14"/>
  <c r="H37" i="14"/>
  <c r="H9" i="14"/>
  <c r="J29" i="14"/>
  <c r="J39" i="14"/>
  <c r="H23" i="14"/>
  <c r="J30" i="14"/>
  <c r="J26" i="14"/>
  <c r="H11" i="14"/>
  <c r="H24" i="14"/>
  <c r="H7" i="14"/>
  <c r="J32" i="14"/>
  <c r="H19" i="14"/>
  <c r="K3" i="13"/>
  <c r="J14" i="14"/>
  <c r="I5" i="14"/>
  <c r="H36" i="14"/>
  <c r="J20" i="14"/>
  <c r="J18" i="14"/>
  <c r="I21" i="11"/>
  <c r="J37" i="14"/>
  <c r="K75" i="13"/>
  <c r="K74" i="13"/>
  <c r="K73" i="13"/>
  <c r="K50" i="13"/>
  <c r="K72" i="13"/>
  <c r="K58" i="13"/>
  <c r="K43" i="13"/>
  <c r="K63" i="13"/>
  <c r="K64" i="13"/>
  <c r="K51" i="13"/>
  <c r="K77" i="13"/>
  <c r="K57" i="13"/>
  <c r="K62" i="13"/>
  <c r="K53" i="13"/>
  <c r="K44" i="13"/>
  <c r="K55" i="13"/>
  <c r="K69" i="13"/>
  <c r="K76" i="13"/>
  <c r="K60" i="13"/>
  <c r="K66" i="13"/>
  <c r="K46" i="13"/>
  <c r="K71" i="13"/>
  <c r="K48" i="13"/>
  <c r="K54" i="13"/>
  <c r="K65" i="13"/>
  <c r="K49" i="13"/>
  <c r="K79" i="13"/>
  <c r="K52" i="13"/>
  <c r="K68" i="13"/>
  <c r="K59" i="13"/>
  <c r="K70" i="13"/>
  <c r="K47" i="13"/>
  <c r="K45" i="13"/>
  <c r="K56" i="13"/>
  <c r="K67" i="13"/>
  <c r="K61" i="13"/>
  <c r="K78" i="13"/>
  <c r="L75" i="13"/>
  <c r="L74" i="13"/>
  <c r="L73" i="13"/>
  <c r="L50" i="13"/>
  <c r="L72" i="13"/>
  <c r="L58" i="13"/>
  <c r="L43" i="13"/>
  <c r="L63" i="13"/>
  <c r="L64" i="13"/>
  <c r="L51" i="13"/>
  <c r="L77" i="13"/>
  <c r="L57" i="13"/>
  <c r="L62" i="13"/>
  <c r="L53" i="13"/>
  <c r="L44" i="13"/>
  <c r="L55" i="13"/>
  <c r="L69" i="13"/>
  <c r="L76" i="13"/>
  <c r="L60" i="13"/>
  <c r="L66" i="13"/>
  <c r="L46" i="13"/>
  <c r="L71" i="13"/>
  <c r="L48" i="13"/>
  <c r="L54" i="13"/>
  <c r="L65" i="13"/>
  <c r="L49" i="13"/>
  <c r="L79" i="13"/>
  <c r="L52" i="13"/>
  <c r="L68" i="13"/>
  <c r="L59" i="13"/>
  <c r="L70" i="13"/>
  <c r="L47" i="13"/>
  <c r="L45" i="13"/>
  <c r="L56" i="13"/>
  <c r="L67" i="13"/>
  <c r="L61" i="13"/>
  <c r="L78" i="13"/>
  <c r="C135" i="4" l="1"/>
  <c r="C118" i="4"/>
  <c r="C124" i="4"/>
  <c r="C113" i="4"/>
  <c r="C102" i="4"/>
  <c r="C104" i="4"/>
  <c r="C127" i="4"/>
  <c r="C116" i="4"/>
  <c r="C125" i="4"/>
  <c r="C109" i="4"/>
  <c r="C136" i="4"/>
  <c r="C106" i="4"/>
  <c r="C122" i="4"/>
  <c r="C111" i="4"/>
  <c r="C105" i="4"/>
  <c r="C128" i="4"/>
  <c r="C103" i="4"/>
  <c r="C123" i="4"/>
  <c r="C117" i="4"/>
  <c r="C133" i="4"/>
  <c r="C126" i="4"/>
  <c r="C112" i="4"/>
  <c r="C101" i="4"/>
  <c r="C110" i="4"/>
  <c r="C119" i="4"/>
  <c r="C114" i="4"/>
  <c r="C134" i="4"/>
  <c r="C108" i="4"/>
  <c r="C121" i="4"/>
  <c r="C120" i="4"/>
  <c r="C100" i="4"/>
  <c r="C115" i="4"/>
  <c r="C129" i="4"/>
  <c r="C107" i="4"/>
  <c r="C130" i="4"/>
  <c r="C131" i="4"/>
  <c r="C132" i="4"/>
  <c r="I20" i="11"/>
  <c r="B19" i="4"/>
  <c r="I30" i="14"/>
  <c r="I37" i="14"/>
  <c r="L29" i="14"/>
  <c r="L33" i="14"/>
  <c r="I13" i="14"/>
  <c r="L24" i="14"/>
  <c r="L10" i="14"/>
  <c r="I35" i="14"/>
  <c r="K13" i="14"/>
  <c r="L18" i="14"/>
  <c r="M10" i="14"/>
  <c r="L34" i="14"/>
  <c r="I28" i="14"/>
  <c r="L8" i="14"/>
  <c r="I40" i="14"/>
  <c r="L41" i="14"/>
  <c r="L19" i="14"/>
  <c r="L35" i="14"/>
  <c r="I10" i="14"/>
  <c r="L39" i="14"/>
  <c r="M39" i="14" s="1"/>
  <c r="L40" i="14"/>
  <c r="L7" i="14"/>
  <c r="L31" i="14"/>
  <c r="I34" i="14"/>
  <c r="K34" i="14" s="1"/>
  <c r="I38" i="14"/>
  <c r="L27" i="14"/>
  <c r="L25" i="14"/>
  <c r="L14" i="14"/>
  <c r="M25" i="14"/>
  <c r="I31" i="14"/>
  <c r="K31" i="14" s="1"/>
  <c r="I16" i="14"/>
  <c r="I33" i="14"/>
  <c r="K33" i="14" s="1"/>
  <c r="L15" i="14"/>
  <c r="L6" i="14"/>
  <c r="I19" i="14"/>
  <c r="I7" i="14"/>
  <c r="K7" i="14" s="1"/>
  <c r="M27" i="14"/>
  <c r="M19" i="14"/>
  <c r="M14" i="14"/>
  <c r="M33" i="14"/>
  <c r="L26" i="14"/>
  <c r="L16" i="14"/>
  <c r="M16" i="14" s="1"/>
  <c r="I21" i="14"/>
  <c r="K21" i="14" s="1"/>
  <c r="I8" i="14"/>
  <c r="K8" i="14" s="1"/>
  <c r="I36" i="14"/>
  <c r="M7" i="14"/>
  <c r="K35" i="14"/>
  <c r="I12" i="14"/>
  <c r="K12" i="14" s="1"/>
  <c r="K30" i="14"/>
  <c r="L17" i="14"/>
  <c r="L21" i="14"/>
  <c r="I27" i="14"/>
  <c r="K27" i="14" s="1"/>
  <c r="M24" i="14"/>
  <c r="M35" i="14"/>
  <c r="M17" i="14"/>
  <c r="I20" i="14"/>
  <c r="I22" i="14"/>
  <c r="L12" i="14"/>
  <c r="M12" i="14" s="1"/>
  <c r="L20" i="14"/>
  <c r="I15" i="14"/>
  <c r="K15" i="14" s="1"/>
  <c r="L28" i="14"/>
  <c r="M28" i="14" s="1"/>
  <c r="M29" i="14"/>
  <c r="M41" i="14"/>
  <c r="L13" i="14"/>
  <c r="M13" i="14" s="1"/>
  <c r="I25" i="14"/>
  <c r="I39" i="14"/>
  <c r="M26" i="14"/>
  <c r="K37" i="14"/>
  <c r="M40" i="14"/>
  <c r="K25" i="14"/>
  <c r="M31" i="14"/>
  <c r="M21" i="14"/>
  <c r="M6" i="14"/>
  <c r="M8" i="14"/>
  <c r="K39" i="14"/>
  <c r="L23" i="14"/>
  <c r="M23" i="14" s="1"/>
  <c r="L36" i="14"/>
  <c r="L22" i="14"/>
  <c r="M22" i="14" s="1"/>
  <c r="M36" i="14"/>
  <c r="M18" i="14"/>
  <c r="K36" i="14"/>
  <c r="H6" i="14"/>
  <c r="I29" i="14"/>
  <c r="K20" i="14"/>
  <c r="I32" i="14"/>
  <c r="K32" i="14"/>
  <c r="I23" i="14"/>
  <c r="K16" i="14"/>
  <c r="K23" i="14"/>
  <c r="K5" i="14"/>
  <c r="I18" i="14"/>
  <c r="K18" i="14" s="1"/>
  <c r="I14" i="14"/>
  <c r="K14" i="14" s="1"/>
  <c r="L9" i="14"/>
  <c r="M9" i="14" s="1"/>
  <c r="I17" i="14"/>
  <c r="K17" i="14" s="1"/>
  <c r="I11" i="14"/>
  <c r="K11" i="14" s="1"/>
  <c r="L3" i="9"/>
  <c r="L4" i="9" s="1"/>
  <c r="K19" i="14"/>
  <c r="L30" i="14"/>
  <c r="M30" i="14" s="1"/>
  <c r="L38" i="14"/>
  <c r="M38" i="14" s="1"/>
  <c r="L32" i="14"/>
  <c r="M32" i="14" s="1"/>
  <c r="L5" i="14"/>
  <c r="M5" i="14" s="1"/>
  <c r="K28" i="14"/>
  <c r="K22" i="14"/>
  <c r="M20" i="14"/>
  <c r="K40" i="14"/>
  <c r="K38" i="14"/>
  <c r="I26" i="14"/>
  <c r="K26" i="14" s="1"/>
  <c r="I9" i="14"/>
  <c r="K9" i="14" s="1"/>
  <c r="L11" i="14"/>
  <c r="I24" i="14"/>
  <c r="K24" i="14" s="1"/>
  <c r="M34" i="14"/>
  <c r="M15" i="14"/>
  <c r="K29" i="14"/>
  <c r="I41" i="14"/>
  <c r="K41" i="14" s="1"/>
  <c r="M11" i="14"/>
  <c r="J20" i="11"/>
  <c r="L37" i="14"/>
  <c r="M37" i="14" s="1"/>
  <c r="K10" i="14"/>
  <c r="R3" i="11"/>
  <c r="S3" i="11"/>
  <c r="T3" i="11" l="1"/>
  <c r="D21" i="11"/>
  <c r="F109" i="4"/>
  <c r="E132" i="4"/>
  <c r="D107" i="4"/>
  <c r="M3" i="9"/>
  <c r="J125" i="4"/>
  <c r="J121" i="4"/>
  <c r="E101" i="4"/>
  <c r="D118" i="4"/>
  <c r="D110" i="4"/>
  <c r="D126" i="4"/>
  <c r="E116" i="4"/>
  <c r="J131" i="4"/>
  <c r="F129" i="4"/>
  <c r="K120" i="4"/>
  <c r="J136" i="4"/>
  <c r="E108" i="4"/>
  <c r="E123" i="4"/>
  <c r="F103" i="4"/>
  <c r="E117" i="4"/>
  <c r="K128" i="4"/>
  <c r="J135" i="4"/>
  <c r="D100" i="4"/>
  <c r="K124" i="4"/>
  <c r="J106" i="4"/>
  <c r="K109" i="4"/>
  <c r="J115" i="4"/>
  <c r="F107" i="4"/>
  <c r="D119" i="4"/>
  <c r="K125" i="4"/>
  <c r="F121" i="4"/>
  <c r="K101" i="4"/>
  <c r="K118" i="4"/>
  <c r="J130" i="4"/>
  <c r="F126" i="4"/>
  <c r="F116" i="4"/>
  <c r="D131" i="4"/>
  <c r="J129" i="4"/>
  <c r="F105" i="4"/>
  <c r="D136" i="4"/>
  <c r="K108" i="4"/>
  <c r="J123" i="4"/>
  <c r="E103" i="4"/>
  <c r="K133" i="4"/>
  <c r="J128" i="4"/>
  <c r="F135" i="4"/>
  <c r="K100" i="4"/>
  <c r="F124" i="4"/>
  <c r="I6" i="14"/>
  <c r="J109" i="4"/>
  <c r="E115" i="4"/>
  <c r="E107" i="4"/>
  <c r="K119" i="4"/>
  <c r="F125" i="4"/>
  <c r="E121" i="4"/>
  <c r="K112" i="4"/>
  <c r="F118" i="4"/>
  <c r="E130" i="4"/>
  <c r="J126" i="4"/>
  <c r="D116" i="4"/>
  <c r="E111" i="4"/>
  <c r="D129" i="4"/>
  <c r="K105" i="4"/>
  <c r="K136" i="4"/>
  <c r="D108" i="4"/>
  <c r="K127" i="4"/>
  <c r="J103" i="4"/>
  <c r="F133" i="4"/>
  <c r="E128" i="4"/>
  <c r="K135" i="4"/>
  <c r="K114" i="4"/>
  <c r="E124" i="4"/>
  <c r="K6" i="14"/>
  <c r="E109" i="4"/>
  <c r="D115" i="4"/>
  <c r="F134" i="4"/>
  <c r="E119" i="4"/>
  <c r="J104" i="4"/>
  <c r="D121" i="4"/>
  <c r="J112" i="4"/>
  <c r="J118" i="4"/>
  <c r="D130" i="4"/>
  <c r="D113" i="4"/>
  <c r="K116" i="4"/>
  <c r="F111" i="4"/>
  <c r="E129" i="4"/>
  <c r="D105" i="4"/>
  <c r="K102" i="4"/>
  <c r="F108" i="4"/>
  <c r="D127" i="4"/>
  <c r="K103" i="4"/>
  <c r="D133" i="4"/>
  <c r="J122" i="4"/>
  <c r="D135" i="4"/>
  <c r="J114" i="4"/>
  <c r="J124" i="4"/>
  <c r="F132" i="4"/>
  <c r="K115" i="4"/>
  <c r="E134" i="4"/>
  <c r="J119" i="4"/>
  <c r="K104" i="4"/>
  <c r="K121" i="4"/>
  <c r="D112" i="4"/>
  <c r="K110" i="4"/>
  <c r="K130" i="4"/>
  <c r="K113" i="4"/>
  <c r="J116" i="4"/>
  <c r="D111" i="4"/>
  <c r="D120" i="4"/>
  <c r="E105" i="4"/>
  <c r="E102" i="4"/>
  <c r="J108" i="4"/>
  <c r="F127" i="4"/>
  <c r="J117" i="4"/>
  <c r="E133" i="4"/>
  <c r="E122" i="4"/>
  <c r="E135" i="4"/>
  <c r="F114" i="4"/>
  <c r="D106" i="4"/>
  <c r="J132" i="4"/>
  <c r="F115" i="4"/>
  <c r="J134" i="4"/>
  <c r="F119" i="4"/>
  <c r="F104" i="4"/>
  <c r="F101" i="4"/>
  <c r="F112" i="4"/>
  <c r="F110" i="4"/>
  <c r="F130" i="4"/>
  <c r="J113" i="4"/>
  <c r="E131" i="4"/>
  <c r="K111" i="4"/>
  <c r="E120" i="4"/>
  <c r="J105" i="4"/>
  <c r="F102" i="4"/>
  <c r="K123" i="4"/>
  <c r="J127" i="4"/>
  <c r="J133" i="4"/>
  <c r="F122" i="4"/>
  <c r="J100" i="4"/>
  <c r="E114" i="4"/>
  <c r="K106" i="4"/>
  <c r="D132" i="4"/>
  <c r="J107" i="4"/>
  <c r="D134" i="4"/>
  <c r="D125" i="4"/>
  <c r="D104" i="4"/>
  <c r="D101" i="4"/>
  <c r="E112" i="4"/>
  <c r="J110" i="4"/>
  <c r="K126" i="4"/>
  <c r="F113" i="4"/>
  <c r="J111" i="4"/>
  <c r="J120" i="4"/>
  <c r="E136" i="4"/>
  <c r="F123" i="4"/>
  <c r="K117" i="4"/>
  <c r="D128" i="4"/>
  <c r="E100" i="4"/>
  <c r="F106" i="4"/>
  <c r="K132" i="4"/>
  <c r="K134" i="4"/>
  <c r="E104" i="4"/>
  <c r="E118" i="4"/>
  <c r="E126" i="4"/>
  <c r="K131" i="4"/>
  <c r="F120" i="4"/>
  <c r="J102" i="4"/>
  <c r="D103" i="4"/>
  <c r="F128" i="4"/>
  <c r="F100" i="4"/>
  <c r="E106" i="4"/>
  <c r="F117" i="4"/>
  <c r="F131" i="4"/>
  <c r="D102" i="4"/>
  <c r="E127" i="4"/>
  <c r="K122" i="4"/>
  <c r="D114" i="4"/>
  <c r="D109" i="4"/>
  <c r="K107" i="4"/>
  <c r="E125" i="4"/>
  <c r="J101" i="4"/>
  <c r="E110" i="4"/>
  <c r="E113" i="4"/>
  <c r="K129" i="4"/>
  <c r="F136" i="4"/>
  <c r="D123" i="4"/>
  <c r="D117" i="4"/>
  <c r="D122" i="4"/>
  <c r="D124" i="4"/>
  <c r="U3" i="11"/>
  <c r="N3" i="11" l="1"/>
  <c r="M4" i="9"/>
  <c r="M5" i="9"/>
  <c r="O3" i="11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M6" i="9"/>
  <c r="H12" i="11"/>
  <c r="H18" i="11"/>
  <c r="H16" i="11"/>
  <c r="H7" i="11"/>
  <c r="H5" i="11"/>
  <c r="H8" i="11"/>
  <c r="B21" i="11"/>
  <c r="H4" i="11"/>
  <c r="H19" i="11"/>
  <c r="H15" i="11"/>
  <c r="H13" i="11"/>
  <c r="H17" i="11"/>
  <c r="B20" i="4" l="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J21" i="11"/>
  <c r="M7" i="9"/>
  <c r="J4" i="11"/>
  <c r="K21" i="11"/>
  <c r="P3" i="11"/>
  <c r="C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8" i="9"/>
  <c r="E20" i="4"/>
  <c r="J20" i="4"/>
  <c r="J9" i="11"/>
  <c r="K4" i="11"/>
  <c r="J10" i="11"/>
  <c r="J5" i="11"/>
  <c r="K10" i="11"/>
  <c r="J6" i="11"/>
  <c r="D20" i="4"/>
  <c r="K20" i="4"/>
  <c r="K9" i="11"/>
  <c r="J14" i="11"/>
  <c r="J3" i="11"/>
  <c r="J11" i="11"/>
  <c r="C19" i="4" l="1"/>
  <c r="C4" i="4"/>
  <c r="C3" i="4"/>
  <c r="C13" i="4"/>
  <c r="C10" i="4"/>
  <c r="C9" i="4"/>
  <c r="C8" i="4"/>
  <c r="C5" i="4"/>
  <c r="K11" i="11"/>
  <c r="E13" i="4"/>
  <c r="D10" i="4"/>
  <c r="K9" i="4"/>
  <c r="J15" i="11"/>
  <c r="J19" i="11"/>
  <c r="K19" i="4"/>
  <c r="J19" i="4"/>
  <c r="K20" i="11"/>
  <c r="D8" i="4"/>
  <c r="K5" i="11"/>
  <c r="D3" i="4"/>
  <c r="J18" i="11"/>
  <c r="D13" i="4"/>
  <c r="J16" i="11"/>
  <c r="D5" i="4"/>
  <c r="E10" i="4"/>
  <c r="J8" i="11"/>
  <c r="J8" i="4"/>
  <c r="D9" i="4"/>
  <c r="D4" i="4"/>
  <c r="J17" i="11"/>
  <c r="K13" i="4"/>
  <c r="J7" i="11"/>
  <c r="E9" i="4"/>
  <c r="K10" i="4"/>
  <c r="J10" i="4"/>
  <c r="E19" i="4"/>
  <c r="E4" i="4"/>
  <c r="J13" i="11"/>
  <c r="D19" i="4"/>
  <c r="K6" i="11"/>
  <c r="J13" i="4"/>
  <c r="K8" i="4"/>
  <c r="J9" i="4"/>
  <c r="E8" i="4"/>
  <c r="E5" i="4"/>
  <c r="E3" i="4"/>
  <c r="K14" i="11"/>
  <c r="C14" i="4" l="1"/>
  <c r="C7" i="4"/>
  <c r="C12" i="4"/>
  <c r="C15" i="4"/>
  <c r="C16" i="4"/>
  <c r="C17" i="4"/>
  <c r="C18" i="4"/>
  <c r="C6" i="4"/>
  <c r="C26" i="6"/>
  <c r="K8" i="11"/>
  <c r="D17" i="4"/>
  <c r="J16" i="4"/>
  <c r="K18" i="11"/>
  <c r="K17" i="11"/>
  <c r="K13" i="11"/>
  <c r="K16" i="11"/>
  <c r="E6" i="4"/>
  <c r="J12" i="4"/>
  <c r="K15" i="4"/>
  <c r="J7" i="4"/>
  <c r="D3" i="9" a="1"/>
  <c r="E16" i="4"/>
  <c r="K19" i="11"/>
  <c r="E18" i="4"/>
  <c r="D15" i="4"/>
  <c r="K16" i="4"/>
  <c r="D6" i="4"/>
  <c r="K7" i="4"/>
  <c r="E12" i="4"/>
  <c r="J14" i="4"/>
  <c r="K14" i="4"/>
  <c r="D16" i="4"/>
  <c r="K18" i="4"/>
  <c r="J15" i="4"/>
  <c r="D12" i="4"/>
  <c r="E15" i="4"/>
  <c r="K17" i="4"/>
  <c r="J18" i="4"/>
  <c r="D14" i="4"/>
  <c r="K7" i="11"/>
  <c r="J17" i="4"/>
  <c r="J6" i="4"/>
  <c r="D7" i="4"/>
  <c r="K6" i="4"/>
  <c r="K12" i="4"/>
  <c r="K15" i="11"/>
  <c r="D18" i="4"/>
  <c r="E17" i="4"/>
  <c r="E14" i="4"/>
  <c r="E7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E2" i="4"/>
  <c r="J12" i="11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35" i="13"/>
  <c r="H44" i="9"/>
  <c r="K6" i="13"/>
  <c r="K32" i="13"/>
  <c r="K26" i="13"/>
  <c r="K23" i="13"/>
  <c r="H5" i="9"/>
  <c r="H30" i="9"/>
  <c r="H36" i="9"/>
  <c r="K33" i="13"/>
  <c r="K38" i="13"/>
  <c r="K14" i="13"/>
  <c r="H38" i="9"/>
  <c r="K21" i="13"/>
  <c r="D11" i="4"/>
  <c r="H33" i="9"/>
  <c r="K39" i="13"/>
  <c r="H27" i="9"/>
  <c r="H41" i="9"/>
  <c r="H10" i="9"/>
  <c r="K37" i="13"/>
  <c r="H15" i="9"/>
  <c r="K12" i="13"/>
  <c r="H39" i="9"/>
  <c r="K15" i="13"/>
  <c r="H26" i="9"/>
  <c r="K28" i="13"/>
  <c r="K20" i="13"/>
  <c r="H40" i="9"/>
  <c r="K31" i="13"/>
  <c r="H34" i="9"/>
  <c r="H35" i="9"/>
  <c r="K27" i="13"/>
  <c r="K40" i="13"/>
  <c r="H20" i="9"/>
  <c r="H19" i="9"/>
  <c r="K22" i="13"/>
  <c r="H14" i="9"/>
  <c r="K17" i="13"/>
  <c r="H13" i="9"/>
  <c r="K19" i="13"/>
  <c r="K25" i="13"/>
  <c r="H11" i="9"/>
  <c r="K41" i="13"/>
  <c r="K3" i="11"/>
  <c r="K10" i="13"/>
  <c r="K36" i="13"/>
  <c r="H37" i="9"/>
  <c r="K29" i="13"/>
  <c r="H24" i="9"/>
  <c r="J11" i="4"/>
  <c r="H32" i="9"/>
  <c r="H31" i="9"/>
  <c r="K18" i="13"/>
  <c r="K7" i="13"/>
  <c r="L3" i="13"/>
  <c r="H42" i="9"/>
  <c r="E11" i="4"/>
  <c r="K30" i="13"/>
  <c r="H3" i="9"/>
  <c r="H6" i="9"/>
  <c r="H16" i="9"/>
  <c r="H9" i="9"/>
  <c r="H21" i="9"/>
  <c r="K11" i="13"/>
  <c r="K11" i="4"/>
  <c r="H29" i="9"/>
  <c r="H25" i="9"/>
  <c r="H22" i="9"/>
  <c r="H12" i="9"/>
  <c r="H7" i="9"/>
  <c r="H4" i="9"/>
  <c r="H18" i="9"/>
  <c r="H28" i="9"/>
  <c r="K34" i="13"/>
  <c r="K9" i="13"/>
  <c r="H8" i="9"/>
  <c r="K13" i="13"/>
  <c r="K8" i="13"/>
  <c r="K24" i="13"/>
  <c r="H43" i="9"/>
  <c r="H17" i="9"/>
  <c r="H23" i="9"/>
  <c r="K16" i="13"/>
  <c r="K5" i="13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80" i="4"/>
  <c r="L40" i="13"/>
  <c r="L7" i="13"/>
  <c r="L11" i="13"/>
  <c r="D28" i="4"/>
  <c r="L12" i="13"/>
  <c r="I3" i="9"/>
  <c r="B1" i="6"/>
  <c r="D88" i="4"/>
  <c r="D87" i="4"/>
  <c r="L28" i="13"/>
  <c r="D51" i="4"/>
  <c r="I43" i="9"/>
  <c r="I10" i="9"/>
  <c r="I8" i="9"/>
  <c r="D47" i="4"/>
  <c r="I17" i="9"/>
  <c r="D60" i="4"/>
  <c r="D69" i="4"/>
  <c r="L9" i="13"/>
  <c r="L24" i="13"/>
  <c r="D91" i="4"/>
  <c r="I36" i="9"/>
  <c r="I12" i="9"/>
  <c r="D73" i="4"/>
  <c r="L22" i="13"/>
  <c r="L17" i="13"/>
  <c r="L20" i="13"/>
  <c r="D99" i="4"/>
  <c r="D94" i="4"/>
  <c r="L15" i="13"/>
  <c r="D86" i="4"/>
  <c r="I35" i="9"/>
  <c r="D90" i="4"/>
  <c r="D41" i="4"/>
  <c r="D37" i="4"/>
  <c r="I11" i="9"/>
  <c r="I13" i="9"/>
  <c r="L19" i="13"/>
  <c r="D50" i="4"/>
  <c r="D58" i="4"/>
  <c r="I7" i="9"/>
  <c r="L38" i="13"/>
  <c r="D62" i="4"/>
  <c r="I44" i="9"/>
  <c r="D61" i="4"/>
  <c r="D65" i="4"/>
  <c r="D39" i="4"/>
  <c r="D48" i="4"/>
  <c r="D63" i="4"/>
  <c r="L6" i="13"/>
  <c r="I6" i="9"/>
  <c r="I14" i="9"/>
  <c r="D21" i="4"/>
  <c r="D96" i="4"/>
  <c r="L33" i="13"/>
  <c r="I28" i="9"/>
  <c r="I5" i="9"/>
  <c r="I4" i="9"/>
  <c r="I21" i="9"/>
  <c r="D67" i="4"/>
  <c r="L31" i="13"/>
  <c r="L25" i="13"/>
  <c r="L35" i="13"/>
  <c r="D52" i="4"/>
  <c r="I40" i="9"/>
  <c r="L2" i="13"/>
  <c r="I2" i="9"/>
  <c r="D66" i="4"/>
  <c r="D43" i="4"/>
  <c r="D27" i="4"/>
  <c r="D26" i="4"/>
  <c r="L16" i="13"/>
  <c r="I25" i="9"/>
  <c r="D81" i="4"/>
  <c r="B21" i="4" a="1"/>
  <c r="D79" i="4"/>
  <c r="L23" i="13"/>
  <c r="D33" i="4"/>
  <c r="D77" i="4"/>
  <c r="D22" i="4"/>
  <c r="I16" i="9"/>
  <c r="I18" i="9"/>
  <c r="L27" i="13"/>
  <c r="L14" i="13"/>
  <c r="D82" i="4"/>
  <c r="I39" i="9"/>
  <c r="I27" i="9"/>
  <c r="D95" i="4"/>
  <c r="D92" i="4"/>
  <c r="D75" i="4"/>
  <c r="L34" i="13"/>
  <c r="D68" i="4"/>
  <c r="D44" i="4"/>
  <c r="D56" i="4"/>
  <c r="D23" i="4"/>
  <c r="L8" i="13"/>
  <c r="D97" i="4"/>
  <c r="D76" i="4"/>
  <c r="I33" i="9"/>
  <c r="L36" i="13"/>
  <c r="I41" i="9"/>
  <c r="L5" i="13"/>
  <c r="D31" i="4"/>
  <c r="D85" i="4"/>
  <c r="I34" i="9"/>
  <c r="L37" i="13"/>
  <c r="I9" i="9"/>
  <c r="D93" i="4"/>
  <c r="L13" i="13"/>
  <c r="L10" i="13"/>
  <c r="L21" i="13"/>
  <c r="D70" i="4"/>
  <c r="D49" i="4"/>
  <c r="D36" i="4"/>
  <c r="D84" i="4"/>
  <c r="D45" i="4"/>
  <c r="D38" i="4"/>
  <c r="D57" i="4"/>
  <c r="D78" i="4"/>
  <c r="D46" i="4"/>
  <c r="D53" i="4"/>
  <c r="D24" i="4"/>
  <c r="I31" i="9"/>
  <c r="L39" i="13"/>
  <c r="I42" i="9"/>
  <c r="D64" i="4"/>
  <c r="D42" i="4"/>
  <c r="D72" i="4"/>
  <c r="E22" i="4"/>
  <c r="D89" i="4"/>
  <c r="L29" i="13"/>
  <c r="D54" i="4"/>
  <c r="D55" i="4"/>
  <c r="D32" i="4"/>
  <c r="I29" i="9"/>
  <c r="D34" i="4"/>
  <c r="D98" i="4"/>
  <c r="D30" i="4"/>
  <c r="L18" i="13"/>
  <c r="D40" i="4"/>
  <c r="L32" i="13"/>
  <c r="I19" i="9"/>
  <c r="I30" i="9"/>
  <c r="E21" i="4"/>
  <c r="D35" i="4"/>
  <c r="I26" i="9"/>
  <c r="D29" i="4"/>
  <c r="I15" i="9"/>
  <c r="I22" i="9"/>
  <c r="D59" i="4"/>
  <c r="D74" i="4"/>
  <c r="D71" i="4"/>
  <c r="I24" i="9"/>
  <c r="L30" i="13"/>
  <c r="I32" i="9"/>
  <c r="L41" i="13"/>
  <c r="I38" i="9"/>
  <c r="L26" i="13"/>
  <c r="I23" i="9"/>
  <c r="D83" i="4"/>
  <c r="D25" i="4"/>
  <c r="I37" i="9"/>
  <c r="I20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F69" i="4"/>
  <c r="E33" i="4"/>
  <c r="K31" i="4"/>
  <c r="K2" i="4"/>
  <c r="E43" i="4"/>
  <c r="E46" i="4"/>
  <c r="F65" i="4"/>
  <c r="J60" i="4"/>
  <c r="J74" i="4"/>
  <c r="J39" i="4"/>
  <c r="J96" i="4"/>
  <c r="J52" i="4"/>
  <c r="F32" i="4"/>
  <c r="J31" i="4"/>
  <c r="F86" i="4"/>
  <c r="E30" i="4"/>
  <c r="J85" i="4"/>
  <c r="K39" i="4"/>
  <c r="J76" i="4"/>
  <c r="J28" i="4"/>
  <c r="E37" i="4"/>
  <c r="F26" i="4"/>
  <c r="K81" i="4"/>
  <c r="J44" i="4"/>
  <c r="E68" i="4"/>
  <c r="E72" i="4"/>
  <c r="J98" i="4"/>
  <c r="E36" i="4"/>
  <c r="J34" i="4"/>
  <c r="J51" i="4"/>
  <c r="E54" i="4"/>
  <c r="F98" i="4"/>
  <c r="F27" i="4"/>
  <c r="F59" i="4"/>
  <c r="K65" i="4"/>
  <c r="J56" i="4"/>
  <c r="K24" i="4"/>
  <c r="F80" i="4"/>
  <c r="F83" i="4"/>
  <c r="F63" i="4"/>
  <c r="E84" i="4"/>
  <c r="J50" i="4"/>
  <c r="E52" i="4"/>
  <c r="E49" i="4"/>
  <c r="J63" i="4"/>
  <c r="E58" i="4"/>
  <c r="K55" i="4"/>
  <c r="K38" i="4"/>
  <c r="F48" i="4"/>
  <c r="K87" i="4"/>
  <c r="F43" i="4"/>
  <c r="F72" i="4"/>
  <c r="F34" i="4"/>
  <c r="F90" i="4"/>
  <c r="D2" i="5" a="1"/>
  <c r="F91" i="4"/>
  <c r="K79" i="4"/>
  <c r="F68" i="4"/>
  <c r="K73" i="4"/>
  <c r="K88" i="4"/>
  <c r="K83" i="4"/>
  <c r="E98" i="4"/>
  <c r="E61" i="4"/>
  <c r="K67" i="4"/>
  <c r="E92" i="4"/>
  <c r="J77" i="4"/>
  <c r="F47" i="4"/>
  <c r="J70" i="4"/>
  <c r="F51" i="4"/>
  <c r="J35" i="4"/>
  <c r="F53" i="4"/>
  <c r="K97" i="4"/>
  <c r="E69" i="4"/>
  <c r="J25" i="4"/>
  <c r="F78" i="4"/>
  <c r="K50" i="4"/>
  <c r="K53" i="4"/>
  <c r="F60" i="4"/>
  <c r="J72" i="4"/>
  <c r="J48" i="4"/>
  <c r="J3" i="4"/>
  <c r="E73" i="4"/>
  <c r="K92" i="4"/>
  <c r="K82" i="4"/>
  <c r="E24" i="4"/>
  <c r="E39" i="4"/>
  <c r="J38" i="4"/>
  <c r="J36" i="4"/>
  <c r="J82" i="4"/>
  <c r="J79" i="4"/>
  <c r="F52" i="4"/>
  <c r="F36" i="4"/>
  <c r="F71" i="4"/>
  <c r="K52" i="4"/>
  <c r="F21" i="4"/>
  <c r="J41" i="4"/>
  <c r="J53" i="4"/>
  <c r="K45" i="4"/>
  <c r="E59" i="4"/>
  <c r="E62" i="4"/>
  <c r="J58" i="4"/>
  <c r="J93" i="4"/>
  <c r="F45" i="4"/>
  <c r="J29" i="4"/>
  <c r="E77" i="4"/>
  <c r="F25" i="4"/>
  <c r="J94" i="4"/>
  <c r="F28" i="4"/>
  <c r="E88" i="4"/>
  <c r="J66" i="4"/>
  <c r="F84" i="4"/>
  <c r="K78" i="4"/>
  <c r="J81" i="4"/>
  <c r="K62" i="4"/>
  <c r="K69" i="4"/>
  <c r="E57" i="4"/>
  <c r="F66" i="4"/>
  <c r="K76" i="4"/>
  <c r="E86" i="4"/>
  <c r="F64" i="4"/>
  <c r="J27" i="4"/>
  <c r="K35" i="4"/>
  <c r="K90" i="4"/>
  <c r="K40" i="4"/>
  <c r="J83" i="4"/>
  <c r="J88" i="4"/>
  <c r="F74" i="4"/>
  <c r="E31" i="4"/>
  <c r="J26" i="4"/>
  <c r="E41" i="4"/>
  <c r="E29" i="4"/>
  <c r="E51" i="4"/>
  <c r="E32" i="4"/>
  <c r="J33" i="4"/>
  <c r="J37" i="4"/>
  <c r="F23" i="4"/>
  <c r="F77" i="4"/>
  <c r="J59" i="4"/>
  <c r="E50" i="4"/>
  <c r="J23" i="4"/>
  <c r="F29" i="4"/>
  <c r="K58" i="4"/>
  <c r="E81" i="4"/>
  <c r="F54" i="4"/>
  <c r="E35" i="4"/>
  <c r="K74" i="4"/>
  <c r="F94" i="4"/>
  <c r="K42" i="4"/>
  <c r="F96" i="4"/>
  <c r="J42" i="4"/>
  <c r="J30" i="4"/>
  <c r="J68" i="4"/>
  <c r="K26" i="4"/>
  <c r="J62" i="4"/>
  <c r="F56" i="4"/>
  <c r="K96" i="4"/>
  <c r="J78" i="4"/>
  <c r="K75" i="4"/>
  <c r="F73" i="4"/>
  <c r="J5" i="4"/>
  <c r="F49" i="4"/>
  <c r="K46" i="4"/>
  <c r="E93" i="4"/>
  <c r="E89" i="4"/>
  <c r="K64" i="4"/>
  <c r="J87" i="4"/>
  <c r="E60" i="4"/>
  <c r="K57" i="4"/>
  <c r="F50" i="4"/>
  <c r="J71" i="4"/>
  <c r="J65" i="4"/>
  <c r="E26" i="4"/>
  <c r="E27" i="4"/>
  <c r="J89" i="4"/>
  <c r="K91" i="4"/>
  <c r="K93" i="4"/>
  <c r="K23" i="4"/>
  <c r="K43" i="4"/>
  <c r="K60" i="4"/>
  <c r="F87" i="4"/>
  <c r="J80" i="4"/>
  <c r="E42" i="4"/>
  <c r="E28" i="4"/>
  <c r="K49" i="4"/>
  <c r="J61" i="4"/>
  <c r="E53" i="4"/>
  <c r="F67" i="4"/>
  <c r="J73" i="4"/>
  <c r="E78" i="4"/>
  <c r="J64" i="4"/>
  <c r="J54" i="4"/>
  <c r="K34" i="4"/>
  <c r="E74" i="4"/>
  <c r="E87" i="4"/>
  <c r="J24" i="4"/>
  <c r="E80" i="4"/>
  <c r="J90" i="4"/>
  <c r="K22" i="4"/>
  <c r="F76" i="4"/>
  <c r="K41" i="4"/>
  <c r="J99" i="4"/>
  <c r="J84" i="4"/>
  <c r="F40" i="4"/>
  <c r="E95" i="4"/>
  <c r="J45" i="4"/>
  <c r="K21" i="4"/>
  <c r="J91" i="4"/>
  <c r="E65" i="4"/>
  <c r="K77" i="4"/>
  <c r="F55" i="4"/>
  <c r="F88" i="4"/>
  <c r="K86" i="4"/>
  <c r="K48" i="4"/>
  <c r="J75" i="4"/>
  <c r="K68" i="4"/>
  <c r="E85" i="4"/>
  <c r="J92" i="4"/>
  <c r="F35" i="4"/>
  <c r="E79" i="4"/>
  <c r="K85" i="4"/>
  <c r="K94" i="4"/>
  <c r="J55" i="4"/>
  <c r="F62" i="4"/>
  <c r="F93" i="4"/>
  <c r="J67" i="4"/>
  <c r="F82" i="4"/>
  <c r="K98" i="4"/>
  <c r="E67" i="4"/>
  <c r="F92" i="4"/>
  <c r="E75" i="4"/>
  <c r="K63" i="4"/>
  <c r="K4" i="4"/>
  <c r="E70" i="4"/>
  <c r="J32" i="4"/>
  <c r="E44" i="4"/>
  <c r="J4" i="4"/>
  <c r="E94" i="4"/>
  <c r="F44" i="4"/>
  <c r="J49" i="4"/>
  <c r="E90" i="4"/>
  <c r="J47" i="4"/>
  <c r="K3" i="4"/>
  <c r="K28" i="4"/>
  <c r="K37" i="4"/>
  <c r="E48" i="4"/>
  <c r="K30" i="4"/>
  <c r="K51" i="4"/>
  <c r="F58" i="4"/>
  <c r="F79" i="4"/>
  <c r="J22" i="4"/>
  <c r="F46" i="4"/>
  <c r="K54" i="4"/>
  <c r="F42" i="4"/>
  <c r="K33" i="4"/>
  <c r="F99" i="4"/>
  <c r="F37" i="4"/>
  <c r="K84" i="4"/>
  <c r="E97" i="4"/>
  <c r="K95" i="4"/>
  <c r="F75" i="4"/>
  <c r="K25" i="4"/>
  <c r="K56" i="4"/>
  <c r="K99" i="4"/>
  <c r="J40" i="4"/>
  <c r="E38" i="4"/>
  <c r="J97" i="4"/>
  <c r="F22" i="4"/>
  <c r="K36" i="4"/>
  <c r="E56" i="4"/>
  <c r="F41" i="4"/>
  <c r="E63" i="4"/>
  <c r="K80" i="4"/>
  <c r="E34" i="4"/>
  <c r="K27" i="4"/>
  <c r="K44" i="4"/>
  <c r="K61" i="4"/>
  <c r="E40" i="4"/>
  <c r="J69" i="4"/>
  <c r="K71" i="4"/>
  <c r="J2" i="4"/>
  <c r="F39" i="4"/>
  <c r="E64" i="4"/>
  <c r="F89" i="4"/>
  <c r="K47" i="4"/>
  <c r="E82" i="4"/>
  <c r="E45" i="4"/>
  <c r="F24" i="4"/>
  <c r="F81" i="4"/>
  <c r="K70" i="4"/>
  <c r="F70" i="4"/>
  <c r="J46" i="4"/>
  <c r="K59" i="4"/>
  <c r="F38" i="4"/>
  <c r="F57" i="4"/>
  <c r="E47" i="4"/>
  <c r="J95" i="4"/>
  <c r="J43" i="4"/>
  <c r="F30" i="4"/>
  <c r="J57" i="4"/>
  <c r="E99" i="4"/>
  <c r="E96" i="4"/>
  <c r="K89" i="4"/>
  <c r="J21" i="4"/>
  <c r="E23" i="4"/>
  <c r="E71" i="4"/>
  <c r="F97" i="4"/>
  <c r="E55" i="4"/>
  <c r="E83" i="4"/>
  <c r="F95" i="4"/>
  <c r="K66" i="4"/>
  <c r="E76" i="4"/>
  <c r="F33" i="4"/>
  <c r="E25" i="4"/>
  <c r="K5" i="4"/>
  <c r="K32" i="4"/>
  <c r="J86" i="4"/>
  <c r="K29" i="4"/>
  <c r="E91" i="4"/>
  <c r="E66" i="4"/>
  <c r="F31" i="4"/>
  <c r="K72" i="4"/>
  <c r="F85" i="4"/>
  <c r="F61" i="4"/>
  <c r="D5" i="5" l="1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G31" i="5"/>
  <c r="H111" i="5"/>
  <c r="I7" i="5"/>
  <c r="E113" i="5"/>
  <c r="G79" i="5"/>
  <c r="F74" i="5"/>
  <c r="H2" i="5"/>
  <c r="G98" i="5"/>
  <c r="F110" i="5"/>
  <c r="I40" i="5"/>
  <c r="F64" i="5"/>
  <c r="E120" i="5"/>
  <c r="H124" i="5"/>
  <c r="G19" i="5"/>
  <c r="G52" i="5"/>
  <c r="I124" i="5"/>
  <c r="F20" i="5"/>
  <c r="F103" i="5"/>
  <c r="F81" i="5"/>
  <c r="F18" i="5"/>
  <c r="F40" i="5"/>
  <c r="G108" i="5"/>
  <c r="G103" i="5"/>
  <c r="F83" i="5"/>
  <c r="E126" i="5"/>
  <c r="E28" i="5"/>
  <c r="I111" i="5"/>
  <c r="E40" i="5"/>
  <c r="E50" i="5"/>
  <c r="H45" i="5"/>
  <c r="F55" i="5"/>
  <c r="E109" i="5"/>
  <c r="G87" i="5"/>
  <c r="E12" i="5"/>
  <c r="I34" i="5"/>
  <c r="G75" i="5"/>
  <c r="H116" i="5"/>
  <c r="B6" i="5"/>
  <c r="F4" i="5"/>
  <c r="G78" i="5"/>
  <c r="H91" i="5"/>
  <c r="F111" i="5"/>
  <c r="I55" i="5"/>
  <c r="H125" i="5"/>
  <c r="G85" i="5"/>
  <c r="F54" i="5"/>
  <c r="G46" i="5"/>
  <c r="I15" i="5"/>
  <c r="H34" i="5"/>
  <c r="F42" i="5"/>
  <c r="E23" i="5"/>
  <c r="H43" i="5"/>
  <c r="E90" i="5"/>
  <c r="I2" i="5"/>
  <c r="I49" i="5"/>
  <c r="G118" i="5"/>
  <c r="E123" i="5"/>
  <c r="I9" i="5"/>
  <c r="E7" i="5"/>
  <c r="G8" i="5"/>
  <c r="H42" i="5"/>
  <c r="I47" i="5"/>
  <c r="I95" i="5"/>
  <c r="I106" i="5"/>
  <c r="H22" i="5"/>
  <c r="E67" i="5"/>
  <c r="E18" i="5"/>
  <c r="E13" i="5"/>
  <c r="F44" i="5"/>
  <c r="I80" i="5"/>
  <c r="I84" i="5"/>
  <c r="H27" i="5"/>
  <c r="I44" i="5"/>
  <c r="F104" i="5"/>
  <c r="E119" i="5"/>
  <c r="F28" i="5"/>
  <c r="G112" i="5"/>
  <c r="E17" i="5"/>
  <c r="G26" i="5"/>
  <c r="G125" i="5"/>
  <c r="I116" i="5"/>
  <c r="G5" i="5"/>
  <c r="I28" i="5"/>
  <c r="E81" i="5"/>
  <c r="E6" i="5"/>
  <c r="G101" i="5"/>
  <c r="E54" i="5"/>
  <c r="H69" i="5"/>
  <c r="H9" i="5"/>
  <c r="F78" i="5"/>
  <c r="I115" i="5"/>
  <c r="I97" i="5"/>
  <c r="I29" i="5"/>
  <c r="F22" i="5"/>
  <c r="I22" i="5"/>
  <c r="F97" i="5"/>
  <c r="E16" i="5"/>
  <c r="I39" i="5"/>
  <c r="G90" i="5"/>
  <c r="G34" i="5"/>
  <c r="E57" i="5"/>
  <c r="G54" i="5"/>
  <c r="I118" i="5"/>
  <c r="G66" i="5"/>
  <c r="G44" i="5"/>
  <c r="H90" i="5"/>
  <c r="E22" i="5"/>
  <c r="E82" i="5"/>
  <c r="G123" i="5"/>
  <c r="H47" i="5"/>
  <c r="E103" i="5"/>
  <c r="G115" i="5"/>
  <c r="H100" i="5"/>
  <c r="E87" i="5"/>
  <c r="I58" i="5"/>
  <c r="F124" i="5"/>
  <c r="G27" i="5"/>
  <c r="G67" i="5"/>
  <c r="G120" i="5"/>
  <c r="F76" i="5"/>
  <c r="G89" i="5"/>
  <c r="E58" i="5"/>
  <c r="I48" i="5"/>
  <c r="I122" i="5"/>
  <c r="I62" i="5"/>
  <c r="F63" i="5"/>
  <c r="F37" i="5"/>
  <c r="G9" i="5"/>
  <c r="G13" i="5"/>
  <c r="G48" i="5"/>
  <c r="F11" i="5"/>
  <c r="F84" i="5"/>
  <c r="H110" i="5"/>
  <c r="F126" i="5"/>
  <c r="G91" i="5"/>
  <c r="H44" i="5"/>
  <c r="F48" i="5"/>
  <c r="I17" i="5"/>
  <c r="F43" i="5"/>
  <c r="I96" i="5"/>
  <c r="E75" i="5"/>
  <c r="H41" i="5"/>
  <c r="F107" i="5"/>
  <c r="E14" i="5"/>
  <c r="G3" i="5"/>
  <c r="I70" i="5"/>
  <c r="I90" i="5"/>
  <c r="I35" i="5"/>
  <c r="F114" i="5"/>
  <c r="G63" i="5"/>
  <c r="I99" i="5"/>
  <c r="I105" i="5"/>
  <c r="E94" i="5"/>
  <c r="F70" i="5"/>
  <c r="G59" i="5"/>
  <c r="H11" i="5"/>
  <c r="E32" i="5"/>
  <c r="H126" i="5"/>
  <c r="F53" i="5"/>
  <c r="F8" i="5"/>
  <c r="F13" i="5"/>
  <c r="G86" i="5"/>
  <c r="I8" i="5"/>
  <c r="I117" i="5"/>
  <c r="E4" i="5"/>
  <c r="I10" i="5"/>
  <c r="H13" i="5"/>
  <c r="E71" i="5"/>
  <c r="G55" i="5"/>
  <c r="F38" i="5"/>
  <c r="F19" i="5"/>
  <c r="G92" i="5"/>
  <c r="H63" i="5"/>
  <c r="F75" i="5"/>
  <c r="F21" i="5"/>
  <c r="I81" i="5"/>
  <c r="F36" i="5"/>
  <c r="I109" i="5"/>
  <c r="I5" i="5"/>
  <c r="G50" i="5"/>
  <c r="H86" i="5"/>
  <c r="F46" i="5"/>
  <c r="F82" i="5"/>
  <c r="E11" i="5"/>
  <c r="H53" i="5"/>
  <c r="F12" i="5"/>
  <c r="F29" i="5"/>
  <c r="E104" i="5"/>
  <c r="H26" i="5"/>
  <c r="I31" i="5"/>
  <c r="F109" i="5"/>
  <c r="E44" i="5"/>
  <c r="H51" i="5"/>
  <c r="H23" i="5"/>
  <c r="E101" i="5"/>
  <c r="H61" i="5"/>
  <c r="E77" i="5"/>
  <c r="I68" i="5"/>
  <c r="I100" i="5"/>
  <c r="F5" i="5"/>
  <c r="I60" i="5"/>
  <c r="F120" i="5"/>
  <c r="E89" i="5"/>
  <c r="H30" i="5"/>
  <c r="I57" i="5"/>
  <c r="H10" i="5"/>
  <c r="I27" i="5"/>
  <c r="G77" i="5"/>
  <c r="E93" i="5"/>
  <c r="H25" i="5"/>
  <c r="H59" i="5"/>
  <c r="F92" i="5"/>
  <c r="E118" i="5"/>
  <c r="G41" i="5"/>
  <c r="H109" i="5"/>
  <c r="F101" i="5"/>
  <c r="G76" i="5"/>
  <c r="H112" i="5"/>
  <c r="F77" i="5"/>
  <c r="F123" i="5"/>
  <c r="F59" i="5"/>
  <c r="E105" i="5"/>
  <c r="I107" i="5"/>
  <c r="I37" i="5"/>
  <c r="H119" i="5"/>
  <c r="E72" i="5"/>
  <c r="G94" i="5"/>
  <c r="H64" i="5"/>
  <c r="G17" i="5"/>
  <c r="H68" i="5"/>
  <c r="E48" i="5"/>
  <c r="H88" i="5"/>
  <c r="G56" i="5"/>
  <c r="H97" i="5"/>
  <c r="E83" i="5"/>
  <c r="F2" i="5"/>
  <c r="H120" i="5"/>
  <c r="H70" i="5"/>
  <c r="I77" i="5"/>
  <c r="I103" i="5"/>
  <c r="H6" i="5"/>
  <c r="G117" i="5"/>
  <c r="H40" i="5"/>
  <c r="H82" i="5"/>
  <c r="I94" i="5"/>
  <c r="F14" i="5"/>
  <c r="F58" i="5"/>
  <c r="H115" i="5"/>
  <c r="G49" i="5"/>
  <c r="G111" i="5"/>
  <c r="F89" i="5"/>
  <c r="H55" i="5"/>
  <c r="E52" i="5"/>
  <c r="F67" i="5"/>
  <c r="E30" i="5"/>
  <c r="E2" i="5"/>
  <c r="H101" i="5"/>
  <c r="E97" i="5"/>
  <c r="H76" i="5"/>
  <c r="G6" i="5"/>
  <c r="G88" i="5"/>
  <c r="F51" i="5"/>
  <c r="E59" i="5"/>
  <c r="F113" i="5"/>
  <c r="I6" i="5"/>
  <c r="G47" i="5"/>
  <c r="I64" i="5"/>
  <c r="H71" i="5"/>
  <c r="E56" i="5"/>
  <c r="G36" i="5"/>
  <c r="I89" i="5"/>
  <c r="E49" i="5"/>
  <c r="I79" i="5"/>
  <c r="F62" i="5"/>
  <c r="I93" i="5"/>
  <c r="I126" i="5"/>
  <c r="I82" i="5"/>
  <c r="H83" i="5"/>
  <c r="E114" i="5"/>
  <c r="F7" i="5"/>
  <c r="H92" i="5"/>
  <c r="H28" i="5"/>
  <c r="H105" i="5"/>
  <c r="G45" i="5"/>
  <c r="H37" i="5"/>
  <c r="G84" i="5"/>
  <c r="H58" i="5"/>
  <c r="E29" i="5"/>
  <c r="H62" i="5"/>
  <c r="G72" i="5"/>
  <c r="F52" i="5"/>
  <c r="H98" i="5"/>
  <c r="F34" i="5"/>
  <c r="E79" i="5"/>
  <c r="G25" i="5"/>
  <c r="I30" i="5"/>
  <c r="G109" i="5"/>
  <c r="G69" i="5"/>
  <c r="E27" i="5"/>
  <c r="F33" i="5"/>
  <c r="H77" i="5"/>
  <c r="F112" i="5"/>
  <c r="I38" i="5"/>
  <c r="F119" i="5"/>
  <c r="E33" i="5"/>
  <c r="E116" i="5"/>
  <c r="G35" i="5"/>
  <c r="F118" i="5"/>
  <c r="E107" i="5"/>
  <c r="F56" i="5"/>
  <c r="E80" i="5"/>
  <c r="E106" i="5"/>
  <c r="G106" i="5"/>
  <c r="H79" i="5"/>
  <c r="E53" i="5"/>
  <c r="F116" i="5"/>
  <c r="E88" i="5"/>
  <c r="E60" i="5"/>
  <c r="E19" i="5"/>
  <c r="G95" i="5"/>
  <c r="I3" i="5"/>
  <c r="E42" i="5"/>
  <c r="I92" i="5"/>
  <c r="F41" i="5"/>
  <c r="H18" i="5"/>
  <c r="H29" i="5"/>
  <c r="E37" i="5"/>
  <c r="I110" i="5"/>
  <c r="G53" i="5"/>
  <c r="H102" i="5"/>
  <c r="H106" i="5"/>
  <c r="G39" i="5"/>
  <c r="F85" i="5"/>
  <c r="E64" i="5"/>
  <c r="H66" i="5"/>
  <c r="I83" i="5"/>
  <c r="G82" i="5"/>
  <c r="F98" i="5"/>
  <c r="I123" i="5"/>
  <c r="G80" i="5"/>
  <c r="F57" i="5"/>
  <c r="E69" i="5"/>
  <c r="I19" i="5"/>
  <c r="G65" i="5"/>
  <c r="G15" i="5"/>
  <c r="F115" i="5"/>
  <c r="I18" i="5"/>
  <c r="G105" i="5"/>
  <c r="F100" i="5"/>
  <c r="H96" i="5"/>
  <c r="G100" i="5"/>
  <c r="H57" i="5"/>
  <c r="G102" i="5"/>
  <c r="E26" i="5"/>
  <c r="F90" i="5"/>
  <c r="H3" i="5"/>
  <c r="H95" i="5"/>
  <c r="H20" i="5"/>
  <c r="E45" i="5"/>
  <c r="F105" i="5"/>
  <c r="H48" i="5"/>
  <c r="G126" i="5"/>
  <c r="G24" i="5"/>
  <c r="H118" i="5"/>
  <c r="F25" i="5"/>
  <c r="H24" i="5"/>
  <c r="H87" i="5"/>
  <c r="F23" i="5"/>
  <c r="I71" i="5"/>
  <c r="E47" i="5"/>
  <c r="H104" i="5"/>
  <c r="G71" i="5"/>
  <c r="I125" i="5"/>
  <c r="H122" i="5"/>
  <c r="G42" i="5"/>
  <c r="F15" i="5"/>
  <c r="F32" i="5"/>
  <c r="H35" i="5"/>
  <c r="E20" i="5"/>
  <c r="I74" i="5"/>
  <c r="E62" i="5"/>
  <c r="G83" i="5"/>
  <c r="I23" i="5"/>
  <c r="F87" i="5"/>
  <c r="H36" i="5"/>
  <c r="I32" i="5"/>
  <c r="F6" i="5"/>
  <c r="G74" i="5"/>
  <c r="H17" i="5"/>
  <c r="H81" i="5"/>
  <c r="I25" i="5"/>
  <c r="I114" i="5"/>
  <c r="G51" i="5"/>
  <c r="H75" i="5"/>
  <c r="H108" i="5"/>
  <c r="F9" i="5"/>
  <c r="F94" i="5"/>
  <c r="F16" i="5"/>
  <c r="F31" i="5"/>
  <c r="I112" i="5"/>
  <c r="E95" i="5"/>
  <c r="H85" i="5"/>
  <c r="E84" i="5"/>
  <c r="F26" i="5"/>
  <c r="G20" i="5"/>
  <c r="H39" i="5"/>
  <c r="G38" i="5"/>
  <c r="I54" i="5"/>
  <c r="I88" i="5"/>
  <c r="F95" i="5"/>
  <c r="E121" i="5"/>
  <c r="E25" i="5"/>
  <c r="G11" i="5"/>
  <c r="E15" i="5"/>
  <c r="E24" i="5"/>
  <c r="E36" i="5"/>
  <c r="F96" i="5"/>
  <c r="H93" i="5"/>
  <c r="F45" i="5"/>
  <c r="I33" i="5"/>
  <c r="I72" i="5"/>
  <c r="F86" i="5"/>
  <c r="G2" i="5"/>
  <c r="G121" i="5"/>
  <c r="E86" i="5"/>
  <c r="H49" i="5"/>
  <c r="H21" i="5"/>
  <c r="I73" i="5"/>
  <c r="I85" i="5"/>
  <c r="G70" i="5"/>
  <c r="F73" i="5"/>
  <c r="H78" i="5"/>
  <c r="G29" i="5"/>
  <c r="G58" i="5"/>
  <c r="E76" i="5"/>
  <c r="G57" i="5"/>
  <c r="E55" i="5"/>
  <c r="F69" i="5"/>
  <c r="E117" i="5"/>
  <c r="I13" i="5"/>
  <c r="E43" i="5"/>
  <c r="F93" i="5"/>
  <c r="I56" i="5"/>
  <c r="G73" i="5"/>
  <c r="G21" i="5"/>
  <c r="I121" i="5"/>
  <c r="I65" i="5"/>
  <c r="G40" i="5"/>
  <c r="H123" i="5"/>
  <c r="G4" i="5"/>
  <c r="I102" i="5"/>
  <c r="H84" i="5"/>
  <c r="G14" i="5"/>
  <c r="F122" i="5"/>
  <c r="E9" i="5"/>
  <c r="H117" i="5"/>
  <c r="F35" i="5"/>
  <c r="I67" i="5"/>
  <c r="E111" i="5"/>
  <c r="F79" i="5"/>
  <c r="H19" i="5"/>
  <c r="I119" i="5"/>
  <c r="E38" i="5"/>
  <c r="F24" i="5"/>
  <c r="E39" i="5"/>
  <c r="G37" i="5"/>
  <c r="F68" i="5"/>
  <c r="H50" i="5"/>
  <c r="E122" i="5"/>
  <c r="F88" i="5"/>
  <c r="G113" i="5"/>
  <c r="E34" i="5"/>
  <c r="F17" i="5"/>
  <c r="H80" i="5"/>
  <c r="G81" i="5"/>
  <c r="E46" i="5"/>
  <c r="E5" i="5"/>
  <c r="I78" i="5"/>
  <c r="I63" i="5"/>
  <c r="I42" i="5"/>
  <c r="H73" i="5"/>
  <c r="G93" i="5"/>
  <c r="I52" i="5"/>
  <c r="G7" i="5"/>
  <c r="E51" i="5"/>
  <c r="A7" i="5"/>
  <c r="B7" i="5" s="1"/>
  <c r="E78" i="5"/>
  <c r="E41" i="5"/>
  <c r="E21" i="5"/>
  <c r="I4" i="5"/>
  <c r="F102" i="5"/>
  <c r="E65" i="5"/>
  <c r="H103" i="5"/>
  <c r="I101" i="5"/>
  <c r="G110" i="5"/>
  <c r="I87" i="5"/>
  <c r="I11" i="5"/>
  <c r="G124" i="5"/>
  <c r="G107" i="5"/>
  <c r="G16" i="5"/>
  <c r="E100" i="5"/>
  <c r="G62" i="5"/>
  <c r="I46" i="5"/>
  <c r="H65" i="5"/>
  <c r="E68" i="5"/>
  <c r="H99" i="5"/>
  <c r="E92" i="5"/>
  <c r="E112" i="5"/>
  <c r="H38" i="5"/>
  <c r="G23" i="5"/>
  <c r="I14" i="5"/>
  <c r="G60" i="5"/>
  <c r="I24" i="5"/>
  <c r="H54" i="5"/>
  <c r="H8" i="5"/>
  <c r="G96" i="5"/>
  <c r="H60" i="5"/>
  <c r="F30" i="5"/>
  <c r="H12" i="5"/>
  <c r="G12" i="5"/>
  <c r="E31" i="5"/>
  <c r="F91" i="5"/>
  <c r="E110" i="5"/>
  <c r="I43" i="5"/>
  <c r="H7" i="5"/>
  <c r="H46" i="5"/>
  <c r="H56" i="5"/>
  <c r="F27" i="5"/>
  <c r="H89" i="5"/>
  <c r="E3" i="5"/>
  <c r="H121" i="5"/>
  <c r="E63" i="5"/>
  <c r="F117" i="5"/>
  <c r="G61" i="5"/>
  <c r="I36" i="5"/>
  <c r="G33" i="5"/>
  <c r="G43" i="5"/>
  <c r="F80" i="5"/>
  <c r="H72" i="5"/>
  <c r="H15" i="5"/>
  <c r="H52" i="5"/>
  <c r="H114" i="5"/>
  <c r="G99" i="5"/>
  <c r="G32" i="5"/>
  <c r="I26" i="5"/>
  <c r="G114" i="5"/>
  <c r="I45" i="5"/>
  <c r="G22" i="5"/>
  <c r="H32" i="5"/>
  <c r="I16" i="5"/>
  <c r="I120" i="5"/>
  <c r="H74" i="5"/>
  <c r="E102" i="5"/>
  <c r="H31" i="5"/>
  <c r="E125" i="5"/>
  <c r="H5" i="5"/>
  <c r="E74" i="5"/>
  <c r="I91" i="5"/>
  <c r="E85" i="5"/>
  <c r="I53" i="5"/>
  <c r="G104" i="5"/>
  <c r="F72" i="5"/>
  <c r="G30" i="5"/>
  <c r="G122" i="5"/>
  <c r="I59" i="5"/>
  <c r="E96" i="5"/>
  <c r="H107" i="5"/>
  <c r="I41" i="5"/>
  <c r="F65" i="5"/>
  <c r="H67" i="5"/>
  <c r="I66" i="5"/>
  <c r="G97" i="5"/>
  <c r="I50" i="5"/>
  <c r="E98" i="5"/>
  <c r="G119" i="5"/>
  <c r="F125" i="5"/>
  <c r="E124" i="5"/>
  <c r="F106" i="5"/>
  <c r="G28" i="5"/>
  <c r="E66" i="5"/>
  <c r="F61" i="5"/>
  <c r="E61" i="5"/>
  <c r="H4" i="5"/>
  <c r="E73" i="5"/>
  <c r="F47" i="5"/>
  <c r="F99" i="5"/>
  <c r="F39" i="5"/>
  <c r="F60" i="5"/>
  <c r="I86" i="5"/>
  <c r="E115" i="5"/>
  <c r="I98" i="5"/>
  <c r="E91" i="5"/>
  <c r="I61" i="5"/>
  <c r="H16" i="5"/>
  <c r="F49" i="5"/>
  <c r="E8" i="5"/>
  <c r="E70" i="5"/>
  <c r="I75" i="5"/>
  <c r="I20" i="5"/>
  <c r="I69" i="5"/>
  <c r="I108" i="5"/>
  <c r="H33" i="5"/>
  <c r="F71" i="5"/>
  <c r="G10" i="5"/>
  <c r="F66" i="5"/>
  <c r="E35" i="5"/>
  <c r="H94" i="5"/>
  <c r="H14" i="5"/>
  <c r="F108" i="5"/>
  <c r="I21" i="5"/>
  <c r="F121" i="5"/>
  <c r="H113" i="5"/>
  <c r="G18" i="5"/>
  <c r="I104" i="5"/>
  <c r="F3" i="5"/>
  <c r="G64" i="5"/>
  <c r="F50" i="5"/>
  <c r="E99" i="5"/>
  <c r="I51" i="5"/>
  <c r="G116" i="5"/>
  <c r="E108" i="5"/>
  <c r="G68" i="5"/>
  <c r="I12" i="5"/>
  <c r="I76" i="5"/>
  <c r="F10" i="5"/>
  <c r="E10" i="5"/>
  <c r="I113" i="5"/>
  <c r="D14" i="6" l="1"/>
  <c r="C24" i="6"/>
  <c r="D27" i="6"/>
  <c r="D26" i="6"/>
  <c r="D15" i="6"/>
  <c r="C23" i="6"/>
  <c r="J1" i="5" a="1"/>
  <c r="J14" i="5" l="1"/>
  <c r="J53" i="5"/>
  <c r="J88" i="5"/>
  <c r="J102" i="5"/>
  <c r="J30" i="5"/>
  <c r="J38" i="5"/>
  <c r="J15" i="5"/>
  <c r="J92" i="5"/>
  <c r="J98" i="5"/>
  <c r="J63" i="5"/>
  <c r="J79" i="5"/>
  <c r="J3" i="5"/>
  <c r="J105" i="5"/>
  <c r="J82" i="5"/>
  <c r="J104" i="5"/>
  <c r="J66" i="5"/>
  <c r="J75" i="5"/>
  <c r="J58" i="5"/>
  <c r="J5" i="5"/>
  <c r="J73" i="5"/>
  <c r="J91" i="5"/>
  <c r="J29" i="5"/>
  <c r="J10" i="5"/>
  <c r="J6" i="5"/>
  <c r="J126" i="5"/>
  <c r="J1" i="5"/>
  <c r="J99" i="5"/>
  <c r="J67" i="5"/>
  <c r="J37" i="5"/>
  <c r="J41" i="5"/>
  <c r="J24" i="5"/>
  <c r="J62" i="5"/>
  <c r="J93" i="5"/>
  <c r="J80" i="5"/>
  <c r="J106" i="5"/>
  <c r="J25" i="5"/>
  <c r="J50" i="5"/>
  <c r="J44" i="5"/>
  <c r="J83" i="5"/>
  <c r="J19" i="5"/>
  <c r="J96" i="5"/>
  <c r="J61" i="5"/>
  <c r="J108" i="5"/>
  <c r="J100" i="5"/>
  <c r="J112" i="5"/>
  <c r="J7" i="5"/>
  <c r="J20" i="5"/>
  <c r="J125" i="5"/>
  <c r="J31" i="5"/>
  <c r="J77" i="5"/>
  <c r="J56" i="5"/>
  <c r="J2" i="5"/>
  <c r="J121" i="5"/>
  <c r="J59" i="5"/>
  <c r="J21" i="5"/>
  <c r="J26" i="5"/>
  <c r="J90" i="5"/>
  <c r="J119" i="5"/>
  <c r="J123" i="5"/>
  <c r="J32" i="5"/>
  <c r="J40" i="5"/>
  <c r="J122" i="5"/>
  <c r="J78" i="5"/>
  <c r="J70" i="5"/>
  <c r="J76" i="5"/>
  <c r="J4" i="5"/>
  <c r="J84" i="5"/>
  <c r="J28" i="5"/>
  <c r="J52" i="5"/>
  <c r="J107" i="5"/>
  <c r="J64" i="5"/>
  <c r="J48" i="5"/>
  <c r="J39" i="5"/>
  <c r="J87" i="5"/>
  <c r="J74" i="5"/>
  <c r="J117" i="5"/>
  <c r="J103" i="5"/>
  <c r="J111" i="5"/>
  <c r="J57" i="5"/>
  <c r="J22" i="5"/>
  <c r="J86" i="5"/>
  <c r="J118" i="5"/>
  <c r="J109" i="5"/>
  <c r="J113" i="5"/>
  <c r="J120" i="5"/>
  <c r="J16" i="5"/>
  <c r="J49" i="5"/>
  <c r="J33" i="5"/>
  <c r="J81" i="5"/>
  <c r="J17" i="5"/>
  <c r="J68" i="5"/>
  <c r="J94" i="5"/>
  <c r="J34" i="5"/>
  <c r="J116" i="5"/>
  <c r="J97" i="5"/>
  <c r="J45" i="5"/>
  <c r="J43" i="5"/>
  <c r="J95" i="5"/>
  <c r="J69" i="5"/>
  <c r="J89" i="5"/>
  <c r="J47" i="5"/>
  <c r="J11" i="5"/>
  <c r="J110" i="5"/>
  <c r="J12" i="5"/>
  <c r="J85" i="5"/>
  <c r="J51" i="5"/>
  <c r="J8" i="5"/>
  <c r="J42" i="5"/>
  <c r="J115" i="5"/>
  <c r="J60" i="5"/>
  <c r="J13" i="5"/>
  <c r="J124" i="5"/>
  <c r="J54" i="5"/>
  <c r="J101" i="5"/>
  <c r="J27" i="5"/>
  <c r="J71" i="5"/>
  <c r="J23" i="5"/>
  <c r="J46" i="5"/>
  <c r="J65" i="5"/>
  <c r="J72" i="5"/>
  <c r="J36" i="5"/>
  <c r="J35" i="5"/>
  <c r="J114" i="5"/>
  <c r="J55" i="5"/>
  <c r="J18" i="5"/>
  <c r="J9" i="5"/>
  <c r="D25" i="6"/>
  <c r="D23" i="6" l="1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<sst xmlns="http://schemas.openxmlformats.org/spreadsheetml/2006/main" count="637" uniqueCount="159">
  <si>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</si>
  <si>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</si>
  <si>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</si>
  <si>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</si>
  <si>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</si>
  <si>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</si>
  <si>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</si>
  <si>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</si>
  <si>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</si>
  <si>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</si>
  <si>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</si>
  <si>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</si>
  <si>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</si>
  <si>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</si>
  <si>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</si>
  <si>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</si>
  <si>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</si>
  <si>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</si>
  <si>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</si>
  <si>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</si>
  <si>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</si>
  <si>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</si>
  <si>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</si>
  <si>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</si>
  <si>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</si>
  <si>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</si>
  <si>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</si>
  <si>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</si>
  <si>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</si>
  <si>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</si>
  <si>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</si>
  <si>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</si>
  <si>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</si>
  <si>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</si>
  <si>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</si>
  <si>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</si>
  <si>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</si>
  <si>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</si>
  <si>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</si>
  <si>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</si>
  <si>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</si>
  <si>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</si>
  <si>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</si>
  <si>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</si>
  <si>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</si>
  <si>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</si>
  <si>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</si>
  <si>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</si>
  <si>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</si>
  <si>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</si>
  <si>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</si>
  <si>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</si>
  <si>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</si>
  <si>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</si>
  <si>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</si>
  <si>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</si>
  <si>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</si>
  <si>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</si>
  <si>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</si>
  <si>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</si>
  <si>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</si>
  <si>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</si>
  <si>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</si>
  <si>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</si>
  <si>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</si>
  <si>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</si>
  <si>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</si>
  <si>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</si>
  <si>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</si>
  <si>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</si>
  <si>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</si>
  <si>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</si>
  <si>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</si>
  <si>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</si>
  <si>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</si>
  <si>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</si>
  <si>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</si>
  <si>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</si>
  <si>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</si>
  <si>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</si>
  <si>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</si>
  <si>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</si>
  <si>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</si>
  <si>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</si>
  <si>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</si>
  <si>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</si>
  <si>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</si>
  <si>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</si>
  <si>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</si>
  <si>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</si>
  <si>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</si>
  <si>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</si>
  <si>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</si>
  <si>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</si>
  <si>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</si>
  <si>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</si>
  <si>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</si>
  <si>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</si>
  <si>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</si>
  <si>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</si>
  <si>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</si>
  <si>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</si>
  <si>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</si>
  <si>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</si>
  <si>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</si>
  <si>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</si>
  <si>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</si>
  <si>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</si>
  <si>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</si>
  <si>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</si>
  <si>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</si>
  <si>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</si>
  <si>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</si>
  <si>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</si>
  <si>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</si>
  <si>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</si>
  <si>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</si>
  <si>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</si>
  <si>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</si>
  <si>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</si>
  <si>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</si>
  <si>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</si>
  <si>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</si>
  <si>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</si>
  <si>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</si>
  <si>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</si>
  <si>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</si>
  <si>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</si>
  <si>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</si>
  <si>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</si>
  <si>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</si>
  <si>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</si>
  <si>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</si>
  <si>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</si>
  <si>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</si>
  <si>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</si>
  <si>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</si>
  <si>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</si>
  <si>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</si>
  <si>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</si>
  <si>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</si>
  <si>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</si>
  <si>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</si>
  <si>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</si>
  <si>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</si>
  <si>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</si>
  <si>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</si>
  <si>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</si>
  <si>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Stub Name</t>
  </si>
  <si>
    <t>BID</t>
  </si>
  <si>
    <t>ASK</t>
  </si>
  <si>
    <t>MID</t>
  </si>
  <si>
    <t>Set Quote</t>
  </si>
  <si>
    <t>USDXSTUBD=</t>
  </si>
  <si>
    <t>USDON</t>
  </si>
  <si>
    <t>Tenor</t>
  </si>
  <si>
    <t>Quote</t>
  </si>
  <si>
    <t>Quote Name</t>
  </si>
  <si>
    <t>USD3M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</si>
</sst>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8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6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1" xfId="3" applyFont="1" applyFill="1" applyBorder="1"/>
    <xf numFmtId="0" fontId="2" fillId="11" borderId="30" xfId="3" applyFont="1" applyFill="1" applyBorder="1"/>
    <xf numFmtId="0" fontId="2" fillId="11" borderId="29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6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6" fillId="2" borderId="33" xfId="1" applyFont="1" applyFill="1" applyBorder="1" applyAlignment="1">
      <alignment horizontal="center"/>
    </xf>
    <xf numFmtId="0" fontId="16" fillId="0" borderId="2" xfId="1" applyFont="1" applyBorder="1"/>
    <xf numFmtId="0" fontId="16" fillId="2" borderId="34" xfId="1" applyFont="1" applyFill="1" applyBorder="1"/>
    <xf numFmtId="176" fontId="16" fillId="12" borderId="26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177" fontId="15" fillId="12" borderId="27" xfId="1" applyNumberFormat="1" applyFont="1" applyFill="1" applyBorder="1" applyAlignment="1">
      <alignment horizontal="center" vertical="center"/>
    </xf>
    <xf numFmtId="177" fontId="15" fillId="12" borderId="26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5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6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0.40304354799999997</v>
        <stp/>
        <stp xml:space="preserve">
USDXSTUB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" s="11"/>
      </tp>
    </main>
    <main first="pldatasource.rtgetrtdserver">
      <tp>
        <v>0.42304354799999999</v>
        <stp/>
        <stp xml:space="preserve">
USDXSTUB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S3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opLeftCell="A3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 1 2014 18:48:11</v>
      </c>
    </row>
    <row r="2" spans="1:33" s="3" customFormat="1" ht="19.5" customHeight="1" thickBot="1" x14ac:dyDescent="0.3">
      <c r="B2" s="108" t="s">
        <v>82</v>
      </c>
      <c r="C2" s="109"/>
      <c r="D2" s="109"/>
      <c r="E2" s="109"/>
      <c r="F2" s="109"/>
      <c r="G2" s="27"/>
      <c r="K2" s="102" t="s">
        <v>94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7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6" t="s">
        <v>80</v>
      </c>
      <c r="I4" s="97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8" t="s">
        <v>78</v>
      </c>
      <c r="I5" s="99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8" t="s">
        <v>74</v>
      </c>
      <c r="I6" s="99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8" t="s">
        <v>72</v>
      </c>
      <c r="I7" s="99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100" t="s">
        <v>70</v>
      </c>
      <c r="I8" s="101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2" t="s">
        <v>90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_xll.qlPiecewiseYieldCurve(D16,NDays,Calendar,RateHelpersSelected,,,,Accuracy,TraitsID,InterpolatorID,Permanent,,ObjectOverwrite)</f>
        <v>_USDYCSTD#0014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41920</v>
      </c>
      <c r="D23" s="8">
        <f>MAX(_xll.ohPack(Selected!J1:J126))</f>
        <v>3.1650086098709854E-2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63837</v>
      </c>
      <c r="D24" s="6">
        <f>MIN(_xll.ohPack(Selected!J1:J126))</f>
        <v>1.4086905681302856E-3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121</v>
      </c>
      <c r="D27" s="43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5" hidden="1" customWidth="1" outlineLevel="1"/>
    <col min="3" max="3" width="15.140625" style="85" hidden="1" customWidth="1" outlineLevel="1"/>
    <col min="4" max="4" width="27.5703125" style="85" bestFit="1" customWidth="1" collapsed="1"/>
    <col min="5" max="7" width="8" style="85" bestFit="1" customWidth="1"/>
    <col min="8" max="9" width="9" style="85" bestFit="1" customWidth="1"/>
    <col min="10" max="11" width="17.28515625" style="85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9"/>
      <c r="C1" s="114" t="s">
        <v>46</v>
      </c>
      <c r="D1" s="114" t="s">
        <v>122</v>
      </c>
      <c r="E1" s="114" t="s">
        <v>45</v>
      </c>
      <c r="F1" s="114" t="s">
        <v>44</v>
      </c>
      <c r="G1" s="114" t="s">
        <v>43</v>
      </c>
      <c r="H1" s="114" t="s">
        <v>42</v>
      </c>
      <c r="I1" s="114" t="s">
        <v>41</v>
      </c>
      <c r="J1" s="114" t="s">
        <v>40</v>
      </c>
      <c r="K1" s="114" t="s">
        <v>39</v>
      </c>
    </row>
    <row r="2" spans="2:13" ht="11.25" customHeight="1" x14ac:dyDescent="0.2">
      <c r="B2" s="116" t="str">
        <f>Deposits!B3</f>
        <v>ON</v>
      </c>
      <c r="C2" s="116" t="str">
        <f>Deposits!J3</f>
        <v>obj_0053e#0002</v>
      </c>
      <c r="D2" s="116" t="str">
        <f>_xll.qlRateHelperQuoteName(C2)</f>
        <v>USDOND_Quote</v>
      </c>
      <c r="E2" s="117">
        <f>_xll.qlRateHelperQuoteValue($C2,Trigger)</f>
        <v>2.2000000000000001E-3</v>
      </c>
      <c r="F2" s="117"/>
      <c r="G2" s="62" t="b">
        <v>1</v>
      </c>
      <c r="H2" s="62">
        <v>10</v>
      </c>
      <c r="I2" s="62">
        <v>1</v>
      </c>
      <c r="J2" s="118">
        <f>_xll.qlRateHelperEarliestDate($C2,Trigger)</f>
        <v>41920</v>
      </c>
      <c r="K2" s="119">
        <f>_xll.qlRateHelperLatestDate($C2,Trigger)</f>
        <v>41921</v>
      </c>
      <c r="L2" s="60">
        <v>10</v>
      </c>
      <c r="M2" s="60" t="s">
        <v>38</v>
      </c>
    </row>
    <row r="3" spans="2:13" ht="11.25" customHeight="1" x14ac:dyDescent="0.2">
      <c r="B3" s="116" t="str">
        <f>Deposits!B4</f>
        <v>TN</v>
      </c>
      <c r="C3" s="116" t="str">
        <f>Deposits!J4</f>
        <v>obj_00538#0002</v>
      </c>
      <c r="D3" s="116" t="str">
        <f>_xll.qlRateHelperQuoteName(C3)</f>
        <v>USDTND_Quote</v>
      </c>
      <c r="E3" s="117">
        <f>_xll.qlRateHelperQuoteValue($C3,Trigger)</f>
        <v>2.2000000000000001E-3</v>
      </c>
      <c r="F3" s="117"/>
      <c r="G3" s="62" t="b">
        <v>1</v>
      </c>
      <c r="H3" s="62">
        <v>10</v>
      </c>
      <c r="I3" s="62">
        <v>1</v>
      </c>
      <c r="J3" s="118">
        <f>_xll.qlRateHelperEarliestDate($C3,Trigger)</f>
        <v>41921</v>
      </c>
      <c r="K3" s="119">
        <f>_xll.qlRateHelperLatestDate($C3,Trigger)</f>
        <v>41922</v>
      </c>
      <c r="L3" s="60">
        <v>40</v>
      </c>
      <c r="M3" s="60" t="s">
        <v>37</v>
      </c>
    </row>
    <row r="4" spans="2:13" ht="11.25" customHeight="1" x14ac:dyDescent="0.25">
      <c r="B4" s="116" t="str">
        <f>Deposits!B5</f>
        <v>SN</v>
      </c>
      <c r="C4" s="116" t="str">
        <f>Deposits!J5</f>
        <v>obj_0053b#0002</v>
      </c>
      <c r="D4" s="116" t="str">
        <f>_xll.qlRateHelperQuoteName(C4)</f>
        <v>USDSND_Quote</v>
      </c>
      <c r="E4" s="117">
        <f>_xll.qlRateHelperQuoteValue($C4,Trigger)</f>
        <v>2.3E-3</v>
      </c>
      <c r="F4" s="117"/>
      <c r="G4" s="62" t="b">
        <v>1</v>
      </c>
      <c r="H4" s="62">
        <v>10</v>
      </c>
      <c r="I4" s="62">
        <v>1</v>
      </c>
      <c r="J4" s="118">
        <f>_xll.qlRateHelperEarliestDate($C4,Trigger)</f>
        <v>41922</v>
      </c>
      <c r="K4" s="119">
        <f>_xll.qlRateHelperLatestDate($C4,Trigger)</f>
        <v>41926</v>
      </c>
    </row>
    <row r="5" spans="2:13" ht="11.25" customHeight="1" x14ac:dyDescent="0.25">
      <c r="B5" s="116" t="str">
        <f>Deposits!B6</f>
        <v>SW</v>
      </c>
      <c r="C5" s="116" t="str">
        <f>Deposits!J6</f>
        <v>obj_0053c#0002</v>
      </c>
      <c r="D5" s="116" t="str">
        <f>_xll.qlRateHelperQuoteName(C5)</f>
        <v>USDSWD_Quote</v>
      </c>
      <c r="E5" s="117">
        <f>_xll.qlRateHelperQuoteValue($C5,Trigger)</f>
        <v>1.173E-3</v>
      </c>
      <c r="F5" s="117"/>
      <c r="G5" s="62" t="b">
        <v>1</v>
      </c>
      <c r="H5" s="62">
        <v>10</v>
      </c>
      <c r="I5" s="62">
        <v>1</v>
      </c>
      <c r="J5" s="118">
        <f>_xll.qlRateHelperEarliestDate($C5,Trigger)</f>
        <v>41922</v>
      </c>
      <c r="K5" s="119">
        <f>_xll.qlRateHelperLatestDate($C5,Trigger)</f>
        <v>41929</v>
      </c>
    </row>
    <row r="6" spans="2:13" ht="11.25" customHeight="1" x14ac:dyDescent="0.25">
      <c r="B6" s="116" t="str">
        <f>Deposits!B7</f>
        <v>2W</v>
      </c>
      <c r="C6" s="116" t="str">
        <f>Deposits!J7</f>
        <v>obj_00546#0002</v>
      </c>
      <c r="D6" s="116" t="str">
        <f>_xll.qlRateHelperQuoteName(C6)</f>
        <v>USD2WD_Mx_Quote</v>
      </c>
      <c r="E6" s="117">
        <f>_xll.qlRateHelperQuoteValue($C6,Trigger)</f>
        <v>1.2736249999999998E-3</v>
      </c>
      <c r="F6" s="117"/>
      <c r="G6" s="62" t="b">
        <v>1</v>
      </c>
      <c r="H6" s="62">
        <v>10</v>
      </c>
      <c r="I6" s="62">
        <v>1</v>
      </c>
      <c r="J6" s="118">
        <f>_xll.qlRateHelperEarliestDate($C6,Trigger)</f>
        <v>41922</v>
      </c>
      <c r="K6" s="119">
        <f>_xll.qlRateHelperLatestDate($C6,Trigger)</f>
        <v>41936</v>
      </c>
    </row>
    <row r="7" spans="2:13" ht="11.25" customHeight="1" x14ac:dyDescent="0.25">
      <c r="B7" s="116" t="str">
        <f>Deposits!B8</f>
        <v>3W</v>
      </c>
      <c r="C7" s="116" t="str">
        <f>Deposits!J8</f>
        <v>obj_00544#0002</v>
      </c>
      <c r="D7" s="116" t="str">
        <f>_xll.qlRateHelperQuoteName(C7)</f>
        <v>USD3WD_Mx_Quote</v>
      </c>
      <c r="E7" s="117">
        <f>_xll.qlRateHelperQuoteValue($C7,Trigger)</f>
        <v>1.3742499999999998E-3</v>
      </c>
      <c r="F7" s="117"/>
      <c r="G7" s="62" t="b">
        <v>1</v>
      </c>
      <c r="H7" s="62">
        <v>10</v>
      </c>
      <c r="I7" s="62">
        <v>1</v>
      </c>
      <c r="J7" s="118">
        <f>_xll.qlRateHelperEarliestDate($C7,Trigger)</f>
        <v>41922</v>
      </c>
      <c r="K7" s="119">
        <f>_xll.qlRateHelperLatestDate($C7,Trigger)</f>
        <v>41943</v>
      </c>
    </row>
    <row r="8" spans="2:13" ht="11.25" customHeight="1" x14ac:dyDescent="0.25">
      <c r="B8" s="116" t="str">
        <f>Deposits!B9</f>
        <v>1M</v>
      </c>
      <c r="C8" s="116" t="str">
        <f>Deposits!J9</f>
        <v>obj_00539#0002</v>
      </c>
      <c r="D8" s="116" t="str">
        <f>_xll.qlRateHelperQuoteName(C8)</f>
        <v>USD1MD_Quote</v>
      </c>
      <c r="E8" s="117">
        <f>_xll.qlRateHelperQuoteValue($C8,Trigger)</f>
        <v>1.5179999999999998E-3</v>
      </c>
      <c r="F8" s="117"/>
      <c r="G8" s="62" t="b">
        <v>1</v>
      </c>
      <c r="H8" s="62">
        <v>10</v>
      </c>
      <c r="I8" s="62">
        <v>1</v>
      </c>
      <c r="J8" s="118">
        <f>_xll.qlRateHelperEarliestDate($C8,Trigger)</f>
        <v>41922</v>
      </c>
      <c r="K8" s="119">
        <f>_xll.qlRateHelperLatestDate($C8,Trigger)</f>
        <v>41953</v>
      </c>
    </row>
    <row r="9" spans="2:13" ht="11.25" customHeight="1" x14ac:dyDescent="0.25">
      <c r="B9" s="116" t="str">
        <f>Deposits!B10</f>
        <v>2M</v>
      </c>
      <c r="C9" s="116" t="str">
        <f>Deposits!J10</f>
        <v>obj_0053a#0002</v>
      </c>
      <c r="D9" s="116" t="str">
        <f>_xll.qlRateHelperQuoteName(C9)</f>
        <v>USD2MD_Quote</v>
      </c>
      <c r="E9" s="117">
        <f>_xll.qlRateHelperQuoteValue($C9,Trigger)</f>
        <v>1.9599999999999999E-3</v>
      </c>
      <c r="F9" s="117"/>
      <c r="G9" s="62" t="b">
        <v>1</v>
      </c>
      <c r="H9" s="62">
        <v>10</v>
      </c>
      <c r="I9" s="62">
        <v>1</v>
      </c>
      <c r="J9" s="118">
        <f>_xll.qlRateHelperEarliestDate($C9,Trigger)</f>
        <v>41922</v>
      </c>
      <c r="K9" s="119">
        <f>_xll.qlRateHelperLatestDate($C9,Trigger)</f>
        <v>41983</v>
      </c>
    </row>
    <row r="10" spans="2:13" ht="11.25" customHeight="1" x14ac:dyDescent="0.25">
      <c r="B10" s="116" t="str">
        <f>Deposits!B11</f>
        <v>3M</v>
      </c>
      <c r="C10" s="116" t="str">
        <f>Deposits!J11</f>
        <v>obj_0053f#0002</v>
      </c>
      <c r="D10" s="116" t="str">
        <f>_xll.qlRateHelperQuoteName(C10)</f>
        <v>USD3MD_Quote</v>
      </c>
      <c r="E10" s="117">
        <f>_xll.qlRateHelperQuoteValue($C10,Trigger)</f>
        <v>2.2910000000000001E-3</v>
      </c>
      <c r="F10" s="117"/>
      <c r="G10" s="62" t="b">
        <v>1</v>
      </c>
      <c r="H10" s="62">
        <v>10</v>
      </c>
      <c r="I10" s="62">
        <v>1</v>
      </c>
      <c r="J10" s="118">
        <f>_xll.qlRateHelperEarliestDate($C10,Trigger)</f>
        <v>41922</v>
      </c>
      <c r="K10" s="119">
        <f>_xll.qlRateHelperLatestDate($C10,Trigger)</f>
        <v>42016</v>
      </c>
    </row>
    <row r="11" spans="2:13" ht="11.25" customHeight="1" x14ac:dyDescent="0.25">
      <c r="B11" s="116" t="str">
        <f>Deposits!B12</f>
        <v>4M</v>
      </c>
      <c r="C11" s="116" t="str">
        <f>Deposits!J12</f>
        <v>obj_00548#0002</v>
      </c>
      <c r="D11" s="116" t="str">
        <f>_xll.qlRateHelperQuoteName(C11)</f>
        <v>USD4MD_Mx_Quote</v>
      </c>
      <c r="E11" s="117">
        <f>_xll.qlRateHelperQuoteValue($C11,Trigger)</f>
        <v>2.6042329499999998E-3</v>
      </c>
      <c r="F11" s="117"/>
      <c r="G11" s="62" t="b">
        <v>1</v>
      </c>
      <c r="H11" s="62">
        <v>10</v>
      </c>
      <c r="I11" s="62">
        <v>1</v>
      </c>
      <c r="J11" s="118">
        <f>_xll.qlRateHelperEarliestDate($C11,Trigger)</f>
        <v>41922</v>
      </c>
      <c r="K11" s="119">
        <f>_xll.qlRateHelperLatestDate($C11,Trigger)</f>
        <v>42045</v>
      </c>
    </row>
    <row r="12" spans="2:13" ht="11.25" customHeight="1" x14ac:dyDescent="0.25">
      <c r="B12" s="116" t="str">
        <f>Deposits!B13</f>
        <v>5M</v>
      </c>
      <c r="C12" s="116" t="str">
        <f>Deposits!J13</f>
        <v>obj_00547#0002</v>
      </c>
      <c r="D12" s="116" t="str">
        <f>_xll.qlRateHelperQuoteName(C12)</f>
        <v>USD5MD_Mx_Quote</v>
      </c>
      <c r="E12" s="117">
        <f>_xll.qlRateHelperQuoteValue($C12,Trigger)</f>
        <v>2.9066647699999997E-3</v>
      </c>
      <c r="F12" s="117"/>
      <c r="G12" s="62" t="b">
        <v>1</v>
      </c>
      <c r="H12" s="62">
        <v>10</v>
      </c>
      <c r="I12" s="62">
        <v>1</v>
      </c>
      <c r="J12" s="118">
        <f>_xll.qlRateHelperEarliestDate($C12,Trigger)</f>
        <v>41922</v>
      </c>
      <c r="K12" s="119">
        <f>_xll.qlRateHelperLatestDate($C12,Trigger)</f>
        <v>42073</v>
      </c>
    </row>
    <row r="13" spans="2:13" ht="11.25" customHeight="1" x14ac:dyDescent="0.25">
      <c r="B13" s="116" t="str">
        <f>Deposits!B14</f>
        <v>6M</v>
      </c>
      <c r="C13" s="116" t="str">
        <f>Deposits!J14</f>
        <v>obj_0053d#0002</v>
      </c>
      <c r="D13" s="116" t="str">
        <f>_xll.qlRateHelperQuoteName(C13)</f>
        <v>USD6MD_Quote</v>
      </c>
      <c r="E13" s="117">
        <f>_xll.qlRateHelperQuoteValue($C13,Trigger)</f>
        <v>3.2415E-3</v>
      </c>
      <c r="F13" s="117"/>
      <c r="G13" s="62" t="b">
        <v>1</v>
      </c>
      <c r="H13" s="62">
        <v>10</v>
      </c>
      <c r="I13" s="62">
        <v>1</v>
      </c>
      <c r="J13" s="118">
        <f>_xll.qlRateHelperEarliestDate($C13,Trigger)</f>
        <v>41922</v>
      </c>
      <c r="K13" s="119">
        <f>_xll.qlRateHelperLatestDate($C13,Trigger)</f>
        <v>42104</v>
      </c>
    </row>
    <row r="14" spans="2:13" ht="11.25" customHeight="1" x14ac:dyDescent="0.25">
      <c r="B14" s="116" t="str">
        <f>Deposits!B15</f>
        <v>7M</v>
      </c>
      <c r="C14" s="116" t="str">
        <f>Deposits!J15</f>
        <v>obj_00540#0002</v>
      </c>
      <c r="D14" s="116" t="str">
        <f>_xll.qlRateHelperQuoteName(C14)</f>
        <v>USD7MD_Mx_Quote</v>
      </c>
      <c r="E14" s="117">
        <f>_xll.qlRateHelperQuoteValue($C14,Trigger)</f>
        <v>3.6467499999999998E-3</v>
      </c>
      <c r="F14" s="117"/>
      <c r="G14" s="62" t="b">
        <v>1</v>
      </c>
      <c r="H14" s="62">
        <v>10</v>
      </c>
      <c r="I14" s="62">
        <v>1</v>
      </c>
      <c r="J14" s="118">
        <f>_xll.qlRateHelperEarliestDate($C14,Trigger)</f>
        <v>41922</v>
      </c>
      <c r="K14" s="119">
        <f>_xll.qlRateHelperLatestDate($C14,Trigger)</f>
        <v>42135</v>
      </c>
    </row>
    <row r="15" spans="2:13" ht="11.25" customHeight="1" x14ac:dyDescent="0.25">
      <c r="B15" s="116" t="str">
        <f>Deposits!B16</f>
        <v>8M</v>
      </c>
      <c r="C15" s="116" t="str">
        <f>Deposits!J16</f>
        <v>obj_00543#0002</v>
      </c>
      <c r="D15" s="116" t="str">
        <f>_xll.qlRateHelperQuoteName(C15)</f>
        <v>USD8MD_Mx_Quote</v>
      </c>
      <c r="E15" s="117">
        <f>_xll.qlRateHelperQuoteValue($C15,Trigger)</f>
        <v>4.0389274200000004E-3</v>
      </c>
      <c r="F15" s="117"/>
      <c r="G15" s="62" t="b">
        <v>1</v>
      </c>
      <c r="H15" s="62">
        <v>10</v>
      </c>
      <c r="I15" s="62">
        <v>1</v>
      </c>
      <c r="J15" s="118">
        <f>_xll.qlRateHelperEarliestDate($C15,Trigger)</f>
        <v>41922</v>
      </c>
      <c r="K15" s="119">
        <f>_xll.qlRateHelperLatestDate($C15,Trigger)</f>
        <v>42165</v>
      </c>
    </row>
    <row r="16" spans="2:13" ht="11.25" customHeight="1" x14ac:dyDescent="0.25">
      <c r="B16" s="116" t="str">
        <f>Deposits!B17</f>
        <v>9M</v>
      </c>
      <c r="C16" s="116" t="str">
        <f>Deposits!J17</f>
        <v>obj_00545#0002</v>
      </c>
      <c r="D16" s="116" t="str">
        <f>_xll.qlRateHelperQuoteName(C16)</f>
        <v>USD9MD_Mx_Quote</v>
      </c>
      <c r="E16" s="117">
        <f>_xll.qlRateHelperQuoteValue($C16,Trigger)</f>
        <v>4.4311048400000001E-3</v>
      </c>
      <c r="F16" s="117"/>
      <c r="G16" s="62" t="b">
        <v>1</v>
      </c>
      <c r="H16" s="62">
        <v>10</v>
      </c>
      <c r="I16" s="62">
        <v>1</v>
      </c>
      <c r="J16" s="118">
        <f>_xll.qlRateHelperEarliestDate($C16,Trigger)</f>
        <v>41922</v>
      </c>
      <c r="K16" s="119">
        <f>_xll.qlRateHelperLatestDate($C16,Trigger)</f>
        <v>42195</v>
      </c>
    </row>
    <row r="17" spans="1:11" ht="11.25" customHeight="1" x14ac:dyDescent="0.25">
      <c r="B17" s="116" t="str">
        <f>Deposits!B18</f>
        <v>10M</v>
      </c>
      <c r="C17" s="116" t="str">
        <f>Deposits!J18</f>
        <v>obj_00542#0002</v>
      </c>
      <c r="D17" s="116" t="str">
        <f>_xll.qlRateHelperQuoteName(C17)</f>
        <v>USD10MD_Mx_Quote</v>
      </c>
      <c r="E17" s="117">
        <f>_xll.qlRateHelperQuoteValue($C17,Trigger)</f>
        <v>4.8363548400000003E-3</v>
      </c>
      <c r="F17" s="117"/>
      <c r="G17" s="62" t="b">
        <v>1</v>
      </c>
      <c r="H17" s="62">
        <v>10</v>
      </c>
      <c r="I17" s="62">
        <v>1</v>
      </c>
      <c r="J17" s="118">
        <f>_xll.qlRateHelperEarliestDate($C17,Trigger)</f>
        <v>41922</v>
      </c>
      <c r="K17" s="119">
        <f>_xll.qlRateHelperLatestDate($C17,Trigger)</f>
        <v>42226</v>
      </c>
    </row>
    <row r="18" spans="1:11" ht="11.25" customHeight="1" x14ac:dyDescent="0.25">
      <c r="B18" s="116" t="str">
        <f>Deposits!B19</f>
        <v>11M</v>
      </c>
      <c r="C18" s="116" t="str">
        <f>Deposits!J19</f>
        <v>obj_00541#0002</v>
      </c>
      <c r="D18" s="116" t="str">
        <f>_xll.qlRateHelperQuoteName(C18)</f>
        <v>USD11MD_Mx_Quote</v>
      </c>
      <c r="E18" s="117">
        <f>_xll.qlRateHelperQuoteValue($C18,Trigger)</f>
        <v>5.2416048400000005E-3</v>
      </c>
      <c r="F18" s="117"/>
      <c r="G18" s="62" t="b">
        <v>1</v>
      </c>
      <c r="H18" s="62">
        <v>10</v>
      </c>
      <c r="I18" s="62">
        <v>1</v>
      </c>
      <c r="J18" s="118">
        <f>_xll.qlRateHelperEarliestDate($C18,Trigger)</f>
        <v>41922</v>
      </c>
      <c r="K18" s="119">
        <f>_xll.qlRateHelperLatestDate($C18,Trigger)</f>
        <v>42257</v>
      </c>
    </row>
    <row r="19" spans="1:11" ht="11.25" customHeight="1" x14ac:dyDescent="0.25">
      <c r="B19" s="116" t="str">
        <f>Deposits!B20</f>
        <v>1Y</v>
      </c>
      <c r="C19" s="116" t="str">
        <f>Deposits!J20</f>
        <v>obj_0052a#0002</v>
      </c>
      <c r="D19" s="116" t="str">
        <f>_xll.qlRateHelperQuoteName(C19)</f>
        <v>USD1YD_Quote</v>
      </c>
      <c r="E19" s="117">
        <f>_xll.qlRateHelperQuoteValue($C19,Trigger)</f>
        <v>5.6730000000000001E-3</v>
      </c>
      <c r="F19" s="117"/>
      <c r="G19" s="62" t="b">
        <v>1</v>
      </c>
      <c r="H19" s="62">
        <v>10</v>
      </c>
      <c r="I19" s="62">
        <v>1</v>
      </c>
      <c r="J19" s="118">
        <f>_xll.qlRateHelperEarliestDate($C19,Trigger)</f>
        <v>41922</v>
      </c>
      <c r="K19" s="119">
        <f>_xll.qlRateHelperLatestDate($C19,Trigger)</f>
        <v>42289</v>
      </c>
    </row>
    <row r="20" spans="1:11" ht="11.25" customHeight="1" x14ac:dyDescent="0.25">
      <c r="B20" s="121">
        <f>Deposits!B21</f>
        <v>170</v>
      </c>
      <c r="C20" s="121" t="str">
        <f>Deposits!J21</f>
        <v>obj_00537#0002</v>
      </c>
      <c r="D20" s="121" t="str">
        <f>_xll.qlRateHelperQuoteName(C20)</f>
        <v>USD_Stub</v>
      </c>
      <c r="E20" s="122">
        <f>_xll.qlRateHelperQuoteValue($C20,Trigger)</f>
        <v>4.1304354799999998E-3</v>
      </c>
      <c r="F20" s="122"/>
      <c r="G20" s="123" t="b">
        <v>1</v>
      </c>
      <c r="H20" s="123">
        <v>10</v>
      </c>
      <c r="I20" s="123">
        <v>1</v>
      </c>
      <c r="J20" s="124">
        <f>_xll.qlRateHelperEarliestDate($C20,Trigger)</f>
        <v>41922</v>
      </c>
      <c r="K20" s="125">
        <f>_xll.qlRateHelperLatestDate($C20,Trigger)</f>
        <v>42172</v>
      </c>
    </row>
    <row r="21" spans="1:11" ht="11.25" customHeight="1" x14ac:dyDescent="0.25">
      <c r="A21" s="126" t="b">
        <v>0</v>
      </c>
      <c r="B21" s="116" t="str">
        <f t="array" ref="B21:B62">_xll.qlIMMNextCodes(_xll.qlSettingsEvaluationDate(Trigger)-1,$A21:$A62)</f>
        <v>V4</v>
      </c>
      <c r="C21" s="116" t="str">
        <f>Futures!H3</f>
        <v>obj_0057f#0002</v>
      </c>
      <c r="D21" s="116" t="str">
        <f>_xll.qlRateHelperQuoteName(C21)</f>
        <v>USDFUT3MV4_Quote</v>
      </c>
      <c r="E21" s="127">
        <f>_xll.qlRateHelperQuoteValue($C21,Trigger)</f>
        <v>99.771249999999995</v>
      </c>
      <c r="F21" s="117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8">
        <f>_xll.qlRateHelperEarliestDate($C21,Trigger)</f>
        <v>41927</v>
      </c>
      <c r="K21" s="119">
        <f>_xll.qlRateHelperLatestDate($C21,Trigger)</f>
        <v>42019</v>
      </c>
    </row>
    <row r="22" spans="1:11" ht="11.25" customHeight="1" x14ac:dyDescent="0.25">
      <c r="A22" s="115" t="b">
        <v>0</v>
      </c>
      <c r="B22" s="116" t="str">
        <v>X4</v>
      </c>
      <c r="C22" s="116" t="str">
        <f>Futures!H4</f>
        <v>obj_0058a#0002</v>
      </c>
      <c r="D22" s="116" t="str">
        <f>_xll.qlRateHelperQuoteName(C22)</f>
        <v>USDFUT3MX4_Quote</v>
      </c>
      <c r="E22" s="127">
        <f>_xll.qlRateHelperQuoteValue($C22,Trigger)</f>
        <v>99.767499999999998</v>
      </c>
      <c r="F22" s="117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8">
        <f>_xll.qlRateHelperEarliestDate($C22,Trigger)</f>
        <v>41962</v>
      </c>
      <c r="K22" s="119">
        <f>_xll.qlRateHelperLatestDate($C22,Trigger)</f>
        <v>42054</v>
      </c>
    </row>
    <row r="23" spans="1:11" ht="11.25" customHeight="1" x14ac:dyDescent="0.25">
      <c r="A23" s="115" t="b">
        <v>0</v>
      </c>
      <c r="B23" s="116" t="str">
        <v>Z4</v>
      </c>
      <c r="C23" s="116" t="str">
        <f>Futures!H5</f>
        <v>obj_0054f#0002</v>
      </c>
      <c r="D23" s="116" t="str">
        <f>_xll.qlRateHelperQuoteName(C23)</f>
        <v>USDFUT3MZ4_Quote</v>
      </c>
      <c r="E23" s="127">
        <f>_xll.qlRateHelperQuoteValue($C23,Trigger)</f>
        <v>99.762500000000003</v>
      </c>
      <c r="F23" s="117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8">
        <f>_xll.qlRateHelperEarliestDate($C23,Trigger)</f>
        <v>41990</v>
      </c>
      <c r="K23" s="119">
        <f>_xll.qlRateHelperLatestDate($C23,Trigger)</f>
        <v>42080</v>
      </c>
    </row>
    <row r="24" spans="1:11" ht="11.25" customHeight="1" x14ac:dyDescent="0.25">
      <c r="A24" s="115" t="b">
        <v>0</v>
      </c>
      <c r="B24" s="116" t="str">
        <v>F5</v>
      </c>
      <c r="C24" s="116" t="str">
        <f>Futures!H6</f>
        <v>obj_00580#0002</v>
      </c>
      <c r="D24" s="116" t="str">
        <f>_xll.qlRateHelperQuoteName(C24)</f>
        <v>USDFUT3MF5_Quote</v>
      </c>
      <c r="E24" s="127">
        <f>_xll.qlRateHelperQuoteValue($C24,Trigger)</f>
        <v>99.747500000000002</v>
      </c>
      <c r="F24" s="117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8">
        <f>_xll.qlRateHelperEarliestDate($C24,Trigger)</f>
        <v>42025</v>
      </c>
      <c r="K24" s="119">
        <f>_xll.qlRateHelperLatestDate($C24,Trigger)</f>
        <v>42115</v>
      </c>
    </row>
    <row r="25" spans="1:11" ht="11.25" customHeight="1" x14ac:dyDescent="0.25">
      <c r="A25" s="115" t="b">
        <v>0</v>
      </c>
      <c r="B25" s="116" t="str">
        <v>G5</v>
      </c>
      <c r="C25" s="116" t="str">
        <f>Futures!H7</f>
        <v>obj_00589#0002</v>
      </c>
      <c r="D25" s="116" t="str">
        <f>_xll.qlRateHelperQuoteName(C25)</f>
        <v>USDFUT3MG5_Quote</v>
      </c>
      <c r="E25" s="127">
        <f>_xll.qlRateHelperQuoteValue($C25,Trigger)</f>
        <v>99.722499999999997</v>
      </c>
      <c r="F25" s="117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8">
        <f>_xll.qlRateHelperEarliestDate($C25,Trigger)</f>
        <v>42053</v>
      </c>
      <c r="K25" s="119">
        <f>_xll.qlRateHelperLatestDate($C25,Trigger)</f>
        <v>42142</v>
      </c>
    </row>
    <row r="26" spans="1:11" ht="11.25" customHeight="1" x14ac:dyDescent="0.25">
      <c r="A26" s="115" t="b">
        <v>0</v>
      </c>
      <c r="B26" s="116" t="str">
        <v>H5</v>
      </c>
      <c r="C26" s="116" t="str">
        <f>Futures!H8</f>
        <v>obj_0058f#0002</v>
      </c>
      <c r="D26" s="116" t="str">
        <f>_xll.qlRateHelperQuoteName(C26)</f>
        <v>USDFUT3MH5_Quote</v>
      </c>
      <c r="E26" s="127">
        <f>_xll.qlRateHelperQuoteValue($C26,Trigger)</f>
        <v>99.692499999999995</v>
      </c>
      <c r="F26" s="117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8">
        <f>_xll.qlRateHelperEarliestDate($C26,Trigger)</f>
        <v>42081</v>
      </c>
      <c r="K26" s="119">
        <f>_xll.qlRateHelperLatestDate($C26,Trigger)</f>
        <v>42173</v>
      </c>
    </row>
    <row r="27" spans="1:11" ht="11.25" customHeight="1" x14ac:dyDescent="0.25">
      <c r="A27" s="115" t="b">
        <v>0</v>
      </c>
      <c r="B27" s="116" t="str">
        <v>J5</v>
      </c>
      <c r="C27" s="116" t="str">
        <f>Futures!H9</f>
        <v>obj_00582#0002</v>
      </c>
      <c r="D27" s="116" t="str">
        <f>_xll.qlRateHelperQuoteName(C27)</f>
        <v>USDFUT3MJ5_Quote</v>
      </c>
      <c r="E27" s="127" t="e">
        <f>_xll.qlRateHelperQuoteValue($C27,Trigger)</f>
        <v>#NUM!</v>
      </c>
      <c r="F27" s="117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8">
        <f>_xll.qlRateHelperEarliestDate($C27,Trigger)</f>
        <v>42109</v>
      </c>
      <c r="K27" s="119">
        <f>_xll.qlRateHelperLatestDate($C27,Trigger)</f>
        <v>42200</v>
      </c>
    </row>
    <row r="28" spans="1:11" ht="11.25" customHeight="1" x14ac:dyDescent="0.25">
      <c r="A28" s="115" t="b">
        <v>0</v>
      </c>
      <c r="B28" s="116" t="str">
        <v>K5</v>
      </c>
      <c r="C28" s="116" t="str">
        <f>Futures!H10</f>
        <v>obj_0055b#0002</v>
      </c>
      <c r="D28" s="116" t="str">
        <f>_xll.qlRateHelperQuoteName(C28)</f>
        <v>USDFUT3MK5_Quote</v>
      </c>
      <c r="E28" s="127" t="e">
        <f>_xll.qlRateHelperQuoteValue($C28,Trigger)</f>
        <v>#NUM!</v>
      </c>
      <c r="F28" s="117">
        <f>_xll.qlFuturesRateHelperConvexityAdjustment($C28,Trigger)</f>
        <v>0</v>
      </c>
      <c r="G28" s="62" t="b">
        <v>1</v>
      </c>
      <c r="H28" s="62">
        <v>60</v>
      </c>
      <c r="I28" s="62">
        <v>1</v>
      </c>
      <c r="J28" s="118">
        <f>_xll.qlRateHelperEarliestDate($C28,Trigger)</f>
        <v>42144</v>
      </c>
      <c r="K28" s="119">
        <f>_xll.qlRateHelperLatestDate($C28,Trigger)</f>
        <v>42236</v>
      </c>
    </row>
    <row r="29" spans="1:11" ht="11.25" customHeight="1" x14ac:dyDescent="0.25">
      <c r="A29" s="115" t="b">
        <v>0</v>
      </c>
      <c r="B29" s="116" t="str">
        <v>M5</v>
      </c>
      <c r="C29" s="116" t="str">
        <f>Futures!H11</f>
        <v>obj_00572#0002</v>
      </c>
      <c r="D29" s="116" t="str">
        <f>_xll.qlRateHelperQuoteName(C29)</f>
        <v>USDFUT3MM5_Quote</v>
      </c>
      <c r="E29" s="127">
        <f>_xll.qlRateHelperQuoteValue($C29,Trigger)</f>
        <v>99.512500000000003</v>
      </c>
      <c r="F29" s="117">
        <f>_xll.qlFuturesRateHelperConvexityAdjustment($C29,Trigger)</f>
        <v>4.8999999999999998E-5</v>
      </c>
      <c r="G29" s="62" t="b">
        <v>1</v>
      </c>
      <c r="H29" s="62">
        <v>60</v>
      </c>
      <c r="I29" s="62">
        <v>1</v>
      </c>
      <c r="J29" s="118">
        <f>_xll.qlRateHelperEarliestDate($C29,Trigger)</f>
        <v>42172</v>
      </c>
      <c r="K29" s="119">
        <f>_xll.qlRateHelperLatestDate($C29,Trigger)</f>
        <v>42264</v>
      </c>
    </row>
    <row r="30" spans="1:11" ht="11.25" customHeight="1" x14ac:dyDescent="0.25">
      <c r="A30" s="115" t="b">
        <v>0</v>
      </c>
      <c r="B30" s="116" t="str">
        <v>N5</v>
      </c>
      <c r="C30" s="116" t="str">
        <f>Futures!H12</f>
        <v>obj_00588#0002</v>
      </c>
      <c r="D30" s="116" t="str">
        <f>_xll.qlRateHelperQuoteName(C30)</f>
        <v>USDFUT3MN5_Quote</v>
      </c>
      <c r="E30" s="127" t="e">
        <f>_xll.qlRateHelperQuoteValue($C30,Trigger)</f>
        <v>#NUM!</v>
      </c>
      <c r="F30" s="117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8">
        <f>_xll.qlRateHelperEarliestDate($C30,Trigger)</f>
        <v>42200</v>
      </c>
      <c r="K30" s="119">
        <f>_xll.qlRateHelperLatestDate($C30,Trigger)</f>
        <v>42292</v>
      </c>
    </row>
    <row r="31" spans="1:11" ht="11.25" customHeight="1" x14ac:dyDescent="0.25">
      <c r="A31" s="115" t="b">
        <v>0</v>
      </c>
      <c r="B31" s="116" t="str">
        <v>Q5</v>
      </c>
      <c r="C31" s="116" t="str">
        <f>Futures!H13</f>
        <v>obj_0056f#0002</v>
      </c>
      <c r="D31" s="116" t="str">
        <f>_xll.qlRateHelperQuoteName(C31)</f>
        <v>USDFUT3MQ5_Quote</v>
      </c>
      <c r="E31" s="127" t="e">
        <f>_xll.qlRateHelperQuoteValue($C31,Trigger)</f>
        <v>#NUM!</v>
      </c>
      <c r="F31" s="117">
        <f>_xll.qlFuturesRateHelperConvexityAdjustment($C31,Trigger)</f>
        <v>0</v>
      </c>
      <c r="G31" s="62" t="b">
        <v>1</v>
      </c>
      <c r="H31" s="62">
        <v>60</v>
      </c>
      <c r="I31" s="62">
        <v>1</v>
      </c>
      <c r="J31" s="118">
        <f>_xll.qlRateHelperEarliestDate($C31,Trigger)</f>
        <v>42235</v>
      </c>
      <c r="K31" s="119">
        <f>_xll.qlRateHelperLatestDate($C31,Trigger)</f>
        <v>42327</v>
      </c>
    </row>
    <row r="32" spans="1:11" ht="11.25" customHeight="1" x14ac:dyDescent="0.25">
      <c r="A32" s="115" t="b">
        <v>0</v>
      </c>
      <c r="B32" s="116" t="str">
        <v>U5</v>
      </c>
      <c r="C32" s="116" t="str">
        <f>Futures!H14</f>
        <v>obj_0056d#0002</v>
      </c>
      <c r="D32" s="116" t="str">
        <f>_xll.qlRateHelperQuoteName(C32)</f>
        <v>USDFUT3MU5_Quote</v>
      </c>
      <c r="E32" s="127">
        <f>_xll.qlRateHelperQuoteValue($C32,Trigger)</f>
        <v>99.277500000000003</v>
      </c>
      <c r="F32" s="117">
        <f>_xll.qlFuturesRateHelperConvexityAdjustment($C32,Trigger)</f>
        <v>7.9000000000000009E-5</v>
      </c>
      <c r="G32" s="62" t="b">
        <v>1</v>
      </c>
      <c r="H32" s="62">
        <v>60</v>
      </c>
      <c r="I32" s="62">
        <v>1</v>
      </c>
      <c r="J32" s="118">
        <f>_xll.qlRateHelperEarliestDate($C32,Trigger)</f>
        <v>42263</v>
      </c>
      <c r="K32" s="119">
        <f>_xll.qlRateHelperLatestDate($C32,Trigger)</f>
        <v>42354</v>
      </c>
    </row>
    <row r="33" spans="1:11" ht="11.25" customHeight="1" x14ac:dyDescent="0.25">
      <c r="A33" s="115" t="b">
        <v>1</v>
      </c>
      <c r="B33" s="116" t="str">
        <v>Z5</v>
      </c>
      <c r="C33" s="116" t="str">
        <f>Futures!H15</f>
        <v>obj_0055d#0002</v>
      </c>
      <c r="D33" s="116" t="str">
        <f>_xll.qlRateHelperQuoteName(C33)</f>
        <v>USDFUT3MZ5_Quote</v>
      </c>
      <c r="E33" s="127">
        <f>_xll.qlRateHelperQuoteValue($C33,Trigger)</f>
        <v>99.017499999999998</v>
      </c>
      <c r="F33" s="117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8">
        <f>_xll.qlRateHelperEarliestDate($C33,Trigger)</f>
        <v>42354</v>
      </c>
      <c r="K33" s="119">
        <f>_xll.qlRateHelperLatestDate($C33,Trigger)</f>
        <v>42445</v>
      </c>
    </row>
    <row r="34" spans="1:11" ht="11.25" customHeight="1" x14ac:dyDescent="0.25">
      <c r="A34" s="115" t="b">
        <v>1</v>
      </c>
      <c r="B34" s="116" t="str">
        <v>H6</v>
      </c>
      <c r="C34" s="116" t="str">
        <f>Futures!H16</f>
        <v>obj_00581#0002</v>
      </c>
      <c r="D34" s="116" t="str">
        <f>_xll.qlRateHelperQuoteName(C34)</f>
        <v>USDFUT3MH6_Quote</v>
      </c>
      <c r="E34" s="127">
        <f>_xll.qlRateHelperQuoteValue($C34,Trigger)</f>
        <v>98.757499999999993</v>
      </c>
      <c r="F34" s="117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8">
        <f>_xll.qlRateHelperEarliestDate($C34,Trigger)</f>
        <v>42445</v>
      </c>
      <c r="K34" s="119">
        <f>_xll.qlRateHelperLatestDate($C34,Trigger)</f>
        <v>42537</v>
      </c>
    </row>
    <row r="35" spans="1:11" ht="11.25" customHeight="1" x14ac:dyDescent="0.25">
      <c r="A35" s="115" t="b">
        <v>1</v>
      </c>
      <c r="B35" s="116" t="str">
        <v>M6</v>
      </c>
      <c r="C35" s="116" t="str">
        <f>Futures!H17</f>
        <v>obj_00594#0002</v>
      </c>
      <c r="D35" s="116" t="str">
        <f>_xll.qlRateHelperQuoteName(C35)</f>
        <v>USDFUT3MM6_Quote</v>
      </c>
      <c r="E35" s="127">
        <f>_xll.qlRateHelperQuoteValue($C35,Trigger)</f>
        <v>98.492500000000007</v>
      </c>
      <c r="F35" s="117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8">
        <f>_xll.qlRateHelperEarliestDate($C35,Trigger)</f>
        <v>42536</v>
      </c>
      <c r="K35" s="119">
        <f>_xll.qlRateHelperLatestDate($C35,Trigger)</f>
        <v>42628</v>
      </c>
    </row>
    <row r="36" spans="1:11" ht="11.25" customHeight="1" x14ac:dyDescent="0.25">
      <c r="A36" s="115" t="b">
        <v>1</v>
      </c>
      <c r="B36" s="116" t="str">
        <v>U6</v>
      </c>
      <c r="C36" s="116" t="str">
        <f>Futures!H18</f>
        <v>obj_0058b#0002</v>
      </c>
      <c r="D36" s="116" t="str">
        <f>_xll.qlRateHelperQuoteName(C36)</f>
        <v>USDFUT3MU6_Quote</v>
      </c>
      <c r="E36" s="127">
        <f>_xll.qlRateHelperQuoteValue($C36,Trigger)</f>
        <v>98.227499999999992</v>
      </c>
      <c r="F36" s="117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8">
        <f>_xll.qlRateHelperEarliestDate($C36,Trigger)</f>
        <v>42634</v>
      </c>
      <c r="K36" s="119">
        <f>_xll.qlRateHelperLatestDate($C36,Trigger)</f>
        <v>42725</v>
      </c>
    </row>
    <row r="37" spans="1:11" ht="11.25" customHeight="1" x14ac:dyDescent="0.25">
      <c r="A37" s="115" t="b">
        <v>1</v>
      </c>
      <c r="B37" s="116" t="str">
        <v>Z6</v>
      </c>
      <c r="C37" s="116" t="str">
        <f>Futures!H19</f>
        <v>obj_0056b#0002</v>
      </c>
      <c r="D37" s="116" t="str">
        <f>_xll.qlRateHelperQuoteName(C37)</f>
        <v>USDFUT3MZ6_Quote</v>
      </c>
      <c r="E37" s="127">
        <f>_xll.qlRateHelperQuoteValue($C37,Trigger)</f>
        <v>97.982500000000002</v>
      </c>
      <c r="F37" s="117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8">
        <f>_xll.qlRateHelperEarliestDate($C37,Trigger)</f>
        <v>42725</v>
      </c>
      <c r="K37" s="119">
        <f>_xll.qlRateHelperLatestDate($C37,Trigger)</f>
        <v>42815</v>
      </c>
    </row>
    <row r="38" spans="1:11" ht="11.25" customHeight="1" x14ac:dyDescent="0.25">
      <c r="A38" s="115" t="b">
        <v>1</v>
      </c>
      <c r="B38" s="116" t="str">
        <v>H7</v>
      </c>
      <c r="C38" s="116" t="str">
        <f>Futures!H20</f>
        <v>obj_0056a#0002</v>
      </c>
      <c r="D38" s="116" t="str">
        <f>_xll.qlRateHelperQuoteName(C38)</f>
        <v>USDFUT3MH7_Quote</v>
      </c>
      <c r="E38" s="127">
        <f>_xll.qlRateHelperQuoteValue($C38,Trigger)</f>
        <v>97.782499999999999</v>
      </c>
      <c r="F38" s="117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8">
        <f>_xll.qlRateHelperEarliestDate($C38,Trigger)</f>
        <v>42809</v>
      </c>
      <c r="K38" s="119">
        <f>_xll.qlRateHelperLatestDate($C38,Trigger)</f>
        <v>42901</v>
      </c>
    </row>
    <row r="39" spans="1:11" ht="11.25" customHeight="1" x14ac:dyDescent="0.25">
      <c r="A39" s="115" t="b">
        <v>1</v>
      </c>
      <c r="B39" s="116" t="str">
        <v>M7</v>
      </c>
      <c r="C39" s="116" t="str">
        <f>Futures!H21</f>
        <v>obj_00583#0002</v>
      </c>
      <c r="D39" s="116" t="str">
        <f>_xll.qlRateHelperQuoteName(C39)</f>
        <v>USDFUT3MM7_Quote</v>
      </c>
      <c r="E39" s="127">
        <f>_xll.qlRateHelperQuoteValue($C39,Trigger)</f>
        <v>97.602499999999992</v>
      </c>
      <c r="F39" s="117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8">
        <f>_xll.qlRateHelperEarliestDate($C39,Trigger)</f>
        <v>42907</v>
      </c>
      <c r="K39" s="119">
        <f>_xll.qlRateHelperLatestDate($C39,Trigger)</f>
        <v>42999</v>
      </c>
    </row>
    <row r="40" spans="1:11" ht="11.25" customHeight="1" x14ac:dyDescent="0.25">
      <c r="A40" s="115" t="b">
        <v>1</v>
      </c>
      <c r="B40" s="116" t="str">
        <v>U7</v>
      </c>
      <c r="C40" s="116" t="str">
        <f>Futures!H22</f>
        <v>obj_00587#0002</v>
      </c>
      <c r="D40" s="116" t="str">
        <f>_xll.qlRateHelperQuoteName(C40)</f>
        <v>USDFUT3MU7_Quote</v>
      </c>
      <c r="E40" s="127">
        <f>_xll.qlRateHelperQuoteValue($C40,Trigger)</f>
        <v>97.462500000000006</v>
      </c>
      <c r="F40" s="117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8">
        <f>_xll.qlRateHelperEarliestDate($C40,Trigger)</f>
        <v>42998</v>
      </c>
      <c r="K40" s="119">
        <f>_xll.qlRateHelperLatestDate($C40,Trigger)</f>
        <v>43089</v>
      </c>
    </row>
    <row r="41" spans="1:11" ht="11.25" customHeight="1" x14ac:dyDescent="0.25">
      <c r="A41" s="115" t="b">
        <v>1</v>
      </c>
      <c r="B41" s="116" t="str">
        <v>Z7</v>
      </c>
      <c r="C41" s="116" t="str">
        <f>Futures!H23</f>
        <v>obj_00595#0002</v>
      </c>
      <c r="D41" s="116" t="str">
        <f>_xll.qlRateHelperQuoteName(C41)</f>
        <v>USDFUT3MZ7_Quote</v>
      </c>
      <c r="E41" s="127">
        <f>_xll.qlRateHelperQuoteValue($C41,Trigger)</f>
        <v>97.332499999999996</v>
      </c>
      <c r="F41" s="117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8">
        <f>_xll.qlRateHelperEarliestDate($C41,Trigger)</f>
        <v>43089</v>
      </c>
      <c r="K41" s="119">
        <f>_xll.qlRateHelperLatestDate($C41,Trigger)</f>
        <v>43179</v>
      </c>
    </row>
    <row r="42" spans="1:11" ht="11.25" customHeight="1" x14ac:dyDescent="0.25">
      <c r="A42" s="115" t="b">
        <v>1</v>
      </c>
      <c r="B42" s="116" t="str">
        <v>H8</v>
      </c>
      <c r="C42" s="116" t="str">
        <f>Futures!H24</f>
        <v>obj_00578#0002</v>
      </c>
      <c r="D42" s="116" t="str">
        <f>_xll.qlRateHelperQuoteName(C42)</f>
        <v>USDFUT3MH8_Quote</v>
      </c>
      <c r="E42" s="127">
        <f>_xll.qlRateHelperQuoteValue($C42,Trigger)</f>
        <v>97.242500000000007</v>
      </c>
      <c r="F42" s="117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8">
        <f>_xll.qlRateHelperEarliestDate($C42,Trigger)</f>
        <v>43180</v>
      </c>
      <c r="K42" s="119">
        <f>_xll.qlRateHelperLatestDate($C42,Trigger)</f>
        <v>43272</v>
      </c>
    </row>
    <row r="43" spans="1:11" ht="11.25" customHeight="1" x14ac:dyDescent="0.25">
      <c r="A43" s="115" t="b">
        <v>1</v>
      </c>
      <c r="B43" s="116" t="str">
        <v>M8</v>
      </c>
      <c r="C43" s="116" t="str">
        <f>Futures!H25</f>
        <v>obj_00586#0002</v>
      </c>
      <c r="D43" s="116" t="str">
        <f>_xll.qlRateHelperQuoteName(C43)</f>
        <v>USDFUT3MM8_Quote</v>
      </c>
      <c r="E43" s="127">
        <f>_xll.qlRateHelperQuoteValue($C43,Trigger)</f>
        <v>97.157499999999999</v>
      </c>
      <c r="F43" s="117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8">
        <f>_xll.qlRateHelperEarliestDate($C43,Trigger)</f>
        <v>43271</v>
      </c>
      <c r="K43" s="119">
        <f>_xll.qlRateHelperLatestDate($C43,Trigger)</f>
        <v>43363</v>
      </c>
    </row>
    <row r="44" spans="1:11" ht="11.25" customHeight="1" x14ac:dyDescent="0.25">
      <c r="A44" s="115" t="b">
        <v>1</v>
      </c>
      <c r="B44" s="116" t="str">
        <v>U8</v>
      </c>
      <c r="C44" s="116" t="str">
        <f>Futures!H26</f>
        <v>obj_00561#0002</v>
      </c>
      <c r="D44" s="116" t="str">
        <f>_xll.qlRateHelperQuoteName(C44)</f>
        <v>USDFUT3MU8_Quote</v>
      </c>
      <c r="E44" s="127">
        <f>_xll.qlRateHelperQuoteValue($C44,Trigger)</f>
        <v>97.077500000000001</v>
      </c>
      <c r="F44" s="117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8">
        <f>_xll.qlRateHelperEarliestDate($C44,Trigger)</f>
        <v>43362</v>
      </c>
      <c r="K44" s="119">
        <f>_xll.qlRateHelperLatestDate($C44,Trigger)</f>
        <v>43453</v>
      </c>
    </row>
    <row r="45" spans="1:11" ht="11.25" customHeight="1" x14ac:dyDescent="0.25">
      <c r="A45" s="115" t="b">
        <v>1</v>
      </c>
      <c r="B45" s="116" t="str">
        <v>Z8</v>
      </c>
      <c r="C45" s="116" t="str">
        <f>Futures!H27</f>
        <v>obj_00559#0002</v>
      </c>
      <c r="D45" s="116" t="str">
        <f>_xll.qlRateHelperQuoteName(C45)</f>
        <v>USDFUT3MZ8_Quote</v>
      </c>
      <c r="E45" s="127">
        <f>_xll.qlRateHelperQuoteValue($C45,Trigger)</f>
        <v>97.002499999999998</v>
      </c>
      <c r="F45" s="117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8">
        <f>_xll.qlRateHelperEarliestDate($C45,Trigger)</f>
        <v>43453</v>
      </c>
      <c r="K45" s="119">
        <f>_xll.qlRateHelperLatestDate($C45,Trigger)</f>
        <v>43543</v>
      </c>
    </row>
    <row r="46" spans="1:11" ht="11.25" customHeight="1" x14ac:dyDescent="0.25">
      <c r="A46" s="115" t="b">
        <v>1</v>
      </c>
      <c r="B46" s="116" t="str">
        <v>H9</v>
      </c>
      <c r="C46" s="116" t="str">
        <f>Futures!H28</f>
        <v>obj_0058c#0002</v>
      </c>
      <c r="D46" s="116" t="str">
        <f>_xll.qlRateHelperQuoteName(C46)</f>
        <v>USDFUT3MH9_Quote</v>
      </c>
      <c r="E46" s="127">
        <f>_xll.qlRateHelperQuoteValue($C46,Trigger)</f>
        <v>96.942499999999995</v>
      </c>
      <c r="F46" s="117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8">
        <f>_xll.qlRateHelperEarliestDate($C46,Trigger)</f>
        <v>43544</v>
      </c>
      <c r="K46" s="119">
        <f>_xll.qlRateHelperLatestDate($C46,Trigger)</f>
        <v>43636</v>
      </c>
    </row>
    <row r="47" spans="1:11" ht="11.25" customHeight="1" x14ac:dyDescent="0.25">
      <c r="A47" s="115" t="b">
        <v>1</v>
      </c>
      <c r="B47" s="116" t="str">
        <v>M9</v>
      </c>
      <c r="C47" s="116" t="str">
        <f>Futures!H29</f>
        <v>obj_00585#0002</v>
      </c>
      <c r="D47" s="116" t="str">
        <f>_xll.qlRateHelperQuoteName(C47)</f>
        <v>USDFUT3MM9_Quote</v>
      </c>
      <c r="E47" s="127">
        <f>_xll.qlRateHelperQuoteValue($C47,Trigger)</f>
        <v>96.882499999999993</v>
      </c>
      <c r="F47" s="117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8">
        <f>_xll.qlRateHelperEarliestDate($C47,Trigger)</f>
        <v>43635</v>
      </c>
      <c r="K47" s="119">
        <f>_xll.qlRateHelperLatestDate($C47,Trigger)</f>
        <v>43727</v>
      </c>
    </row>
    <row r="48" spans="1:11" ht="11.25" customHeight="1" x14ac:dyDescent="0.25">
      <c r="A48" s="115" t="b">
        <v>1</v>
      </c>
      <c r="B48" s="116" t="str">
        <v>U9</v>
      </c>
      <c r="C48" s="116" t="str">
        <f>Futures!H30</f>
        <v>obj_00550#0002</v>
      </c>
      <c r="D48" s="116" t="str">
        <f>_xll.qlRateHelperQuoteName(C48)</f>
        <v>USDFUT3MU9_Quote</v>
      </c>
      <c r="E48" s="127">
        <f>_xll.qlRateHelperQuoteValue($C48,Trigger)</f>
        <v>96.822499999999991</v>
      </c>
      <c r="F48" s="117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8">
        <f>_xll.qlRateHelperEarliestDate($C48,Trigger)</f>
        <v>43726</v>
      </c>
      <c r="K48" s="119">
        <f>_xll.qlRateHelperLatestDate($C48,Trigger)</f>
        <v>43817</v>
      </c>
    </row>
    <row r="49" spans="1:13" ht="11.25" customHeight="1" x14ac:dyDescent="0.25">
      <c r="A49" s="115" t="b">
        <v>1</v>
      </c>
      <c r="B49" s="116" t="str">
        <v>Z9</v>
      </c>
      <c r="C49" s="116" t="str">
        <f>Futures!H31</f>
        <v>obj_0057a#0002</v>
      </c>
      <c r="D49" s="116" t="str">
        <f>_xll.qlRateHelperQuoteName(C49)</f>
        <v>USDFUT3MZ9_Quote</v>
      </c>
      <c r="E49" s="127">
        <f>_xll.qlRateHelperQuoteValue($C49,Trigger)</f>
        <v>96.757499999999993</v>
      </c>
      <c r="F49" s="117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8">
        <f>_xll.qlRateHelperEarliestDate($C49,Trigger)</f>
        <v>43817</v>
      </c>
      <c r="K49" s="119">
        <f>_xll.qlRateHelperLatestDate($C49,Trigger)</f>
        <v>43908</v>
      </c>
    </row>
    <row r="50" spans="1:13" ht="11.25" customHeight="1" x14ac:dyDescent="0.25">
      <c r="A50" s="115" t="b">
        <v>1</v>
      </c>
      <c r="B50" s="116" t="str">
        <v>H0</v>
      </c>
      <c r="C50" s="116" t="str">
        <f>Futures!H32</f>
        <v>obj_00579#0002</v>
      </c>
      <c r="D50" s="116" t="str">
        <f>_xll.qlRateHelperQuoteName(C50)</f>
        <v>USDFUT3MH0_Quote</v>
      </c>
      <c r="E50" s="127">
        <f>_xll.qlRateHelperQuoteValue($C50,Trigger)</f>
        <v>96.707499999999996</v>
      </c>
      <c r="F50" s="117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8">
        <f>_xll.qlRateHelperEarliestDate($C50,Trigger)</f>
        <v>43908</v>
      </c>
      <c r="K50" s="119">
        <f>_xll.qlRateHelperLatestDate($C50,Trigger)</f>
        <v>44000</v>
      </c>
    </row>
    <row r="51" spans="1:13" ht="11.25" customHeight="1" x14ac:dyDescent="0.25">
      <c r="A51" s="115" t="b">
        <v>1</v>
      </c>
      <c r="B51" s="116" t="str">
        <v>M0</v>
      </c>
      <c r="C51" s="116" t="str">
        <f>Futures!H33</f>
        <v>obj_00557#0002</v>
      </c>
      <c r="D51" s="116" t="str">
        <f>_xll.qlRateHelperQuoteName(C51)</f>
        <v>USDFUT3MM0_Quote</v>
      </c>
      <c r="E51" s="127">
        <f>_xll.qlRateHelperQuoteValue($C51,Trigger)</f>
        <v>96.657499999999999</v>
      </c>
      <c r="F51" s="117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8">
        <f>_xll.qlRateHelperEarliestDate($C51,Trigger)</f>
        <v>43999</v>
      </c>
      <c r="K51" s="119">
        <f>_xll.qlRateHelperLatestDate($C51,Trigger)</f>
        <v>44091</v>
      </c>
    </row>
    <row r="52" spans="1:13" ht="11.25" customHeight="1" x14ac:dyDescent="0.25">
      <c r="A52" s="115" t="b">
        <v>1</v>
      </c>
      <c r="B52" s="116" t="str">
        <v>U0</v>
      </c>
      <c r="C52" s="116" t="str">
        <f>Futures!H34</f>
        <v>obj_00566#0002</v>
      </c>
      <c r="D52" s="116" t="str">
        <f>_xll.qlRateHelperQuoteName(C52)</f>
        <v>USDFUT3MU0_Quote</v>
      </c>
      <c r="E52" s="127">
        <f>_xll.qlRateHelperQuoteValue($C52,Trigger)</f>
        <v>96.607500000000002</v>
      </c>
      <c r="F52" s="117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8">
        <f>_xll.qlRateHelperEarliestDate($C52,Trigger)</f>
        <v>44090</v>
      </c>
      <c r="K52" s="119">
        <f>_xll.qlRateHelperLatestDate($C52,Trigger)</f>
        <v>44181</v>
      </c>
    </row>
    <row r="53" spans="1:13" ht="11.25" customHeight="1" x14ac:dyDescent="0.25">
      <c r="A53" s="115" t="b">
        <v>1</v>
      </c>
      <c r="B53" s="116" t="str">
        <v>Z0</v>
      </c>
      <c r="C53" s="116" t="str">
        <f>Futures!H35</f>
        <v>obj_00567#0002</v>
      </c>
      <c r="D53" s="116" t="str">
        <f>_xll.qlRateHelperQuoteName(C53)</f>
        <v>USDFUT3MZ0_Quote</v>
      </c>
      <c r="E53" s="127">
        <f>_xll.qlRateHelperQuoteValue($C53,Trigger)</f>
        <v>96.555000000000007</v>
      </c>
      <c r="F53" s="117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8">
        <f>_xll.qlRateHelperEarliestDate($C53,Trigger)</f>
        <v>44181</v>
      </c>
      <c r="K53" s="119">
        <f>_xll.qlRateHelperLatestDate($C53,Trigger)</f>
        <v>44271</v>
      </c>
    </row>
    <row r="54" spans="1:13" ht="11.25" customHeight="1" x14ac:dyDescent="0.25">
      <c r="A54" s="115" t="b">
        <v>1</v>
      </c>
      <c r="B54" s="116" t="str">
        <v>H1</v>
      </c>
      <c r="C54" s="116" t="str">
        <f>Futures!H36</f>
        <v>obj_00551#0002</v>
      </c>
      <c r="D54" s="116" t="str">
        <f>_xll.qlRateHelperQuoteName(C54)</f>
        <v>USDFUT3MH1_Quote</v>
      </c>
      <c r="E54" s="127">
        <f>_xll.qlRateHelperQuoteValue($C54,Trigger)</f>
        <v>96.517499999999998</v>
      </c>
      <c r="F54" s="117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8">
        <f>_xll.qlRateHelperEarliestDate($C54,Trigger)</f>
        <v>44272</v>
      </c>
      <c r="K54" s="119">
        <f>_xll.qlRateHelperLatestDate($C54,Trigger)</f>
        <v>44364</v>
      </c>
    </row>
    <row r="55" spans="1:13" ht="11.25" customHeight="1" x14ac:dyDescent="0.25">
      <c r="A55" s="115" t="b">
        <v>1</v>
      </c>
      <c r="B55" s="116" t="str">
        <v>M1</v>
      </c>
      <c r="C55" s="116" t="str">
        <f>Futures!H37</f>
        <v>obj_00576#0002</v>
      </c>
      <c r="D55" s="116" t="str">
        <f>_xll.qlRateHelperQuoteName(C55)</f>
        <v>USDFUT3MM1_Quote</v>
      </c>
      <c r="E55" s="127">
        <f>_xll.qlRateHelperQuoteValue($C55,Trigger)</f>
        <v>96.484999999999999</v>
      </c>
      <c r="F55" s="117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8">
        <f>_xll.qlRateHelperEarliestDate($C55,Trigger)</f>
        <v>44363</v>
      </c>
      <c r="K55" s="119">
        <f>_xll.qlRateHelperLatestDate($C55,Trigger)</f>
        <v>44455</v>
      </c>
    </row>
    <row r="56" spans="1:13" ht="11.25" customHeight="1" x14ac:dyDescent="0.25">
      <c r="A56" s="115" t="b">
        <v>1</v>
      </c>
      <c r="B56" s="116" t="str">
        <v>U1</v>
      </c>
      <c r="C56" s="116" t="str">
        <f>Futures!H38</f>
        <v>obj_00555#0002</v>
      </c>
      <c r="D56" s="116" t="str">
        <f>_xll.qlRateHelperQuoteName(C56)</f>
        <v>USDFUT3MU1_Quote</v>
      </c>
      <c r="E56" s="127">
        <f>_xll.qlRateHelperQuoteValue($C56,Trigger)</f>
        <v>96.447499999999991</v>
      </c>
      <c r="F56" s="117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8">
        <f>_xll.qlRateHelperEarliestDate($C56,Trigger)</f>
        <v>44454</v>
      </c>
      <c r="K56" s="119">
        <f>_xll.qlRateHelperLatestDate($C56,Trigger)</f>
        <v>44545</v>
      </c>
    </row>
    <row r="57" spans="1:13" ht="11.25" customHeight="1" x14ac:dyDescent="0.25">
      <c r="A57" s="115" t="b">
        <v>1</v>
      </c>
      <c r="B57" s="116" t="str">
        <v>Z1</v>
      </c>
      <c r="C57" s="116" t="str">
        <f>Futures!H39</f>
        <v>obj_0055f#0002</v>
      </c>
      <c r="D57" s="116" t="str">
        <f>_xll.qlRateHelperQuoteName(C57)</f>
        <v>USDFUT3MZ1_Quote</v>
      </c>
      <c r="E57" s="127">
        <f>_xll.qlRateHelperQuoteValue($C57,Trigger)</f>
        <v>96.414999999999992</v>
      </c>
      <c r="F57" s="117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8">
        <f>_xll.qlRateHelperEarliestDate($C57,Trigger)</f>
        <v>44545</v>
      </c>
      <c r="K57" s="119">
        <f>_xll.qlRateHelperLatestDate($C57,Trigger)</f>
        <v>44635</v>
      </c>
    </row>
    <row r="58" spans="1:13" ht="11.25" customHeight="1" x14ac:dyDescent="0.25">
      <c r="A58" s="115" t="b">
        <v>1</v>
      </c>
      <c r="B58" s="116" t="str">
        <v>H2</v>
      </c>
      <c r="C58" s="116" t="str">
        <f>Futures!H40</f>
        <v>obj_00564#0002</v>
      </c>
      <c r="D58" s="116" t="str">
        <f>_xll.qlRateHelperQuoteName(C58)</f>
        <v>USDFUT3MH2_Quote</v>
      </c>
      <c r="E58" s="127">
        <f>_xll.qlRateHelperQuoteValue($C58,Trigger)</f>
        <v>96.387500000000003</v>
      </c>
      <c r="F58" s="117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8">
        <f>_xll.qlRateHelperEarliestDate($C58,Trigger)</f>
        <v>44636</v>
      </c>
      <c r="K58" s="119">
        <f>_xll.qlRateHelperLatestDate($C58,Trigger)</f>
        <v>44728</v>
      </c>
    </row>
    <row r="59" spans="1:13" ht="11.25" customHeight="1" x14ac:dyDescent="0.25">
      <c r="A59" s="115" t="b">
        <v>1</v>
      </c>
      <c r="B59" s="116" t="str">
        <v>M2</v>
      </c>
      <c r="C59" s="116" t="str">
        <f>Futures!H41</f>
        <v>obj_0055a#0002</v>
      </c>
      <c r="D59" s="116" t="str">
        <f>_xll.qlRateHelperQuoteName(C59)</f>
        <v>USDFUT3MM2_Quote</v>
      </c>
      <c r="E59" s="127">
        <f>_xll.qlRateHelperQuoteValue($C59,Trigger)</f>
        <v>96.352499999999992</v>
      </c>
      <c r="F59" s="117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8">
        <f>_xll.qlRateHelperEarliestDate($C59,Trigger)</f>
        <v>44727</v>
      </c>
      <c r="K59" s="119">
        <f>_xll.qlRateHelperLatestDate($C59,Trigger)</f>
        <v>44819</v>
      </c>
    </row>
    <row r="60" spans="1:13" ht="11.25" customHeight="1" x14ac:dyDescent="0.25">
      <c r="A60" s="115" t="b">
        <v>1</v>
      </c>
      <c r="B60" s="116" t="str">
        <v>U2</v>
      </c>
      <c r="C60" s="116" t="str">
        <f>Futures!H42</f>
        <v>obj_0057d#0002</v>
      </c>
      <c r="D60" s="116" t="str">
        <f>_xll.qlRateHelperQuoteName(C60)</f>
        <v>USDFUT3MU2_Quote</v>
      </c>
      <c r="E60" s="127">
        <f>_xll.qlRateHelperQuoteValue($C60,Trigger)</f>
        <v>96.335000000000008</v>
      </c>
      <c r="F60" s="117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8">
        <f>_xll.qlRateHelperEarliestDate($C60,Trigger)</f>
        <v>44825</v>
      </c>
      <c r="K60" s="119">
        <f>_xll.qlRateHelperLatestDate($C60,Trigger)</f>
        <v>44916</v>
      </c>
    </row>
    <row r="61" spans="1:13" ht="11.25" customHeight="1" x14ac:dyDescent="0.25">
      <c r="A61" s="115" t="b">
        <v>1</v>
      </c>
      <c r="B61" s="116" t="str">
        <v>Z2</v>
      </c>
      <c r="C61" s="116" t="str">
        <f>Futures!H43</f>
        <v>obj_00593#0002</v>
      </c>
      <c r="D61" s="116" t="str">
        <f>_xll.qlRateHelperQuoteName(C61)</f>
        <v>USDFUT3MZ2_Quote</v>
      </c>
      <c r="E61" s="127">
        <f>_xll.qlRateHelperQuoteValue($C61,Trigger)</f>
        <v>96.295000000000002</v>
      </c>
      <c r="F61" s="117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8">
        <f>_xll.qlRateHelperEarliestDate($C61,Trigger)</f>
        <v>44916</v>
      </c>
      <c r="K61" s="119">
        <f>_xll.qlRateHelperLatestDate($C61,Trigger)</f>
        <v>45006</v>
      </c>
    </row>
    <row r="62" spans="1:13" ht="11.25" customHeight="1" x14ac:dyDescent="0.25">
      <c r="A62" s="120" t="b">
        <v>1</v>
      </c>
      <c r="B62" s="121" t="str">
        <v>H3</v>
      </c>
      <c r="C62" s="121" t="str">
        <f>Futures!H44</f>
        <v>obj_0054a#0002</v>
      </c>
      <c r="D62" s="121" t="str">
        <f>_xll.qlRateHelperQuoteName(C62)</f>
        <v>USDFUT3MH3_Quote</v>
      </c>
      <c r="E62" s="128">
        <f>_xll.qlRateHelperQuoteValue($C62,Trigger)</f>
        <v>96.282499999999999</v>
      </c>
      <c r="F62" s="122">
        <f>_xll.qlFuturesRateHelperConvexityAdjustment($C62,Trigger)</f>
        <v>0</v>
      </c>
      <c r="G62" s="123" t="b">
        <v>1</v>
      </c>
      <c r="H62" s="123">
        <v>30</v>
      </c>
      <c r="I62" s="123">
        <v>1</v>
      </c>
      <c r="J62" s="124">
        <f>_xll.qlRateHelperEarliestDate($C62,Trigger)</f>
        <v>45000</v>
      </c>
      <c r="K62" s="125">
        <f>_xll.qlRateHelperLatestDate($C62,Trigger)</f>
        <v>45092</v>
      </c>
      <c r="L62" s="129"/>
    </row>
    <row r="63" spans="1:13" ht="11.25" customHeight="1" x14ac:dyDescent="0.25">
      <c r="A63" s="192"/>
      <c r="B63" s="193" t="s">
        <v>36</v>
      </c>
      <c r="C63" s="193" t="str">
        <f>Swaps!K5</f>
        <v>obj_00597#0002</v>
      </c>
      <c r="D63" s="193" t="str">
        <f>_xll.qlRateHelperQuoteName(C63)</f>
        <v>USDAM3L1Y_Quote</v>
      </c>
      <c r="E63" s="194">
        <f>_xll.qlRateHelperQuoteValue($C63,Trigger)</f>
        <v>3.4199999999999999E-3</v>
      </c>
      <c r="F63" s="194">
        <f>_xll.qlSwapRateHelperSpread($C63,Trigger)</f>
        <v>0</v>
      </c>
      <c r="G63" s="195" t="b">
        <f>IF(ISERROR(E63),FALSE,TRUE)</f>
        <v>1</v>
      </c>
      <c r="H63" s="195">
        <v>60</v>
      </c>
      <c r="I63" s="195">
        <v>1</v>
      </c>
      <c r="J63" s="196">
        <f>_xll.qlRateHelperEarliestDate($C63,Trigger)</f>
        <v>41922</v>
      </c>
      <c r="K63" s="197">
        <f>_xll.qlRateHelperLatestDate($C63,Trigger)</f>
        <v>42290</v>
      </c>
      <c r="M63" s="130"/>
    </row>
    <row r="64" spans="1:13" ht="11.25" customHeight="1" x14ac:dyDescent="0.25">
      <c r="A64" s="198"/>
      <c r="B64" s="116" t="s">
        <v>35</v>
      </c>
      <c r="C64" s="116" t="str">
        <f>Swaps!K6</f>
        <v>obj_0054b#0002</v>
      </c>
      <c r="D64" s="116" t="str">
        <f>_xll.qlRateHelperQuoteName(C64)</f>
        <v>USDAM3L15M_Quote</v>
      </c>
      <c r="E64" s="117" t="e">
        <f>_xll.qlRateHelperQuoteValue($C64,Trigger)</f>
        <v>#NUM!</v>
      </c>
      <c r="F64" s="117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8">
        <f>_xll.qlRateHelperEarliestDate($C64,Trigger)</f>
        <v>41922</v>
      </c>
      <c r="K64" s="119">
        <f>_xll.qlRateHelperLatestDate($C64,Trigger)</f>
        <v>42380</v>
      </c>
      <c r="M64" s="130"/>
    </row>
    <row r="65" spans="1:15" ht="11.25" customHeight="1" x14ac:dyDescent="0.25">
      <c r="A65" s="198"/>
      <c r="B65" s="116" t="s">
        <v>34</v>
      </c>
      <c r="C65" s="116" t="str">
        <f>Swaps!K7</f>
        <v>obj_0057c#0002</v>
      </c>
      <c r="D65" s="116" t="str">
        <f>_xll.qlRateHelperQuoteName(C65)</f>
        <v>USDAM3L18M_Quote</v>
      </c>
      <c r="E65" s="117" t="e">
        <f>_xll.qlRateHelperQuoteValue($C65,Trigger)</f>
        <v>#NUM!</v>
      </c>
      <c r="F65" s="117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8">
        <f>_xll.qlRateHelperEarliestDate($C65,Trigger)</f>
        <v>41922</v>
      </c>
      <c r="K65" s="119">
        <f>_xll.qlRateHelperLatestDate($C65,Trigger)</f>
        <v>42471</v>
      </c>
      <c r="M65" s="130"/>
    </row>
    <row r="66" spans="1:15" ht="11.25" customHeight="1" x14ac:dyDescent="0.25">
      <c r="A66" s="198"/>
      <c r="B66" s="116" t="s">
        <v>33</v>
      </c>
      <c r="C66" s="116" t="str">
        <f>Swaps!K8</f>
        <v>obj_00591#0002</v>
      </c>
      <c r="D66" s="116" t="str">
        <f>_xll.qlRateHelperQuoteName(C66)</f>
        <v>USDAM3L21M_Quote</v>
      </c>
      <c r="E66" s="117" t="e">
        <f>_xll.qlRateHelperQuoteValue($C66,Trigger)</f>
        <v>#NUM!</v>
      </c>
      <c r="F66" s="117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8">
        <f>_xll.qlRateHelperEarliestDate($C66,Trigger)</f>
        <v>41922</v>
      </c>
      <c r="K66" s="119">
        <f>_xll.qlRateHelperLatestDate($C66,Trigger)</f>
        <v>42562</v>
      </c>
      <c r="M66" s="130"/>
    </row>
    <row r="67" spans="1:15" ht="11.25" customHeight="1" x14ac:dyDescent="0.25">
      <c r="A67" s="198"/>
      <c r="B67" s="116" t="s">
        <v>32</v>
      </c>
      <c r="C67" s="116" t="str">
        <f>Swaps!K9</f>
        <v>obj_0058e#0002</v>
      </c>
      <c r="D67" s="116" t="str">
        <f>_xll.qlRateHelperQuoteName(C67)</f>
        <v>USDAM3L2Y_Quote</v>
      </c>
      <c r="E67" s="117">
        <f>_xll.qlRateHelperQuoteValue($C67,Trigger)</f>
        <v>7.5399999999999998E-3</v>
      </c>
      <c r="F67" s="117">
        <f>_xll.qlSwapRateHelperSpread($C67,Trigger)</f>
        <v>0</v>
      </c>
      <c r="G67" s="62" t="b">
        <f t="shared" si="0"/>
        <v>1</v>
      </c>
      <c r="H67" s="62">
        <v>60</v>
      </c>
      <c r="I67" s="62">
        <v>1</v>
      </c>
      <c r="J67" s="118">
        <f>_xll.qlRateHelperEarliestDate($C67,Trigger)</f>
        <v>41922</v>
      </c>
      <c r="K67" s="119">
        <f>_xll.qlRateHelperLatestDate($C67,Trigger)</f>
        <v>42654</v>
      </c>
      <c r="M67" s="130"/>
    </row>
    <row r="68" spans="1:15" ht="11.25" customHeight="1" x14ac:dyDescent="0.25">
      <c r="A68" s="198"/>
      <c r="B68" s="116" t="s">
        <v>31</v>
      </c>
      <c r="C68" s="116" t="str">
        <f>Swaps!K10</f>
        <v>obj_00574#0002</v>
      </c>
      <c r="D68" s="116" t="str">
        <f>_xll.qlRateHelperQuoteName(C68)</f>
        <v>USDAM3L3Y_Quote</v>
      </c>
      <c r="E68" s="117">
        <f>_xll.qlRateHelperQuoteValue($C68,Trigger)</f>
        <v>1.1939999999999999E-2</v>
      </c>
      <c r="F68" s="117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8">
        <f>_xll.qlRateHelperEarliestDate($C68,Trigger)</f>
        <v>41922</v>
      </c>
      <c r="K68" s="119">
        <f>_xll.qlRateHelperLatestDate($C68,Trigger)</f>
        <v>43018</v>
      </c>
      <c r="M68" s="130"/>
      <c r="O68" s="201"/>
    </row>
    <row r="69" spans="1:15" ht="11.25" customHeight="1" x14ac:dyDescent="0.25">
      <c r="A69" s="198"/>
      <c r="B69" s="116" t="s">
        <v>30</v>
      </c>
      <c r="C69" s="116" t="str">
        <f>Swaps!K11</f>
        <v>obj_00584#0002</v>
      </c>
      <c r="D69" s="116" t="str">
        <f>_xll.qlRateHelperQuoteName(C69)</f>
        <v>USDAM3L4Y_Quote</v>
      </c>
      <c r="E69" s="117">
        <f>_xll.qlRateHelperQuoteValue($C69,Trigger)</f>
        <v>1.541E-2</v>
      </c>
      <c r="F69" s="117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8">
        <f>_xll.qlRateHelperEarliestDate($C69,Trigger)</f>
        <v>41922</v>
      </c>
      <c r="K69" s="119">
        <f>_xll.qlRateHelperLatestDate($C69,Trigger)</f>
        <v>43383</v>
      </c>
      <c r="M69" s="130"/>
      <c r="O69" s="201"/>
    </row>
    <row r="70" spans="1:15" ht="11.25" customHeight="1" x14ac:dyDescent="0.25">
      <c r="A70" s="198"/>
      <c r="B70" s="116" t="s">
        <v>29</v>
      </c>
      <c r="C70" s="116" t="str">
        <f>Swaps!K12</f>
        <v>obj_0055e#0002</v>
      </c>
      <c r="D70" s="116" t="str">
        <f>_xll.qlRateHelperQuoteName(C70)</f>
        <v>USDAM3L5Y_Quote</v>
      </c>
      <c r="E70" s="117">
        <f>_xll.qlRateHelperQuoteValue($C70,Trigger)</f>
        <v>1.797E-2</v>
      </c>
      <c r="F70" s="117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8">
        <f>_xll.qlRateHelperEarliestDate($C70,Trigger)</f>
        <v>41922</v>
      </c>
      <c r="K70" s="119">
        <f>_xll.qlRateHelperLatestDate($C70,Trigger)</f>
        <v>43748</v>
      </c>
      <c r="M70" s="130"/>
      <c r="O70" s="201"/>
    </row>
    <row r="71" spans="1:15" ht="11.25" customHeight="1" x14ac:dyDescent="0.25">
      <c r="A71" s="198"/>
      <c r="B71" s="116" t="s">
        <v>28</v>
      </c>
      <c r="C71" s="116" t="str">
        <f>Swaps!K13</f>
        <v>obj_00590#0002</v>
      </c>
      <c r="D71" s="116" t="str">
        <f>_xll.qlRateHelperQuoteName(C71)</f>
        <v>USDAM3L6Y_Quote</v>
      </c>
      <c r="E71" s="117">
        <f>_xll.qlRateHelperQuoteValue($C71,Trigger)</f>
        <v>1.9949999999999999E-2</v>
      </c>
      <c r="F71" s="117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8">
        <f>_xll.qlRateHelperEarliestDate($C71,Trigger)</f>
        <v>41922</v>
      </c>
      <c r="K71" s="119">
        <f>_xll.qlRateHelperLatestDate($C71,Trigger)</f>
        <v>44117</v>
      </c>
      <c r="M71" s="130"/>
      <c r="O71" s="201"/>
    </row>
    <row r="72" spans="1:15" ht="11.25" customHeight="1" x14ac:dyDescent="0.25">
      <c r="A72" s="198"/>
      <c r="B72" s="116" t="s">
        <v>27</v>
      </c>
      <c r="C72" s="116" t="str">
        <f>Swaps!K14</f>
        <v>obj_00554#0002</v>
      </c>
      <c r="D72" s="116" t="str">
        <f>_xll.qlRateHelperQuoteName(C72)</f>
        <v>USDAM3L7Y_Quote</v>
      </c>
      <c r="E72" s="117">
        <f>_xll.qlRateHelperQuoteValue($C72,Trigger)</f>
        <v>2.1520000000000001E-2</v>
      </c>
      <c r="F72" s="117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8">
        <f>_xll.qlRateHelperEarliestDate($C72,Trigger)</f>
        <v>41922</v>
      </c>
      <c r="K72" s="119">
        <f>_xll.qlRateHelperLatestDate($C72,Trigger)</f>
        <v>44481</v>
      </c>
      <c r="M72" s="130"/>
      <c r="O72" s="201"/>
    </row>
    <row r="73" spans="1:15" ht="11.25" customHeight="1" x14ac:dyDescent="0.25">
      <c r="A73" s="198"/>
      <c r="B73" s="116" t="s">
        <v>26</v>
      </c>
      <c r="C73" s="116" t="str">
        <f>Swaps!K15</f>
        <v>obj_00560#0002</v>
      </c>
      <c r="D73" s="116" t="str">
        <f>_xll.qlRateHelperQuoteName(C73)</f>
        <v>USDAM3L8Y_Quote</v>
      </c>
      <c r="E73" s="117">
        <f>_xll.qlRateHelperQuoteValue($C73,Trigger)</f>
        <v>2.2800000000000001E-2</v>
      </c>
      <c r="F73" s="117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8">
        <f>_xll.qlRateHelperEarliestDate($C73,Trigger)</f>
        <v>41922</v>
      </c>
      <c r="K73" s="119">
        <f>_xll.qlRateHelperLatestDate($C73,Trigger)</f>
        <v>44845</v>
      </c>
      <c r="M73" s="130"/>
      <c r="O73" s="201"/>
    </row>
    <row r="74" spans="1:15" ht="11.25" customHeight="1" x14ac:dyDescent="0.25">
      <c r="A74" s="198"/>
      <c r="B74" s="116" t="s">
        <v>25</v>
      </c>
      <c r="C74" s="116" t="str">
        <f>Swaps!K16</f>
        <v>obj_00596#0002</v>
      </c>
      <c r="D74" s="116" t="str">
        <f>_xll.qlRateHelperQuoteName(C74)</f>
        <v>USDAM3L9Y_Quote</v>
      </c>
      <c r="E74" s="117">
        <f>_xll.qlRateHelperQuoteValue($C74,Trigger)</f>
        <v>2.3879999999999998E-2</v>
      </c>
      <c r="F74" s="117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8">
        <f>_xll.qlRateHelperEarliestDate($C74,Trigger)</f>
        <v>41922</v>
      </c>
      <c r="K74" s="119">
        <f>_xll.qlRateHelperLatestDate($C74,Trigger)</f>
        <v>45209</v>
      </c>
      <c r="M74" s="130"/>
      <c r="O74" s="201"/>
    </row>
    <row r="75" spans="1:15" ht="11.25" customHeight="1" x14ac:dyDescent="0.25">
      <c r="A75" s="198"/>
      <c r="B75" s="116" t="s">
        <v>24</v>
      </c>
      <c r="C75" s="116" t="str">
        <f>Swaps!K17</f>
        <v>obj_0056e#0002</v>
      </c>
      <c r="D75" s="116" t="str">
        <f>_xll.qlRateHelperQuoteName(C75)</f>
        <v>USDAM3L10Y_Quote</v>
      </c>
      <c r="E75" s="117">
        <f>_xll.qlRateHelperQuoteValue($C75,Trigger)</f>
        <v>2.4820000000000002E-2</v>
      </c>
      <c r="F75" s="117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8">
        <f>_xll.qlRateHelperEarliestDate($C75,Trigger)</f>
        <v>41922</v>
      </c>
      <c r="K75" s="119">
        <f>_xll.qlRateHelperLatestDate($C75,Trigger)</f>
        <v>45575</v>
      </c>
      <c r="M75" s="130"/>
      <c r="O75" s="201"/>
    </row>
    <row r="76" spans="1:15" ht="11.25" customHeight="1" x14ac:dyDescent="0.25">
      <c r="A76" s="198"/>
      <c r="B76" s="116" t="s">
        <v>23</v>
      </c>
      <c r="C76" s="116" t="str">
        <f>Swaps!K18</f>
        <v>obj_0057b#0002</v>
      </c>
      <c r="D76" s="116" t="str">
        <f>_xll.qlRateHelperQuoteName(C76)</f>
        <v>USDAM3L11Y_Quote</v>
      </c>
      <c r="E76" s="117" t="e">
        <f>_xll.qlRateHelperQuoteValue($C76,Trigger)</f>
        <v>#NUM!</v>
      </c>
      <c r="F76" s="117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8">
        <f>_xll.qlRateHelperEarliestDate($C76,Trigger)</f>
        <v>41922</v>
      </c>
      <c r="K76" s="119">
        <f>_xll.qlRateHelperLatestDate($C76,Trigger)</f>
        <v>45940</v>
      </c>
      <c r="M76" s="130"/>
      <c r="O76" s="201"/>
    </row>
    <row r="77" spans="1:15" ht="11.25" customHeight="1" x14ac:dyDescent="0.25">
      <c r="A77" s="198"/>
      <c r="B77" s="116" t="s">
        <v>22</v>
      </c>
      <c r="C77" s="116" t="str">
        <f>Swaps!K19</f>
        <v>obj_00570#0002</v>
      </c>
      <c r="D77" s="116" t="str">
        <f>_xll.qlRateHelperQuoteName(C77)</f>
        <v>USDAM3L12Y_Quote</v>
      </c>
      <c r="E77" s="117">
        <f>_xll.qlRateHelperQuoteValue($C77,Trigger)</f>
        <v>2.6349999999999998E-2</v>
      </c>
      <c r="F77" s="117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8">
        <f>_xll.qlRateHelperEarliestDate($C77,Trigger)</f>
        <v>41922</v>
      </c>
      <c r="K77" s="119">
        <f>_xll.qlRateHelperLatestDate($C77,Trigger)</f>
        <v>46308</v>
      </c>
      <c r="M77" s="130"/>
      <c r="O77" s="201"/>
    </row>
    <row r="78" spans="1:15" ht="11.25" customHeight="1" x14ac:dyDescent="0.25">
      <c r="A78" s="198"/>
      <c r="B78" s="116" t="s">
        <v>21</v>
      </c>
      <c r="C78" s="116" t="str">
        <f>Swaps!K20</f>
        <v>obj_00563#0002</v>
      </c>
      <c r="D78" s="116" t="str">
        <f>_xll.qlRateHelperQuoteName(C78)</f>
        <v>USDAM3L13Y_Quote</v>
      </c>
      <c r="E78" s="117" t="e">
        <f>_xll.qlRateHelperQuoteValue($C78,Trigger)</f>
        <v>#NUM!</v>
      </c>
      <c r="F78" s="117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8">
        <f>_xll.qlRateHelperEarliestDate($C78,Trigger)</f>
        <v>41922</v>
      </c>
      <c r="K78" s="119">
        <f>_xll.qlRateHelperLatestDate($C78,Trigger)</f>
        <v>46672</v>
      </c>
      <c r="M78" s="130"/>
      <c r="O78" s="201"/>
    </row>
    <row r="79" spans="1:15" ht="11.25" customHeight="1" x14ac:dyDescent="0.25">
      <c r="A79" s="198"/>
      <c r="B79" s="116" t="s">
        <v>20</v>
      </c>
      <c r="C79" s="116" t="str">
        <f>Swaps!K21</f>
        <v>obj_00556#0002</v>
      </c>
      <c r="D79" s="116" t="str">
        <f>_xll.qlRateHelperQuoteName(C79)</f>
        <v>USDAM3L14Y_Quote</v>
      </c>
      <c r="E79" s="117" t="e">
        <f>_xll.qlRateHelperQuoteValue($C79,Trigger)</f>
        <v>#NUM!</v>
      </c>
      <c r="F79" s="117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8">
        <f>_xll.qlRateHelperEarliestDate($C79,Trigger)</f>
        <v>41922</v>
      </c>
      <c r="K79" s="119">
        <f>_xll.qlRateHelperLatestDate($C79,Trigger)</f>
        <v>47036</v>
      </c>
      <c r="M79" s="130"/>
      <c r="O79" s="201"/>
    </row>
    <row r="80" spans="1:15" ht="11.25" customHeight="1" x14ac:dyDescent="0.25">
      <c r="A80" s="198"/>
      <c r="B80" s="116" t="s">
        <v>19</v>
      </c>
      <c r="C80" s="116" t="str">
        <f>Swaps!K22</f>
        <v>obj_0056c#0002</v>
      </c>
      <c r="D80" s="116" t="str">
        <f>_xll.qlRateHelperQuoteName(C80)</f>
        <v>USDAM3L15Y_Quote</v>
      </c>
      <c r="E80" s="117">
        <f>_xll.qlRateHelperQuoteValue($C80,Trigger)</f>
        <v>2.7910000000000001E-2</v>
      </c>
      <c r="F80" s="117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8">
        <f>_xll.qlRateHelperEarliestDate($C80,Trigger)</f>
        <v>41922</v>
      </c>
      <c r="K80" s="119">
        <f>_xll.qlRateHelperLatestDate($C80,Trigger)</f>
        <v>47401</v>
      </c>
      <c r="M80" s="130"/>
      <c r="O80" s="201"/>
    </row>
    <row r="81" spans="1:15" ht="11.25" customHeight="1" x14ac:dyDescent="0.25">
      <c r="A81" s="198"/>
      <c r="B81" s="116" t="s">
        <v>18</v>
      </c>
      <c r="C81" s="116" t="str">
        <f>Swaps!K23</f>
        <v>obj_0054e#0002</v>
      </c>
      <c r="D81" s="116" t="str">
        <f>_xll.qlRateHelperQuoteName(C81)</f>
        <v>USDAM3L16Y_Quote</v>
      </c>
      <c r="E81" s="117" t="e">
        <f>_xll.qlRateHelperQuoteValue($C81,Trigger)</f>
        <v>#NUM!</v>
      </c>
      <c r="F81" s="117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8">
        <f>_xll.qlRateHelperEarliestDate($C81,Trigger)</f>
        <v>41922</v>
      </c>
      <c r="K81" s="119">
        <f>_xll.qlRateHelperLatestDate($C81,Trigger)</f>
        <v>47766</v>
      </c>
      <c r="M81" s="130"/>
      <c r="O81" s="201"/>
    </row>
    <row r="82" spans="1:15" ht="11.25" customHeight="1" x14ac:dyDescent="0.25">
      <c r="A82" s="198"/>
      <c r="B82" s="116" t="s">
        <v>17</v>
      </c>
      <c r="C82" s="116" t="str">
        <f>Swaps!K24</f>
        <v>obj_00592#0002</v>
      </c>
      <c r="D82" s="116" t="str">
        <f>_xll.qlRateHelperQuoteName(C82)</f>
        <v>USDAM3L17Y_Quote</v>
      </c>
      <c r="E82" s="117" t="e">
        <f>_xll.qlRateHelperQuoteValue($C82,Trigger)</f>
        <v>#NUM!</v>
      </c>
      <c r="F82" s="117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8">
        <f>_xll.qlRateHelperEarliestDate($C82,Trigger)</f>
        <v>41922</v>
      </c>
      <c r="K82" s="119">
        <f>_xll.qlRateHelperLatestDate($C82,Trigger)</f>
        <v>48131</v>
      </c>
      <c r="M82" s="130"/>
      <c r="O82" s="201"/>
    </row>
    <row r="83" spans="1:15" ht="11.25" customHeight="1" x14ac:dyDescent="0.25">
      <c r="A83" s="198"/>
      <c r="B83" s="116" t="s">
        <v>16</v>
      </c>
      <c r="C83" s="116" t="str">
        <f>Swaps!K25</f>
        <v>obj_00571#0002</v>
      </c>
      <c r="D83" s="116" t="str">
        <f>_xll.qlRateHelperQuoteName(C83)</f>
        <v>USDAM3L18Y_Quote</v>
      </c>
      <c r="E83" s="117" t="e">
        <f>_xll.qlRateHelperQuoteValue($C83,Trigger)</f>
        <v>#NUM!</v>
      </c>
      <c r="F83" s="117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8">
        <f>_xll.qlRateHelperEarliestDate($C83,Trigger)</f>
        <v>41922</v>
      </c>
      <c r="K83" s="119">
        <f>_xll.qlRateHelperLatestDate($C83,Trigger)</f>
        <v>48499</v>
      </c>
      <c r="M83" s="130"/>
      <c r="O83" s="201"/>
    </row>
    <row r="84" spans="1:15" ht="11.25" customHeight="1" x14ac:dyDescent="0.25">
      <c r="A84" s="198"/>
      <c r="B84" s="116" t="s">
        <v>15</v>
      </c>
      <c r="C84" s="116" t="str">
        <f>Swaps!K26</f>
        <v>obj_0054d#0002</v>
      </c>
      <c r="D84" s="116" t="str">
        <f>_xll.qlRateHelperQuoteName(C84)</f>
        <v>USDAM3L19Y_Quote</v>
      </c>
      <c r="E84" s="117" t="e">
        <f>_xll.qlRateHelperQuoteValue($C84,Trigger)</f>
        <v>#NUM!</v>
      </c>
      <c r="F84" s="117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8">
        <f>_xll.qlRateHelperEarliestDate($C84,Trigger)</f>
        <v>41922</v>
      </c>
      <c r="K84" s="119">
        <f>_xll.qlRateHelperLatestDate($C84,Trigger)</f>
        <v>48863</v>
      </c>
      <c r="M84" s="130"/>
      <c r="O84" s="201"/>
    </row>
    <row r="85" spans="1:15" ht="11.25" customHeight="1" x14ac:dyDescent="0.25">
      <c r="A85" s="198"/>
      <c r="B85" s="116" t="s">
        <v>14</v>
      </c>
      <c r="C85" s="116" t="str">
        <f>Swaps!K27</f>
        <v>obj_00568#0002</v>
      </c>
      <c r="D85" s="116" t="str">
        <f>_xll.qlRateHelperQuoteName(C85)</f>
        <v>USDAM3L20Y_Quote</v>
      </c>
      <c r="E85" s="117">
        <f>_xll.qlRateHelperQuoteValue($C85,Trigger)</f>
        <v>2.9379999999999996E-2</v>
      </c>
      <c r="F85" s="117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8">
        <f>_xll.qlRateHelperEarliestDate($C85,Trigger)</f>
        <v>41922</v>
      </c>
      <c r="K85" s="119">
        <f>_xll.qlRateHelperLatestDate($C85,Trigger)</f>
        <v>49227</v>
      </c>
      <c r="M85" s="130"/>
      <c r="O85" s="201"/>
    </row>
    <row r="86" spans="1:15" ht="11.25" customHeight="1" x14ac:dyDescent="0.25">
      <c r="A86" s="198"/>
      <c r="B86" s="116" t="s">
        <v>13</v>
      </c>
      <c r="C86" s="116" t="str">
        <f>Swaps!K28</f>
        <v>obj_00562#0002</v>
      </c>
      <c r="D86" s="116" t="str">
        <f>_xll.qlRateHelperQuoteName(C86)</f>
        <v>USDAM3L21Y_Quote</v>
      </c>
      <c r="E86" s="117" t="e">
        <f>_xll.qlRateHelperQuoteValue($C86,Trigger)</f>
        <v>#NUM!</v>
      </c>
      <c r="F86" s="117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8">
        <f>_xll.qlRateHelperEarliestDate($C86,Trigger)</f>
        <v>41922</v>
      </c>
      <c r="K86" s="119">
        <f>_xll.qlRateHelperLatestDate($C86,Trigger)</f>
        <v>49592</v>
      </c>
      <c r="M86" s="130"/>
      <c r="O86" s="201"/>
    </row>
    <row r="87" spans="1:15" ht="11.25" customHeight="1" x14ac:dyDescent="0.25">
      <c r="A87" s="198"/>
      <c r="B87" s="116" t="s">
        <v>12</v>
      </c>
      <c r="C87" s="116" t="str">
        <f>Swaps!K29</f>
        <v>obj_00577#0002</v>
      </c>
      <c r="D87" s="116" t="str">
        <f>_xll.qlRateHelperQuoteName(C87)</f>
        <v>USDAM3L22Y_Quote</v>
      </c>
      <c r="E87" s="117" t="e">
        <f>_xll.qlRateHelperQuoteValue($C87,Trigger)</f>
        <v>#NUM!</v>
      </c>
      <c r="F87" s="117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8">
        <f>_xll.qlRateHelperEarliestDate($C87,Trigger)</f>
        <v>41922</v>
      </c>
      <c r="K87" s="119">
        <f>_xll.qlRateHelperLatestDate($C87,Trigger)</f>
        <v>49958</v>
      </c>
      <c r="M87" s="130"/>
      <c r="O87" s="201"/>
    </row>
    <row r="88" spans="1:15" ht="11.25" customHeight="1" x14ac:dyDescent="0.25">
      <c r="A88" s="198"/>
      <c r="B88" s="116" t="s">
        <v>11</v>
      </c>
      <c r="C88" s="116" t="str">
        <f>Swaps!K30</f>
        <v>obj_0057e#0002</v>
      </c>
      <c r="D88" s="116" t="str">
        <f>_xll.qlRateHelperQuoteName(C88)</f>
        <v>USDAM3L23Y_Quote</v>
      </c>
      <c r="E88" s="117" t="e">
        <f>_xll.qlRateHelperQuoteValue($C88,Trigger)</f>
        <v>#NUM!</v>
      </c>
      <c r="F88" s="117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8">
        <f>_xll.qlRateHelperEarliestDate($C88,Trigger)</f>
        <v>41922</v>
      </c>
      <c r="K88" s="119">
        <f>_xll.qlRateHelperLatestDate($C88,Trigger)</f>
        <v>50326</v>
      </c>
      <c r="M88" s="130"/>
      <c r="O88" s="201"/>
    </row>
    <row r="89" spans="1:15" ht="11.25" customHeight="1" x14ac:dyDescent="0.25">
      <c r="A89" s="198"/>
      <c r="B89" s="116" t="s">
        <v>10</v>
      </c>
      <c r="C89" s="116" t="str">
        <f>Swaps!K31</f>
        <v>obj_00565#0002</v>
      </c>
      <c r="D89" s="116" t="str">
        <f>_xll.qlRateHelperQuoteName(C89)</f>
        <v>USDAM3L24Y_Quote</v>
      </c>
      <c r="E89" s="117" t="e">
        <f>_xll.qlRateHelperQuoteValue($C89,Trigger)</f>
        <v>#NUM!</v>
      </c>
      <c r="F89" s="117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8">
        <f>_xll.qlRateHelperEarliestDate($C89,Trigger)</f>
        <v>41922</v>
      </c>
      <c r="K89" s="119">
        <f>_xll.qlRateHelperLatestDate($C89,Trigger)</f>
        <v>50690</v>
      </c>
      <c r="M89" s="130"/>
      <c r="O89" s="201"/>
    </row>
    <row r="90" spans="1:15" ht="11.25" customHeight="1" x14ac:dyDescent="0.25">
      <c r="A90" s="198"/>
      <c r="B90" s="116" t="s">
        <v>9</v>
      </c>
      <c r="C90" s="116" t="str">
        <f>Swaps!K32</f>
        <v>obj_0054c#0002</v>
      </c>
      <c r="D90" s="116" t="str">
        <f>_xll.qlRateHelperQuoteName(C90)</f>
        <v>USDAM3L25Y_Quote</v>
      </c>
      <c r="E90" s="117">
        <f>_xll.qlRateHelperQuoteValue($C90,Trigger)</f>
        <v>3.0069999999999996E-2</v>
      </c>
      <c r="F90" s="117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8">
        <f>_xll.qlRateHelperEarliestDate($C90,Trigger)</f>
        <v>41922</v>
      </c>
      <c r="K90" s="119">
        <f>_xll.qlRateHelperLatestDate($C90,Trigger)</f>
        <v>51054</v>
      </c>
      <c r="M90" s="130"/>
      <c r="O90" s="201"/>
    </row>
    <row r="91" spans="1:15" ht="11.25" customHeight="1" x14ac:dyDescent="0.25">
      <c r="A91" s="198"/>
      <c r="B91" s="116" t="s">
        <v>8</v>
      </c>
      <c r="C91" s="116" t="str">
        <f>Swaps!K33</f>
        <v>obj_00552#0002</v>
      </c>
      <c r="D91" s="116" t="str">
        <f>_xll.qlRateHelperQuoteName(C91)</f>
        <v>USDAM3L26Y_Quote</v>
      </c>
      <c r="E91" s="117" t="e">
        <f>_xll.qlRateHelperQuoteValue($C91,Trigger)</f>
        <v>#NUM!</v>
      </c>
      <c r="F91" s="117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8">
        <f>_xll.qlRateHelperEarliestDate($C91,Trigger)</f>
        <v>41922</v>
      </c>
      <c r="K91" s="119">
        <f>_xll.qlRateHelperLatestDate($C91,Trigger)</f>
        <v>51419</v>
      </c>
      <c r="M91" s="130"/>
      <c r="O91" s="201"/>
    </row>
    <row r="92" spans="1:15" ht="11.25" customHeight="1" x14ac:dyDescent="0.25">
      <c r="A92" s="198"/>
      <c r="B92" s="116" t="s">
        <v>7</v>
      </c>
      <c r="C92" s="116" t="str">
        <f>Swaps!K34</f>
        <v>obj_0058d#0002</v>
      </c>
      <c r="D92" s="116" t="str">
        <f>_xll.qlRateHelperQuoteName(C92)</f>
        <v>USDAM3L27Y_Quote</v>
      </c>
      <c r="E92" s="117" t="e">
        <f>_xll.qlRateHelperQuoteValue($C92,Trigger)</f>
        <v>#NUM!</v>
      </c>
      <c r="F92" s="117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8">
        <f>_xll.qlRateHelperEarliestDate($C92,Trigger)</f>
        <v>41922</v>
      </c>
      <c r="K92" s="119">
        <f>_xll.qlRateHelperLatestDate($C92,Trigger)</f>
        <v>51784</v>
      </c>
      <c r="M92" s="130"/>
      <c r="O92" s="201"/>
    </row>
    <row r="93" spans="1:15" ht="11.25" customHeight="1" x14ac:dyDescent="0.25">
      <c r="A93" s="198"/>
      <c r="B93" s="116" t="s">
        <v>6</v>
      </c>
      <c r="C93" s="116" t="str">
        <f>Swaps!K35</f>
        <v>obj_00549#0002</v>
      </c>
      <c r="D93" s="116" t="str">
        <f>_xll.qlRateHelperQuoteName(C93)</f>
        <v>USDAM3L28Y_Quote</v>
      </c>
      <c r="E93" s="117" t="e">
        <f>_xll.qlRateHelperQuoteValue($C93,Trigger)</f>
        <v>#NUM!</v>
      </c>
      <c r="F93" s="117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8">
        <f>_xll.qlRateHelperEarliestDate($C93,Trigger)</f>
        <v>41922</v>
      </c>
      <c r="K93" s="119">
        <f>_xll.qlRateHelperLatestDate($C93,Trigger)</f>
        <v>52149</v>
      </c>
      <c r="M93" s="130"/>
      <c r="O93" s="201"/>
    </row>
    <row r="94" spans="1:15" ht="11.25" customHeight="1" x14ac:dyDescent="0.25">
      <c r="A94" s="198"/>
      <c r="B94" s="116" t="s">
        <v>5</v>
      </c>
      <c r="C94" s="116" t="str">
        <f>Swaps!K36</f>
        <v>obj_00575#0002</v>
      </c>
      <c r="D94" s="116" t="str">
        <f>_xll.qlRateHelperQuoteName(C94)</f>
        <v>USDAM3L29Y_Quote</v>
      </c>
      <c r="E94" s="117" t="e">
        <f>_xll.qlRateHelperQuoteValue($C94,Trigger)</f>
        <v>#NUM!</v>
      </c>
      <c r="F94" s="117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8">
        <f>_xll.qlRateHelperEarliestDate($C94,Trigger)</f>
        <v>41922</v>
      </c>
      <c r="K94" s="119">
        <f>_xll.qlRateHelperLatestDate($C94,Trigger)</f>
        <v>52517</v>
      </c>
      <c r="M94" s="130"/>
      <c r="O94" s="201"/>
    </row>
    <row r="95" spans="1:15" ht="11.25" customHeight="1" x14ac:dyDescent="0.25">
      <c r="A95" s="198"/>
      <c r="B95" s="116" t="s">
        <v>4</v>
      </c>
      <c r="C95" s="116" t="str">
        <f>Swaps!K37</f>
        <v>obj_0055c#0002</v>
      </c>
      <c r="D95" s="116" t="str">
        <f>_xll.qlRateHelperQuoteName(C95)</f>
        <v>USDAM3L30Y_Quote</v>
      </c>
      <c r="E95" s="117">
        <f>_xll.qlRateHelperQuoteValue($C95,Trigger)</f>
        <v>3.0430000000000002E-2</v>
      </c>
      <c r="F95" s="117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8">
        <f>_xll.qlRateHelperEarliestDate($C95,Trigger)</f>
        <v>41922</v>
      </c>
      <c r="K95" s="119">
        <f>_xll.qlRateHelperLatestDate($C95,Trigger)</f>
        <v>52881</v>
      </c>
      <c r="M95" s="130"/>
      <c r="O95" s="201"/>
    </row>
    <row r="96" spans="1:15" ht="11.25" customHeight="1" x14ac:dyDescent="0.25">
      <c r="A96" s="198"/>
      <c r="B96" s="116" t="s">
        <v>3</v>
      </c>
      <c r="C96" s="116" t="str">
        <f>Swaps!K38</f>
        <v>obj_00553#0002</v>
      </c>
      <c r="D96" s="116" t="str">
        <f>_xll.qlRateHelperQuoteName(C96)</f>
        <v>USDAM3L35Y_Quote</v>
      </c>
      <c r="E96" s="117" t="e">
        <f>_xll.qlRateHelperQuoteValue($C96,Trigger)</f>
        <v>#NUM!</v>
      </c>
      <c r="F96" s="117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8">
        <f>_xll.qlRateHelperEarliestDate($C96,Trigger)</f>
        <v>41922</v>
      </c>
      <c r="K96" s="119">
        <f>_xll.qlRateHelperLatestDate($C96,Trigger)</f>
        <v>54708</v>
      </c>
      <c r="M96" s="130"/>
      <c r="O96" s="201"/>
    </row>
    <row r="97" spans="1:15" ht="11.25" customHeight="1" x14ac:dyDescent="0.25">
      <c r="A97" s="198"/>
      <c r="B97" s="116" t="s">
        <v>2</v>
      </c>
      <c r="C97" s="116" t="str">
        <f>Swaps!K39</f>
        <v>obj_00558#0002</v>
      </c>
      <c r="D97" s="116" t="str">
        <f>_xll.qlRateHelperQuoteName(C97)</f>
        <v>USDAM3L40Y_Quote</v>
      </c>
      <c r="E97" s="117">
        <f>_xll.qlRateHelperQuoteValue($C97,Trigger)</f>
        <v>3.0620000000000001E-2</v>
      </c>
      <c r="F97" s="117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8">
        <f>_xll.qlRateHelperEarliestDate($C97,Trigger)</f>
        <v>41922</v>
      </c>
      <c r="K97" s="119">
        <f>_xll.qlRateHelperLatestDate($C97,Trigger)</f>
        <v>56535</v>
      </c>
      <c r="M97" s="130"/>
      <c r="O97" s="201"/>
    </row>
    <row r="98" spans="1:15" ht="11.25" customHeight="1" x14ac:dyDescent="0.25">
      <c r="A98" s="198"/>
      <c r="B98" s="116" t="s">
        <v>1</v>
      </c>
      <c r="C98" s="116" t="str">
        <f>Swaps!K40</f>
        <v>obj_00569#0002</v>
      </c>
      <c r="D98" s="116" t="str">
        <f>_xll.qlRateHelperQuoteName(C98)</f>
        <v>USDAM3L50Y_Quote</v>
      </c>
      <c r="E98" s="117">
        <f>_xll.qlRateHelperQuoteValue($C98,Trigger)</f>
        <v>3.0430000000000002E-2</v>
      </c>
      <c r="F98" s="117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8">
        <f>_xll.qlRateHelperEarliestDate($C98,Trigger)</f>
        <v>41922</v>
      </c>
      <c r="K98" s="119">
        <f>_xll.qlRateHelperLatestDate($C98,Trigger)</f>
        <v>60185</v>
      </c>
      <c r="M98" s="130"/>
      <c r="O98" s="201"/>
    </row>
    <row r="99" spans="1:15" ht="11.25" customHeight="1" x14ac:dyDescent="0.25">
      <c r="A99" s="198"/>
      <c r="B99" s="116" t="s">
        <v>0</v>
      </c>
      <c r="C99" s="116" t="str">
        <f>Swaps!K41</f>
        <v>obj_00573#0002</v>
      </c>
      <c r="D99" s="116" t="str">
        <f>_xll.qlRateHelperQuoteName(C99)</f>
        <v>USDAM3L60Y_Quote</v>
      </c>
      <c r="E99" s="117" t="e">
        <f>_xll.qlRateHelperQuoteValue($C99,Trigger)</f>
        <v>#NUM!</v>
      </c>
      <c r="F99" s="117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8">
        <f>_xll.qlRateHelperEarliestDate($C99,Trigger)</f>
        <v>41922</v>
      </c>
      <c r="K99" s="119">
        <f>_xll.qlRateHelperLatestDate($C99,Trigger)</f>
        <v>63837</v>
      </c>
      <c r="M99" s="130"/>
    </row>
    <row r="100" spans="1:15" ht="11.25" customHeight="1" x14ac:dyDescent="0.25">
      <c r="A100" s="192"/>
      <c r="B100" s="193" t="str">
        <f>Swaps!C43</f>
        <v>1Y</v>
      </c>
      <c r="C100" s="193" t="str">
        <f>Swaps!K43</f>
        <v>obj_0077d#0002</v>
      </c>
      <c r="D100" s="193" t="str">
        <f>_xll.qlRateHelperQuoteName(C100)</f>
        <v>USD_CURVE_3M_1Y_Quote</v>
      </c>
      <c r="E100" s="194">
        <f>_xll.qlRateHelperQuoteValue($C100,Trigger)</f>
        <v>3.4248738400000003E-3</v>
      </c>
      <c r="F100" s="194">
        <f>_xll.qlSwapRateHelperSpread($C100,Trigger)</f>
        <v>0</v>
      </c>
      <c r="G100" s="195" t="b">
        <f t="shared" si="0"/>
        <v>1</v>
      </c>
      <c r="H100" s="195">
        <v>50</v>
      </c>
      <c r="I100" s="195">
        <v>1</v>
      </c>
      <c r="J100" s="196">
        <f>_xll.qlRateHelperEarliestDate($C100,Trigger)</f>
        <v>41922</v>
      </c>
      <c r="K100" s="197">
        <f>_xll.qlRateHelperLatestDate($C100,Trigger)</f>
        <v>42290</v>
      </c>
    </row>
    <row r="101" spans="1:15" ht="11.25" customHeight="1" x14ac:dyDescent="0.25">
      <c r="A101" s="198"/>
      <c r="B101" s="116" t="str">
        <f>Swaps!C44</f>
        <v>15M</v>
      </c>
      <c r="C101" s="116" t="str">
        <f>Swaps!K44</f>
        <v>obj_00775#0002</v>
      </c>
      <c r="D101" s="116" t="str">
        <f>_xll.qlRateHelperQuoteName(C101)</f>
        <v>USD_CURVE_3M_15M_Quote</v>
      </c>
      <c r="E101" s="117" t="e">
        <f>_xll.qlRateHelperQuoteValue($C101,Trigger)</f>
        <v>#NUM!</v>
      </c>
      <c r="F101" s="117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8">
        <f>_xll.qlRateHelperEarliestDate($C101,Trigger)</f>
        <v>41922</v>
      </c>
      <c r="K101" s="119">
        <f>_xll.qlRateHelperLatestDate($C101,Trigger)</f>
        <v>42380</v>
      </c>
    </row>
    <row r="102" spans="1:15" ht="11.25" customHeight="1" x14ac:dyDescent="0.25">
      <c r="A102" s="198"/>
      <c r="B102" s="116" t="str">
        <f>Swaps!C45</f>
        <v>18M</v>
      </c>
      <c r="C102" s="116" t="str">
        <f>Swaps!K45</f>
        <v>obj_00763#0002</v>
      </c>
      <c r="D102" s="116" t="str">
        <f>_xll.qlRateHelperQuoteName(C102)</f>
        <v>USD_CURVE_3M_18M_Quote</v>
      </c>
      <c r="E102" s="117" t="e">
        <f>_xll.qlRateHelperQuoteValue($C102,Trigger)</f>
        <v>#NUM!</v>
      </c>
      <c r="F102" s="117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8">
        <f>_xll.qlRateHelperEarliestDate($C102,Trigger)</f>
        <v>41922</v>
      </c>
      <c r="K102" s="119">
        <f>_xll.qlRateHelperLatestDate($C102,Trigger)</f>
        <v>42471</v>
      </c>
    </row>
    <row r="103" spans="1:15" ht="11.25" customHeight="1" x14ac:dyDescent="0.25">
      <c r="A103" s="198"/>
      <c r="B103" s="116" t="str">
        <f>Swaps!C46</f>
        <v>21M</v>
      </c>
      <c r="C103" s="116" t="str">
        <f>Swaps!K46</f>
        <v>obj_0076f#0002</v>
      </c>
      <c r="D103" s="116" t="str">
        <f>_xll.qlRateHelperQuoteName(C103)</f>
        <v>USD_CURVE_3M_21M_Quote</v>
      </c>
      <c r="E103" s="117" t="e">
        <f>_xll.qlRateHelperQuoteValue($C103,Trigger)</f>
        <v>#NUM!</v>
      </c>
      <c r="F103" s="117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8">
        <f>_xll.qlRateHelperEarliestDate($C103,Trigger)</f>
        <v>41922</v>
      </c>
      <c r="K103" s="119">
        <f>_xll.qlRateHelperLatestDate($C103,Trigger)</f>
        <v>42562</v>
      </c>
    </row>
    <row r="104" spans="1:15" ht="11.25" customHeight="1" x14ac:dyDescent="0.25">
      <c r="A104" s="198"/>
      <c r="B104" s="116" t="str">
        <f>Swaps!C47</f>
        <v>2Y</v>
      </c>
      <c r="C104" s="116" t="str">
        <f>Swaps!K47</f>
        <v>obj_00764#0002</v>
      </c>
      <c r="D104" s="116" t="str">
        <f>_xll.qlRateHelperQuoteName(C104)</f>
        <v>USD_CURVE_3M_2Y_Quote</v>
      </c>
      <c r="E104" s="117">
        <f>_xll.qlRateHelperQuoteValue($C104,Trigger)</f>
        <v>7.5617196399999998E-3</v>
      </c>
      <c r="F104" s="117">
        <f>_xll.qlSwapRateHelperSpread($C104,Trigger)</f>
        <v>0</v>
      </c>
      <c r="G104" s="62" t="b">
        <f t="shared" si="0"/>
        <v>1</v>
      </c>
      <c r="H104" s="62">
        <v>50</v>
      </c>
      <c r="I104" s="62">
        <v>1</v>
      </c>
      <c r="J104" s="118">
        <f>_xll.qlRateHelperEarliestDate($C104,Trigger)</f>
        <v>41922</v>
      </c>
      <c r="K104" s="119">
        <f>_xll.qlRateHelperLatestDate($C104,Trigger)</f>
        <v>42654</v>
      </c>
      <c r="O104" s="201"/>
    </row>
    <row r="105" spans="1:15" ht="11.25" customHeight="1" x14ac:dyDescent="0.25">
      <c r="A105" s="198"/>
      <c r="B105" s="116" t="str">
        <f>Swaps!C48</f>
        <v>3Y</v>
      </c>
      <c r="C105" s="116" t="str">
        <f>Swaps!K48</f>
        <v>obj_0076d#0002</v>
      </c>
      <c r="D105" s="116" t="str">
        <f>_xll.qlRateHelperQuoteName(C105)</f>
        <v>USD_CURVE_3M_3Y_Quote</v>
      </c>
      <c r="E105" s="117">
        <f>_xll.qlRateHelperQuoteValue($C105,Trigger)</f>
        <v>1.1939999999999999E-2</v>
      </c>
      <c r="F105" s="117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8">
        <f>_xll.qlRateHelperEarliestDate($C105,Trigger)</f>
        <v>41922</v>
      </c>
      <c r="K105" s="119">
        <f>_xll.qlRateHelperLatestDate($C105,Trigger)</f>
        <v>43018</v>
      </c>
      <c r="O105" s="201"/>
    </row>
    <row r="106" spans="1:15" ht="11.25" customHeight="1" x14ac:dyDescent="0.25">
      <c r="A106" s="198"/>
      <c r="B106" s="116" t="str">
        <f>Swaps!C49</f>
        <v>4Y</v>
      </c>
      <c r="C106" s="116" t="str">
        <f>Swaps!K49</f>
        <v>obj_0076a#0002</v>
      </c>
      <c r="D106" s="116" t="str">
        <f>_xll.qlRateHelperQuoteName(C106)</f>
        <v>USD_CURVE_3M_4Y_Quote</v>
      </c>
      <c r="E106" s="117">
        <f>_xll.qlRateHelperQuoteValue($C106,Trigger)</f>
        <v>1.5429999999999999E-2</v>
      </c>
      <c r="F106" s="117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8">
        <f>_xll.qlRateHelperEarliestDate($C106,Trigger)</f>
        <v>41922</v>
      </c>
      <c r="K106" s="119">
        <f>_xll.qlRateHelperLatestDate($C106,Trigger)</f>
        <v>43383</v>
      </c>
      <c r="O106" s="201"/>
    </row>
    <row r="107" spans="1:15" ht="11.25" customHeight="1" x14ac:dyDescent="0.25">
      <c r="A107" s="198"/>
      <c r="B107" s="116" t="str">
        <f>Swaps!C50</f>
        <v>5Y</v>
      </c>
      <c r="C107" s="116" t="str">
        <f>Swaps!K50</f>
        <v>obj_00780#0002</v>
      </c>
      <c r="D107" s="116" t="str">
        <f>_xll.qlRateHelperQuoteName(C107)</f>
        <v>USD_CURVE_3M_5Y_Quote</v>
      </c>
      <c r="E107" s="117">
        <f>_xll.qlRateHelperQuoteValue($C107,Trigger)</f>
        <v>1.8000000000000002E-2</v>
      </c>
      <c r="F107" s="117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8">
        <f>_xll.qlRateHelperEarliestDate($C107,Trigger)</f>
        <v>41922</v>
      </c>
      <c r="K107" s="119">
        <f>_xll.qlRateHelperLatestDate($C107,Trigger)</f>
        <v>43748</v>
      </c>
      <c r="O107" s="201"/>
    </row>
    <row r="108" spans="1:15" ht="11.25" customHeight="1" x14ac:dyDescent="0.25">
      <c r="A108" s="198"/>
      <c r="B108" s="116" t="str">
        <f>Swaps!C51</f>
        <v>6Y</v>
      </c>
      <c r="C108" s="116" t="str">
        <f>Swaps!K51</f>
        <v>obj_0077a#0002</v>
      </c>
      <c r="D108" s="116" t="str">
        <f>_xll.qlRateHelperQuoteName(C108)</f>
        <v>USD_CURVE_3M_6Y_Quote</v>
      </c>
      <c r="E108" s="117">
        <f>_xll.qlRateHelperQuoteValue($C108,Trigger)</f>
        <v>1.9980000000000001E-2</v>
      </c>
      <c r="F108" s="117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8">
        <f>_xll.qlRateHelperEarliestDate($C108,Trigger)</f>
        <v>41922</v>
      </c>
      <c r="K108" s="119">
        <f>_xll.qlRateHelperLatestDate($C108,Trigger)</f>
        <v>44117</v>
      </c>
      <c r="O108" s="201"/>
    </row>
    <row r="109" spans="1:15" ht="11.25" customHeight="1" x14ac:dyDescent="0.25">
      <c r="A109" s="198"/>
      <c r="B109" s="116" t="str">
        <f>Swaps!C52</f>
        <v>7Y</v>
      </c>
      <c r="C109" s="116" t="str">
        <f>Swaps!K52</f>
        <v>obj_00768#0002</v>
      </c>
      <c r="D109" s="116" t="str">
        <f>_xll.qlRateHelperQuoteName(C109)</f>
        <v>USD_CURVE_3M_7Y_Quote</v>
      </c>
      <c r="E109" s="117">
        <f>_xll.qlRateHelperQuoteValue($C109,Trigger)</f>
        <v>2.155E-2</v>
      </c>
      <c r="F109" s="117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8">
        <f>_xll.qlRateHelperEarliestDate($C109,Trigger)</f>
        <v>41922</v>
      </c>
      <c r="K109" s="119">
        <f>_xll.qlRateHelperLatestDate($C109,Trigger)</f>
        <v>44481</v>
      </c>
      <c r="O109" s="201"/>
    </row>
    <row r="110" spans="1:15" ht="11.25" customHeight="1" x14ac:dyDescent="0.25">
      <c r="A110" s="198"/>
      <c r="B110" s="116" t="str">
        <f>Swaps!C53</f>
        <v>8Y</v>
      </c>
      <c r="C110" s="116" t="str">
        <f>Swaps!K53</f>
        <v>obj_00776#0002</v>
      </c>
      <c r="D110" s="116" t="str">
        <f>_xll.qlRateHelperQuoteName(C110)</f>
        <v>USD_CURVE_3M_8Y_Quote</v>
      </c>
      <c r="E110" s="117">
        <f>_xll.qlRateHelperQuoteValue($C110,Trigger)</f>
        <v>2.282E-2</v>
      </c>
      <c r="F110" s="117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8">
        <f>_xll.qlRateHelperEarliestDate($C110,Trigger)</f>
        <v>41922</v>
      </c>
      <c r="K110" s="119">
        <f>_xll.qlRateHelperLatestDate($C110,Trigger)</f>
        <v>44845</v>
      </c>
      <c r="O110" s="201"/>
    </row>
    <row r="111" spans="1:15" ht="11.25" customHeight="1" x14ac:dyDescent="0.25">
      <c r="A111" s="198"/>
      <c r="B111" s="116" t="str">
        <f>Swaps!C54</f>
        <v>9Y</v>
      </c>
      <c r="C111" s="116" t="str">
        <f>Swaps!K54</f>
        <v>obj_0076c#0002</v>
      </c>
      <c r="D111" s="116" t="str">
        <f>_xll.qlRateHelperQuoteName(C111)</f>
        <v>USD_CURVE_3M_9Y_Quote</v>
      </c>
      <c r="E111" s="117">
        <f>_xll.qlRateHelperQuoteValue($C111,Trigger)</f>
        <v>2.3910000000000001E-2</v>
      </c>
      <c r="F111" s="117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8">
        <f>_xll.qlRateHelperEarliestDate($C111,Trigger)</f>
        <v>41922</v>
      </c>
      <c r="K111" s="119">
        <f>_xll.qlRateHelperLatestDate($C111,Trigger)</f>
        <v>45209</v>
      </c>
      <c r="O111" s="201"/>
    </row>
    <row r="112" spans="1:15" ht="11.25" customHeight="1" x14ac:dyDescent="0.25">
      <c r="A112" s="198"/>
      <c r="B112" s="116" t="str">
        <f>Swaps!C55</f>
        <v>10Y</v>
      </c>
      <c r="C112" s="116" t="str">
        <f>Swaps!K55</f>
        <v>obj_00774#0002</v>
      </c>
      <c r="D112" s="116" t="str">
        <f>_xll.qlRateHelperQuoteName(C112)</f>
        <v>USD_CURVE_3M_10Y_Quote</v>
      </c>
      <c r="E112" s="117">
        <f>_xll.qlRateHelperQuoteValue($C112,Trigger)</f>
        <v>2.4849999999999997E-2</v>
      </c>
      <c r="F112" s="117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8">
        <f>_xll.qlRateHelperEarliestDate($C112,Trigger)</f>
        <v>41922</v>
      </c>
      <c r="K112" s="119">
        <f>_xll.qlRateHelperLatestDate($C112,Trigger)</f>
        <v>45575</v>
      </c>
      <c r="O112" s="201"/>
    </row>
    <row r="113" spans="1:15" ht="11.25" customHeight="1" x14ac:dyDescent="0.25">
      <c r="A113" s="198"/>
      <c r="B113" s="116" t="str">
        <f>Swaps!C56</f>
        <v>11Y</v>
      </c>
      <c r="C113" s="116" t="str">
        <f>Swaps!K56</f>
        <v>obj_00762#0002</v>
      </c>
      <c r="D113" s="116" t="str">
        <f>_xll.qlRateHelperQuoteName(C113)</f>
        <v>USD_CURVE_3M_11Y_Quote</v>
      </c>
      <c r="E113" s="117">
        <f>_xll.qlRateHelperQuoteValue($C113,Trigger)</f>
        <v>2.5668974900000002E-2</v>
      </c>
      <c r="F113" s="117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8">
        <f>_xll.qlRateHelperEarliestDate($C113,Trigger)</f>
        <v>41922</v>
      </c>
      <c r="K113" s="119">
        <f>_xll.qlRateHelperLatestDate($C113,Trigger)</f>
        <v>45940</v>
      </c>
      <c r="O113" s="201"/>
    </row>
    <row r="114" spans="1:15" ht="11.25" customHeight="1" x14ac:dyDescent="0.25">
      <c r="A114" s="198"/>
      <c r="B114" s="116" t="str">
        <f>Swaps!C57</f>
        <v>12Y</v>
      </c>
      <c r="C114" s="116" t="str">
        <f>Swaps!K57</f>
        <v>obj_00778#0002</v>
      </c>
      <c r="D114" s="116" t="str">
        <f>_xll.qlRateHelperQuoteName(C114)</f>
        <v>USD_CURVE_3M_12Y_Quote</v>
      </c>
      <c r="E114" s="117">
        <f>_xll.qlRateHelperQuoteValue($C114,Trigger)</f>
        <v>2.6380000000000001E-2</v>
      </c>
      <c r="F114" s="117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8">
        <f>_xll.qlRateHelperEarliestDate($C114,Trigger)</f>
        <v>41922</v>
      </c>
      <c r="K114" s="119">
        <f>_xll.qlRateHelperLatestDate($C114,Trigger)</f>
        <v>46308</v>
      </c>
      <c r="O114" s="201"/>
    </row>
    <row r="115" spans="1:15" ht="11.25" customHeight="1" x14ac:dyDescent="0.25">
      <c r="A115" s="198"/>
      <c r="B115" s="116" t="str">
        <f>Swaps!C58</f>
        <v>13Y</v>
      </c>
      <c r="C115" s="116" t="str">
        <f>Swaps!K58</f>
        <v>obj_0077e#0002</v>
      </c>
      <c r="D115" s="116" t="str">
        <f>_xll.qlRateHelperQuoteName(C115)</f>
        <v>USD_CURVE_3M_13Y_Quote</v>
      </c>
      <c r="E115" s="117">
        <f>_xll.qlRateHelperQuoteValue($C115,Trigger)</f>
        <v>2.6977785460000001E-2</v>
      </c>
      <c r="F115" s="117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8">
        <f>_xll.qlRateHelperEarliestDate($C115,Trigger)</f>
        <v>41922</v>
      </c>
      <c r="K115" s="119">
        <f>_xll.qlRateHelperLatestDate($C115,Trigger)</f>
        <v>46672</v>
      </c>
      <c r="O115" s="201"/>
    </row>
    <row r="116" spans="1:15" ht="11.25" customHeight="1" x14ac:dyDescent="0.25">
      <c r="A116" s="198"/>
      <c r="B116" s="116" t="str">
        <f>Swaps!C59</f>
        <v>14Y</v>
      </c>
      <c r="C116" s="116" t="str">
        <f>Swaps!K59</f>
        <v>obj_00766#0002</v>
      </c>
      <c r="D116" s="116" t="str">
        <f>_xll.qlRateHelperQuoteName(C116)</f>
        <v>USD_CURVE_3M_14Y_Quote</v>
      </c>
      <c r="E116" s="117">
        <f>_xll.qlRateHelperQuoteValue($C116,Trigger)</f>
        <v>2.748923399E-2</v>
      </c>
      <c r="F116" s="117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8">
        <f>_xll.qlRateHelperEarliestDate($C116,Trigger)</f>
        <v>41922</v>
      </c>
      <c r="K116" s="119">
        <f>_xll.qlRateHelperLatestDate($C116,Trigger)</f>
        <v>47036</v>
      </c>
      <c r="O116" s="201"/>
    </row>
    <row r="117" spans="1:15" ht="11.25" customHeight="1" x14ac:dyDescent="0.25">
      <c r="A117" s="198"/>
      <c r="B117" s="116" t="str">
        <f>Swaps!C60</f>
        <v>15Y</v>
      </c>
      <c r="C117" s="116" t="str">
        <f>Swaps!K60</f>
        <v>obj_00771#0002</v>
      </c>
      <c r="D117" s="116" t="str">
        <f>_xll.qlRateHelperQuoteName(C117)</f>
        <v>USD_CURVE_3M_15Y_Quote</v>
      </c>
      <c r="E117" s="117">
        <f>_xll.qlRateHelperQuoteValue($C117,Trigger)</f>
        <v>2.793E-2</v>
      </c>
      <c r="F117" s="117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8">
        <f>_xll.qlRateHelperEarliestDate($C117,Trigger)</f>
        <v>41922</v>
      </c>
      <c r="K117" s="119">
        <f>_xll.qlRateHelperLatestDate($C117,Trigger)</f>
        <v>47401</v>
      </c>
      <c r="O117" s="201"/>
    </row>
    <row r="118" spans="1:15" ht="11.25" customHeight="1" x14ac:dyDescent="0.25">
      <c r="A118" s="198"/>
      <c r="B118" s="116" t="str">
        <f>Swaps!C61</f>
        <v>16Y</v>
      </c>
      <c r="C118" s="116" t="str">
        <f>Swaps!K61</f>
        <v>obj_00760#0002</v>
      </c>
      <c r="D118" s="116" t="str">
        <f>_xll.qlRateHelperQuoteName(C118)</f>
        <v>USD_CURVE_3M_16Y_Quote</v>
      </c>
      <c r="E118" s="117">
        <f>_xll.qlRateHelperQuoteValue($C118,Trigger)</f>
        <v>2.831272126E-2</v>
      </c>
      <c r="F118" s="117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8">
        <f>_xll.qlRateHelperEarliestDate($C118,Trigger)</f>
        <v>41922</v>
      </c>
      <c r="K118" s="119">
        <f>_xll.qlRateHelperLatestDate($C118,Trigger)</f>
        <v>47766</v>
      </c>
      <c r="O118" s="201"/>
    </row>
    <row r="119" spans="1:15" ht="11.25" customHeight="1" x14ac:dyDescent="0.25">
      <c r="A119" s="198"/>
      <c r="B119" s="116" t="str">
        <f>Swaps!C62</f>
        <v>17Y</v>
      </c>
      <c r="C119" s="116" t="str">
        <f>Swaps!K62</f>
        <v>obj_00777#0002</v>
      </c>
      <c r="D119" s="116" t="str">
        <f>_xll.qlRateHelperQuoteName(C119)</f>
        <v>USD_CURVE_3M_17Y_Quote</v>
      </c>
      <c r="E119" s="117">
        <f>_xll.qlRateHelperQuoteValue($C119,Trigger)</f>
        <v>2.8645521260000001E-2</v>
      </c>
      <c r="F119" s="117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8">
        <f>_xll.qlRateHelperEarliestDate($C119,Trigger)</f>
        <v>41922</v>
      </c>
      <c r="K119" s="119">
        <f>_xll.qlRateHelperLatestDate($C119,Trigger)</f>
        <v>48131</v>
      </c>
      <c r="O119" s="201"/>
    </row>
    <row r="120" spans="1:15" ht="11.25" customHeight="1" x14ac:dyDescent="0.25">
      <c r="A120" s="198"/>
      <c r="B120" s="116" t="str">
        <f>Swaps!C63</f>
        <v>18Y</v>
      </c>
      <c r="C120" s="116" t="str">
        <f>Swaps!K63</f>
        <v>obj_0077c#0002</v>
      </c>
      <c r="D120" s="116" t="str">
        <f>_xll.qlRateHelperQuoteName(C120)</f>
        <v>USD_CURVE_3M_18Y_Quote</v>
      </c>
      <c r="E120" s="117">
        <f>_xll.qlRateHelperQuoteValue($C120,Trigger)</f>
        <v>2.893604608E-2</v>
      </c>
      <c r="F120" s="117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8">
        <f>_xll.qlRateHelperEarliestDate($C120,Trigger)</f>
        <v>41922</v>
      </c>
      <c r="K120" s="119">
        <f>_xll.qlRateHelperLatestDate($C120,Trigger)</f>
        <v>48499</v>
      </c>
      <c r="O120" s="201"/>
    </row>
    <row r="121" spans="1:15" ht="11.25" customHeight="1" x14ac:dyDescent="0.25">
      <c r="A121" s="198"/>
      <c r="B121" s="116" t="str">
        <f>Swaps!C64</f>
        <v>19Y</v>
      </c>
      <c r="C121" s="116" t="str">
        <f>Swaps!K64</f>
        <v>obj_0077b#0002</v>
      </c>
      <c r="D121" s="116" t="str">
        <f>_xll.qlRateHelperQuoteName(C121)</f>
        <v>USD_CURVE_3M_19Y_Quote</v>
      </c>
      <c r="E121" s="117">
        <f>_xll.qlRateHelperQuoteValue($C121,Trigger)</f>
        <v>2.918511558E-2</v>
      </c>
      <c r="F121" s="117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8">
        <f>_xll.qlRateHelperEarliestDate($C121,Trigger)</f>
        <v>41922</v>
      </c>
      <c r="K121" s="119">
        <f>_xll.qlRateHelperLatestDate($C121,Trigger)</f>
        <v>48863</v>
      </c>
      <c r="O121" s="201"/>
    </row>
    <row r="122" spans="1:15" ht="11.25" customHeight="1" x14ac:dyDescent="0.25">
      <c r="A122" s="198"/>
      <c r="B122" s="116" t="str">
        <f>Swaps!C65</f>
        <v>20Y</v>
      </c>
      <c r="C122" s="116" t="str">
        <f>Swaps!K65</f>
        <v>obj_0076b#0002</v>
      </c>
      <c r="D122" s="116" t="str">
        <f>_xll.qlRateHelperQuoteName(C122)</f>
        <v>USD_CURVE_3M_20Y_Quote</v>
      </c>
      <c r="E122" s="117">
        <f>_xll.qlRateHelperQuoteValue($C122,Trigger)</f>
        <v>2.9399999999999999E-2</v>
      </c>
      <c r="F122" s="117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8">
        <f>_xll.qlRateHelperEarliestDate($C122,Trigger)</f>
        <v>41922</v>
      </c>
      <c r="K122" s="119">
        <f>_xll.qlRateHelperLatestDate($C122,Trigger)</f>
        <v>49227</v>
      </c>
      <c r="O122" s="201"/>
    </row>
    <row r="123" spans="1:15" ht="11.25" customHeight="1" x14ac:dyDescent="0.25">
      <c r="A123" s="198"/>
      <c r="B123" s="116" t="str">
        <f>Swaps!C66</f>
        <v>21Y</v>
      </c>
      <c r="C123" s="116" t="str">
        <f>Swaps!K66</f>
        <v>obj_00770#0002</v>
      </c>
      <c r="D123" s="116" t="str">
        <f>_xll.qlRateHelperQuoteName(C123)</f>
        <v>USD_CURVE_3M_21Y_Quote</v>
      </c>
      <c r="E123" s="117">
        <f>_xll.qlRateHelperQuoteValue($C123,Trigger)</f>
        <v>2.9583726099999999E-2</v>
      </c>
      <c r="F123" s="117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8">
        <f>_xll.qlRateHelperEarliestDate($C123,Trigger)</f>
        <v>41922</v>
      </c>
      <c r="K123" s="119">
        <f>_xll.qlRateHelperLatestDate($C123,Trigger)</f>
        <v>49592</v>
      </c>
      <c r="O123" s="201"/>
    </row>
    <row r="124" spans="1:15" ht="11.25" customHeight="1" x14ac:dyDescent="0.25">
      <c r="A124" s="198"/>
      <c r="B124" s="116" t="str">
        <f>Swaps!C67</f>
        <v>22Y</v>
      </c>
      <c r="C124" s="116" t="str">
        <f>Swaps!K67</f>
        <v>obj_00761#0002</v>
      </c>
      <c r="D124" s="116" t="str">
        <f>_xll.qlRateHelperQuoteName(C124)</f>
        <v>USD_CURVE_3M_22Y_Quote</v>
      </c>
      <c r="E124" s="117">
        <f>_xll.qlRateHelperQuoteValue($C124,Trigger)</f>
        <v>2.9741805289999999E-2</v>
      </c>
      <c r="F124" s="117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8">
        <f>_xll.qlRateHelperEarliestDate($C124,Trigger)</f>
        <v>41922</v>
      </c>
      <c r="K124" s="119">
        <f>_xll.qlRateHelperLatestDate($C124,Trigger)</f>
        <v>49958</v>
      </c>
      <c r="O124" s="201"/>
    </row>
    <row r="125" spans="1:15" ht="11.25" customHeight="1" x14ac:dyDescent="0.25">
      <c r="A125" s="198"/>
      <c r="B125" s="116" t="str">
        <f>Swaps!C68</f>
        <v>23Y</v>
      </c>
      <c r="C125" s="116" t="str">
        <f>Swaps!K68</f>
        <v>obj_00767#0002</v>
      </c>
      <c r="D125" s="116" t="str">
        <f>_xll.qlRateHelperQuoteName(C125)</f>
        <v>USD_CURVE_3M_23Y_Quote</v>
      </c>
      <c r="E125" s="117">
        <f>_xll.qlRateHelperQuoteValue($C125,Trigger)</f>
        <v>2.9878659280000001E-2</v>
      </c>
      <c r="F125" s="117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8">
        <f>_xll.qlRateHelperEarliestDate($C125,Trigger)</f>
        <v>41922</v>
      </c>
      <c r="K125" s="119">
        <f>_xll.qlRateHelperLatestDate($C125,Trigger)</f>
        <v>50326</v>
      </c>
      <c r="O125" s="201"/>
    </row>
    <row r="126" spans="1:15" ht="11.25" customHeight="1" x14ac:dyDescent="0.25">
      <c r="A126" s="198"/>
      <c r="B126" s="116" t="str">
        <f>Swaps!C69</f>
        <v>24Y</v>
      </c>
      <c r="C126" s="116" t="str">
        <f>Swaps!K69</f>
        <v>obj_00773#0002</v>
      </c>
      <c r="D126" s="116" t="str">
        <f>_xll.qlRateHelperQuoteName(C126)</f>
        <v>USD_CURVE_3M_24Y_Quote</v>
      </c>
      <c r="E126" s="117">
        <f>_xll.qlRateHelperQuoteValue($C126,Trigger)</f>
        <v>2.999658631E-2</v>
      </c>
      <c r="F126" s="117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8">
        <f>_xll.qlRateHelperEarliestDate($C126,Trigger)</f>
        <v>41922</v>
      </c>
      <c r="K126" s="119">
        <f>_xll.qlRateHelperLatestDate($C126,Trigger)</f>
        <v>50690</v>
      </c>
      <c r="O126" s="201"/>
    </row>
    <row r="127" spans="1:15" ht="11.25" customHeight="1" x14ac:dyDescent="0.25">
      <c r="A127" s="198"/>
      <c r="B127" s="116" t="str">
        <f>Swaps!C70</f>
        <v>25Y</v>
      </c>
      <c r="C127" s="116" t="str">
        <f>Swaps!K70</f>
        <v>obj_00765#0002</v>
      </c>
      <c r="D127" s="116" t="str">
        <f>_xll.qlRateHelperQuoteName(C127)</f>
        <v>USD_CURVE_3M_25Y_Quote</v>
      </c>
      <c r="E127" s="117">
        <f>_xll.qlRateHelperQuoteValue($C127,Trigger)</f>
        <v>3.0099999999999998E-2</v>
      </c>
      <c r="F127" s="117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8">
        <f>_xll.qlRateHelperEarliestDate($C127,Trigger)</f>
        <v>41922</v>
      </c>
      <c r="K127" s="119">
        <f>_xll.qlRateHelperLatestDate($C127,Trigger)</f>
        <v>51054</v>
      </c>
      <c r="O127" s="201"/>
    </row>
    <row r="128" spans="1:15" ht="11.25" customHeight="1" x14ac:dyDescent="0.25">
      <c r="A128" s="198"/>
      <c r="B128" s="116" t="str">
        <f>Swaps!C71</f>
        <v>26Y</v>
      </c>
      <c r="C128" s="116" t="str">
        <f>Swaps!K71</f>
        <v>obj_0076e#0002</v>
      </c>
      <c r="D128" s="116" t="str">
        <f>_xll.qlRateHelperQuoteName(C128)</f>
        <v>USD_CURVE_3M_26Y_Quote</v>
      </c>
      <c r="E128" s="117">
        <f>_xll.qlRateHelperQuoteValue($C128,Trigger)</f>
        <v>3.0191842399999998E-2</v>
      </c>
      <c r="F128" s="117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8">
        <f>_xll.qlRateHelperEarliestDate($C128,Trigger)</f>
        <v>41922</v>
      </c>
      <c r="K128" s="119">
        <f>_xll.qlRateHelperLatestDate($C128,Trigger)</f>
        <v>51419</v>
      </c>
      <c r="O128" s="201"/>
    </row>
    <row r="129" spans="1:15" ht="11.25" customHeight="1" x14ac:dyDescent="0.25">
      <c r="A129" s="198"/>
      <c r="B129" s="116" t="str">
        <f>Swaps!C72</f>
        <v>27Y</v>
      </c>
      <c r="C129" s="116" t="str">
        <f>Swaps!K72</f>
        <v>obj_0077f#0002</v>
      </c>
      <c r="D129" s="116" t="str">
        <f>_xll.qlRateHelperQuoteName(C129)</f>
        <v>USD_CURVE_3M_27Y_Quote</v>
      </c>
      <c r="E129" s="117">
        <f>_xll.qlRateHelperQuoteValue($C129,Trigger)</f>
        <v>3.027259497E-2</v>
      </c>
      <c r="F129" s="117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8">
        <f>_xll.qlRateHelperEarliestDate($C129,Trigger)</f>
        <v>41922</v>
      </c>
      <c r="K129" s="119">
        <f>_xll.qlRateHelperLatestDate($C129,Trigger)</f>
        <v>51784</v>
      </c>
      <c r="O129" s="201"/>
    </row>
    <row r="130" spans="1:15" ht="11.25" customHeight="1" x14ac:dyDescent="0.25">
      <c r="A130" s="198"/>
      <c r="B130" s="116" t="str">
        <f>Swaps!C73</f>
        <v>28Y</v>
      </c>
      <c r="C130" s="116" t="str">
        <f>Swaps!K73</f>
        <v>obj_00781#0002</v>
      </c>
      <c r="D130" s="116" t="str">
        <f>_xll.qlRateHelperQuoteName(C130)</f>
        <v>USD_CURVE_3M_28Y_Quote</v>
      </c>
      <c r="E130" s="117">
        <f>_xll.qlRateHelperQuoteValue($C130,Trigger)</f>
        <v>3.0343595730000002E-2</v>
      </c>
      <c r="F130" s="117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8">
        <f>_xll.qlRateHelperEarliestDate($C130,Trigger)</f>
        <v>41922</v>
      </c>
      <c r="K130" s="119">
        <f>_xll.qlRateHelperLatestDate($C130,Trigger)</f>
        <v>52149</v>
      </c>
      <c r="O130" s="201"/>
    </row>
    <row r="131" spans="1:15" ht="11.25" customHeight="1" x14ac:dyDescent="0.25">
      <c r="A131" s="198"/>
      <c r="B131" s="116" t="str">
        <f>Swaps!C74</f>
        <v>29Y</v>
      </c>
      <c r="C131" s="116" t="str">
        <f>Swaps!K74</f>
        <v>obj_00782#0002</v>
      </c>
      <c r="D131" s="116" t="str">
        <f>_xll.qlRateHelperQuoteName(C131)</f>
        <v>USD_CURVE_3M_29Y_Quote</v>
      </c>
      <c r="E131" s="117">
        <f>_xll.qlRateHelperQuoteValue($C131,Trigger)</f>
        <v>3.0406120500000001E-2</v>
      </c>
      <c r="F131" s="117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8">
        <f>_xll.qlRateHelperEarliestDate($C131,Trigger)</f>
        <v>41922</v>
      </c>
      <c r="K131" s="119">
        <f>_xll.qlRateHelperLatestDate($C131,Trigger)</f>
        <v>52517</v>
      </c>
      <c r="O131" s="201"/>
    </row>
    <row r="132" spans="1:15" ht="11.25" customHeight="1" x14ac:dyDescent="0.25">
      <c r="A132" s="198"/>
      <c r="B132" s="116" t="str">
        <f>Swaps!C75</f>
        <v>30Y</v>
      </c>
      <c r="C132" s="116" t="str">
        <f>Swaps!K75</f>
        <v>obj_00783#0002</v>
      </c>
      <c r="D132" s="116" t="str">
        <f>_xll.qlRateHelperQuoteName(C132)</f>
        <v>USD_CURVE_3M_30Y_Quote</v>
      </c>
      <c r="E132" s="117">
        <f>_xll.qlRateHelperQuoteValue($C132,Trigger)</f>
        <v>3.0459999999999997E-2</v>
      </c>
      <c r="F132" s="117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8">
        <f>_xll.qlRateHelperEarliestDate($C132,Trigger)</f>
        <v>41922</v>
      </c>
      <c r="K132" s="119">
        <f>_xll.qlRateHelperLatestDate($C132,Trigger)</f>
        <v>52881</v>
      </c>
      <c r="O132" s="201"/>
    </row>
    <row r="133" spans="1:15" ht="11.25" customHeight="1" x14ac:dyDescent="0.25">
      <c r="A133" s="198"/>
      <c r="B133" s="116" t="str">
        <f>Swaps!C76</f>
        <v>35Y</v>
      </c>
      <c r="C133" s="116" t="str">
        <f>Swaps!K76</f>
        <v>obj_00772#0002</v>
      </c>
      <c r="D133" s="116" t="str">
        <f>_xll.qlRateHelperQuoteName(C133)</f>
        <v>USD_CURVE_3M_35Y_Quote</v>
      </c>
      <c r="E133" s="117" t="e">
        <f>_xll.qlRateHelperQuoteValue($C133,Trigger)</f>
        <v>#NUM!</v>
      </c>
      <c r="F133" s="117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8">
        <f>_xll.qlRateHelperEarliestDate($C133,Trigger)</f>
        <v>41922</v>
      </c>
      <c r="K133" s="119">
        <f>_xll.qlRateHelperLatestDate($C133,Trigger)</f>
        <v>54708</v>
      </c>
      <c r="O133" s="201"/>
    </row>
    <row r="134" spans="1:15" ht="11.25" customHeight="1" x14ac:dyDescent="0.25">
      <c r="A134" s="198"/>
      <c r="B134" s="116" t="str">
        <f>Swaps!C77</f>
        <v>40Y</v>
      </c>
      <c r="C134" s="116" t="str">
        <f>Swaps!K77</f>
        <v>obj_00779#0002</v>
      </c>
      <c r="D134" s="116" t="str">
        <f>_xll.qlRateHelperQuoteName(C134)</f>
        <v>USD_CURVE_3M_40Y_Quote</v>
      </c>
      <c r="E134" s="117">
        <f>_xll.qlRateHelperQuoteValue($C134,Trigger)</f>
        <v>3.065E-2</v>
      </c>
      <c r="F134" s="117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8">
        <f>_xll.qlRateHelperEarliestDate($C134,Trigger)</f>
        <v>41922</v>
      </c>
      <c r="K134" s="119">
        <f>_xll.qlRateHelperLatestDate($C134,Trigger)</f>
        <v>56535</v>
      </c>
      <c r="O134" s="201"/>
    </row>
    <row r="135" spans="1:15" ht="11.25" customHeight="1" x14ac:dyDescent="0.25">
      <c r="A135" s="198"/>
      <c r="B135" s="116" t="str">
        <f>Swaps!C78</f>
        <v>50Y</v>
      </c>
      <c r="C135" s="116" t="str">
        <f>Swaps!K78</f>
        <v>obj_0075f#0002</v>
      </c>
      <c r="D135" s="116" t="str">
        <f>_xll.qlRateHelperQuoteName(C135)</f>
        <v>USD_CURVE_3M_50Y_Quote</v>
      </c>
      <c r="E135" s="117">
        <f>_xll.qlRateHelperQuoteValue($C135,Trigger)</f>
        <v>3.0459999999999997E-2</v>
      </c>
      <c r="F135" s="117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8">
        <f>_xll.qlRateHelperEarliestDate($C135,Trigger)</f>
        <v>41922</v>
      </c>
      <c r="K135" s="119">
        <f>_xll.qlRateHelperLatestDate($C135,Trigger)</f>
        <v>60185</v>
      </c>
      <c r="O135" s="201"/>
    </row>
    <row r="136" spans="1:15" ht="11.25" customHeight="1" x14ac:dyDescent="0.25">
      <c r="A136" s="199"/>
      <c r="B136" s="121" t="str">
        <f>Swaps!C79</f>
        <v>60Y</v>
      </c>
      <c r="C136" s="121" t="str">
        <f>Swaps!K79</f>
        <v>obj_00769#0002</v>
      </c>
      <c r="D136" s="121" t="str">
        <f>_xll.qlRateHelperQuoteName(C136)</f>
        <v>USD_CURVE_3M_60Y_Quote</v>
      </c>
      <c r="E136" s="122">
        <f>_xll.qlRateHelperQuoteValue($C136,Trigger)</f>
        <v>3.028875591E-2</v>
      </c>
      <c r="F136" s="122">
        <f>_xll.qlSwapRateHelperSpread($C136,Trigger)</f>
        <v>0</v>
      </c>
      <c r="G136" s="123" t="b">
        <f t="shared" si="1"/>
        <v>1</v>
      </c>
      <c r="H136" s="123">
        <v>50</v>
      </c>
      <c r="I136" s="123">
        <v>1</v>
      </c>
      <c r="J136" s="124">
        <f>_xll.qlRateHelperEarliestDate($C136,Trigger)</f>
        <v>41922</v>
      </c>
      <c r="K136" s="125">
        <f>_xll.qlRateHelperLatestDate($C136,Trigger)</f>
        <v>63837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E1" sqref="E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5" hidden="1" customWidth="1"/>
    <col min="5" max="5" width="27.5703125" style="85" bestFit="1" customWidth="1"/>
    <col min="6" max="6" width="8.7109375" style="85" customWidth="1"/>
    <col min="7" max="7" width="8" style="85" bestFit="1" customWidth="1"/>
    <col min="8" max="9" width="17.28515625" style="85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5" t="s">
        <v>54</v>
      </c>
      <c r="B1" s="206"/>
      <c r="D1" s="170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2.2305487400137241E-3</v>
      </c>
      <c r="O1" s="180"/>
    </row>
    <row r="2" spans="1:25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obj_0053e</v>
      </c>
      <c r="E2" s="75" t="str">
        <f>_xll.qlRateHelperQuoteName(D2)</f>
        <v>USDOND_Quote</v>
      </c>
      <c r="F2" s="76">
        <f>_xll.qlRateHelperRate($D2)</f>
        <v>2.2000000000000001E-3</v>
      </c>
      <c r="G2" s="76" t="str">
        <f>IF(ISERROR(_xll.qlSwapRateHelperSpread($D2)),IF(ISERROR(_xll.qlFuturesRateHelperConvexityAdjustment($D2)),"--",_xll.qlFuturesRateHelperConvexityAdjustment($D2)),_xll.qlSwapRateHelperSpread($D2))</f>
        <v>--</v>
      </c>
      <c r="H2" s="86">
        <f>_xll.qlRateHelperEarliestDate($D2)</f>
        <v>41920</v>
      </c>
      <c r="I2" s="87">
        <f>_xll.qlRateHelperLatestDate($D2)</f>
        <v>41921</v>
      </c>
      <c r="J2" s="72">
        <v>2.2305487400137241E-3</v>
      </c>
      <c r="M2" s="186"/>
      <c r="O2" s="186"/>
      <c r="V2" s="130"/>
      <c r="X2" s="201"/>
      <c r="Y2" s="203"/>
    </row>
    <row r="3" spans="1:25" x14ac:dyDescent="0.2">
      <c r="A3" s="77" t="s">
        <v>51</v>
      </c>
      <c r="B3" s="78">
        <v>0</v>
      </c>
      <c r="D3" s="75" t="str">
        <v>obj_00538</v>
      </c>
      <c r="E3" s="75" t="str">
        <f>_xll.qlRateHelperQuoteName(D3)</f>
        <v>USDTND_Quote</v>
      </c>
      <c r="F3" s="76">
        <f>_xll.qlRateHelperRate($D3)</f>
        <v>2.2000000000000001E-3</v>
      </c>
      <c r="G3" s="76" t="str">
        <f>IF(ISERROR(_xll.qlSwapRateHelperSpread($D3)),IF(ISERROR(_xll.qlFuturesRateHelperConvexityAdjustment($D3)),"--",_xll.qlFuturesRateHelperConvexityAdjustment($D3)),_xll.qlSwapRateHelperSpread($D3))</f>
        <v>--</v>
      </c>
      <c r="H3" s="86">
        <f>_xll.qlRateHelperEarliestDate($D3)</f>
        <v>41921</v>
      </c>
      <c r="I3" s="87">
        <f>_xll.qlRateHelperLatestDate($D3)</f>
        <v>41922</v>
      </c>
      <c r="J3" s="72">
        <v>2.2305487400120796E-3</v>
      </c>
      <c r="M3" s="186"/>
      <c r="O3" s="186"/>
      <c r="V3" s="130"/>
      <c r="X3" s="201"/>
      <c r="Y3" s="203"/>
    </row>
    <row r="4" spans="1:25" x14ac:dyDescent="0.2">
      <c r="A4" s="77" t="s">
        <v>50</v>
      </c>
      <c r="B4" s="78">
        <v>2</v>
      </c>
      <c r="D4" s="75" t="str">
        <v>obj_0053b</v>
      </c>
      <c r="E4" s="75" t="str">
        <f>_xll.qlRateHelperQuoteName(D4)</f>
        <v>USDSND_Quote</v>
      </c>
      <c r="F4" s="76">
        <f>_xll.qlRateHelperRate($D4)</f>
        <v>2.3E-3</v>
      </c>
      <c r="G4" s="76" t="str">
        <f>IF(ISERROR(_xll.qlSwapRateHelperSpread($D4)),IF(ISERROR(_xll.qlFuturesRateHelperConvexityAdjustment($D4)),"--",_xll.qlFuturesRateHelperConvexityAdjustment($D4)),_xll.qlSwapRateHelperSpread($D4))</f>
        <v>--</v>
      </c>
      <c r="H4" s="86">
        <f>_xll.qlRateHelperEarliestDate($D4)</f>
        <v>41922</v>
      </c>
      <c r="I4" s="87">
        <f>_xll.qlRateHelperLatestDate($D4)</f>
        <v>41926</v>
      </c>
      <c r="J4" s="72">
        <v>2.2981260119245305E-3</v>
      </c>
      <c r="M4" s="186"/>
      <c r="V4" s="130"/>
      <c r="X4" s="201"/>
      <c r="Y4" s="203"/>
    </row>
    <row r="5" spans="1:25" x14ac:dyDescent="0.2">
      <c r="A5" s="77" t="s">
        <v>49</v>
      </c>
      <c r="B5" s="79" t="s">
        <v>48</v>
      </c>
      <c r="D5" s="75" t="str">
        <v>obj_0053c</v>
      </c>
      <c r="E5" s="75" t="str">
        <f>_xll.qlRateHelperQuoteName(D5)</f>
        <v>USDSWD_Quote</v>
      </c>
      <c r="F5" s="76">
        <f>_xll.qlRateHelperRate($D5)</f>
        <v>1.173E-3</v>
      </c>
      <c r="G5" s="76" t="str">
        <f>IF(ISERROR(_xll.qlSwapRateHelperSpread($D5)),IF(ISERROR(_xll.qlFuturesRateHelperConvexityAdjustment($D5)),"--",_xll.qlFuturesRateHelperConvexityAdjustment($D5)),_xll.qlSwapRateHelperSpread($D5))</f>
        <v>--</v>
      </c>
      <c r="H5" s="86">
        <f>_xll.qlRateHelperEarliestDate($D5)</f>
        <v>41922</v>
      </c>
      <c r="I5" s="87">
        <f>_xll.qlRateHelperLatestDate($D5)</f>
        <v>41929</v>
      </c>
      <c r="J5" s="72">
        <v>1.4206715786617471E-3</v>
      </c>
      <c r="M5" s="186"/>
      <c r="V5" s="130"/>
      <c r="X5" s="201"/>
      <c r="Y5" s="203"/>
    </row>
    <row r="6" spans="1:25" x14ac:dyDescent="0.2">
      <c r="A6" s="77" t="s">
        <v>47</v>
      </c>
      <c r="B6" s="80" t="str">
        <f>_xll.ohRangeRetrieveError(Selected!D2)</f>
        <v/>
      </c>
      <c r="D6" s="75" t="str">
        <v>obj_00546</v>
      </c>
      <c r="E6" s="75" t="str">
        <f>_xll.qlRateHelperQuoteName(D6)</f>
        <v>USD2WD_Mx_Quote</v>
      </c>
      <c r="F6" s="76">
        <f>_xll.qlRateHelperRate($D6)</f>
        <v>1.2736249999999998E-3</v>
      </c>
      <c r="G6" s="76" t="str">
        <f>IF(ISERROR(_xll.qlSwapRateHelperSpread($D6)),IF(ISERROR(_xll.qlFuturesRateHelperConvexityAdjustment($D6)),"--",_xll.qlFuturesRateHelperConvexityAdjustment($D6)),_xll.qlSwapRateHelperSpread($D6))</f>
        <v>--</v>
      </c>
      <c r="H6" s="86">
        <f>_xll.qlRateHelperEarliestDate($D6)</f>
        <v>41922</v>
      </c>
      <c r="I6" s="87">
        <f>_xll.qlRateHelperLatestDate($D6)</f>
        <v>41936</v>
      </c>
      <c r="J6" s="72">
        <v>1.4086905681302856E-3</v>
      </c>
      <c r="M6" s="186"/>
      <c r="V6" s="130"/>
      <c r="X6" s="201"/>
      <c r="Y6" s="203"/>
    </row>
    <row r="7" spans="1:25" ht="12" thickBot="1" x14ac:dyDescent="0.25">
      <c r="A7" s="81" t="str">
        <f>_xll.ohGroup(RateHelperPrefix&amp;"_RateHelpersSelected",_xll.ohPack(Selected!D2:D126),TRUE,,ObjectOverwrite)</f>
        <v>USD_YCSTDRH_RateHelpersSelected#0014</v>
      </c>
      <c r="B7" s="82" t="str">
        <f>_xll.ohRangeRetrieveError(RateHelpersSelected)</f>
        <v/>
      </c>
      <c r="D7" s="75" t="str">
        <v>obj_00544</v>
      </c>
      <c r="E7" s="75" t="str">
        <f>_xll.qlRateHelperQuoteName(D7)</f>
        <v>USD3WD_Mx_Quote</v>
      </c>
      <c r="F7" s="76">
        <f>_xll.qlRateHelperRate($D7)</f>
        <v>1.3742499999999998E-3</v>
      </c>
      <c r="G7" s="76" t="str">
        <f>IF(ISERROR(_xll.qlSwapRateHelperSpread($D7)),IF(ISERROR(_xll.qlFuturesRateHelperConvexityAdjustment($D7)),"--",_xll.qlFuturesRateHelperConvexityAdjustment($D7)),_xll.qlSwapRateHelperSpread($D7))</f>
        <v>--</v>
      </c>
      <c r="H7" s="86">
        <f>_xll.qlRateHelperEarliestDate($D7)</f>
        <v>41922</v>
      </c>
      <c r="I7" s="87">
        <f>_xll.qlRateHelperLatestDate($D7)</f>
        <v>41943</v>
      </c>
      <c r="J7" s="72">
        <v>1.4660868544796842E-3</v>
      </c>
      <c r="M7" s="186"/>
      <c r="V7" s="130"/>
      <c r="X7" s="201"/>
      <c r="Y7" s="203"/>
    </row>
    <row r="8" spans="1:25" x14ac:dyDescent="0.2">
      <c r="D8" s="75" t="str">
        <v>obj_00539</v>
      </c>
      <c r="E8" s="75" t="str">
        <f>_xll.qlRateHelperQuoteName(D8)</f>
        <v>USD1MD_Quote</v>
      </c>
      <c r="F8" s="76">
        <f>_xll.qlRateHelperRate($D8)</f>
        <v>1.5179999999999998E-3</v>
      </c>
      <c r="G8" s="76" t="str">
        <f>IF(ISERROR(_xll.qlSwapRateHelperSpread($D8)),IF(ISERROR(_xll.qlFuturesRateHelperConvexityAdjustment($D8)),"--",_xll.qlFuturesRateHelperConvexityAdjustment($D8)),_xll.qlSwapRateHelperSpread($D8))</f>
        <v>--</v>
      </c>
      <c r="H8" s="86">
        <f>_xll.qlRateHelperEarliestDate($D8)</f>
        <v>41922</v>
      </c>
      <c r="I8" s="87">
        <f>_xll.qlRateHelperLatestDate($D8)</f>
        <v>41953</v>
      </c>
      <c r="J8" s="72">
        <v>1.5808958405974581E-3</v>
      </c>
      <c r="M8" s="186"/>
      <c r="O8" s="186"/>
      <c r="V8" s="130"/>
      <c r="X8" s="201"/>
      <c r="Y8" s="203"/>
    </row>
    <row r="9" spans="1:25" x14ac:dyDescent="0.2">
      <c r="D9" s="75" t="str">
        <v>obj_0053a</v>
      </c>
      <c r="E9" s="75" t="str">
        <f>_xll.qlRateHelperQuoteName(D9)</f>
        <v>USD2MD_Quote</v>
      </c>
      <c r="F9" s="76">
        <f>_xll.qlRateHelperRate($D9)</f>
        <v>1.9599999999999999E-3</v>
      </c>
      <c r="G9" s="76" t="str">
        <f>IF(ISERROR(_xll.qlSwapRateHelperSpread($D9)),IF(ISERROR(_xll.qlFuturesRateHelperConvexityAdjustment($D9)),"--",_xll.qlFuturesRateHelperConvexityAdjustment($D9)),_xll.qlSwapRateHelperSpread($D9))</f>
        <v>--</v>
      </c>
      <c r="H9" s="86">
        <f>_xll.qlRateHelperEarliestDate($D9)</f>
        <v>41922</v>
      </c>
      <c r="I9" s="87">
        <f>_xll.qlRateHelperLatestDate($D9)</f>
        <v>41983</v>
      </c>
      <c r="J9" s="72">
        <v>1.9946274308650217E-3</v>
      </c>
      <c r="M9" s="186"/>
      <c r="O9" s="186"/>
      <c r="V9" s="130"/>
      <c r="X9" s="201"/>
      <c r="Y9" s="203"/>
    </row>
    <row r="10" spans="1:25" x14ac:dyDescent="0.2">
      <c r="D10" s="75" t="str">
        <v>obj_0053f</v>
      </c>
      <c r="E10" s="75" t="str">
        <f>_xll.qlRateHelperQuoteName(D10)</f>
        <v>USD3MD_Quote</v>
      </c>
      <c r="F10" s="76">
        <f>_xll.qlRateHelperRate($D10)</f>
        <v>2.2910000000000001E-3</v>
      </c>
      <c r="G10" s="76" t="str">
        <f>IF(ISERROR(_xll.qlSwapRateHelperSpread($D10)),IF(ISERROR(_xll.qlFuturesRateHelperConvexityAdjustment($D10)),"--",_xll.qlFuturesRateHelperConvexityAdjustment($D10)),_xll.qlSwapRateHelperSpread($D10))</f>
        <v>--</v>
      </c>
      <c r="H10" s="86">
        <f>_xll.qlRateHelperEarliestDate($D10)</f>
        <v>41922</v>
      </c>
      <c r="I10" s="87">
        <f>_xll.qlRateHelperLatestDate($D10)</f>
        <v>42016</v>
      </c>
      <c r="J10" s="72">
        <v>2.3202171217361765E-3</v>
      </c>
      <c r="M10" s="186"/>
      <c r="O10" s="186"/>
      <c r="V10" s="130"/>
      <c r="X10" s="201"/>
      <c r="Y10" s="203"/>
    </row>
    <row r="11" spans="1:25" x14ac:dyDescent="0.2">
      <c r="D11" s="75" t="str">
        <v>obj_00548</v>
      </c>
      <c r="E11" s="75" t="str">
        <f>_xll.qlRateHelperQuoteName(D11)</f>
        <v>USD4MD_Mx_Quote</v>
      </c>
      <c r="F11" s="76">
        <f>_xll.qlRateHelperRate($D11)</f>
        <v>2.6042329499999998E-3</v>
      </c>
      <c r="G11" s="76" t="str">
        <f>IF(ISERROR(_xll.qlSwapRateHelperSpread($D11)),IF(ISERROR(_xll.qlFuturesRateHelperConvexityAdjustment($D11)),"--",_xll.qlFuturesRateHelperConvexityAdjustment($D11)),_xll.qlSwapRateHelperSpread($D11))</f>
        <v>--</v>
      </c>
      <c r="H11" s="86">
        <f>_xll.qlRateHelperEarliestDate($D11)</f>
        <v>41922</v>
      </c>
      <c r="I11" s="87">
        <f>_xll.qlRateHelperLatestDate($D11)</f>
        <v>42045</v>
      </c>
      <c r="J11" s="72">
        <v>2.6326899782206066E-3</v>
      </c>
      <c r="M11" s="186"/>
      <c r="O11" s="186"/>
      <c r="V11" s="130"/>
      <c r="X11" s="201"/>
      <c r="Y11" s="203"/>
    </row>
    <row r="12" spans="1:25" x14ac:dyDescent="0.2">
      <c r="D12" s="75" t="str">
        <v>obj_00547</v>
      </c>
      <c r="E12" s="75" t="str">
        <f>_xll.qlRateHelperQuoteName(D12)</f>
        <v>USD5MD_Mx_Quote</v>
      </c>
      <c r="F12" s="76">
        <f>_xll.qlRateHelperRate($D12)</f>
        <v>2.9066647699999997E-3</v>
      </c>
      <c r="G12" s="76" t="str">
        <f>IF(ISERROR(_xll.qlSwapRateHelperSpread($D12)),IF(ISERROR(_xll.qlFuturesRateHelperConvexityAdjustment($D12)),"--",_xll.qlFuturesRateHelperConvexityAdjustment($D12)),_xll.qlSwapRateHelperSpread($D12))</f>
        <v>--</v>
      </c>
      <c r="H12" s="86">
        <f>_xll.qlRateHelperEarliestDate($D12)</f>
        <v>41922</v>
      </c>
      <c r="I12" s="87">
        <f>_xll.qlRateHelperLatestDate($D12)</f>
        <v>42073</v>
      </c>
      <c r="J12" s="72">
        <v>2.9358977127820055E-3</v>
      </c>
      <c r="M12" s="186"/>
      <c r="O12" s="186"/>
      <c r="V12" s="130"/>
      <c r="X12" s="201"/>
      <c r="Y12" s="203"/>
    </row>
    <row r="13" spans="1:25" x14ac:dyDescent="0.2">
      <c r="D13" s="75" t="str">
        <v>obj_0053d</v>
      </c>
      <c r="E13" s="75" t="str">
        <f>_xll.qlRateHelperQuoteName(D13)</f>
        <v>USD6MD_Quote</v>
      </c>
      <c r="F13" s="76">
        <f>_xll.qlRateHelperRate($D13)</f>
        <v>3.2415E-3</v>
      </c>
      <c r="G13" s="76" t="str">
        <f>IF(ISERROR(_xll.qlSwapRateHelperSpread($D13)),IF(ISERROR(_xll.qlFuturesRateHelperConvexityAdjustment($D13)),"--",_xll.qlFuturesRateHelperConvexityAdjustment($D13)),_xll.qlSwapRateHelperSpread($D13))</f>
        <v>--</v>
      </c>
      <c r="H13" s="86">
        <f>_xll.qlRateHelperEarliestDate($D13)</f>
        <v>41922</v>
      </c>
      <c r="I13" s="87">
        <f>_xll.qlRateHelperLatestDate($D13)</f>
        <v>42104</v>
      </c>
      <c r="J13" s="72">
        <v>3.272382146296366E-3</v>
      </c>
      <c r="M13" s="186"/>
      <c r="O13" s="186"/>
      <c r="V13" s="130"/>
      <c r="X13" s="201"/>
      <c r="Y13" s="203"/>
    </row>
    <row r="14" spans="1:25" x14ac:dyDescent="0.2">
      <c r="D14" s="75" t="str">
        <v>obj_00540</v>
      </c>
      <c r="E14" s="75" t="str">
        <f>_xll.qlRateHelperQuoteName(D14)</f>
        <v>USD7MD_Mx_Quote</v>
      </c>
      <c r="F14" s="76">
        <f>_xll.qlRateHelperRate($D14)</f>
        <v>3.6467499999999998E-3</v>
      </c>
      <c r="G14" s="76" t="str">
        <f>IF(ISERROR(_xll.qlSwapRateHelperSpread($D14)),IF(ISERROR(_xll.qlFuturesRateHelperConvexityAdjustment($D14)),"--",_xll.qlFuturesRateHelperConvexityAdjustment($D14)),_xll.qlSwapRateHelperSpread($D14))</f>
        <v>--</v>
      </c>
      <c r="H14" s="86">
        <f>_xll.qlRateHelperEarliestDate($D14)</f>
        <v>41922</v>
      </c>
      <c r="I14" s="87">
        <f>_xll.qlRateHelperLatestDate($D14)</f>
        <v>42135</v>
      </c>
      <c r="J14" s="72">
        <v>3.6798080988708929E-3</v>
      </c>
      <c r="M14" s="186"/>
      <c r="O14" s="186"/>
      <c r="V14" s="130"/>
      <c r="X14" s="201"/>
      <c r="Y14" s="203"/>
    </row>
    <row r="15" spans="1:25" x14ac:dyDescent="0.2">
      <c r="D15" s="75" t="str">
        <v>obj_00543</v>
      </c>
      <c r="E15" s="75" t="str">
        <f>_xll.qlRateHelperQuoteName(D15)</f>
        <v>USD8MD_Mx_Quote</v>
      </c>
      <c r="F15" s="76">
        <f>_xll.qlRateHelperRate($D15)</f>
        <v>4.0389274200000004E-3</v>
      </c>
      <c r="G15" s="76" t="str">
        <f>IF(ISERROR(_xll.qlSwapRateHelperSpread($D15)),IF(ISERROR(_xll.qlFuturesRateHelperConvexityAdjustment($D15)),"--",_xll.qlFuturesRateHelperConvexityAdjustment($D15)),_xll.qlSwapRateHelperSpread($D15))</f>
        <v>--</v>
      </c>
      <c r="H15" s="86">
        <f>_xll.qlRateHelperEarliestDate($D15)</f>
        <v>41922</v>
      </c>
      <c r="I15" s="87">
        <f>_xll.qlRateHelperLatestDate($D15)</f>
        <v>42165</v>
      </c>
      <c r="J15" s="72">
        <v>4.074276958805698E-3</v>
      </c>
      <c r="M15" s="186"/>
      <c r="O15" s="186"/>
      <c r="V15" s="130"/>
      <c r="X15" s="201"/>
      <c r="Y15" s="203"/>
    </row>
    <row r="16" spans="1:25" x14ac:dyDescent="0.2">
      <c r="D16" s="75" t="str">
        <v>obj_00537</v>
      </c>
      <c r="E16" s="75" t="str">
        <f>_xll.qlRateHelperQuoteName(D16)</f>
        <v>USD_Stub</v>
      </c>
      <c r="F16" s="76">
        <f>_xll.qlRateHelperRate($D16)</f>
        <v>4.1304354799999998E-3</v>
      </c>
      <c r="G16" s="76" t="str">
        <f>IF(ISERROR(_xll.qlSwapRateHelperSpread($D16)),IF(ISERROR(_xll.qlFuturesRateHelperConvexityAdjustment($D16)),"--",_xll.qlFuturesRateHelperConvexityAdjustment($D16)),_xll.qlSwapRateHelperSpread($D16))</f>
        <v>--</v>
      </c>
      <c r="H16" s="86">
        <f>_xll.qlRateHelperEarliestDate($D16)</f>
        <v>41922</v>
      </c>
      <c r="I16" s="87">
        <f>_xll.qlRateHelperLatestDate($D16)</f>
        <v>42172</v>
      </c>
      <c r="J16" s="72">
        <v>4.1663218563370314E-3</v>
      </c>
      <c r="M16" s="186"/>
      <c r="V16" s="130"/>
      <c r="X16" s="201"/>
      <c r="Y16" s="203"/>
    </row>
    <row r="17" spans="4:25" x14ac:dyDescent="0.2">
      <c r="D17" s="75" t="str">
        <v>obj_00572</v>
      </c>
      <c r="E17" s="75" t="str">
        <f>_xll.qlRateHelperQuoteName(D17)</f>
        <v>USDFUT3MM5_Quote</v>
      </c>
      <c r="F17" s="76">
        <f>_xll.qlRateHelperRate($D17)</f>
        <v>4.8259999999999623E-3</v>
      </c>
      <c r="G17" s="76">
        <f>IF(ISERROR(_xll.qlSwapRateHelperSpread($D17)),IF(ISERROR(_xll.qlFuturesRateHelperConvexityAdjustment($D17)),"--",_xll.qlFuturesRateHelperConvexityAdjustment($D17)),_xll.qlSwapRateHelperSpread($D17))</f>
        <v>4.8999999999999998E-5</v>
      </c>
      <c r="H17" s="86">
        <f>_xll.qlRateHelperEarliestDate($D17)</f>
        <v>42172</v>
      </c>
      <c r="I17" s="87">
        <f>_xll.qlRateHelperLatestDate($D17)</f>
        <v>42264</v>
      </c>
      <c r="J17" s="72">
        <v>4.3598671471555732E-3</v>
      </c>
      <c r="M17" s="186"/>
      <c r="O17" s="186"/>
      <c r="P17" s="187"/>
      <c r="V17" s="130"/>
      <c r="X17" s="201"/>
      <c r="Y17" s="203"/>
    </row>
    <row r="18" spans="4:25" x14ac:dyDescent="0.2">
      <c r="D18" s="75" t="str">
        <v>obj_00597</v>
      </c>
      <c r="E18" s="75" t="str">
        <f>_xll.qlRateHelperQuoteName(D18)</f>
        <v>USDAM3L1Y_Quote</v>
      </c>
      <c r="F18" s="76">
        <f>_xll.qlRateHelperRate($D18)</f>
        <v>3.4199999999999999E-3</v>
      </c>
      <c r="G18" s="76">
        <f>IF(ISERROR(_xll.qlSwapRateHelperSpread($D18)),IF(ISERROR(_xll.qlFuturesRateHelperConvexityAdjustment($D18)),"--",_xll.qlFuturesRateHelperConvexityAdjustment($D18)),_xll.qlSwapRateHelperSpread($D18))</f>
        <v>0</v>
      </c>
      <c r="H18" s="86">
        <f>_xll.qlRateHelperEarliestDate($D18)</f>
        <v>41922</v>
      </c>
      <c r="I18" s="87">
        <f>_xll.qlRateHelperLatestDate($D18)</f>
        <v>42290</v>
      </c>
      <c r="J18" s="72">
        <v>3.4547993637303914E-3</v>
      </c>
      <c r="M18" s="186"/>
      <c r="O18" s="186"/>
      <c r="P18" s="187"/>
      <c r="V18" s="200"/>
      <c r="X18" s="201"/>
      <c r="Y18" s="203"/>
    </row>
    <row r="19" spans="4:25" x14ac:dyDescent="0.2">
      <c r="D19" s="75" t="str">
        <v>obj_0056d</v>
      </c>
      <c r="E19" s="75" t="str">
        <f>_xll.qlRateHelperQuoteName(D19)</f>
        <v>USDFUT3MU5_Quote</v>
      </c>
      <c r="F19" s="76">
        <f>_xll.qlRateHelperRate($D19)</f>
        <v>7.1459999999999258E-3</v>
      </c>
      <c r="G19" s="76">
        <f>IF(ISERROR(_xll.qlSwapRateHelperSpread($D19)),IF(ISERROR(_xll.qlFuturesRateHelperConvexityAdjustment($D19)),"--",_xll.qlFuturesRateHelperConvexityAdjustment($D19)),_xll.qlSwapRateHelperSpread($D19))</f>
        <v>7.9000000000000009E-5</v>
      </c>
      <c r="H19" s="86">
        <f>_xll.qlRateHelperEarliestDate($D19)</f>
        <v>42263</v>
      </c>
      <c r="I19" s="87">
        <f>_xll.qlRateHelperLatestDate($D19)</f>
        <v>42354</v>
      </c>
      <c r="J19" s="72">
        <v>4.9618337118796877E-3</v>
      </c>
      <c r="M19" s="186"/>
      <c r="O19" s="186"/>
      <c r="P19" s="187"/>
      <c r="V19" s="200"/>
      <c r="X19" s="201"/>
      <c r="Y19" s="203"/>
    </row>
    <row r="20" spans="4:25" x14ac:dyDescent="0.2">
      <c r="D20" s="75" t="str">
        <v>obj_0055d</v>
      </c>
      <c r="E20" s="75" t="str">
        <f>_xll.qlRateHelperQuoteName(D20)</f>
        <v>USDFUT3MZ5_Quote</v>
      </c>
      <c r="F20" s="76">
        <f>_xll.qlRateHelperRate($D20)</f>
        <v>9.7089999999999729E-3</v>
      </c>
      <c r="G20" s="76">
        <f>IF(ISERROR(_xll.qlSwapRateHelperSpread($D20)),IF(ISERROR(_xll.qlFuturesRateHelperConvexityAdjustment($D20)),"--",_xll.qlFuturesRateHelperConvexityAdjustment($D20)),_xll.qlSwapRateHelperSpread($D20))</f>
        <v>1.1599999999999999E-4</v>
      </c>
      <c r="H20" s="86">
        <f>_xll.qlRateHelperEarliestDate($D20)</f>
        <v>42354</v>
      </c>
      <c r="I20" s="87">
        <f>_xll.qlRateHelperLatestDate($D20)</f>
        <v>42445</v>
      </c>
      <c r="J20" s="72">
        <v>5.8059590297948093E-3</v>
      </c>
      <c r="M20" s="186"/>
      <c r="O20" s="186"/>
      <c r="P20" s="187"/>
      <c r="V20" s="200"/>
      <c r="X20" s="201"/>
      <c r="Y20" s="203"/>
    </row>
    <row r="21" spans="4:25" x14ac:dyDescent="0.2">
      <c r="D21" s="75" t="str">
        <v>obj_00581</v>
      </c>
      <c r="E21" s="75" t="str">
        <f>_xll.qlRateHelperQuoteName(D21)</f>
        <v>USDFUT3MH6_Quote</v>
      </c>
      <c r="F21" s="76">
        <f>_xll.qlRateHelperRate($D21)</f>
        <v>1.226600000000002E-2</v>
      </c>
      <c r="G21" s="76">
        <f>IF(ISERROR(_xll.qlSwapRateHelperSpread($D21)),IF(ISERROR(_xll.qlFuturesRateHelperConvexityAdjustment($D21)),"--",_xll.qlFuturesRateHelperConvexityAdjustment($D21)),_xll.qlSwapRateHelperSpread($D21))</f>
        <v>1.5900000000000002E-4</v>
      </c>
      <c r="H21" s="86">
        <f>_xll.qlRateHelperEarliestDate($D21)</f>
        <v>42445</v>
      </c>
      <c r="I21" s="87">
        <f>_xll.qlRateHelperLatestDate($D21)</f>
        <v>42537</v>
      </c>
      <c r="J21" s="72">
        <v>6.7917086018323145E-3</v>
      </c>
      <c r="M21" s="186"/>
      <c r="O21" s="186"/>
      <c r="P21" s="187"/>
      <c r="V21" s="200"/>
      <c r="X21" s="201"/>
      <c r="Y21" s="203"/>
    </row>
    <row r="22" spans="4:25" x14ac:dyDescent="0.2">
      <c r="D22" s="75" t="str">
        <v>obj_00594</v>
      </c>
      <c r="E22" s="75" t="str">
        <f>_xll.qlRateHelperQuoteName(D22)</f>
        <v>USDFUT3MM6_Quote</v>
      </c>
      <c r="F22" s="76">
        <f>_xll.qlRateHelperRate($D22)</f>
        <v>1.486699999999995E-2</v>
      </c>
      <c r="G22" s="76">
        <f>IF(ISERROR(_xll.qlSwapRateHelperSpread($D22)),IF(ISERROR(_xll.qlFuturesRateHelperConvexityAdjustment($D22)),"--",_xll.qlFuturesRateHelperConvexityAdjustment($D22)),_xll.qlSwapRateHelperSpread($D22))</f>
        <v>2.0799999999999999E-4</v>
      </c>
      <c r="H22" s="86">
        <f>_xll.qlRateHelperEarliestDate($D22)</f>
        <v>42536</v>
      </c>
      <c r="I22" s="87">
        <f>_xll.qlRateHelperLatestDate($D22)</f>
        <v>42628</v>
      </c>
      <c r="J22" s="72">
        <v>7.8548379200390449E-3</v>
      </c>
      <c r="M22" s="186"/>
      <c r="O22" s="186"/>
      <c r="P22" s="187"/>
      <c r="V22" s="200"/>
      <c r="X22" s="201"/>
      <c r="Y22" s="203"/>
    </row>
    <row r="23" spans="4:25" x14ac:dyDescent="0.2">
      <c r="D23" s="75" t="str">
        <v>obj_0058e</v>
      </c>
      <c r="E23" s="75" t="str">
        <f>_xll.qlRateHelperQuoteName(D23)</f>
        <v>USDAM3L2Y_Quote</v>
      </c>
      <c r="F23" s="76">
        <f>_xll.qlRateHelperRate($D23)</f>
        <v>7.5399999999999998E-3</v>
      </c>
      <c r="G23" s="76">
        <f>IF(ISERROR(_xll.qlSwapRateHelperSpread($D23)),IF(ISERROR(_xll.qlFuturesRateHelperConvexityAdjustment($D23)),"--",_xll.qlFuturesRateHelperConvexityAdjustment($D23)),_xll.qlSwapRateHelperSpread($D23))</f>
        <v>0</v>
      </c>
      <c r="H23" s="86">
        <f>_xll.qlRateHelperEarliestDate($D23)</f>
        <v>41922</v>
      </c>
      <c r="I23" s="87">
        <f>_xll.qlRateHelperLatestDate($D23)</f>
        <v>42654</v>
      </c>
      <c r="J23" s="72">
        <v>7.6169821937310716E-3</v>
      </c>
      <c r="M23" s="186"/>
      <c r="O23" s="186"/>
      <c r="V23" s="200"/>
      <c r="X23" s="201"/>
      <c r="Y23" s="203"/>
    </row>
    <row r="24" spans="4:25" x14ac:dyDescent="0.2">
      <c r="D24" s="75" t="str">
        <v>obj_0058b</v>
      </c>
      <c r="E24" s="75" t="str">
        <f>_xll.qlRateHelperQuoteName(D24)</f>
        <v>USDFUT3MU6_Quote</v>
      </c>
      <c r="F24" s="76">
        <f>_xll.qlRateHelperRate($D24)</f>
        <v>1.7459000000000103E-2</v>
      </c>
      <c r="G24" s="76">
        <f>IF(ISERROR(_xll.qlSwapRateHelperSpread($D24)),IF(ISERROR(_xll.qlFuturesRateHelperConvexityAdjustment($D24)),"--",_xll.qlFuturesRateHelperConvexityAdjustment($D24)),_xll.qlSwapRateHelperSpread($D24))</f>
        <v>2.6599999999999996E-4</v>
      </c>
      <c r="H24" s="86">
        <f>_xll.qlRateHelperEarliestDate($D24)</f>
        <v>42634</v>
      </c>
      <c r="I24" s="87">
        <f>_xll.qlRateHelperLatestDate($D24)</f>
        <v>42725</v>
      </c>
      <c r="J24" s="72">
        <v>8.9148498414154034E-3</v>
      </c>
      <c r="M24" s="186"/>
      <c r="O24" s="186"/>
      <c r="V24" s="200"/>
      <c r="X24" s="201"/>
      <c r="Y24" s="203"/>
    </row>
    <row r="25" spans="4:25" x14ac:dyDescent="0.2">
      <c r="D25" s="75" t="str">
        <v>obj_00574</v>
      </c>
      <c r="E25" s="75" t="str">
        <f>_xll.qlRateHelperQuoteName(D25)</f>
        <v>USDAM3L3Y_Quote</v>
      </c>
      <c r="F25" s="76">
        <f>_xll.qlRateHelperRate($D25)</f>
        <v>1.1939999999999999E-2</v>
      </c>
      <c r="G25" s="76">
        <f>IF(ISERROR(_xll.qlSwapRateHelperSpread($D25)),IF(ISERROR(_xll.qlFuturesRateHelperConvexityAdjustment($D25)),"--",_xll.qlFuturesRateHelperConvexityAdjustment($D25)),_xll.qlSwapRateHelperSpread($D25))</f>
        <v>0</v>
      </c>
      <c r="H25" s="86">
        <f>_xll.qlRateHelperEarliestDate($D25)</f>
        <v>41922</v>
      </c>
      <c r="I25" s="87">
        <f>_xll.qlRateHelperLatestDate($D25)</f>
        <v>43018</v>
      </c>
      <c r="J25" s="72">
        <v>1.2086447029298569E-2</v>
      </c>
      <c r="M25" s="186"/>
      <c r="O25" s="186"/>
      <c r="V25" s="200"/>
      <c r="X25" s="201"/>
      <c r="Y25" s="203"/>
    </row>
    <row r="26" spans="4:25" x14ac:dyDescent="0.2">
      <c r="D26" s="75" t="str">
        <v>obj_00584</v>
      </c>
      <c r="E26" s="75" t="str">
        <f>_xll.qlRateHelperQuoteName(D26)</f>
        <v>USDAM3L4Y_Quote</v>
      </c>
      <c r="F26" s="76">
        <f>_xll.qlRateHelperRate($D26)</f>
        <v>1.541E-2</v>
      </c>
      <c r="G26" s="76">
        <f>IF(ISERROR(_xll.qlSwapRateHelperSpread($D26)),IF(ISERROR(_xll.qlFuturesRateHelperConvexityAdjustment($D26)),"--",_xll.qlFuturesRateHelperConvexityAdjustment($D26)),_xll.qlSwapRateHelperSpread($D26))</f>
        <v>0</v>
      </c>
      <c r="H26" s="86">
        <f>_xll.qlRateHelperEarliestDate($D26)</f>
        <v>41922</v>
      </c>
      <c r="I26" s="87">
        <f>_xll.qlRateHelperLatestDate($D26)</f>
        <v>43383</v>
      </c>
      <c r="J26" s="72">
        <v>1.5637243577596417E-2</v>
      </c>
      <c r="M26" s="186"/>
      <c r="O26" s="186"/>
      <c r="V26" s="200"/>
      <c r="X26" s="201"/>
      <c r="Y26" s="203"/>
    </row>
    <row r="27" spans="4:25" x14ac:dyDescent="0.2">
      <c r="D27" s="75" t="str">
        <v>obj_0055e</v>
      </c>
      <c r="E27" s="75" t="str">
        <f>_xll.qlRateHelperQuoteName(D27)</f>
        <v>USDAM3L5Y_Quote</v>
      </c>
      <c r="F27" s="76">
        <f>_xll.qlRateHelperRate($D27)</f>
        <v>1.797E-2</v>
      </c>
      <c r="G27" s="76">
        <f>IF(ISERROR(_xll.qlSwapRateHelperSpread($D27)),IF(ISERROR(_xll.qlFuturesRateHelperConvexityAdjustment($D27)),"--",_xll.qlFuturesRateHelperConvexityAdjustment($D27)),_xll.qlSwapRateHelperSpread($D27))</f>
        <v>0</v>
      </c>
      <c r="H27" s="86">
        <f>_xll.qlRateHelperEarliestDate($D27)</f>
        <v>41922</v>
      </c>
      <c r="I27" s="87">
        <f>_xll.qlRateHelperLatestDate($D27)</f>
        <v>43748</v>
      </c>
      <c r="J27" s="72">
        <v>1.8276886233606869E-2</v>
      </c>
      <c r="M27" s="186"/>
      <c r="O27" s="186"/>
      <c r="V27" s="200"/>
      <c r="X27" s="201"/>
      <c r="Y27" s="203"/>
    </row>
    <row r="28" spans="4:25" x14ac:dyDescent="0.2">
      <c r="D28" s="75" t="str">
        <v>obj_00590</v>
      </c>
      <c r="E28" s="75" t="str">
        <f>_xll.qlRateHelperQuoteName(D28)</f>
        <v>USDAM3L6Y_Quote</v>
      </c>
      <c r="F28" s="76">
        <f>_xll.qlRateHelperRate($D28)</f>
        <v>1.9949999999999999E-2</v>
      </c>
      <c r="G28" s="76">
        <f>IF(ISERROR(_xll.qlSwapRateHelperSpread($D28)),IF(ISERROR(_xll.qlFuturesRateHelperConvexityAdjustment($D28)),"--",_xll.qlFuturesRateHelperConvexityAdjustment($D28)),_xll.qlSwapRateHelperSpread($D28))</f>
        <v>0</v>
      </c>
      <c r="H28" s="86">
        <f>_xll.qlRateHelperEarliestDate($D28)</f>
        <v>41922</v>
      </c>
      <c r="I28" s="87">
        <f>_xll.qlRateHelperLatestDate($D28)</f>
        <v>44117</v>
      </c>
      <c r="J28" s="72">
        <v>2.033207953086456E-2</v>
      </c>
      <c r="M28" s="186"/>
      <c r="O28" s="186"/>
      <c r="V28" s="200"/>
      <c r="X28" s="201"/>
      <c r="Y28" s="203"/>
    </row>
    <row r="29" spans="4:25" x14ac:dyDescent="0.2">
      <c r="D29" s="75" t="str">
        <v>obj_00554</v>
      </c>
      <c r="E29" s="75" t="str">
        <f>_xll.qlRateHelperQuoteName(D29)</f>
        <v>USDAM3L7Y_Quote</v>
      </c>
      <c r="F29" s="76">
        <f>_xll.qlRateHelperRate($D29)</f>
        <v>2.1520000000000001E-2</v>
      </c>
      <c r="G29" s="76">
        <f>IF(ISERROR(_xll.qlSwapRateHelperSpread($D29)),IF(ISERROR(_xll.qlFuturesRateHelperConvexityAdjustment($D29)),"--",_xll.qlFuturesRateHelperConvexityAdjustment($D29)),_xll.qlSwapRateHelperSpread($D29))</f>
        <v>0</v>
      </c>
      <c r="H29" s="86">
        <f>_xll.qlRateHelperEarliestDate($D29)</f>
        <v>41922</v>
      </c>
      <c r="I29" s="87">
        <f>_xll.qlRateHelperLatestDate($D29)</f>
        <v>44481</v>
      </c>
      <c r="J29" s="72">
        <v>2.1977822803754082E-2</v>
      </c>
      <c r="M29" s="186"/>
      <c r="O29" s="186"/>
      <c r="X29" s="201"/>
      <c r="Y29" s="203"/>
    </row>
    <row r="30" spans="4:25" x14ac:dyDescent="0.2">
      <c r="D30" s="75" t="str">
        <v>obj_00560</v>
      </c>
      <c r="E30" s="75" t="str">
        <f>_xll.qlRateHelperQuoteName(D30)</f>
        <v>USDAM3L8Y_Quote</v>
      </c>
      <c r="F30" s="76">
        <f>_xll.qlRateHelperRate($D30)</f>
        <v>2.2800000000000001E-2</v>
      </c>
      <c r="G30" s="76">
        <f>IF(ISERROR(_xll.qlSwapRateHelperSpread($D30)),IF(ISERROR(_xll.qlFuturesRateHelperConvexityAdjustment($D30)),"--",_xll.qlFuturesRateHelperConvexityAdjustment($D30)),_xll.qlSwapRateHelperSpread($D30))</f>
        <v>0</v>
      </c>
      <c r="H30" s="86">
        <f>_xll.qlRateHelperEarliestDate($D30)</f>
        <v>41922</v>
      </c>
      <c r="I30" s="87">
        <f>_xll.qlRateHelperLatestDate($D30)</f>
        <v>44845</v>
      </c>
      <c r="J30" s="72">
        <v>2.3330563245086356E-2</v>
      </c>
      <c r="M30" s="186"/>
      <c r="O30" s="186"/>
      <c r="X30" s="201"/>
      <c r="Y30" s="203"/>
    </row>
    <row r="31" spans="4:25" x14ac:dyDescent="0.2">
      <c r="D31" s="75" t="str">
        <v>obj_00596</v>
      </c>
      <c r="E31" s="75" t="str">
        <f>_xll.qlRateHelperQuoteName(D31)</f>
        <v>USDAM3L9Y_Quote</v>
      </c>
      <c r="F31" s="76">
        <f>_xll.qlRateHelperRate($D31)</f>
        <v>2.3879999999999998E-2</v>
      </c>
      <c r="G31" s="76">
        <f>IF(ISERROR(_xll.qlSwapRateHelperSpread($D31)),IF(ISERROR(_xll.qlFuturesRateHelperConvexityAdjustment($D31)),"--",_xll.qlFuturesRateHelperConvexityAdjustment($D31)),_xll.qlSwapRateHelperSpread($D31))</f>
        <v>0</v>
      </c>
      <c r="H31" s="86">
        <f>_xll.qlRateHelperEarliestDate($D31)</f>
        <v>41922</v>
      </c>
      <c r="I31" s="87">
        <f>_xll.qlRateHelperLatestDate($D31)</f>
        <v>45209</v>
      </c>
      <c r="J31" s="72">
        <v>2.4482053862760787E-2</v>
      </c>
      <c r="M31" s="186"/>
      <c r="O31" s="186"/>
      <c r="X31" s="201"/>
      <c r="Y31" s="203"/>
    </row>
    <row r="32" spans="4:25" x14ac:dyDescent="0.2">
      <c r="D32" s="75" t="str">
        <v>obj_0056e</v>
      </c>
      <c r="E32" s="75" t="str">
        <f>_xll.qlRateHelperQuoteName(D32)</f>
        <v>USDAM3L10Y_Quote</v>
      </c>
      <c r="F32" s="76">
        <f>_xll.qlRateHelperRate($D32)</f>
        <v>2.4820000000000002E-2</v>
      </c>
      <c r="G32" s="76">
        <f>IF(ISERROR(_xll.qlSwapRateHelperSpread($D32)),IF(ISERROR(_xll.qlFuturesRateHelperConvexityAdjustment($D32)),"--",_xll.qlFuturesRateHelperConvexityAdjustment($D32)),_xll.qlSwapRateHelperSpread($D32))</f>
        <v>0</v>
      </c>
      <c r="H32" s="86">
        <f>_xll.qlRateHelperEarliestDate($D32)</f>
        <v>41922</v>
      </c>
      <c r="I32" s="87">
        <f>_xll.qlRateHelperLatestDate($D32)</f>
        <v>45575</v>
      </c>
      <c r="J32" s="72">
        <v>2.5494177041014674E-2</v>
      </c>
      <c r="M32" s="186"/>
      <c r="O32" s="186"/>
      <c r="X32" s="201"/>
      <c r="Y32" s="203"/>
    </row>
    <row r="33" spans="4:25" x14ac:dyDescent="0.2">
      <c r="D33" s="75" t="str">
        <v>obj_00762</v>
      </c>
      <c r="E33" s="75" t="str">
        <f>_xll.qlRateHelperQuoteName(D33)</f>
        <v>USD_CURVE_3M_11Y_Quote</v>
      </c>
      <c r="F33" s="76">
        <f>_xll.qlRateHelperRate($D33)</f>
        <v>2.5668974900000002E-2</v>
      </c>
      <c r="G33" s="76">
        <f>IF(ISERROR(_xll.qlSwapRateHelperSpread($D33)),IF(ISERROR(_xll.qlFuturesRateHelperConvexityAdjustment($D33)),"--",_xll.qlFuturesRateHelperConvexityAdjustment($D33)),_xll.qlSwapRateHelperSpread($D33))</f>
        <v>0</v>
      </c>
      <c r="H33" s="86">
        <f>_xll.qlRateHelperEarliestDate($D33)</f>
        <v>41922</v>
      </c>
      <c r="I33" s="87">
        <f>_xll.qlRateHelperLatestDate($D33)</f>
        <v>45940</v>
      </c>
      <c r="J33" s="72">
        <v>2.6419964839025648E-2</v>
      </c>
      <c r="M33" s="186"/>
      <c r="O33" s="186"/>
      <c r="X33" s="201"/>
      <c r="Y33" s="203"/>
    </row>
    <row r="34" spans="4:25" x14ac:dyDescent="0.2">
      <c r="D34" s="75" t="str">
        <v>obj_00570</v>
      </c>
      <c r="E34" s="75" t="str">
        <f>_xll.qlRateHelperQuoteName(D34)</f>
        <v>USDAM3L12Y_Quote</v>
      </c>
      <c r="F34" s="76">
        <f>_xll.qlRateHelperRate($D34)</f>
        <v>2.6349999999999998E-2</v>
      </c>
      <c r="G34" s="76">
        <f>IF(ISERROR(_xll.qlSwapRateHelperSpread($D34)),IF(ISERROR(_xll.qlFuturesRateHelperConvexityAdjustment($D34)),"--",_xll.qlFuturesRateHelperConvexityAdjustment($D34)),_xll.qlSwapRateHelperSpread($D34))</f>
        <v>0</v>
      </c>
      <c r="H34" s="86">
        <f>_xll.qlRateHelperEarliestDate($D34)</f>
        <v>41922</v>
      </c>
      <c r="I34" s="87">
        <f>_xll.qlRateHelperLatestDate($D34)</f>
        <v>46308</v>
      </c>
      <c r="J34" s="72">
        <v>2.7163857169094828E-2</v>
      </c>
      <c r="M34" s="186"/>
      <c r="O34" s="186"/>
      <c r="X34" s="201"/>
      <c r="Y34" s="203"/>
    </row>
    <row r="35" spans="4:25" x14ac:dyDescent="0.2">
      <c r="D35" s="75" t="str">
        <v>obj_0077e</v>
      </c>
      <c r="E35" s="75" t="str">
        <f>_xll.qlRateHelperQuoteName(D35)</f>
        <v>USD_CURVE_3M_13Y_Quote</v>
      </c>
      <c r="F35" s="76">
        <f>_xll.qlRateHelperRate($D35)</f>
        <v>2.6977785460000001E-2</v>
      </c>
      <c r="G35" s="76">
        <f>IF(ISERROR(_xll.qlSwapRateHelperSpread($D35)),IF(ISERROR(_xll.qlFuturesRateHelperConvexityAdjustment($D35)),"--",_xll.qlFuturesRateHelperConvexityAdjustment($D35)),_xll.qlSwapRateHelperSpread($D35))</f>
        <v>0</v>
      </c>
      <c r="H35" s="86">
        <f>_xll.qlRateHelperEarliestDate($D35)</f>
        <v>41922</v>
      </c>
      <c r="I35" s="87">
        <f>_xll.qlRateHelperLatestDate($D35)</f>
        <v>46672</v>
      </c>
      <c r="J35" s="72">
        <v>2.7860235677214303E-2</v>
      </c>
      <c r="M35" s="186"/>
      <c r="O35" s="186"/>
      <c r="X35" s="201"/>
      <c r="Y35" s="203"/>
    </row>
    <row r="36" spans="4:25" x14ac:dyDescent="0.2">
      <c r="D36" s="75" t="str">
        <v>obj_00766</v>
      </c>
      <c r="E36" s="75" t="str">
        <f>_xll.qlRateHelperQuoteName(D36)</f>
        <v>USD_CURVE_3M_14Y_Quote</v>
      </c>
      <c r="F36" s="76">
        <f>_xll.qlRateHelperRate($D36)</f>
        <v>2.748923399E-2</v>
      </c>
      <c r="G36" s="76">
        <f>IF(ISERROR(_xll.qlSwapRateHelperSpread($D36)),IF(ISERROR(_xll.qlFuturesRateHelperConvexityAdjustment($D36)),"--",_xll.qlFuturesRateHelperConvexityAdjustment($D36)),_xll.qlSwapRateHelperSpread($D36))</f>
        <v>0</v>
      </c>
      <c r="H36" s="86">
        <f>_xll.qlRateHelperEarliestDate($D36)</f>
        <v>41922</v>
      </c>
      <c r="I36" s="87">
        <f>_xll.qlRateHelperLatestDate($D36)</f>
        <v>47036</v>
      </c>
      <c r="J36" s="72">
        <v>2.8427789252813297E-2</v>
      </c>
      <c r="M36" s="186"/>
      <c r="O36" s="186"/>
      <c r="X36" s="201"/>
      <c r="Y36" s="203"/>
    </row>
    <row r="37" spans="4:25" x14ac:dyDescent="0.2">
      <c r="D37" s="75" t="str">
        <v>obj_0056c</v>
      </c>
      <c r="E37" s="75" t="str">
        <f>_xll.qlRateHelperQuoteName(D37)</f>
        <v>USDAM3L15Y_Quote</v>
      </c>
      <c r="F37" s="76">
        <f>_xll.qlRateHelperRate($D37)</f>
        <v>2.7910000000000001E-2</v>
      </c>
      <c r="G37" s="76">
        <f>IF(ISERROR(_xll.qlSwapRateHelperSpread($D37)),IF(ISERROR(_xll.qlFuturesRateHelperConvexityAdjustment($D37)),"--",_xll.qlFuturesRateHelperConvexityAdjustment($D37)),_xll.qlSwapRateHelperSpread($D37))</f>
        <v>0</v>
      </c>
      <c r="H37" s="86">
        <f>_xll.qlRateHelperEarliestDate($D37)</f>
        <v>41922</v>
      </c>
      <c r="I37" s="87">
        <f>_xll.qlRateHelperLatestDate($D37)</f>
        <v>47401</v>
      </c>
      <c r="J37" s="72">
        <v>2.889381108116703E-2</v>
      </c>
      <c r="M37" s="186"/>
      <c r="O37" s="186"/>
      <c r="X37" s="201"/>
      <c r="Y37" s="203"/>
    </row>
    <row r="38" spans="4:25" x14ac:dyDescent="0.2">
      <c r="D38" s="75" t="str">
        <v>obj_00760</v>
      </c>
      <c r="E38" s="75" t="str">
        <f>_xll.qlRateHelperQuoteName(D38)</f>
        <v>USD_CURVE_3M_16Y_Quote</v>
      </c>
      <c r="F38" s="76">
        <f>_xll.qlRateHelperRate($D38)</f>
        <v>2.831272126E-2</v>
      </c>
      <c r="G38" s="76">
        <f>IF(ISERROR(_xll.qlSwapRateHelperSpread($D38)),IF(ISERROR(_xll.qlFuturesRateHelperConvexityAdjustment($D38)),"--",_xll.qlFuturesRateHelperConvexityAdjustment($D38)),_xll.qlSwapRateHelperSpread($D38))</f>
        <v>0</v>
      </c>
      <c r="H38" s="86">
        <f>_xll.qlRateHelperEarliestDate($D38)</f>
        <v>41922</v>
      </c>
      <c r="I38" s="87">
        <f>_xll.qlRateHelperLatestDate($D38)</f>
        <v>47766</v>
      </c>
      <c r="J38" s="72">
        <v>2.9348170848940053E-2</v>
      </c>
      <c r="M38" s="186"/>
      <c r="O38" s="186"/>
      <c r="X38" s="201"/>
      <c r="Y38" s="203"/>
    </row>
    <row r="39" spans="4:25" x14ac:dyDescent="0.2">
      <c r="D39" s="75" t="str">
        <v>obj_00777</v>
      </c>
      <c r="E39" s="75" t="str">
        <f>_xll.qlRateHelperQuoteName(D39)</f>
        <v>USD_CURVE_3M_17Y_Quote</v>
      </c>
      <c r="F39" s="76">
        <f>_xll.qlRateHelperRate($D39)</f>
        <v>2.8645521260000001E-2</v>
      </c>
      <c r="G39" s="76">
        <f>IF(ISERROR(_xll.qlSwapRateHelperSpread($D39)),IF(ISERROR(_xll.qlFuturesRateHelperConvexityAdjustment($D39)),"--",_xll.qlFuturesRateHelperConvexityAdjustment($D39)),_xll.qlSwapRateHelperSpread($D39))</f>
        <v>0</v>
      </c>
      <c r="H39" s="86">
        <f>_xll.qlRateHelperEarliestDate($D39)</f>
        <v>41922</v>
      </c>
      <c r="I39" s="87">
        <f>_xll.qlRateHelperLatestDate($D39)</f>
        <v>48131</v>
      </c>
      <c r="J39" s="72">
        <v>2.9721927420944608E-2</v>
      </c>
      <c r="M39" s="186"/>
      <c r="O39" s="186"/>
      <c r="X39" s="201"/>
      <c r="Y39" s="203"/>
    </row>
    <row r="40" spans="4:25" x14ac:dyDescent="0.2">
      <c r="D40" s="75" t="str">
        <v>obj_0077c</v>
      </c>
      <c r="E40" s="75" t="str">
        <f>_xll.qlRateHelperQuoteName(D40)</f>
        <v>USD_CURVE_3M_18Y_Quote</v>
      </c>
      <c r="F40" s="76">
        <f>_xll.qlRateHelperRate($D40)</f>
        <v>2.893604608E-2</v>
      </c>
      <c r="G40" s="76">
        <f>IF(ISERROR(_xll.qlSwapRateHelperSpread($D40)),IF(ISERROR(_xll.qlFuturesRateHelperConvexityAdjustment($D40)),"--",_xll.qlFuturesRateHelperConvexityAdjustment($D40)),_xll.qlSwapRateHelperSpread($D40))</f>
        <v>0</v>
      </c>
      <c r="H40" s="86">
        <f>_xll.qlRateHelperEarliestDate($D40)</f>
        <v>41922</v>
      </c>
      <c r="I40" s="87">
        <f>_xll.qlRateHelperLatestDate($D40)</f>
        <v>48499</v>
      </c>
      <c r="J40" s="72">
        <v>3.0048268682411568E-2</v>
      </c>
      <c r="M40" s="186"/>
      <c r="O40" s="186"/>
      <c r="X40" s="201"/>
      <c r="Y40" s="203"/>
    </row>
    <row r="41" spans="4:25" x14ac:dyDescent="0.2">
      <c r="D41" s="75" t="str">
        <v>obj_0077b</v>
      </c>
      <c r="E41" s="75" t="str">
        <f>_xll.qlRateHelperQuoteName(D41)</f>
        <v>USD_CURVE_3M_19Y_Quote</v>
      </c>
      <c r="F41" s="76">
        <f>_xll.qlRateHelperRate($D41)</f>
        <v>2.918511558E-2</v>
      </c>
      <c r="G41" s="76">
        <f>IF(ISERROR(_xll.qlSwapRateHelperSpread($D41)),IF(ISERROR(_xll.qlFuturesRateHelperConvexityAdjustment($D41)),"--",_xll.qlFuturesRateHelperConvexityAdjustment($D41)),_xll.qlSwapRateHelperSpread($D41))</f>
        <v>0</v>
      </c>
      <c r="H41" s="86">
        <f>_xll.qlRateHelperEarliestDate($D41)</f>
        <v>41922</v>
      </c>
      <c r="I41" s="87">
        <f>_xll.qlRateHelperLatestDate($D41)</f>
        <v>48863</v>
      </c>
      <c r="J41" s="72">
        <v>3.0328078448920319E-2</v>
      </c>
      <c r="M41" s="186"/>
      <c r="O41" s="186"/>
      <c r="X41" s="201"/>
      <c r="Y41" s="203"/>
    </row>
    <row r="42" spans="4:25" x14ac:dyDescent="0.2">
      <c r="D42" s="75" t="str">
        <v>obj_00568</v>
      </c>
      <c r="E42" s="75" t="str">
        <f>_xll.qlRateHelperQuoteName(D42)</f>
        <v>USDAM3L20Y_Quote</v>
      </c>
      <c r="F42" s="76">
        <f>_xll.qlRateHelperRate($D42)</f>
        <v>2.9379999999999996E-2</v>
      </c>
      <c r="G42" s="76">
        <f>IF(ISERROR(_xll.qlSwapRateHelperSpread($D42)),IF(ISERROR(_xll.qlFuturesRateHelperConvexityAdjustment($D42)),"--",_xll.qlFuturesRateHelperConvexityAdjustment($D42)),_xll.qlSwapRateHelperSpread($D42))</f>
        <v>0</v>
      </c>
      <c r="H42" s="86">
        <f>_xll.qlRateHelperEarliestDate($D42)</f>
        <v>41922</v>
      </c>
      <c r="I42" s="87">
        <f>_xll.qlRateHelperLatestDate($D42)</f>
        <v>49227</v>
      </c>
      <c r="J42" s="72">
        <v>3.0540572673387098E-2</v>
      </c>
      <c r="M42" s="186"/>
      <c r="O42" s="186"/>
      <c r="X42" s="201"/>
      <c r="Y42" s="203"/>
    </row>
    <row r="43" spans="4:25" x14ac:dyDescent="0.2">
      <c r="D43" s="75" t="str">
        <v>obj_00770</v>
      </c>
      <c r="E43" s="75" t="str">
        <f>_xll.qlRateHelperQuoteName(D43)</f>
        <v>USD_CURVE_3M_21Y_Quote</v>
      </c>
      <c r="F43" s="76">
        <f>_xll.qlRateHelperRate($D43)</f>
        <v>2.9583726099999999E-2</v>
      </c>
      <c r="G43" s="76">
        <f>IF(ISERROR(_xll.qlSwapRateHelperSpread($D43)),IF(ISERROR(_xll.qlFuturesRateHelperConvexityAdjustment($D43)),"--",_xll.qlFuturesRateHelperConvexityAdjustment($D43)),_xll.qlSwapRateHelperSpread($D43))</f>
        <v>0</v>
      </c>
      <c r="H43" s="86">
        <f>_xll.qlRateHelperEarliestDate($D43)</f>
        <v>41922</v>
      </c>
      <c r="I43" s="87">
        <f>_xll.qlRateHelperLatestDate($D43)</f>
        <v>49592</v>
      </c>
      <c r="J43" s="72">
        <v>3.0772536141642073E-2</v>
      </c>
      <c r="M43" s="186"/>
      <c r="O43" s="186"/>
      <c r="X43" s="201"/>
      <c r="Y43" s="203"/>
    </row>
    <row r="44" spans="4:25" x14ac:dyDescent="0.2">
      <c r="D44" s="75" t="str">
        <v>obj_00761</v>
      </c>
      <c r="E44" s="75" t="str">
        <f>_xll.qlRateHelperQuoteName(D44)</f>
        <v>USD_CURVE_3M_22Y_Quote</v>
      </c>
      <c r="F44" s="76">
        <f>_xll.qlRateHelperRate($D44)</f>
        <v>2.9741805289999999E-2</v>
      </c>
      <c r="G44" s="76">
        <f>IF(ISERROR(_xll.qlSwapRateHelperSpread($D44)),IF(ISERROR(_xll.qlFuturesRateHelperConvexityAdjustment($D44)),"--",_xll.qlFuturesRateHelperConvexityAdjustment($D44)),_xll.qlSwapRateHelperSpread($D44))</f>
        <v>0</v>
      </c>
      <c r="H44" s="86">
        <f>_xll.qlRateHelperEarliestDate($D44)</f>
        <v>41922</v>
      </c>
      <c r="I44" s="87">
        <f>_xll.qlRateHelperLatestDate($D44)</f>
        <v>49958</v>
      </c>
      <c r="J44" s="72">
        <v>3.0945270244664556E-2</v>
      </c>
      <c r="M44" s="186"/>
      <c r="O44" s="186"/>
      <c r="X44" s="201"/>
      <c r="Y44" s="203"/>
    </row>
    <row r="45" spans="4:25" x14ac:dyDescent="0.2">
      <c r="D45" s="75" t="str">
        <v>obj_00767</v>
      </c>
      <c r="E45" s="75" t="str">
        <f>_xll.qlRateHelperQuoteName(D45)</f>
        <v>USD_CURVE_3M_23Y_Quote</v>
      </c>
      <c r="F45" s="76">
        <f>_xll.qlRateHelperRate($D45)</f>
        <v>2.9878659280000001E-2</v>
      </c>
      <c r="G45" s="76">
        <f>IF(ISERROR(_xll.qlSwapRateHelperSpread($D45)),IF(ISERROR(_xll.qlFuturesRateHelperConvexityAdjustment($D45)),"--",_xll.qlFuturesRateHelperConvexityAdjustment($D45)),_xll.qlSwapRateHelperSpread($D45))</f>
        <v>0</v>
      </c>
      <c r="H45" s="86">
        <f>_xll.qlRateHelperEarliestDate($D45)</f>
        <v>41922</v>
      </c>
      <c r="I45" s="87">
        <f>_xll.qlRateHelperLatestDate($D45)</f>
        <v>50326</v>
      </c>
      <c r="J45" s="72">
        <v>3.1092494675207548E-2</v>
      </c>
      <c r="M45" s="186"/>
      <c r="O45" s="186"/>
      <c r="X45" s="201"/>
      <c r="Y45" s="203"/>
    </row>
    <row r="46" spans="4:25" x14ac:dyDescent="0.2">
      <c r="D46" s="75" t="str">
        <v>obj_00773</v>
      </c>
      <c r="E46" s="75" t="str">
        <f>_xll.qlRateHelperQuoteName(D46)</f>
        <v>USD_CURVE_3M_24Y_Quote</v>
      </c>
      <c r="F46" s="76">
        <f>_xll.qlRateHelperRate($D46)</f>
        <v>2.999658631E-2</v>
      </c>
      <c r="G46" s="76">
        <f>IF(ISERROR(_xll.qlSwapRateHelperSpread($D46)),IF(ISERROR(_xll.qlFuturesRateHelperConvexityAdjustment($D46)),"--",_xll.qlFuturesRateHelperConvexityAdjustment($D46)),_xll.qlSwapRateHelperSpread($D46))</f>
        <v>0</v>
      </c>
      <c r="H46" s="86">
        <f>_xll.qlRateHelperEarliestDate($D46)</f>
        <v>41922</v>
      </c>
      <c r="I46" s="87">
        <f>_xll.qlRateHelperLatestDate($D46)</f>
        <v>50690</v>
      </c>
      <c r="J46" s="72">
        <v>3.1217773141263325E-2</v>
      </c>
      <c r="M46" s="186"/>
      <c r="O46" s="186"/>
      <c r="X46" s="201"/>
      <c r="Y46" s="203"/>
    </row>
    <row r="47" spans="4:25" x14ac:dyDescent="0.2">
      <c r="D47" s="75" t="str">
        <v>obj_0054c</v>
      </c>
      <c r="E47" s="75" t="str">
        <f>_xll.qlRateHelperQuoteName(D47)</f>
        <v>USDAM3L25Y_Quote</v>
      </c>
      <c r="F47" s="76">
        <f>_xll.qlRateHelperRate($D47)</f>
        <v>3.0069999999999996E-2</v>
      </c>
      <c r="G47" s="76">
        <f>IF(ISERROR(_xll.qlSwapRateHelperSpread($D47)),IF(ISERROR(_xll.qlFuturesRateHelperConvexityAdjustment($D47)),"--",_xll.qlFuturesRateHelperConvexityAdjustment($D47)),_xll.qlSwapRateHelperSpread($D47))</f>
        <v>0</v>
      </c>
      <c r="H47" s="86">
        <f>_xll.qlRateHelperEarliestDate($D47)</f>
        <v>41922</v>
      </c>
      <c r="I47" s="87">
        <f>_xll.qlRateHelperLatestDate($D47)</f>
        <v>51054</v>
      </c>
      <c r="J47" s="72">
        <v>3.1279977643216016E-2</v>
      </c>
      <c r="M47" s="186"/>
      <c r="O47" s="186"/>
      <c r="X47" s="201"/>
      <c r="Y47" s="203"/>
    </row>
    <row r="48" spans="4:25" x14ac:dyDescent="0.2">
      <c r="D48" s="75" t="str">
        <v>obj_0076e</v>
      </c>
      <c r="E48" s="75" t="str">
        <f>_xll.qlRateHelperQuoteName(D48)</f>
        <v>USD_CURVE_3M_26Y_Quote</v>
      </c>
      <c r="F48" s="76">
        <f>_xll.qlRateHelperRate($D48)</f>
        <v>3.0191842399999998E-2</v>
      </c>
      <c r="G48" s="76">
        <f>IF(ISERROR(_xll.qlSwapRateHelperSpread($D48)),IF(ISERROR(_xll.qlFuturesRateHelperConvexityAdjustment($D48)),"--",_xll.qlFuturesRateHelperConvexityAdjustment($D48)),_xll.qlSwapRateHelperSpread($D48))</f>
        <v>0</v>
      </c>
      <c r="H48" s="86">
        <f>_xll.qlRateHelperEarliestDate($D48)</f>
        <v>41922</v>
      </c>
      <c r="I48" s="87">
        <f>_xll.qlRateHelperLatestDate($D48)</f>
        <v>51419</v>
      </c>
      <c r="J48" s="72">
        <v>3.1421974897996412E-2</v>
      </c>
      <c r="M48" s="186"/>
      <c r="O48" s="186"/>
      <c r="X48" s="201"/>
      <c r="Y48" s="203"/>
    </row>
    <row r="49" spans="4:25" x14ac:dyDescent="0.2">
      <c r="D49" s="75" t="str">
        <v>obj_0077f</v>
      </c>
      <c r="E49" s="75" t="str">
        <f>_xll.qlRateHelperQuoteName(D49)</f>
        <v>USD_CURVE_3M_27Y_Quote</v>
      </c>
      <c r="F49" s="76">
        <f>_xll.qlRateHelperRate($D49)</f>
        <v>3.027259497E-2</v>
      </c>
      <c r="G49" s="76">
        <f>IF(ISERROR(_xll.qlSwapRateHelperSpread($D49)),IF(ISERROR(_xll.qlFuturesRateHelperConvexityAdjustment($D49)),"--",_xll.qlFuturesRateHelperConvexityAdjustment($D49)),_xll.qlSwapRateHelperSpread($D49))</f>
        <v>0</v>
      </c>
      <c r="H49" s="86">
        <f>_xll.qlRateHelperEarliestDate($D49)</f>
        <v>41922</v>
      </c>
      <c r="I49" s="87">
        <f>_xll.qlRateHelperLatestDate($D49)</f>
        <v>51784</v>
      </c>
      <c r="J49" s="72">
        <v>3.1503369719866767E-2</v>
      </c>
      <c r="M49" s="186"/>
      <c r="O49" s="186"/>
      <c r="X49" s="201"/>
      <c r="Y49" s="203"/>
    </row>
    <row r="50" spans="4:25" x14ac:dyDescent="0.2">
      <c r="D50" s="75" t="str">
        <v>obj_00781</v>
      </c>
      <c r="E50" s="75" t="str">
        <f>_xll.qlRateHelperQuoteName(D50)</f>
        <v>USD_CURVE_3M_28Y_Quote</v>
      </c>
      <c r="F50" s="76">
        <f>_xll.qlRateHelperRate($D50)</f>
        <v>3.0343595730000002E-2</v>
      </c>
      <c r="G50" s="76">
        <f>IF(ISERROR(_xll.qlSwapRateHelperSpread($D50)),IF(ISERROR(_xll.qlFuturesRateHelperConvexityAdjustment($D50)),"--",_xll.qlFuturesRateHelperConvexityAdjustment($D50)),_xll.qlSwapRateHelperSpread($D50))</f>
        <v>0</v>
      </c>
      <c r="H50" s="86">
        <f>_xll.qlRateHelperEarliestDate($D50)</f>
        <v>41922</v>
      </c>
      <c r="I50" s="87">
        <f>_xll.qlRateHelperLatestDate($D50)</f>
        <v>52149</v>
      </c>
      <c r="J50" s="72">
        <v>3.1573035764852556E-2</v>
      </c>
      <c r="M50" s="186"/>
      <c r="O50" s="186"/>
      <c r="X50" s="201"/>
      <c r="Y50" s="203"/>
    </row>
    <row r="51" spans="4:25" x14ac:dyDescent="0.2">
      <c r="D51" s="75" t="str">
        <v>obj_00782</v>
      </c>
      <c r="E51" s="75" t="str">
        <f>_xll.qlRateHelperQuoteName(D51)</f>
        <v>USD_CURVE_3M_29Y_Quote</v>
      </c>
      <c r="F51" s="76">
        <f>_xll.qlRateHelperRate($D51)</f>
        <v>3.0406120500000001E-2</v>
      </c>
      <c r="G51" s="76">
        <f>IF(ISERROR(_xll.qlSwapRateHelperSpread($D51)),IF(ISERROR(_xll.qlFuturesRateHelperConvexityAdjustment($D51)),"--",_xll.qlFuturesRateHelperConvexityAdjustment($D51)),_xll.qlSwapRateHelperSpread($D51))</f>
        <v>0</v>
      </c>
      <c r="H51" s="86">
        <f>_xll.qlRateHelperEarliestDate($D51)</f>
        <v>41922</v>
      </c>
      <c r="I51" s="87">
        <f>_xll.qlRateHelperLatestDate($D51)</f>
        <v>52517</v>
      </c>
      <c r="J51" s="72">
        <v>3.1631988818637657E-2</v>
      </c>
      <c r="M51" s="186"/>
      <c r="O51" s="186"/>
      <c r="X51" s="201"/>
      <c r="Y51" s="203"/>
    </row>
    <row r="52" spans="4:25" x14ac:dyDescent="0.2">
      <c r="D52" s="75" t="str">
        <v>obj_0055c</v>
      </c>
      <c r="E52" s="75" t="str">
        <f>_xll.qlRateHelperQuoteName(D52)</f>
        <v>USDAM3L30Y_Quote</v>
      </c>
      <c r="F52" s="76">
        <f>_xll.qlRateHelperRate($D52)</f>
        <v>3.0430000000000002E-2</v>
      </c>
      <c r="G52" s="76">
        <f>IF(ISERROR(_xll.qlSwapRateHelperSpread($D52)),IF(ISERROR(_xll.qlFuturesRateHelperConvexityAdjustment($D52)),"--",_xll.qlFuturesRateHelperConvexityAdjustment($D52)),_xll.qlSwapRateHelperSpread($D52))</f>
        <v>0</v>
      </c>
      <c r="H52" s="86">
        <f>_xll.qlRateHelperEarliestDate($D52)</f>
        <v>41922</v>
      </c>
      <c r="I52" s="87">
        <f>_xll.qlRateHelperLatestDate($D52)</f>
        <v>52881</v>
      </c>
      <c r="J52" s="72">
        <v>3.1630048924574959E-2</v>
      </c>
      <c r="M52" s="186"/>
      <c r="O52" s="186"/>
      <c r="X52" s="201"/>
      <c r="Y52" s="203"/>
    </row>
    <row r="53" spans="4:25" x14ac:dyDescent="0.2">
      <c r="D53" s="75" t="str">
        <v>obj_00558</v>
      </c>
      <c r="E53" s="75" t="str">
        <f>_xll.qlRateHelperQuoteName(D53)</f>
        <v>USDAM3L40Y_Quote</v>
      </c>
      <c r="F53" s="76">
        <f>_xll.qlRateHelperRate($D53)</f>
        <v>3.0620000000000001E-2</v>
      </c>
      <c r="G53" s="76">
        <f>IF(ISERROR(_xll.qlSwapRateHelperSpread($D53)),IF(ISERROR(_xll.qlFuturesRateHelperConvexityAdjustment($D53)),"--",_xll.qlFuturesRateHelperConvexityAdjustment($D53)),_xll.qlSwapRateHelperSpread($D53))</f>
        <v>0</v>
      </c>
      <c r="H53" s="86">
        <f>_xll.qlRateHelperEarliestDate($D53)</f>
        <v>41922</v>
      </c>
      <c r="I53" s="87">
        <f>_xll.qlRateHelperLatestDate($D53)</f>
        <v>56535</v>
      </c>
      <c r="J53" s="72">
        <v>3.1650086098709854E-2</v>
      </c>
      <c r="M53" s="186"/>
      <c r="O53" s="186"/>
      <c r="X53" s="201"/>
      <c r="Y53" s="203"/>
    </row>
    <row r="54" spans="4:25" x14ac:dyDescent="0.2">
      <c r="D54" s="75" t="str">
        <v>obj_00569</v>
      </c>
      <c r="E54" s="75" t="str">
        <f>_xll.qlRateHelperQuoteName(D54)</f>
        <v>USDAM3L50Y_Quote</v>
      </c>
      <c r="F54" s="76">
        <f>_xll.qlRateHelperRate($D54)</f>
        <v>3.0430000000000002E-2</v>
      </c>
      <c r="G54" s="76">
        <f>IF(ISERROR(_xll.qlSwapRateHelperSpread($D54)),IF(ISERROR(_xll.qlFuturesRateHelperConvexityAdjustment($D54)),"--",_xll.qlFuturesRateHelperConvexityAdjustment($D54)),_xll.qlSwapRateHelperSpread($D54))</f>
        <v>0</v>
      </c>
      <c r="H54" s="86">
        <f>_xll.qlRateHelperEarliestDate($D54)</f>
        <v>41922</v>
      </c>
      <c r="I54" s="87">
        <f>_xll.qlRateHelperLatestDate($D54)</f>
        <v>60185</v>
      </c>
      <c r="J54" s="72">
        <v>3.1033156011725523E-2</v>
      </c>
    </row>
    <row r="55" spans="4:25" x14ac:dyDescent="0.2">
      <c r="D55" s="75" t="str">
        <v>obj_00769</v>
      </c>
      <c r="E55" s="75" t="str">
        <f>_xll.qlRateHelperQuoteName(D55)</f>
        <v>USD_CURVE_3M_60Y_Quote</v>
      </c>
      <c r="F55" s="76">
        <f>_xll.qlRateHelperRate($D55)</f>
        <v>3.028875591E-2</v>
      </c>
      <c r="G55" s="76">
        <f>IF(ISERROR(_xll.qlSwapRateHelperSpread($D55)),IF(ISERROR(_xll.qlFuturesRateHelperConvexityAdjustment($D55)),"--",_xll.qlFuturesRateHelperConvexityAdjustment($D55)),_xll.qlSwapRateHelperSpread($D55))</f>
        <v>0</v>
      </c>
      <c r="H55" s="86">
        <f>_xll.qlRateHelperEarliestDate($D55)</f>
        <v>41922</v>
      </c>
      <c r="I55" s="87">
        <f>_xll.qlRateHelperLatestDate($D55)</f>
        <v>63837</v>
      </c>
      <c r="J55" s="72">
        <v>3.0572689540804811E-2</v>
      </c>
    </row>
    <row r="56" spans="4:25" x14ac:dyDescent="0.2">
      <c r="D56" s="75" t="e">
        <v>#N/A</v>
      </c>
      <c r="E56" s="75" t="e">
        <f>_xll.qlRateHelperQuoteName(D56)</f>
        <v>#VALUE!</v>
      </c>
      <c r="F56" s="76" t="e">
        <f>_xll.qlRateHelperRate($D56)</f>
        <v>#VALUE!</v>
      </c>
      <c r="G56" s="76" t="str">
        <f>IF(ISERROR(_xll.qlSwapRateHelperSpread($D56)),IF(ISERROR(_xll.qlFuturesRateHelperConvexityAdjustment($D56)),"--",_xll.qlFuturesRateHelperConvexityAdjustment($D56)),_xll.qlSwapRateHelperSpread($D56))</f>
        <v>--</v>
      </c>
      <c r="H56" s="86" t="e">
        <f>_xll.qlRateHelperEarliestDate($D56)</f>
        <v>#VALUE!</v>
      </c>
      <c r="I56" s="87" t="e">
        <f>_xll.qlRateHelperLatestDate($D56)</f>
        <v>#VALUE!</v>
      </c>
      <c r="J56" s="72" t="e">
        <v>#N/A</v>
      </c>
    </row>
    <row r="57" spans="4:25" x14ac:dyDescent="0.2">
      <c r="D57" s="75" t="e">
        <v>#N/A</v>
      </c>
      <c r="E57" s="75" t="e">
        <f>_xll.qlRateHelperQuoteName(D57)</f>
        <v>#VALUE!</v>
      </c>
      <c r="F57" s="76" t="e">
        <f>_xll.qlRateHelperRate($D57)</f>
        <v>#VALUE!</v>
      </c>
      <c r="G57" s="76" t="str">
        <f>IF(ISERROR(_xll.qlSwapRateHelperSpread($D57)),IF(ISERROR(_xll.qlFuturesRateHelperConvexityAdjustment($D57)),"--",_xll.qlFuturesRateHelperConvexityAdjustment($D57)),_xll.qlSwapRateHelperSpread($D57))</f>
        <v>--</v>
      </c>
      <c r="H57" s="86" t="e">
        <f>_xll.qlRateHelperEarliestDate($D57)</f>
        <v>#VALUE!</v>
      </c>
      <c r="I57" s="87" t="e">
        <f>_xll.qlRateHelperLatestDate($D57)</f>
        <v>#VALUE!</v>
      </c>
      <c r="J57" s="72" t="e">
        <v>#N/A</v>
      </c>
    </row>
    <row r="58" spans="4:25" x14ac:dyDescent="0.2">
      <c r="D58" s="75" t="e">
        <v>#N/A</v>
      </c>
      <c r="E58" s="75" t="e">
        <f>_xll.qlRateHelperQuoteName(D58)</f>
        <v>#VALUE!</v>
      </c>
      <c r="F58" s="76" t="e">
        <f>_xll.qlRateHelperRate($D58)</f>
        <v>#VALUE!</v>
      </c>
      <c r="G58" s="76" t="str">
        <f>IF(ISERROR(_xll.qlSwapRateHelperSpread($D58)),IF(ISERROR(_xll.qlFuturesRateHelperConvexityAdjustment($D58)),"--",_xll.qlFuturesRateHelperConvexityAdjustment($D58)),_xll.qlSwapRateHelperSpread($D58))</f>
        <v>--</v>
      </c>
      <c r="H58" s="86" t="e">
        <f>_xll.qlRateHelperEarliestDate($D58)</f>
        <v>#VALUE!</v>
      </c>
      <c r="I58" s="87" t="e">
        <f>_xll.qlRateHelperLatestDate($D58)</f>
        <v>#VALUE!</v>
      </c>
      <c r="J58" s="72" t="e">
        <v>#N/A</v>
      </c>
    </row>
    <row r="59" spans="4:25" x14ac:dyDescent="0.2">
      <c r="D59" s="75" t="e">
        <v>#N/A</v>
      </c>
      <c r="E59" s="75" t="e">
        <f>_xll.qlRateHelperQuoteName(D59)</f>
        <v>#VALUE!</v>
      </c>
      <c r="F59" s="76" t="e">
        <f>_xll.qlRateHelperRate($D59)</f>
        <v>#VALUE!</v>
      </c>
      <c r="G59" s="76" t="str">
        <f>IF(ISERROR(_xll.qlSwapRateHelperSpread($D59)),IF(ISERROR(_xll.qlFuturesRateHelperConvexityAdjustment($D59)),"--",_xll.qlFuturesRateHelperConvexityAdjustment($D59)),_xll.qlSwapRateHelperSpread($D59))</f>
        <v>--</v>
      </c>
      <c r="H59" s="86" t="e">
        <f>_xll.qlRateHelperEarliestDate($D59)</f>
        <v>#VALUE!</v>
      </c>
      <c r="I59" s="87" t="e">
        <f>_xll.qlRateHelperLatestDate($D59)</f>
        <v>#VALUE!</v>
      </c>
      <c r="J59" s="72" t="e">
        <v>#N/A</v>
      </c>
    </row>
    <row r="60" spans="4:25" x14ac:dyDescent="0.2">
      <c r="D60" s="75" t="e">
        <v>#N/A</v>
      </c>
      <c r="E60" s="75" t="e">
        <f>_xll.qlRateHelperQuoteName(D60)</f>
        <v>#VALUE!</v>
      </c>
      <c r="F60" s="76" t="e">
        <f>_xll.qlRateHelperRate($D60)</f>
        <v>#VALUE!</v>
      </c>
      <c r="G60" s="76" t="str">
        <f>IF(ISERROR(_xll.qlSwapRateHelperSpread($D60)),IF(ISERROR(_xll.qlFuturesRateHelperConvexityAdjustment($D60)),"--",_xll.qlFuturesRateHelperConvexityAdjustment($D60)),_xll.qlSwapRateHelperSpread($D60))</f>
        <v>--</v>
      </c>
      <c r="H60" s="86" t="e">
        <f>_xll.qlRateHelperEarliestDate($D60)</f>
        <v>#VALUE!</v>
      </c>
      <c r="I60" s="87" t="e">
        <f>_xll.qlRateHelperLatestDate($D60)</f>
        <v>#VALUE!</v>
      </c>
      <c r="J60" s="72" t="e">
        <v>#N/A</v>
      </c>
    </row>
    <row r="61" spans="4:25" x14ac:dyDescent="0.2">
      <c r="D61" s="75" t="e">
        <v>#N/A</v>
      </c>
      <c r="E61" s="75" t="e">
        <f>_xll.qlRateHelperQuoteName(D61)</f>
        <v>#VALUE!</v>
      </c>
      <c r="F61" s="76" t="e">
        <f>_xll.qlRateHelperRate($D61)</f>
        <v>#VALUE!</v>
      </c>
      <c r="G61" s="76" t="str">
        <f>IF(ISERROR(_xll.qlSwapRateHelperSpread($D61)),IF(ISERROR(_xll.qlFuturesRateHelperConvexityAdjustment($D61)),"--",_xll.qlFuturesRateHelperConvexityAdjustment($D61)),_xll.qlSwapRateHelperSpread($D61))</f>
        <v>--</v>
      </c>
      <c r="H61" s="86" t="e">
        <f>_xll.qlRateHelperEarliestDate($D61)</f>
        <v>#VALUE!</v>
      </c>
      <c r="I61" s="87" t="e">
        <f>_xll.qlRateHelperLatestDate($D61)</f>
        <v>#VALUE!</v>
      </c>
      <c r="J61" s="72" t="e">
        <v>#N/A</v>
      </c>
    </row>
    <row r="62" spans="4:25" x14ac:dyDescent="0.2">
      <c r="D62" s="75" t="e">
        <v>#N/A</v>
      </c>
      <c r="E62" s="75" t="e">
        <f>_xll.qlRateHelperQuoteName(D62)</f>
        <v>#VALUE!</v>
      </c>
      <c r="F62" s="76" t="e">
        <f>_xll.qlRateHelperRate($D62)</f>
        <v>#VALUE!</v>
      </c>
      <c r="G62" s="76" t="str">
        <f>IF(ISERROR(_xll.qlSwapRateHelperSpread($D62)),IF(ISERROR(_xll.qlFuturesRateHelperConvexityAdjustment($D62)),"--",_xll.qlFuturesRateHelperConvexityAdjustment($D62)),_xll.qlSwapRateHelperSpread($D62))</f>
        <v>--</v>
      </c>
      <c r="H62" s="86" t="e">
        <f>_xll.qlRateHelperEarliestDate($D62)</f>
        <v>#VALUE!</v>
      </c>
      <c r="I62" s="87" t="e">
        <f>_xll.qlRateHelperLatestDate($D62)</f>
        <v>#VALUE!</v>
      </c>
      <c r="J62" s="72" t="e">
        <v>#N/A</v>
      </c>
    </row>
    <row r="63" spans="4:25" x14ac:dyDescent="0.2">
      <c r="D63" s="75" t="e">
        <v>#N/A</v>
      </c>
      <c r="E63" s="75" t="e">
        <f>_xll.qlRateHelperQuoteName(D63)</f>
        <v>#VALUE!</v>
      </c>
      <c r="F63" s="76" t="e">
        <f>_xll.qlRateHelperRate($D63)</f>
        <v>#VALUE!</v>
      </c>
      <c r="G63" s="76" t="str">
        <f>IF(ISERROR(_xll.qlSwapRateHelperSpread($D63)),IF(ISERROR(_xll.qlFuturesRateHelperConvexityAdjustment($D63)),"--",_xll.qlFuturesRateHelperConvexityAdjustment($D63)),_xll.qlSwapRateHelperSpread($D63))</f>
        <v>--</v>
      </c>
      <c r="H63" s="86" t="e">
        <f>_xll.qlRateHelperEarliestDate($D63)</f>
        <v>#VALUE!</v>
      </c>
      <c r="I63" s="87" t="e">
        <f>_xll.qlRateHelperLatestDate($D63)</f>
        <v>#VALUE!</v>
      </c>
      <c r="J63" s="72" t="e">
        <v>#N/A</v>
      </c>
    </row>
    <row r="64" spans="4:25" x14ac:dyDescent="0.2">
      <c r="D64" s="75" t="e">
        <v>#N/A</v>
      </c>
      <c r="E64" s="75" t="e">
        <f>_xll.qlRateHelperQuoteName(D64)</f>
        <v>#VALUE!</v>
      </c>
      <c r="F64" s="76" t="e">
        <f>_xll.qlRateHelperRate($D64)</f>
        <v>#VALUE!</v>
      </c>
      <c r="G64" s="76" t="str">
        <f>IF(ISERROR(_xll.qlSwapRateHelperSpread($D64)),IF(ISERROR(_xll.qlFuturesRateHelperConvexityAdjustment($D64)),"--",_xll.qlFuturesRateHelperConvexityAdjustment($D64)),_xll.qlSwapRateHelperSpread($D64))</f>
        <v>--</v>
      </c>
      <c r="H64" s="86" t="e">
        <f>_xll.qlRateHelperEarliestDate($D64)</f>
        <v>#VALUE!</v>
      </c>
      <c r="I64" s="87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_xll.qlRateHelperQuoteName(D65)</f>
        <v>#VALUE!</v>
      </c>
      <c r="F65" s="76" t="e">
        <f>_xll.qlRateHelperRate($D65)</f>
        <v>#VALUE!</v>
      </c>
      <c r="G65" s="76" t="str">
        <f>IF(ISERROR(_xll.qlSwapRateHelperSpread($D65)),IF(ISERROR(_xll.qlFuturesRateHelperConvexityAdjustment($D65)),"--",_xll.qlFuturesRateHelperConvexityAdjustment($D65)),_xll.qlSwapRateHelperSpread($D65))</f>
        <v>--</v>
      </c>
      <c r="H65" s="86" t="e">
        <f>_xll.qlRateHelperEarliestDate($D65)</f>
        <v>#VALUE!</v>
      </c>
      <c r="I65" s="87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_xll.qlRateHelperQuoteName(D66)</f>
        <v>#VALUE!</v>
      </c>
      <c r="F66" s="76" t="e">
        <f>_xll.qlRateHelperRate($D66)</f>
        <v>#VALUE!</v>
      </c>
      <c r="G66" s="76" t="str">
        <f>IF(ISERROR(_xll.qlSwapRateHelperSpread($D66)),IF(ISERROR(_xll.qlFuturesRateHelperConvexityAdjustment($D66)),"--",_xll.qlFuturesRateHelperConvexityAdjustment($D66)),_xll.qlSwapRateHelperSpread($D66))</f>
        <v>--</v>
      </c>
      <c r="H66" s="86" t="e">
        <f>_xll.qlRateHelperEarliestDate($D66)</f>
        <v>#VALUE!</v>
      </c>
      <c r="I66" s="87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_xll.qlRateHelperQuoteName(D67)</f>
        <v>#VALUE!</v>
      </c>
      <c r="F67" s="76" t="e">
        <f>_xll.qlRateHelperRate($D67)</f>
        <v>#VALUE!</v>
      </c>
      <c r="G67" s="76" t="str">
        <f>IF(ISERROR(_xll.qlSwapRateHelperSpread($D67)),IF(ISERROR(_xll.qlFuturesRateHelperConvexityAdjustment($D67)),"--",_xll.qlFuturesRateHelperConvexityAdjustment($D67)),_xll.qlSwapRateHelperSpread($D67))</f>
        <v>--</v>
      </c>
      <c r="H67" s="86" t="e">
        <f>_xll.qlRateHelperEarliestDate($D67)</f>
        <v>#VALUE!</v>
      </c>
      <c r="I67" s="87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_xll.qlRateHelperQuoteName(D68)</f>
        <v>#VALUE!</v>
      </c>
      <c r="F68" s="76" t="e">
        <f>_xll.qlRateHelperRate($D68)</f>
        <v>#VALUE!</v>
      </c>
      <c r="G68" s="76" t="str">
        <f>IF(ISERROR(_xll.qlSwapRateHelperSpread($D68)),IF(ISERROR(_xll.qlFuturesRateHelperConvexityAdjustment($D68)),"--",_xll.qlFuturesRateHelperConvexityAdjustment($D68)),_xll.qlSwapRateHelperSpread($D68))</f>
        <v>--</v>
      </c>
      <c r="H68" s="86" t="e">
        <f>_xll.qlRateHelperEarliestDate($D68)</f>
        <v>#VALUE!</v>
      </c>
      <c r="I68" s="87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_xll.qlRateHelperQuoteName(D69)</f>
        <v>#VALUE!</v>
      </c>
      <c r="F69" s="76" t="e">
        <f>_xll.qlRateHelperRate($D69)</f>
        <v>#VALUE!</v>
      </c>
      <c r="G69" s="76" t="str">
        <f>IF(ISERROR(_xll.qlSwapRateHelperSpread($D69)),IF(ISERROR(_xll.qlFuturesRateHelperConvexityAdjustment($D69)),"--",_xll.qlFuturesRateHelperConvexityAdjustment($D69)),_xll.qlSwapRateHelperSpread($D69))</f>
        <v>--</v>
      </c>
      <c r="H69" s="86" t="e">
        <f>_xll.qlRateHelperEarliestDate($D69)</f>
        <v>#VALUE!</v>
      </c>
      <c r="I69" s="87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_xll.qlRateHelperQuoteName(D70)</f>
        <v>#VALUE!</v>
      </c>
      <c r="F70" s="76" t="e">
        <f>_xll.qlRateHelperRate($D70)</f>
        <v>#VALUE!</v>
      </c>
      <c r="G70" s="76" t="str">
        <f>IF(ISERROR(_xll.qlSwapRateHelperSpread($D70)),IF(ISERROR(_xll.qlFuturesRateHelperConvexityAdjustment($D70)),"--",_xll.qlFuturesRateHelperConvexityAdjustment($D70)),_xll.qlSwapRateHelperSpread($D70))</f>
        <v>--</v>
      </c>
      <c r="H70" s="86" t="e">
        <f>_xll.qlRateHelperEarliestDate($D70)</f>
        <v>#VALUE!</v>
      </c>
      <c r="I70" s="87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_xll.qlRateHelperQuoteName(D71)</f>
        <v>#VALUE!</v>
      </c>
      <c r="F71" s="76" t="e">
        <f>_xll.qlRateHelperRate($D71)</f>
        <v>#VALUE!</v>
      </c>
      <c r="G71" s="76" t="str">
        <f>IF(ISERROR(_xll.qlSwapRateHelperSpread($D71)),IF(ISERROR(_xll.qlFuturesRateHelperConvexityAdjustment($D71)),"--",_xll.qlFuturesRateHelperConvexityAdjustment($D71)),_xll.qlSwapRateHelperSpread($D71))</f>
        <v>--</v>
      </c>
      <c r="H71" s="86" t="e">
        <f>_xll.qlRateHelperEarliestDate($D71)</f>
        <v>#VALUE!</v>
      </c>
      <c r="I71" s="87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_xll.qlRateHelperQuoteName(D72)</f>
        <v>#VALUE!</v>
      </c>
      <c r="F72" s="76" t="e">
        <f>_xll.qlRateHelperRate($D72)</f>
        <v>#VALUE!</v>
      </c>
      <c r="G72" s="76" t="str">
        <f>IF(ISERROR(_xll.qlSwapRateHelperSpread($D72)),IF(ISERROR(_xll.qlFuturesRateHelperConvexityAdjustment($D72)),"--",_xll.qlFuturesRateHelperConvexityAdjustment($D72)),_xll.qlSwapRateHelperSpread($D72))</f>
        <v>--</v>
      </c>
      <c r="H72" s="86" t="e">
        <f>_xll.qlRateHelperEarliestDate($D72)</f>
        <v>#VALUE!</v>
      </c>
      <c r="I72" s="87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_xll.qlRateHelperQuoteName(D73)</f>
        <v>#VALUE!</v>
      </c>
      <c r="F73" s="76" t="e">
        <f>_xll.qlRateHelperRate($D73)</f>
        <v>#VALUE!</v>
      </c>
      <c r="G73" s="76" t="str">
        <f>IF(ISERROR(_xll.qlSwapRateHelperSpread($D73)),IF(ISERROR(_xll.qlFuturesRateHelperConvexityAdjustment($D73)),"--",_xll.qlFuturesRateHelperConvexityAdjustment($D73)),_xll.qlSwapRateHelperSpread($D73))</f>
        <v>--</v>
      </c>
      <c r="H73" s="86" t="e">
        <f>_xll.qlRateHelperEarliestDate($D73)</f>
        <v>#VALUE!</v>
      </c>
      <c r="I73" s="87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_xll.qlRateHelperQuoteName(D74)</f>
        <v>#VALUE!</v>
      </c>
      <c r="F74" s="76" t="e">
        <f>_xll.qlRateHelperRate($D74)</f>
        <v>#VALUE!</v>
      </c>
      <c r="G74" s="76" t="str">
        <f>IF(ISERROR(_xll.qlSwapRateHelperSpread($D74)),IF(ISERROR(_xll.qlFuturesRateHelperConvexityAdjustment($D74)),"--",_xll.qlFuturesRateHelperConvexityAdjustment($D74)),_xll.qlSwapRateHelperSpread($D74))</f>
        <v>--</v>
      </c>
      <c r="H74" s="86" t="e">
        <f>_xll.qlRateHelperEarliestDate($D74)</f>
        <v>#VALUE!</v>
      </c>
      <c r="I74" s="87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_xll.qlRateHelperQuoteName(D75)</f>
        <v>#VALUE!</v>
      </c>
      <c r="F75" s="76" t="e">
        <f>_xll.qlRateHelperRate($D75)</f>
        <v>#VALUE!</v>
      </c>
      <c r="G75" s="76" t="str">
        <f>IF(ISERROR(_xll.qlSwapRateHelperSpread($D75)),IF(ISERROR(_xll.qlFuturesRateHelperConvexityAdjustment($D75)),"--",_xll.qlFuturesRateHelperConvexityAdjustment($D75)),_xll.qlSwapRateHelperSpread($D75))</f>
        <v>--</v>
      </c>
      <c r="H75" s="86" t="e">
        <f>_xll.qlRateHelperEarliestDate($D75)</f>
        <v>#VALUE!</v>
      </c>
      <c r="I75" s="87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_xll.qlRateHelperQuoteName(D76)</f>
        <v>#VALUE!</v>
      </c>
      <c r="F76" s="76" t="e">
        <f>_xll.qlRateHelperRate($D76)</f>
        <v>#VALUE!</v>
      </c>
      <c r="G76" s="76" t="str">
        <f>IF(ISERROR(_xll.qlSwapRateHelperSpread($D76)),IF(ISERROR(_xll.qlFuturesRateHelperConvexityAdjustment($D76)),"--",_xll.qlFuturesRateHelperConvexityAdjustment($D76)),_xll.qlSwapRateHelperSpread($D76))</f>
        <v>--</v>
      </c>
      <c r="H76" s="86" t="e">
        <f>_xll.qlRateHelperEarliestDate($D76)</f>
        <v>#VALUE!</v>
      </c>
      <c r="I76" s="87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_xll.qlRateHelperQuoteName(D77)</f>
        <v>#VALUE!</v>
      </c>
      <c r="F77" s="76" t="e">
        <f>_xll.qlRateHelperRate($D77)</f>
        <v>#VALUE!</v>
      </c>
      <c r="G77" s="76" t="str">
        <f>IF(ISERROR(_xll.qlSwapRateHelperSpread($D77)),IF(ISERROR(_xll.qlFuturesRateHelperConvexityAdjustment($D77)),"--",_xll.qlFuturesRateHelperConvexityAdjustment($D77)),_xll.qlSwapRateHelperSpread($D77))</f>
        <v>--</v>
      </c>
      <c r="H77" s="86" t="e">
        <f>_xll.qlRateHelperEarliestDate($D77)</f>
        <v>#VALUE!</v>
      </c>
      <c r="I77" s="87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_xll.qlRateHelperQuoteName(D78)</f>
        <v>#VALUE!</v>
      </c>
      <c r="F78" s="76" t="e">
        <f>_xll.qlRateHelperRate($D78)</f>
        <v>#VALUE!</v>
      </c>
      <c r="G78" s="76" t="str">
        <f>IF(ISERROR(_xll.qlSwapRateHelperSpread($D78)),IF(ISERROR(_xll.qlFuturesRateHelperConvexityAdjustment($D78)),"--",_xll.qlFuturesRateHelperConvexityAdjustment($D78)),_xll.qlSwapRateHelperSpread($D78))</f>
        <v>--</v>
      </c>
      <c r="H78" s="86" t="e">
        <f>_xll.qlRateHelperEarliestDate($D78)</f>
        <v>#VALUE!</v>
      </c>
      <c r="I78" s="87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_xll.qlRateHelperQuoteName(D79)</f>
        <v>#VALUE!</v>
      </c>
      <c r="F79" s="76" t="e">
        <f>_xll.qlRateHelperRate($D79)</f>
        <v>#VALUE!</v>
      </c>
      <c r="G79" s="76" t="str">
        <f>IF(ISERROR(_xll.qlSwapRateHelperSpread($D79)),IF(ISERROR(_xll.qlFuturesRateHelperConvexityAdjustment($D79)),"--",_xll.qlFuturesRateHelperConvexityAdjustment($D79)),_xll.qlSwapRateHelperSpread($D79))</f>
        <v>--</v>
      </c>
      <c r="H79" s="86" t="e">
        <f>_xll.qlRateHelperEarliestDate($D79)</f>
        <v>#VALUE!</v>
      </c>
      <c r="I79" s="87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_xll.qlRateHelperQuoteName(D80)</f>
        <v>#VALUE!</v>
      </c>
      <c r="F80" s="76" t="e">
        <f>_xll.qlRateHelperRate($D80)</f>
        <v>#VALUE!</v>
      </c>
      <c r="G80" s="76" t="str">
        <f>IF(ISERROR(_xll.qlSwapRateHelperSpread($D80)),IF(ISERROR(_xll.qlFuturesRateHelperConvexityAdjustment($D80)),"--",_xll.qlFuturesRateHelperConvexityAdjustment($D80)),_xll.qlSwapRateHelperSpread($D80))</f>
        <v>--</v>
      </c>
      <c r="H80" s="86" t="e">
        <f>_xll.qlRateHelperEarliestDate($D80)</f>
        <v>#VALUE!</v>
      </c>
      <c r="I80" s="87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_xll.qlRateHelperQuoteName(D81)</f>
        <v>#VALUE!</v>
      </c>
      <c r="F81" s="76" t="e">
        <f>_xll.qlRateHelperRate($D81)</f>
        <v>#VALUE!</v>
      </c>
      <c r="G81" s="76" t="str">
        <f>IF(ISERROR(_xll.qlSwapRateHelperSpread($D81)),IF(ISERROR(_xll.qlFuturesRateHelperConvexityAdjustment($D81)),"--",_xll.qlFuturesRateHelperConvexityAdjustment($D81)),_xll.qlSwapRateHelperSpread($D81))</f>
        <v>--</v>
      </c>
      <c r="H81" s="86" t="e">
        <f>_xll.qlRateHelperEarliestDate($D81)</f>
        <v>#VALUE!</v>
      </c>
      <c r="I81" s="87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_xll.qlRateHelperQuoteName(D82)</f>
        <v>#VALUE!</v>
      </c>
      <c r="F82" s="76" t="e">
        <f>_xll.qlRateHelperRate($D82)</f>
        <v>#VALUE!</v>
      </c>
      <c r="G82" s="76" t="str">
        <f>IF(ISERROR(_xll.qlSwapRateHelperSpread($D82)),IF(ISERROR(_xll.qlFuturesRateHelperConvexityAdjustment($D82)),"--",_xll.qlFuturesRateHelperConvexityAdjustment($D82)),_xll.qlSwapRateHelperSpread($D82))</f>
        <v>--</v>
      </c>
      <c r="H82" s="86" t="e">
        <f>_xll.qlRateHelperEarliestDate($D82)</f>
        <v>#VALUE!</v>
      </c>
      <c r="I82" s="87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_xll.qlRateHelperQuoteName(D83)</f>
        <v>#VALUE!</v>
      </c>
      <c r="F83" s="76" t="e">
        <f>_xll.qlRateHelperRate($D83)</f>
        <v>#VALUE!</v>
      </c>
      <c r="G83" s="76" t="str">
        <f>IF(ISERROR(_xll.qlSwapRateHelperSpread($D83)),IF(ISERROR(_xll.qlFuturesRateHelperConvexityAdjustment($D83)),"--",_xll.qlFuturesRateHelperConvexityAdjustment($D83)),_xll.qlSwapRateHelperSpread($D83))</f>
        <v>--</v>
      </c>
      <c r="H83" s="86" t="e">
        <f>_xll.qlRateHelperEarliestDate($D83)</f>
        <v>#VALUE!</v>
      </c>
      <c r="I83" s="87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_xll.qlRateHelperQuoteName(D84)</f>
        <v>#VALUE!</v>
      </c>
      <c r="F84" s="76" t="e">
        <f>_xll.qlRateHelperRate($D84)</f>
        <v>#VALUE!</v>
      </c>
      <c r="G84" s="76" t="str">
        <f>IF(ISERROR(_xll.qlSwapRateHelperSpread($D84)),IF(ISERROR(_xll.qlFuturesRateHelperConvexityAdjustment($D84)),"--",_xll.qlFuturesRateHelperConvexityAdjustment($D84)),_xll.qlSwapRateHelperSpread($D84))</f>
        <v>--</v>
      </c>
      <c r="H84" s="86" t="e">
        <f>_xll.qlRateHelperEarliestDate($D84)</f>
        <v>#VALUE!</v>
      </c>
      <c r="I84" s="87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_xll.qlRateHelperQuoteName(D85)</f>
        <v>#VALUE!</v>
      </c>
      <c r="F85" s="76" t="e">
        <f>_xll.qlRateHelperRate($D85)</f>
        <v>#VALUE!</v>
      </c>
      <c r="G85" s="76" t="str">
        <f>IF(ISERROR(_xll.qlSwapRateHelperSpread($D85)),IF(ISERROR(_xll.qlFuturesRateHelperConvexityAdjustment($D85)),"--",_xll.qlFuturesRateHelperConvexityAdjustment($D85)),_xll.qlSwapRateHelperSpread($D85))</f>
        <v>--</v>
      </c>
      <c r="H85" s="86" t="e">
        <f>_xll.qlRateHelperEarliestDate($D85)</f>
        <v>#VALUE!</v>
      </c>
      <c r="I85" s="87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_xll.qlRateHelperQuoteName(D86)</f>
        <v>#VALUE!</v>
      </c>
      <c r="F86" s="76" t="e">
        <f>_xll.qlRateHelperRate($D86)</f>
        <v>#VALUE!</v>
      </c>
      <c r="G86" s="76" t="str">
        <f>IF(ISERROR(_xll.qlSwapRateHelperSpread($D86)),IF(ISERROR(_xll.qlFuturesRateHelperConvexityAdjustment($D86)),"--",_xll.qlFuturesRateHelperConvexityAdjustment($D86)),_xll.qlSwapRateHelperSpread($D86))</f>
        <v>--</v>
      </c>
      <c r="H86" s="86" t="e">
        <f>_xll.qlRateHelperEarliestDate($D86)</f>
        <v>#VALUE!</v>
      </c>
      <c r="I86" s="87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_xll.qlRateHelperQuoteName(D87)</f>
        <v>#VALUE!</v>
      </c>
      <c r="F87" s="76" t="e">
        <f>_xll.qlRateHelperRate($D87)</f>
        <v>#VALUE!</v>
      </c>
      <c r="G87" s="76" t="str">
        <f>IF(ISERROR(_xll.qlSwapRateHelperSpread($D87)),IF(ISERROR(_xll.qlFuturesRateHelperConvexityAdjustment($D87)),"--",_xll.qlFuturesRateHelperConvexityAdjustment($D87)),_xll.qlSwapRateHelperSpread($D87))</f>
        <v>--</v>
      </c>
      <c r="H87" s="86" t="e">
        <f>_xll.qlRateHelperEarliestDate($D87)</f>
        <v>#VALUE!</v>
      </c>
      <c r="I87" s="87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_xll.qlRateHelperQuoteName(D88)</f>
        <v>#VALUE!</v>
      </c>
      <c r="F88" s="76" t="e">
        <f>_xll.qlRateHelperRate($D88)</f>
        <v>#VALUE!</v>
      </c>
      <c r="G88" s="76" t="str">
        <f>IF(ISERROR(_xll.qlSwapRateHelperSpread($D88)),IF(ISERROR(_xll.qlFuturesRateHelperConvexityAdjustment($D88)),"--",_xll.qlFuturesRateHelperConvexityAdjustment($D88)),_xll.qlSwapRateHelperSpread($D88))</f>
        <v>--</v>
      </c>
      <c r="H88" s="86" t="e">
        <f>_xll.qlRateHelperEarliestDate($D88)</f>
        <v>#VALUE!</v>
      </c>
      <c r="I88" s="87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_xll.qlRateHelperQuoteName(D89)</f>
        <v>#VALUE!</v>
      </c>
      <c r="F89" s="76" t="e">
        <f>_xll.qlRateHelperRate($D89)</f>
        <v>#VALUE!</v>
      </c>
      <c r="G89" s="76" t="str">
        <f>IF(ISERROR(_xll.qlSwapRateHelperSpread($D89)),IF(ISERROR(_xll.qlFuturesRateHelperConvexityAdjustment($D89)),"--",_xll.qlFuturesRateHelperConvexityAdjustment($D89)),_xll.qlSwapRateHelperSpread($D89))</f>
        <v>--</v>
      </c>
      <c r="H89" s="86" t="e">
        <f>_xll.qlRateHelperEarliestDate($D89)</f>
        <v>#VALUE!</v>
      </c>
      <c r="I89" s="87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_xll.qlRateHelperQuoteName(D90)</f>
        <v>#VALUE!</v>
      </c>
      <c r="F90" s="76" t="e">
        <f>_xll.qlRateHelperRate($D90)</f>
        <v>#VALUE!</v>
      </c>
      <c r="G90" s="76" t="str">
        <f>IF(ISERROR(_xll.qlSwapRateHelperSpread($D90)),IF(ISERROR(_xll.qlFuturesRateHelperConvexityAdjustment($D90)),"--",_xll.qlFuturesRateHelperConvexityAdjustment($D90)),_xll.qlSwapRateHelperSpread($D90))</f>
        <v>--</v>
      </c>
      <c r="H90" s="86" t="e">
        <f>_xll.qlRateHelperEarliestDate($D90)</f>
        <v>#VALUE!</v>
      </c>
      <c r="I90" s="87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_xll.qlRateHelperQuoteName(D91)</f>
        <v>#VALUE!</v>
      </c>
      <c r="F91" s="76" t="e">
        <f>_xll.qlRateHelperRate($D91)</f>
        <v>#VALUE!</v>
      </c>
      <c r="G91" s="76" t="str">
        <f>IF(ISERROR(_xll.qlSwapRateHelperSpread($D91)),IF(ISERROR(_xll.qlFuturesRateHelperConvexityAdjustment($D91)),"--",_xll.qlFuturesRateHelperConvexityAdjustment($D91)),_xll.qlSwapRateHelperSpread($D91))</f>
        <v>--</v>
      </c>
      <c r="H91" s="86" t="e">
        <f>_xll.qlRateHelperEarliestDate($D91)</f>
        <v>#VALUE!</v>
      </c>
      <c r="I91" s="87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_xll.qlRateHelperQuoteName(D92)</f>
        <v>#VALUE!</v>
      </c>
      <c r="F92" s="76" t="e">
        <f>_xll.qlRateHelperRate($D92)</f>
        <v>#VALUE!</v>
      </c>
      <c r="G92" s="76" t="str">
        <f>IF(ISERROR(_xll.qlSwapRateHelperSpread($D92)),IF(ISERROR(_xll.qlFuturesRateHelperConvexityAdjustment($D92)),"--",_xll.qlFuturesRateHelperConvexityAdjustment($D92)),_xll.qlSwapRateHelperSpread($D92))</f>
        <v>--</v>
      </c>
      <c r="H92" s="86" t="e">
        <f>_xll.qlRateHelperEarliestDate($D92)</f>
        <v>#VALUE!</v>
      </c>
      <c r="I92" s="87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_xll.qlRateHelperQuoteName(D93)</f>
        <v>#VALUE!</v>
      </c>
      <c r="F93" s="76" t="e">
        <f>_xll.qlRateHelperRate($D93)</f>
        <v>#VALUE!</v>
      </c>
      <c r="G93" s="76" t="str">
        <f>IF(ISERROR(_xll.qlSwapRateHelperSpread($D93)),IF(ISERROR(_xll.qlFuturesRateHelperConvexityAdjustment($D93)),"--",_xll.qlFuturesRateHelperConvexityAdjustment($D93)),_xll.qlSwapRateHelperSpread($D93))</f>
        <v>--</v>
      </c>
      <c r="H93" s="86" t="e">
        <f>_xll.qlRateHelperEarliestDate($D93)</f>
        <v>#VALUE!</v>
      </c>
      <c r="I93" s="87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_xll.qlRateHelperQuoteName(D94)</f>
        <v>#VALUE!</v>
      </c>
      <c r="F94" s="76" t="e">
        <f>_xll.qlRateHelperRate($D94)</f>
        <v>#VALUE!</v>
      </c>
      <c r="G94" s="76" t="str">
        <f>IF(ISERROR(_xll.qlSwapRateHelperSpread($D94)),IF(ISERROR(_xll.qlFuturesRateHelperConvexityAdjustment($D94)),"--",_xll.qlFuturesRateHelperConvexityAdjustment($D94)),_xll.qlSwapRateHelperSpread($D94))</f>
        <v>--</v>
      </c>
      <c r="H94" s="86" t="e">
        <f>_xll.qlRateHelperEarliestDate($D94)</f>
        <v>#VALUE!</v>
      </c>
      <c r="I94" s="87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_xll.qlRateHelperQuoteName(D95)</f>
        <v>#VALUE!</v>
      </c>
      <c r="F95" s="76" t="e">
        <f>_xll.qlRateHelperRate($D95)</f>
        <v>#VALUE!</v>
      </c>
      <c r="G95" s="76" t="str">
        <f>IF(ISERROR(_xll.qlSwapRateHelperSpread($D95)),IF(ISERROR(_xll.qlFuturesRateHelperConvexityAdjustment($D95)),"--",_xll.qlFuturesRateHelperConvexityAdjustment($D95)),_xll.qlSwapRateHelperSpread($D95))</f>
        <v>--</v>
      </c>
      <c r="H95" s="86" t="e">
        <f>_xll.qlRateHelperEarliestDate($D95)</f>
        <v>#VALUE!</v>
      </c>
      <c r="I95" s="87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_xll.qlRateHelperQuoteName(D96)</f>
        <v>#VALUE!</v>
      </c>
      <c r="F96" s="76" t="e">
        <f>_xll.qlRateHelperRate($D96)</f>
        <v>#VALUE!</v>
      </c>
      <c r="G96" s="76" t="str">
        <f>IF(ISERROR(_xll.qlSwapRateHelperSpread($D96)),IF(ISERROR(_xll.qlFuturesRateHelperConvexityAdjustment($D96)),"--",_xll.qlFuturesRateHelperConvexityAdjustment($D96)),_xll.qlSwapRateHelperSpread($D96))</f>
        <v>--</v>
      </c>
      <c r="H96" s="86" t="e">
        <f>_xll.qlRateHelperEarliestDate($D96)</f>
        <v>#VALUE!</v>
      </c>
      <c r="I96" s="87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_xll.qlRateHelperQuoteName(D97)</f>
        <v>#VALUE!</v>
      </c>
      <c r="F97" s="76" t="e">
        <f>_xll.qlRateHelperRate($D97)</f>
        <v>#VALUE!</v>
      </c>
      <c r="G97" s="76" t="str">
        <f>IF(ISERROR(_xll.qlSwapRateHelperSpread($D97)),IF(ISERROR(_xll.qlFuturesRateHelperConvexityAdjustment($D97)),"--",_xll.qlFuturesRateHelperConvexityAdjustment($D97)),_xll.qlSwapRateHelperSpread($D97))</f>
        <v>--</v>
      </c>
      <c r="H97" s="86" t="e">
        <f>_xll.qlRateHelperEarliestDate($D97)</f>
        <v>#VALUE!</v>
      </c>
      <c r="I97" s="87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_xll.qlRateHelperQuoteName(D98)</f>
        <v>#VALUE!</v>
      </c>
      <c r="F98" s="76" t="e">
        <f>_xll.qlRateHelperRate($D98)</f>
        <v>#VALUE!</v>
      </c>
      <c r="G98" s="76" t="str">
        <f>IF(ISERROR(_xll.qlSwapRateHelperSpread($D98)),IF(ISERROR(_xll.qlFuturesRateHelperConvexityAdjustment($D98)),"--",_xll.qlFuturesRateHelperConvexityAdjustment($D98)),_xll.qlSwapRateHelperSpread($D98))</f>
        <v>--</v>
      </c>
      <c r="H98" s="86" t="e">
        <f>_xll.qlRateHelperEarliestDate($D98)</f>
        <v>#VALUE!</v>
      </c>
      <c r="I98" s="87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_xll.qlRateHelperQuoteName(D99)</f>
        <v>#VALUE!</v>
      </c>
      <c r="F99" s="76" t="e">
        <f>_xll.qlRateHelperRate($D99)</f>
        <v>#VALUE!</v>
      </c>
      <c r="G99" s="76" t="str">
        <f>IF(ISERROR(_xll.qlSwapRateHelperSpread($D99)),IF(ISERROR(_xll.qlFuturesRateHelperConvexityAdjustment($D99)),"--",_xll.qlFuturesRateHelperConvexityAdjustment($D99)),_xll.qlSwapRateHelperSpread($D99))</f>
        <v>--</v>
      </c>
      <c r="H99" s="86" t="e">
        <f>_xll.qlRateHelperEarliestDate($D99)</f>
        <v>#VALUE!</v>
      </c>
      <c r="I99" s="87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_xll.qlRateHelperQuoteName(D100)</f>
        <v>#VALUE!</v>
      </c>
      <c r="F100" s="76" t="e">
        <f>_xll.qlRateHelperRate($D100)</f>
        <v>#VALUE!</v>
      </c>
      <c r="G100" s="76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6" t="e">
        <f>_xll.qlRateHelperEarliestDate($D100)</f>
        <v>#VALUE!</v>
      </c>
      <c r="I100" s="87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_xll.qlRateHelperQuoteName(D101)</f>
        <v>#VALUE!</v>
      </c>
      <c r="F101" s="76" t="e">
        <f>_xll.qlRateHelperRate($D101)</f>
        <v>#VALUE!</v>
      </c>
      <c r="G101" s="76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6" t="e">
        <f>_xll.qlRateHelperEarliestDate($D101)</f>
        <v>#VALUE!</v>
      </c>
      <c r="I101" s="87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_xll.qlRateHelperQuoteName(D102)</f>
        <v>#VALUE!</v>
      </c>
      <c r="F102" s="76" t="e">
        <f>_xll.qlRateHelperRate($D102)</f>
        <v>#VALUE!</v>
      </c>
      <c r="G102" s="76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6" t="e">
        <f>_xll.qlRateHelperEarliestDate($D102)</f>
        <v>#VALUE!</v>
      </c>
      <c r="I102" s="87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_xll.qlRateHelperQuoteName(D103)</f>
        <v>#VALUE!</v>
      </c>
      <c r="F103" s="76" t="e">
        <f>_xll.qlRateHelperRate($D103)</f>
        <v>#VALUE!</v>
      </c>
      <c r="G103" s="76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6" t="e">
        <f>_xll.qlRateHelperEarliestDate($D103)</f>
        <v>#VALUE!</v>
      </c>
      <c r="I103" s="87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_xll.qlRateHelperQuoteName(D104)</f>
        <v>#VALUE!</v>
      </c>
      <c r="F104" s="76" t="e">
        <f>_xll.qlRateHelperRate($D104)</f>
        <v>#VALUE!</v>
      </c>
      <c r="G104" s="76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6" t="e">
        <f>_xll.qlRateHelperEarliestDate($D104)</f>
        <v>#VALUE!</v>
      </c>
      <c r="I104" s="87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_xll.qlRateHelperQuoteName(D105)</f>
        <v>#VALUE!</v>
      </c>
      <c r="F105" s="76" t="e">
        <f>_xll.qlRateHelperRate($D105)</f>
        <v>#VALUE!</v>
      </c>
      <c r="G105" s="76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6" t="e">
        <f>_xll.qlRateHelperEarliestDate($D105)</f>
        <v>#VALUE!</v>
      </c>
      <c r="I105" s="87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_xll.qlRateHelperQuoteName(D106)</f>
        <v>#VALUE!</v>
      </c>
      <c r="F106" s="76" t="e">
        <f>_xll.qlRateHelperRate($D106)</f>
        <v>#VALUE!</v>
      </c>
      <c r="G106" s="76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6" t="e">
        <f>_xll.qlRateHelperEarliestDate($D106)</f>
        <v>#VALUE!</v>
      </c>
      <c r="I106" s="87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_xll.qlRateHelperQuoteName(D107)</f>
        <v>#VALUE!</v>
      </c>
      <c r="F107" s="76" t="e">
        <f>_xll.qlRateHelperRate($D107)</f>
        <v>#VALUE!</v>
      </c>
      <c r="G107" s="76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6" t="e">
        <f>_xll.qlRateHelperEarliestDate($D107)</f>
        <v>#VALUE!</v>
      </c>
      <c r="I107" s="87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_xll.qlRateHelperQuoteName(D108)</f>
        <v>#VALUE!</v>
      </c>
      <c r="F108" s="76" t="e">
        <f>_xll.qlRateHelperRate($D108)</f>
        <v>#VALUE!</v>
      </c>
      <c r="G108" s="76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6" t="e">
        <f>_xll.qlRateHelperEarliestDate($D108)</f>
        <v>#VALUE!</v>
      </c>
      <c r="I108" s="87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_xll.qlRateHelperQuoteName(D109)</f>
        <v>#VALUE!</v>
      </c>
      <c r="F109" s="76" t="e">
        <f>_xll.qlRateHelperRate($D109)</f>
        <v>#VALUE!</v>
      </c>
      <c r="G109" s="76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6" t="e">
        <f>_xll.qlRateHelperEarliestDate($D109)</f>
        <v>#VALUE!</v>
      </c>
      <c r="I109" s="87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_xll.qlRateHelperQuoteName(D110)</f>
        <v>#VALUE!</v>
      </c>
      <c r="F110" s="76" t="e">
        <f>_xll.qlRateHelperRate($D110)</f>
        <v>#VALUE!</v>
      </c>
      <c r="G110" s="76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6" t="e">
        <f>_xll.qlRateHelperEarliestDate($D110)</f>
        <v>#VALUE!</v>
      </c>
      <c r="I110" s="87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_xll.qlRateHelperQuoteName(D111)</f>
        <v>#VALUE!</v>
      </c>
      <c r="F111" s="76" t="e">
        <f>_xll.qlRateHelperRate($D111)</f>
        <v>#VALUE!</v>
      </c>
      <c r="G111" s="76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6" t="e">
        <f>_xll.qlRateHelperEarliestDate($D111)</f>
        <v>#VALUE!</v>
      </c>
      <c r="I111" s="87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_xll.qlRateHelperQuoteName(D112)</f>
        <v>#VALUE!</v>
      </c>
      <c r="F112" s="76" t="e">
        <f>_xll.qlRateHelperRate($D112)</f>
        <v>#VALUE!</v>
      </c>
      <c r="G112" s="76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6" t="e">
        <f>_xll.qlRateHelperEarliestDate($D112)</f>
        <v>#VALUE!</v>
      </c>
      <c r="I112" s="87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_xll.qlRateHelperQuoteName(D113)</f>
        <v>#VALUE!</v>
      </c>
      <c r="F113" s="76" t="e">
        <f>_xll.qlRateHelperRate($D113)</f>
        <v>#VALUE!</v>
      </c>
      <c r="G113" s="76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6" t="e">
        <f>_xll.qlRateHelperEarliestDate($D113)</f>
        <v>#VALUE!</v>
      </c>
      <c r="I113" s="87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_xll.qlRateHelperQuoteName(D114)</f>
        <v>#VALUE!</v>
      </c>
      <c r="F114" s="76" t="e">
        <f>_xll.qlRateHelperRate($D114)</f>
        <v>#VALUE!</v>
      </c>
      <c r="G114" s="76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6" t="e">
        <f>_xll.qlRateHelperEarliestDate($D114)</f>
        <v>#VALUE!</v>
      </c>
      <c r="I114" s="87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_xll.qlRateHelperQuoteName(D115)</f>
        <v>#VALUE!</v>
      </c>
      <c r="F115" s="76" t="e">
        <f>_xll.qlRateHelperRate($D115)</f>
        <v>#VALUE!</v>
      </c>
      <c r="G115" s="76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6" t="e">
        <f>_xll.qlRateHelperEarliestDate($D115)</f>
        <v>#VALUE!</v>
      </c>
      <c r="I115" s="87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_xll.qlRateHelperQuoteName(D116)</f>
        <v>#VALUE!</v>
      </c>
      <c r="F116" s="76" t="e">
        <f>_xll.qlRateHelperRate($D116)</f>
        <v>#VALUE!</v>
      </c>
      <c r="G116" s="76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6" t="e">
        <f>_xll.qlRateHelperEarliestDate($D116)</f>
        <v>#VALUE!</v>
      </c>
      <c r="I116" s="87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_xll.qlRateHelperQuoteName(D117)</f>
        <v>#VALUE!</v>
      </c>
      <c r="F117" s="76" t="e">
        <f>_xll.qlRateHelperRate($D117)</f>
        <v>#VALUE!</v>
      </c>
      <c r="G117" s="76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6" t="e">
        <f>_xll.qlRateHelperEarliestDate($D117)</f>
        <v>#VALUE!</v>
      </c>
      <c r="I117" s="87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_xll.qlRateHelperQuoteName(D118)</f>
        <v>#VALUE!</v>
      </c>
      <c r="F118" s="76" t="e">
        <f>_xll.qlRateHelperRate($D118)</f>
        <v>#VALUE!</v>
      </c>
      <c r="G118" s="76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6" t="e">
        <f>_xll.qlRateHelperEarliestDate($D118)</f>
        <v>#VALUE!</v>
      </c>
      <c r="I118" s="87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_xll.qlRateHelperQuoteName(D119)</f>
        <v>#VALUE!</v>
      </c>
      <c r="F119" s="76" t="e">
        <f>_xll.qlRateHelperRate($D119)</f>
        <v>#VALUE!</v>
      </c>
      <c r="G119" s="76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6" t="e">
        <f>_xll.qlRateHelperEarliestDate($D119)</f>
        <v>#VALUE!</v>
      </c>
      <c r="I119" s="87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_xll.qlRateHelperQuoteName(D120)</f>
        <v>#VALUE!</v>
      </c>
      <c r="F120" s="76" t="e">
        <f>_xll.qlRateHelperRate($D120)</f>
        <v>#VALUE!</v>
      </c>
      <c r="G120" s="76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6" t="e">
        <f>_xll.qlRateHelperEarliestDate($D120)</f>
        <v>#VALUE!</v>
      </c>
      <c r="I120" s="87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_xll.qlRateHelperQuoteName(D121)</f>
        <v>#VALUE!</v>
      </c>
      <c r="F121" s="76" t="e">
        <f>_xll.qlRateHelperRate($D121)</f>
        <v>#VALUE!</v>
      </c>
      <c r="G121" s="76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6" t="e">
        <f>_xll.qlRateHelperEarliestDate($D121)</f>
        <v>#VALUE!</v>
      </c>
      <c r="I121" s="87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_xll.qlRateHelperQuoteName(D122)</f>
        <v>#VALUE!</v>
      </c>
      <c r="F122" s="76" t="e">
        <f>_xll.qlRateHelperRate($D122)</f>
        <v>#VALUE!</v>
      </c>
      <c r="G122" s="76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6" t="e">
        <f>_xll.qlRateHelperEarliestDate($D122)</f>
        <v>#VALUE!</v>
      </c>
      <c r="I122" s="87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_xll.qlRateHelperQuoteName(D123)</f>
        <v>#VALUE!</v>
      </c>
      <c r="F123" s="76" t="e">
        <f>_xll.qlRateHelperRate($D123)</f>
        <v>#VALUE!</v>
      </c>
      <c r="G123" s="76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6" t="e">
        <f>_xll.qlRateHelperEarliestDate($D123)</f>
        <v>#VALUE!</v>
      </c>
      <c r="I123" s="87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_xll.qlRateHelperQuoteName(D124)</f>
        <v>#VALUE!</v>
      </c>
      <c r="F124" s="76" t="e">
        <f>_xll.qlRateHelperRate($D124)</f>
        <v>#VALUE!</v>
      </c>
      <c r="G124" s="76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6" t="e">
        <f>_xll.qlRateHelperEarliestDate($D124)</f>
        <v>#VALUE!</v>
      </c>
      <c r="I124" s="87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_xll.qlRateHelperQuoteName(D125)</f>
        <v>#VALUE!</v>
      </c>
      <c r="F125" s="76" t="e">
        <f>_xll.qlRateHelperRate($D125)</f>
        <v>#VALUE!</v>
      </c>
      <c r="G125" s="76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6" t="e">
        <f>_xll.qlRateHelperEarliestDate($D125)</f>
        <v>#VALUE!</v>
      </c>
      <c r="I125" s="87" t="e">
        <f>_xll.qlRateHelperLatestDate($D125)</f>
        <v>#VALUE!</v>
      </c>
      <c r="J125" s="72" t="e">
        <v>#N/A</v>
      </c>
    </row>
    <row r="126" spans="4:10" ht="12" thickBot="1" x14ac:dyDescent="0.25">
      <c r="D126" s="83" t="e">
        <v>#N/A</v>
      </c>
      <c r="E126" s="83" t="e">
        <f>_xll.qlRateHelperQuoteName(D126)</f>
        <v>#VALUE!</v>
      </c>
      <c r="F126" s="84" t="e">
        <f>_xll.qlRateHelperRate($D126)</f>
        <v>#VALUE!</v>
      </c>
      <c r="G126" s="76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8" t="e">
        <f>_xll.qlRateHelperEarliestDate($D126)</f>
        <v>#VALUE!</v>
      </c>
      <c r="I126" s="89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21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21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  <c r="N2" s="114" t="s">
        <v>146</v>
      </c>
      <c r="O2" s="114" t="s">
        <v>145</v>
      </c>
      <c r="P2" s="114" t="s">
        <v>147</v>
      </c>
      <c r="Q2" s="114" t="s">
        <v>148</v>
      </c>
      <c r="R2" s="114" t="s">
        <v>149</v>
      </c>
      <c r="S2" s="114" t="s">
        <v>150</v>
      </c>
      <c r="T2" s="114" t="s">
        <v>151</v>
      </c>
      <c r="U2" s="114" t="s">
        <v>152</v>
      </c>
    </row>
    <row r="3" spans="1:21" ht="11.25" customHeight="1" x14ac:dyDescent="0.25">
      <c r="A3" s="53"/>
      <c r="B3" s="177" t="s">
        <v>103</v>
      </c>
      <c r="C3" s="177">
        <v>0</v>
      </c>
      <c r="D3" s="177" t="str">
        <f t="shared" ref="D3:D20" si="0">Calendar</f>
        <v>UnitedStates::Settlement</v>
      </c>
      <c r="E3" s="178" t="s">
        <v>142</v>
      </c>
      <c r="F3" s="177" t="b">
        <v>0</v>
      </c>
      <c r="G3" s="177" t="s">
        <v>115</v>
      </c>
      <c r="H3" s="174" t="s">
        <v>120</v>
      </c>
      <c r="I3" s="174" t="str">
        <f t="shared" ref="I3:I19" si="1">Currency&amp;$B3&amp;"D"&amp;A3&amp;QuoteSuffix</f>
        <v>USDOND_Quote</v>
      </c>
      <c r="J3" s="174" t="str">
        <f>_xll.qlDepositRateHelper(,I3,H3,Permanent,Trigger,ObjectOverwrite)</f>
        <v>obj_0053e#0002</v>
      </c>
      <c r="K3" s="54" t="str">
        <f>_xll.ohRangeRetrieveError(J3)</f>
        <v/>
      </c>
      <c r="L3" s="48"/>
      <c r="N3" s="188" t="str">
        <f>Futures!M3</f>
        <v>M5</v>
      </c>
      <c r="O3" s="189">
        <f>_xll.qlIMMdate(N3,,Trigger)</f>
        <v>42172</v>
      </c>
      <c r="P3" s="189">
        <f>_xll.qlRateHelperLatestDate(J21,Trigger)</f>
        <v>42172</v>
      </c>
      <c r="Q3" s="188" t="s">
        <v>153</v>
      </c>
      <c r="R3" s="188">
        <f>_xll.RtGet("DTSIMI1",$Q$3,R2)/100</f>
        <v>4.0304354799999996E-3</v>
      </c>
      <c r="S3" s="188">
        <f>_xll.RtGet("DTSIMI1",$Q$3,S2)/100</f>
        <v>4.2304354800000001E-3</v>
      </c>
      <c r="T3" s="188">
        <f>AVERAGE(R3:S3)</f>
        <v>4.1304354799999998E-3</v>
      </c>
      <c r="U3" s="188" t="e">
        <f>_xll.qlSimpleQuoteSetValue(I21,T3,Trigger)</f>
        <v>#N/A</v>
      </c>
    </row>
    <row r="4" spans="1:21" ht="11.25" customHeight="1" x14ac:dyDescent="0.25">
      <c r="A4" s="53"/>
      <c r="B4" s="52" t="s">
        <v>125</v>
      </c>
      <c r="C4" s="55">
        <v>1</v>
      </c>
      <c r="D4" s="55" t="str">
        <f t="shared" si="0"/>
        <v>UnitedStates::Settlement</v>
      </c>
      <c r="E4" s="176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obj_00532#0002</v>
      </c>
      <c r="I4" s="51" t="str">
        <f t="shared" si="1"/>
        <v>USDTND_Quote</v>
      </c>
      <c r="J4" s="51" t="str">
        <f>_xll.qlDepositRateHelper(,I4,H4,Permanent,Trigger,ObjectOverwrite)</f>
        <v>obj_00538#0002</v>
      </c>
      <c r="K4" s="54" t="str">
        <f>_xll.ohRangeRetrieveError(J4)</f>
        <v/>
      </c>
      <c r="L4" s="48"/>
    </row>
    <row r="5" spans="1:21" ht="11.25" customHeight="1" x14ac:dyDescent="0.25">
      <c r="A5" s="53"/>
      <c r="B5" s="52" t="s">
        <v>126</v>
      </c>
      <c r="C5" s="55">
        <v>2</v>
      </c>
      <c r="D5" s="55" t="str">
        <f t="shared" si="0"/>
        <v>UnitedStates::Settlement</v>
      </c>
      <c r="E5" s="176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obj_00530#0002</v>
      </c>
      <c r="I5" s="51" t="str">
        <f t="shared" si="1"/>
        <v>USDSND_Quote</v>
      </c>
      <c r="J5" s="51" t="str">
        <f>_xll.qlDepositRateHelper(,I5,H5,Permanent,Trigger,ObjectOverwrite)</f>
        <v>obj_0053b#0002</v>
      </c>
      <c r="K5" s="54" t="str">
        <f>_xll.ohRangeRetrieveError(J5)</f>
        <v/>
      </c>
      <c r="L5" s="48"/>
    </row>
    <row r="6" spans="1:21" ht="11.25" customHeight="1" x14ac:dyDescent="0.25">
      <c r="A6" s="53"/>
      <c r="B6" s="179" t="s">
        <v>102</v>
      </c>
      <c r="C6" s="177">
        <v>2</v>
      </c>
      <c r="D6" s="177" t="str">
        <f t="shared" si="0"/>
        <v>UnitedStates::Settlement</v>
      </c>
      <c r="E6" s="178" t="s">
        <v>142</v>
      </c>
      <c r="F6" s="177" t="b">
        <v>0</v>
      </c>
      <c r="G6" s="177" t="s">
        <v>115</v>
      </c>
      <c r="H6" s="174" t="str">
        <f>Currency&amp;FamilyName&amp;B6</f>
        <v>USDLiborSW</v>
      </c>
      <c r="I6" s="174" t="str">
        <f t="shared" si="1"/>
        <v>USDSWD_Quote</v>
      </c>
      <c r="J6" s="175" t="str">
        <f>_xll.qlDepositRateHelper(,I6,H6,Permanent,Trigger,ObjectOverwrite)</f>
        <v>obj_0053c#0002</v>
      </c>
      <c r="K6" s="54" t="str">
        <f>_xll.ohRangeRetrieveError(J6)</f>
        <v/>
      </c>
      <c r="L6" s="48"/>
    </row>
    <row r="7" spans="1:21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UnitedStates::Settlement</v>
      </c>
      <c r="E7" s="176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obj_0052f#0002</v>
      </c>
      <c r="I7" s="51" t="str">
        <f t="shared" si="1"/>
        <v>USD2WD_Mx_Quote</v>
      </c>
      <c r="J7" s="50" t="str">
        <f>_xll.qlDepositRateHelper(,I7,H7,Permanent,Trigger,ObjectOverwrite)</f>
        <v>obj_00546#0002</v>
      </c>
      <c r="K7" s="54" t="str">
        <f>_xll.ohRangeRetrieveError(J7)</f>
        <v/>
      </c>
      <c r="L7" s="48"/>
    </row>
    <row r="8" spans="1:21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UnitedStates::Settlement</v>
      </c>
      <c r="E8" s="176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obj_00531#0002</v>
      </c>
      <c r="I8" s="51" t="str">
        <f t="shared" si="1"/>
        <v>USD3WD_Mx_Quote</v>
      </c>
      <c r="J8" s="50" t="str">
        <f>_xll.qlDepositRateHelper(,I8,H8,Permanent,Trigger,ObjectOverwrite)</f>
        <v>obj_00544#0002</v>
      </c>
      <c r="K8" s="54" t="str">
        <f>_xll.ohRangeRetrieveError(J8)</f>
        <v/>
      </c>
      <c r="L8" s="48"/>
    </row>
    <row r="9" spans="1:21" ht="11.25" customHeight="1" x14ac:dyDescent="0.25">
      <c r="A9" s="53"/>
      <c r="B9" s="179" t="s">
        <v>101</v>
      </c>
      <c r="C9" s="177">
        <v>2</v>
      </c>
      <c r="D9" s="177" t="str">
        <f t="shared" si="0"/>
        <v>UnitedStates::Settlement</v>
      </c>
      <c r="E9" s="178" t="s">
        <v>104</v>
      </c>
      <c r="F9" s="177" t="b">
        <v>1</v>
      </c>
      <c r="G9" s="177" t="s">
        <v>115</v>
      </c>
      <c r="H9" s="174" t="str">
        <f>Currency&amp;FamilyName&amp;B9</f>
        <v>USDLibor1M</v>
      </c>
      <c r="I9" s="174" t="str">
        <f t="shared" si="1"/>
        <v>USD1MD_Quote</v>
      </c>
      <c r="J9" s="175" t="str">
        <f>_xll.qlDepositRateHelper(,I9,H9,Permanent,Trigger,ObjectOverwrite)</f>
        <v>obj_00539#0002</v>
      </c>
      <c r="K9" s="54" t="str">
        <f>_xll.ohRangeRetrieveError(J9)</f>
        <v/>
      </c>
      <c r="L9" s="48"/>
    </row>
    <row r="10" spans="1:21" ht="11.25" customHeight="1" x14ac:dyDescent="0.25">
      <c r="A10" s="53"/>
      <c r="B10" s="179" t="s">
        <v>100</v>
      </c>
      <c r="C10" s="177">
        <v>2</v>
      </c>
      <c r="D10" s="177" t="str">
        <f t="shared" si="0"/>
        <v>UnitedStates::Settlement</v>
      </c>
      <c r="E10" s="178" t="s">
        <v>104</v>
      </c>
      <c r="F10" s="177" t="b">
        <v>1</v>
      </c>
      <c r="G10" s="177" t="s">
        <v>115</v>
      </c>
      <c r="H10" s="174" t="str">
        <f>Currency&amp;FamilyName&amp;B10</f>
        <v>USDLibor2M</v>
      </c>
      <c r="I10" s="174" t="str">
        <f t="shared" si="1"/>
        <v>USD2MD_Quote</v>
      </c>
      <c r="J10" s="175" t="str">
        <f>_xll.qlDepositRateHelper(,I10,H10,Permanent,Trigger,ObjectOverwrite)</f>
        <v>obj_0053a#0002</v>
      </c>
      <c r="K10" s="54" t="str">
        <f>_xll.ohRangeRetrieveError(J10)</f>
        <v/>
      </c>
      <c r="L10" s="48"/>
    </row>
    <row r="11" spans="1:21" ht="11.25" customHeight="1" x14ac:dyDescent="0.25">
      <c r="A11" s="53"/>
      <c r="B11" s="179" t="s">
        <v>75</v>
      </c>
      <c r="C11" s="177">
        <v>2</v>
      </c>
      <c r="D11" s="177" t="str">
        <f t="shared" si="0"/>
        <v>UnitedStates::Settlement</v>
      </c>
      <c r="E11" s="178" t="s">
        <v>104</v>
      </c>
      <c r="F11" s="177" t="b">
        <v>1</v>
      </c>
      <c r="G11" s="177" t="s">
        <v>115</v>
      </c>
      <c r="H11" s="174" t="str">
        <f>Currency&amp;FamilyName&amp;B11</f>
        <v>USDLibor3M</v>
      </c>
      <c r="I11" s="174" t="str">
        <f t="shared" si="1"/>
        <v>USD3MD_Quote</v>
      </c>
      <c r="J11" s="175" t="str">
        <f>_xll.qlDepositRateHelper(,I11,H11,Permanent,Trigger,ObjectOverwrite)</f>
        <v>obj_0053f#0002</v>
      </c>
      <c r="K11" s="54" t="str">
        <f>_xll.ohRangeRetrieveError(J11)</f>
        <v/>
      </c>
      <c r="L11" s="48"/>
    </row>
    <row r="12" spans="1:21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UnitedStates::Settlement</v>
      </c>
      <c r="E12" s="176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obj_0052c#0002</v>
      </c>
      <c r="I12" s="51" t="str">
        <f t="shared" si="1"/>
        <v>USD4MD_Mx_Quote</v>
      </c>
      <c r="J12" s="50" t="str">
        <f>_xll.qlDepositRateHelper(,I12,H12,Permanent,Trigger,ObjectOverwrite)</f>
        <v>obj_00548#0002</v>
      </c>
      <c r="K12" s="54" t="str">
        <f>_xll.ohRangeRetrieveError(J12)</f>
        <v/>
      </c>
      <c r="L12" s="48"/>
    </row>
    <row r="13" spans="1:21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UnitedStates::Settlement</v>
      </c>
      <c r="E13" s="176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obj_00535#0002</v>
      </c>
      <c r="I13" s="51" t="str">
        <f t="shared" si="1"/>
        <v>USD5MD_Mx_Quote</v>
      </c>
      <c r="J13" s="50" t="str">
        <f>_xll.qlDepositRateHelper(,I13,H13,Permanent,Trigger,ObjectOverwrite)</f>
        <v>obj_00547#0002</v>
      </c>
      <c r="K13" s="54" t="str">
        <f>_xll.ohRangeRetrieveError(J13)</f>
        <v/>
      </c>
      <c r="L13" s="48"/>
    </row>
    <row r="14" spans="1:21" ht="11.25" customHeight="1" x14ac:dyDescent="0.25">
      <c r="A14" s="53"/>
      <c r="B14" s="179" t="s">
        <v>99</v>
      </c>
      <c r="C14" s="177">
        <v>2</v>
      </c>
      <c r="D14" s="177" t="str">
        <f t="shared" si="0"/>
        <v>UnitedStates::Settlement</v>
      </c>
      <c r="E14" s="178" t="s">
        <v>104</v>
      </c>
      <c r="F14" s="177" t="b">
        <v>1</v>
      </c>
      <c r="G14" s="177" t="s">
        <v>115</v>
      </c>
      <c r="H14" s="174" t="str">
        <f>Currency&amp;FamilyName&amp;B14</f>
        <v>USDLibor6M</v>
      </c>
      <c r="I14" s="174" t="str">
        <f t="shared" si="1"/>
        <v>USD6MD_Quote</v>
      </c>
      <c r="J14" s="175" t="str">
        <f>_xll.qlDepositRateHelper(,I14,H14,Permanent,Trigger,ObjectOverwrite)</f>
        <v>obj_0053d#0002</v>
      </c>
      <c r="K14" s="54" t="str">
        <f>_xll.ohRangeRetrieveError(J14)</f>
        <v/>
      </c>
      <c r="L14" s="48"/>
    </row>
    <row r="15" spans="1:21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UnitedStates::Settlement</v>
      </c>
      <c r="E15" s="176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obj_00534#0002</v>
      </c>
      <c r="I15" s="51" t="str">
        <f t="shared" si="1"/>
        <v>USD7MD_Mx_Quote</v>
      </c>
      <c r="J15" s="50" t="str">
        <f>_xll.qlDepositRateHelper(,I15,H15,Permanent,Trigger,ObjectOverwrite)</f>
        <v>obj_00540#0002</v>
      </c>
      <c r="K15" s="54" t="str">
        <f>_xll.ohRangeRetrieveError(J15)</f>
        <v/>
      </c>
      <c r="L15" s="48"/>
    </row>
    <row r="16" spans="1:21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UnitedStates::Settlement</v>
      </c>
      <c r="E16" s="176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obj_0052e#0002</v>
      </c>
      <c r="I16" s="51" t="str">
        <f t="shared" si="1"/>
        <v>USD8MD_Mx_Quote</v>
      </c>
      <c r="J16" s="50" t="str">
        <f>_xll.qlDepositRateHelper(,I16,H16,Permanent,Trigger,ObjectOverwrite)</f>
        <v>obj_00543#0002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UnitedStates::Settlement</v>
      </c>
      <c r="E17" s="176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obj_00536#0002</v>
      </c>
      <c r="I17" s="51" t="str">
        <f t="shared" si="1"/>
        <v>USD9MD_Mx_Quote</v>
      </c>
      <c r="J17" s="50" t="str">
        <f>_xll.qlDepositRateHelper(,I17,H17,Permanent,Trigger,ObjectOverwrite)</f>
        <v>obj_00545#0002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UnitedStates::Settlement</v>
      </c>
      <c r="E18" s="176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obj_0052d#0002</v>
      </c>
      <c r="I18" s="51" t="str">
        <f t="shared" si="1"/>
        <v>USD10MD_Mx_Quote</v>
      </c>
      <c r="J18" s="50" t="str">
        <f>_xll.qlDepositRateHelper(,I18,H18,Permanent,Trigger,ObjectOverwrite)</f>
        <v>obj_00542#0002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UnitedStates::Settlement</v>
      </c>
      <c r="E19" s="176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obj_00533#0002</v>
      </c>
      <c r="I19" s="51" t="str">
        <f t="shared" si="1"/>
        <v>USD11MD_Mx_Quote</v>
      </c>
      <c r="J19" s="50" t="str">
        <f>_xll.qlDepositRateHelper(,I19,H19,Permanent,Trigger,ObjectOverwrite)</f>
        <v>obj_00541#0002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9" t="s">
        <v>36</v>
      </c>
      <c r="C20" s="177">
        <v>2</v>
      </c>
      <c r="D20" s="177" t="str">
        <f t="shared" si="0"/>
        <v>UnitedStates::Settlement</v>
      </c>
      <c r="E20" s="178" t="s">
        <v>104</v>
      </c>
      <c r="F20" s="177" t="b">
        <v>1</v>
      </c>
      <c r="G20" s="177" t="s">
        <v>115</v>
      </c>
      <c r="H20" s="174" t="str">
        <f>Currency&amp;FamilyName&amp;B20</f>
        <v>USDLibor1Y</v>
      </c>
      <c r="I20" s="174" t="str">
        <f>Currency&amp;$B20&amp;"D"&amp;A20&amp;QuoteSuffix</f>
        <v>USD1YD_Quote</v>
      </c>
      <c r="J20" s="175" t="str">
        <f>_xll.qlDepositRateHelper(,I20,H20,Permanent,Trigger,ObjectOverwrite)</f>
        <v>obj_0052a#0002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9">
        <f>_xll.qlCalendarBusinessDaysBetween(Calendar,_xll.qlCalendarAdvance(Calendar,_xll.qlSettingsEvaluationDate(Trigger),C21&amp;"D",,,Trigger),O3,Trigger)-1</f>
        <v>170</v>
      </c>
      <c r="C21" s="177">
        <v>2</v>
      </c>
      <c r="D21" s="177" t="str">
        <f>Calendar</f>
        <v>UnitedStates::Settlement</v>
      </c>
      <c r="E21" s="178" t="s">
        <v>142</v>
      </c>
      <c r="F21" s="177" t="b">
        <v>0</v>
      </c>
      <c r="G21" s="177" t="s">
        <v>115</v>
      </c>
      <c r="H21" s="174"/>
      <c r="I21" s="174" t="str">
        <f>_xll.qlSimpleQuote("USD_Stub",,,,Trigger)</f>
        <v>USD_Stub#0002</v>
      </c>
      <c r="J21" s="175" t="str">
        <f>_xll.qlDepositRateHelper2(,I21,B21&amp;"D",C20,Deposits!D21,E21,F21,G21)</f>
        <v>obj_00537#0002</v>
      </c>
      <c r="K21" s="54" t="str">
        <f>_xll.ohRangeRetrieveError(J21)</f>
        <v/>
      </c>
      <c r="L21" s="48"/>
    </row>
    <row r="22" spans="1:12" ht="11.25" customHeight="1" x14ac:dyDescent="0.25">
      <c r="A22" s="171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</row>
    <row r="23" spans="1:12" ht="11.25" customHeight="1" x14ac:dyDescent="0.25"/>
    <row r="24" spans="1:12" ht="11.25" customHeight="1" x14ac:dyDescent="0.25"/>
    <row r="25" spans="1:12" ht="24.75" customHeight="1" x14ac:dyDescent="0.25"/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G34" sqref="G34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5"/>
      <c r="C1" s="135"/>
      <c r="D1" s="135"/>
      <c r="E1" s="62" t="s">
        <v>75</v>
      </c>
      <c r="F1" s="136"/>
      <c r="G1" s="137" t="str">
        <f>Currency&amp;"_YC"&amp;"STDRH"</f>
        <v>USD_YCSTDRH</v>
      </c>
      <c r="H1" s="58" t="str">
        <f>$G$1&amp;"_Futures"&amp;$E$1&amp;".xml"</f>
        <v>USD_YCSTDRH_Futures3M.xml</v>
      </c>
      <c r="I1" s="138"/>
      <c r="J1" s="48"/>
    </row>
    <row r="2" spans="1:14" ht="32.25" customHeight="1" x14ac:dyDescent="0.25">
      <c r="A2" s="64"/>
      <c r="B2" s="132" t="s">
        <v>98</v>
      </c>
      <c r="C2" s="59" t="s">
        <v>97</v>
      </c>
      <c r="D2" s="139" t="s">
        <v>96</v>
      </c>
      <c r="E2" s="59" t="s">
        <v>84</v>
      </c>
      <c r="F2" s="59" t="s">
        <v>83</v>
      </c>
      <c r="G2" s="132" t="s">
        <v>95</v>
      </c>
      <c r="H2" s="133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4" t="s">
        <v>143</v>
      </c>
      <c r="N2" s="114" t="s">
        <v>144</v>
      </c>
    </row>
    <row r="3" spans="1:14" ht="11.25" customHeight="1" x14ac:dyDescent="0.25">
      <c r="A3" s="140"/>
      <c r="B3" s="55">
        <v>1</v>
      </c>
      <c r="C3" s="141" t="b">
        <v>0</v>
      </c>
      <c r="D3" s="141" t="str">
        <f t="array" ref="D3:D44">_xll.qlIMMNextCodes(_xll.qlSettingsEvaluationDate(Trigger)-1,$C3:$C44)</f>
        <v>V4</v>
      </c>
      <c r="E3" s="141" t="str">
        <f t="shared" ref="E3:E34" si="0">PROPER(Currency)&amp;FamilyName&amp;$E$1</f>
        <v>UsdLibor3M</v>
      </c>
      <c r="F3" s="142" t="str">
        <f t="shared" ref="F3:F34" si="1">Currency&amp;"FUT"&amp;$E$1&amp;$D3&amp;QuoteSuffix</f>
        <v>USDFUT3MV4_Quote</v>
      </c>
      <c r="G3" s="181">
        <f>IFERROR(INDEX($N$3:$N$8,MATCH(D3,$M$3:$M$8,0))/100,0)</f>
        <v>0</v>
      </c>
      <c r="H3" s="143" t="str">
        <f>_xll.qlFuturesRateHelper(,$F3,$D3,$E3,$G3,Permanent,Trigger,ObjectOverwrite)</f>
        <v>obj_0057f#0002</v>
      </c>
      <c r="I3" s="54" t="str">
        <f>_xll.ohRangeRetrieveError(H3)</f>
        <v/>
      </c>
      <c r="J3" s="48"/>
      <c r="L3" s="182" t="str">
        <f>_xll.qlIMMNextCode(_xll.qlSettingsEvaluationDate(Trigger),TRUE,Trigger)</f>
        <v>Z4</v>
      </c>
      <c r="M3" s="182" t="str">
        <f>_xll.qlIMMNextCode(_xll.qlIMMdate(L4,,Trigger),TRUE,Trigger)</f>
        <v>M5</v>
      </c>
      <c r="N3" s="184">
        <v>4.8999999999999998E-3</v>
      </c>
    </row>
    <row r="4" spans="1:14" ht="11.25" customHeight="1" x14ac:dyDescent="0.25">
      <c r="A4" s="140"/>
      <c r="B4" s="52">
        <v>2</v>
      </c>
      <c r="C4" s="145" t="b">
        <v>0</v>
      </c>
      <c r="D4" s="145" t="str">
        <v>X4</v>
      </c>
      <c r="E4" s="141" t="str">
        <f t="shared" si="0"/>
        <v>UsdLibor3M</v>
      </c>
      <c r="F4" s="142" t="str">
        <f t="shared" si="1"/>
        <v>USDFUT3MX4_Quote</v>
      </c>
      <c r="G4" s="181">
        <f t="shared" ref="G4:G44" si="2">IFERROR(INDEX($N$3:$N$8,MATCH(D4,$M$3:$M$8,0))/100,0)</f>
        <v>0</v>
      </c>
      <c r="H4" s="143" t="str">
        <f>_xll.qlFuturesRateHelper(,$F4,$D4,$E4,$G4,Permanent,Trigger,ObjectOverwrite)</f>
        <v>obj_0058a#0002</v>
      </c>
      <c r="I4" s="49" t="str">
        <f>_xll.ohRangeRetrieveError(H4)</f>
        <v/>
      </c>
      <c r="J4" s="48"/>
      <c r="L4" s="182" t="str">
        <f>_xll.qlIMMNextCode(_xll.qlIMMdate(L3,,Trigger),TRUE,Trigger)</f>
        <v>H5</v>
      </c>
      <c r="M4" s="182" t="str">
        <f>_xll.qlIMMNextCode(_xll.qlIMMdate(M3,,Trigger),TRUE,Trigger)</f>
        <v>U5</v>
      </c>
      <c r="N4" s="184">
        <v>7.9000000000000008E-3</v>
      </c>
    </row>
    <row r="5" spans="1:14" ht="11.25" customHeight="1" x14ac:dyDescent="0.25">
      <c r="A5" s="140"/>
      <c r="B5" s="52">
        <v>3</v>
      </c>
      <c r="C5" s="145" t="b">
        <v>0</v>
      </c>
      <c r="D5" s="145" t="str">
        <v>Z4</v>
      </c>
      <c r="E5" s="141" t="str">
        <f t="shared" si="0"/>
        <v>UsdLibor3M</v>
      </c>
      <c r="F5" s="142" t="str">
        <f t="shared" si="1"/>
        <v>USDFUT3MZ4_Quote</v>
      </c>
      <c r="G5" s="181">
        <f t="shared" si="2"/>
        <v>0</v>
      </c>
      <c r="H5" s="143" t="str">
        <f>_xll.qlFuturesRateHelper(,$F5,$D5,$E5,$G5,Permanent,Trigger,ObjectOverwrite)</f>
        <v>obj_0054f#0002</v>
      </c>
      <c r="I5" s="49" t="str">
        <f>_xll.ohRangeRetrieveError(H5)</f>
        <v/>
      </c>
      <c r="J5" s="48"/>
      <c r="K5" s="144"/>
      <c r="M5" s="182" t="str">
        <f>_xll.qlIMMNextCode(_xll.qlIMMdate(M4,,Trigger),TRUE,Trigger)</f>
        <v>Z5</v>
      </c>
      <c r="N5" s="184">
        <v>1.1599999999999999E-2</v>
      </c>
    </row>
    <row r="6" spans="1:14" ht="11.25" customHeight="1" x14ac:dyDescent="0.25">
      <c r="A6" s="140"/>
      <c r="B6" s="52">
        <v>4</v>
      </c>
      <c r="C6" s="145" t="b">
        <v>0</v>
      </c>
      <c r="D6" s="145" t="str">
        <v>F5</v>
      </c>
      <c r="E6" s="141" t="str">
        <f t="shared" si="0"/>
        <v>UsdLibor3M</v>
      </c>
      <c r="F6" s="142" t="str">
        <f t="shared" si="1"/>
        <v>USDFUT3MF5_Quote</v>
      </c>
      <c r="G6" s="181">
        <f t="shared" si="2"/>
        <v>0</v>
      </c>
      <c r="H6" s="143" t="str">
        <f>_xll.qlFuturesRateHelper(,$F6,$D6,$E6,$G6,Permanent,Trigger,ObjectOverwrite)</f>
        <v>obj_00580#0002</v>
      </c>
      <c r="I6" s="49" t="str">
        <f>_xll.ohRangeRetrieveError(H6)</f>
        <v/>
      </c>
      <c r="J6" s="48"/>
      <c r="K6" s="144"/>
      <c r="M6" s="182" t="str">
        <f>_xll.qlIMMNextCode(_xll.qlIMMdate(M5,,Trigger),TRUE,Trigger)</f>
        <v>H6</v>
      </c>
      <c r="N6" s="184">
        <v>1.5900000000000001E-2</v>
      </c>
    </row>
    <row r="7" spans="1:14" ht="11.25" customHeight="1" x14ac:dyDescent="0.25">
      <c r="A7" s="140"/>
      <c r="B7" s="52">
        <v>5</v>
      </c>
      <c r="C7" s="145" t="b">
        <v>0</v>
      </c>
      <c r="D7" s="145" t="str">
        <v>G5</v>
      </c>
      <c r="E7" s="141" t="str">
        <f t="shared" si="0"/>
        <v>UsdLibor3M</v>
      </c>
      <c r="F7" s="142" t="str">
        <f t="shared" si="1"/>
        <v>USDFUT3MG5_Quote</v>
      </c>
      <c r="G7" s="181">
        <f t="shared" si="2"/>
        <v>0</v>
      </c>
      <c r="H7" s="143" t="str">
        <f>_xll.qlFuturesRateHelper(,$F7,$D7,$E7,$G7,Permanent,Trigger,ObjectOverwrite)</f>
        <v>obj_00589#0002</v>
      </c>
      <c r="I7" s="49" t="str">
        <f>_xll.ohRangeRetrieveError(H7)</f>
        <v/>
      </c>
      <c r="J7" s="48"/>
      <c r="K7" s="144"/>
      <c r="M7" s="182" t="str">
        <f>_xll.qlIMMNextCode(_xll.qlIMMdate(M6,,Trigger),TRUE,Trigger)</f>
        <v>M6</v>
      </c>
      <c r="N7" s="184">
        <v>2.0799999999999999E-2</v>
      </c>
    </row>
    <row r="8" spans="1:14" ht="11.25" customHeight="1" x14ac:dyDescent="0.25">
      <c r="A8" s="140"/>
      <c r="B8" s="52">
        <v>6</v>
      </c>
      <c r="C8" s="145" t="b">
        <v>0</v>
      </c>
      <c r="D8" s="145" t="str">
        <v>H5</v>
      </c>
      <c r="E8" s="141" t="str">
        <f t="shared" si="0"/>
        <v>UsdLibor3M</v>
      </c>
      <c r="F8" s="142" t="str">
        <f t="shared" si="1"/>
        <v>USDFUT3MH5_Quote</v>
      </c>
      <c r="G8" s="181">
        <f t="shared" si="2"/>
        <v>0</v>
      </c>
      <c r="H8" s="143" t="str">
        <f>_xll.qlFuturesRateHelper(,$F8,$D8,$E8,$G8,Permanent,Trigger,ObjectOverwrite)</f>
        <v>obj_0058f#0002</v>
      </c>
      <c r="I8" s="49" t="str">
        <f>_xll.ohRangeRetrieveError(H8)</f>
        <v/>
      </c>
      <c r="J8" s="48"/>
      <c r="K8" s="144"/>
      <c r="M8" s="183" t="str">
        <f>_xll.qlIMMNextCode(_xll.qlIMMdate(M7,,Trigger),TRUE,Trigger)</f>
        <v>U6</v>
      </c>
      <c r="N8" s="185">
        <v>2.6599999999999999E-2</v>
      </c>
    </row>
    <row r="9" spans="1:14" ht="11.25" customHeight="1" x14ac:dyDescent="0.25">
      <c r="A9" s="140"/>
      <c r="B9" s="52">
        <v>7</v>
      </c>
      <c r="C9" s="145" t="b">
        <v>0</v>
      </c>
      <c r="D9" s="145" t="str">
        <v>J5</v>
      </c>
      <c r="E9" s="141" t="str">
        <f t="shared" si="0"/>
        <v>UsdLibor3M</v>
      </c>
      <c r="F9" s="142" t="str">
        <f t="shared" si="1"/>
        <v>USDFUT3MJ5_Quote</v>
      </c>
      <c r="G9" s="181">
        <f t="shared" si="2"/>
        <v>0</v>
      </c>
      <c r="H9" s="143" t="str">
        <f>_xll.qlFuturesRateHelper(,$F9,$D9,$E9,$G9,Permanent,Trigger,ObjectOverwrite)</f>
        <v>obj_00582#0002</v>
      </c>
      <c r="I9" s="49" t="str">
        <f>_xll.ohRangeRetrieveError(H9)</f>
        <v/>
      </c>
      <c r="J9" s="48"/>
      <c r="K9" s="144"/>
    </row>
    <row r="10" spans="1:14" ht="11.25" customHeight="1" x14ac:dyDescent="0.25">
      <c r="A10" s="140"/>
      <c r="B10" s="52">
        <v>8</v>
      </c>
      <c r="C10" s="145" t="b">
        <v>0</v>
      </c>
      <c r="D10" s="145" t="str">
        <v>K5</v>
      </c>
      <c r="E10" s="141" t="str">
        <f t="shared" si="0"/>
        <v>UsdLibor3M</v>
      </c>
      <c r="F10" s="142" t="str">
        <f t="shared" si="1"/>
        <v>USDFUT3MK5_Quote</v>
      </c>
      <c r="G10" s="181">
        <f t="shared" si="2"/>
        <v>0</v>
      </c>
      <c r="H10" s="143" t="str">
        <f>_xll.qlFuturesRateHelper(,$F10,$D10,$E10,$G10,Permanent,Trigger,ObjectOverwrite)</f>
        <v>obj_0055b#0002</v>
      </c>
      <c r="I10" s="49" t="str">
        <f>_xll.ohRangeRetrieveError(H10)</f>
        <v/>
      </c>
      <c r="J10" s="48"/>
      <c r="K10" s="144"/>
    </row>
    <row r="11" spans="1:14" ht="11.25" customHeight="1" x14ac:dyDescent="0.25">
      <c r="A11" s="140"/>
      <c r="B11" s="52">
        <v>9</v>
      </c>
      <c r="C11" s="145" t="b">
        <v>0</v>
      </c>
      <c r="D11" s="145" t="str">
        <v>M5</v>
      </c>
      <c r="E11" s="141" t="str">
        <f t="shared" si="0"/>
        <v>UsdLibor3M</v>
      </c>
      <c r="F11" s="142" t="str">
        <f t="shared" si="1"/>
        <v>USDFUT3MM5_Quote</v>
      </c>
      <c r="G11" s="181">
        <f t="shared" si="2"/>
        <v>4.8999999999999998E-5</v>
      </c>
      <c r="H11" s="143" t="str">
        <f>_xll.qlFuturesRateHelper(,$F11,$D11,$E11,$G11,Permanent,Trigger,ObjectOverwrite)</f>
        <v>obj_00572#0002</v>
      </c>
      <c r="I11" s="49" t="str">
        <f>_xll.ohRangeRetrieveError(H11)</f>
        <v/>
      </c>
      <c r="J11" s="48"/>
      <c r="K11" s="144"/>
    </row>
    <row r="12" spans="1:14" ht="11.25" customHeight="1" x14ac:dyDescent="0.25">
      <c r="A12" s="140"/>
      <c r="B12" s="52">
        <v>10</v>
      </c>
      <c r="C12" s="145" t="b">
        <v>0</v>
      </c>
      <c r="D12" s="145" t="str">
        <v>N5</v>
      </c>
      <c r="E12" s="141" t="str">
        <f t="shared" si="0"/>
        <v>UsdLibor3M</v>
      </c>
      <c r="F12" s="142" t="str">
        <f t="shared" si="1"/>
        <v>USDFUT3MN5_Quote</v>
      </c>
      <c r="G12" s="181">
        <f t="shared" si="2"/>
        <v>0</v>
      </c>
      <c r="H12" s="143" t="str">
        <f>_xll.qlFuturesRateHelper(,$F12,$D12,$E12,$G12,Permanent,Trigger,ObjectOverwrite)</f>
        <v>obj_00588#0002</v>
      </c>
      <c r="I12" s="49" t="str">
        <f>_xll.ohRangeRetrieveError(H12)</f>
        <v/>
      </c>
      <c r="J12" s="48"/>
      <c r="K12" s="144"/>
    </row>
    <row r="13" spans="1:14" ht="11.25" customHeight="1" x14ac:dyDescent="0.25">
      <c r="A13" s="140"/>
      <c r="B13" s="52">
        <v>11</v>
      </c>
      <c r="C13" s="145" t="b">
        <v>0</v>
      </c>
      <c r="D13" s="145" t="str">
        <v>Q5</v>
      </c>
      <c r="E13" s="141" t="str">
        <f t="shared" si="0"/>
        <v>UsdLibor3M</v>
      </c>
      <c r="F13" s="142" t="str">
        <f t="shared" si="1"/>
        <v>USDFUT3MQ5_Quote</v>
      </c>
      <c r="G13" s="181">
        <f t="shared" si="2"/>
        <v>0</v>
      </c>
      <c r="H13" s="143" t="str">
        <f>_xll.qlFuturesRateHelper(,$F13,$D13,$E13,$G13,Permanent,Trigger,ObjectOverwrite)</f>
        <v>obj_0056f#0002</v>
      </c>
      <c r="I13" s="49" t="str">
        <f>_xll.ohRangeRetrieveError(H13)</f>
        <v/>
      </c>
      <c r="J13" s="48"/>
      <c r="K13" s="144"/>
    </row>
    <row r="14" spans="1:14" ht="11.25" customHeight="1" x14ac:dyDescent="0.25">
      <c r="A14" s="140"/>
      <c r="B14" s="52">
        <v>12</v>
      </c>
      <c r="C14" s="145" t="b">
        <v>0</v>
      </c>
      <c r="D14" s="145" t="str">
        <v>U5</v>
      </c>
      <c r="E14" s="141" t="str">
        <f t="shared" si="0"/>
        <v>UsdLibor3M</v>
      </c>
      <c r="F14" s="142" t="str">
        <f t="shared" si="1"/>
        <v>USDFUT3MU5_Quote</v>
      </c>
      <c r="G14" s="181">
        <f t="shared" si="2"/>
        <v>7.9000000000000009E-5</v>
      </c>
      <c r="H14" s="143" t="str">
        <f>_xll.qlFuturesRateHelper(,$F14,$D14,$E14,$G14,Permanent,Trigger,ObjectOverwrite)</f>
        <v>obj_0056d#0002</v>
      </c>
      <c r="I14" s="49" t="str">
        <f>_xll.ohRangeRetrieveError(H14)</f>
        <v/>
      </c>
      <c r="J14" s="48"/>
      <c r="K14" s="144"/>
    </row>
    <row r="15" spans="1:14" ht="11.25" customHeight="1" x14ac:dyDescent="0.25">
      <c r="A15" s="140"/>
      <c r="B15" s="52">
        <v>13</v>
      </c>
      <c r="C15" s="145" t="b">
        <v>1</v>
      </c>
      <c r="D15" s="145" t="str">
        <v>Z5</v>
      </c>
      <c r="E15" s="141" t="str">
        <f t="shared" si="0"/>
        <v>UsdLibor3M</v>
      </c>
      <c r="F15" s="142" t="str">
        <f t="shared" si="1"/>
        <v>USDFUT3MZ5_Quote</v>
      </c>
      <c r="G15" s="181">
        <f t="shared" si="2"/>
        <v>1.1599999999999999E-4</v>
      </c>
      <c r="H15" s="143" t="str">
        <f>_xll.qlFuturesRateHelper(,$F15,$D15,$E15,$G15,Permanent,Trigger,ObjectOverwrite)</f>
        <v>obj_0055d#0002</v>
      </c>
      <c r="I15" s="49" t="str">
        <f>_xll.ohRangeRetrieveError(H15)</f>
        <v/>
      </c>
      <c r="J15" s="48"/>
      <c r="K15" s="144"/>
    </row>
    <row r="16" spans="1:14" ht="11.25" customHeight="1" x14ac:dyDescent="0.25">
      <c r="A16" s="140"/>
      <c r="B16" s="52">
        <v>14</v>
      </c>
      <c r="C16" s="145" t="b">
        <v>1</v>
      </c>
      <c r="D16" s="145" t="str">
        <v>H6</v>
      </c>
      <c r="E16" s="141" t="str">
        <f t="shared" si="0"/>
        <v>UsdLibor3M</v>
      </c>
      <c r="F16" s="142" t="str">
        <f t="shared" si="1"/>
        <v>USDFUT3MH6_Quote</v>
      </c>
      <c r="G16" s="181">
        <f t="shared" si="2"/>
        <v>1.5900000000000002E-4</v>
      </c>
      <c r="H16" s="143" t="str">
        <f>_xll.qlFuturesRateHelper(,$F16,$D16,$E16,$G16,Permanent,Trigger,ObjectOverwrite)</f>
        <v>obj_00581#0002</v>
      </c>
      <c r="I16" s="49" t="str">
        <f>_xll.ohRangeRetrieveError(H16)</f>
        <v/>
      </c>
      <c r="J16" s="48"/>
      <c r="K16" s="144"/>
    </row>
    <row r="17" spans="1:11" ht="11.25" customHeight="1" x14ac:dyDescent="0.25">
      <c r="A17" s="140"/>
      <c r="B17" s="52">
        <v>15</v>
      </c>
      <c r="C17" s="145" t="b">
        <v>1</v>
      </c>
      <c r="D17" s="145" t="str">
        <v>M6</v>
      </c>
      <c r="E17" s="141" t="str">
        <f t="shared" si="0"/>
        <v>UsdLibor3M</v>
      </c>
      <c r="F17" s="142" t="str">
        <f t="shared" si="1"/>
        <v>USDFUT3MM6_Quote</v>
      </c>
      <c r="G17" s="181">
        <f t="shared" si="2"/>
        <v>2.0799999999999999E-4</v>
      </c>
      <c r="H17" s="143" t="str">
        <f>_xll.qlFuturesRateHelper(,$F17,$D17,$E17,$G17,Permanent,Trigger,ObjectOverwrite)</f>
        <v>obj_00594#0002</v>
      </c>
      <c r="I17" s="49" t="str">
        <f>_xll.ohRangeRetrieveError(H17)</f>
        <v/>
      </c>
      <c r="J17" s="48"/>
      <c r="K17" s="144"/>
    </row>
    <row r="18" spans="1:11" ht="11.25" customHeight="1" x14ac:dyDescent="0.25">
      <c r="A18" s="140"/>
      <c r="B18" s="52">
        <v>16</v>
      </c>
      <c r="C18" s="145" t="b">
        <v>1</v>
      </c>
      <c r="D18" s="145" t="str">
        <v>U6</v>
      </c>
      <c r="E18" s="141" t="str">
        <f t="shared" si="0"/>
        <v>UsdLibor3M</v>
      </c>
      <c r="F18" s="142" t="str">
        <f t="shared" si="1"/>
        <v>USDFUT3MU6_Quote</v>
      </c>
      <c r="G18" s="181">
        <f t="shared" si="2"/>
        <v>2.6599999999999996E-4</v>
      </c>
      <c r="H18" s="143" t="str">
        <f>_xll.qlFuturesRateHelper(,$F18,$D18,$E18,$G18,Permanent,Trigger,ObjectOverwrite)</f>
        <v>obj_0058b#0002</v>
      </c>
      <c r="I18" s="49" t="str">
        <f>_xll.ohRangeRetrieveError(H18)</f>
        <v/>
      </c>
      <c r="J18" s="48"/>
      <c r="K18" s="144"/>
    </row>
    <row r="19" spans="1:11" ht="11.25" customHeight="1" x14ac:dyDescent="0.25">
      <c r="A19" s="140"/>
      <c r="B19" s="52">
        <v>17</v>
      </c>
      <c r="C19" s="145" t="b">
        <v>1</v>
      </c>
      <c r="D19" s="145" t="str">
        <v>Z6</v>
      </c>
      <c r="E19" s="141" t="str">
        <f t="shared" si="0"/>
        <v>UsdLibor3M</v>
      </c>
      <c r="F19" s="142" t="str">
        <f t="shared" si="1"/>
        <v>USDFUT3MZ6_Quote</v>
      </c>
      <c r="G19" s="181">
        <f t="shared" si="2"/>
        <v>0</v>
      </c>
      <c r="H19" s="143" t="str">
        <f>_xll.qlFuturesRateHelper(,$F19,$D19,$E19,$G19,Permanent,Trigger,ObjectOverwrite)</f>
        <v>obj_0056b#0002</v>
      </c>
      <c r="I19" s="49" t="str">
        <f>_xll.ohRangeRetrieveError(H19)</f>
        <v/>
      </c>
      <c r="J19" s="48"/>
      <c r="K19" s="144"/>
    </row>
    <row r="20" spans="1:11" ht="11.25" customHeight="1" x14ac:dyDescent="0.25">
      <c r="A20" s="140"/>
      <c r="B20" s="52">
        <v>18</v>
      </c>
      <c r="C20" s="145" t="b">
        <v>1</v>
      </c>
      <c r="D20" s="145" t="str">
        <v>H7</v>
      </c>
      <c r="E20" s="141" t="str">
        <f t="shared" si="0"/>
        <v>UsdLibor3M</v>
      </c>
      <c r="F20" s="142" t="str">
        <f t="shared" si="1"/>
        <v>USDFUT3MH7_Quote</v>
      </c>
      <c r="G20" s="181">
        <f t="shared" si="2"/>
        <v>0</v>
      </c>
      <c r="H20" s="143" t="str">
        <f>_xll.qlFuturesRateHelper(,$F20,$D20,$E20,$G20,Permanent,Trigger,ObjectOverwrite)</f>
        <v>obj_0056a#0002</v>
      </c>
      <c r="I20" s="49" t="str">
        <f>_xll.ohRangeRetrieveError(H20)</f>
        <v/>
      </c>
      <c r="J20" s="48"/>
      <c r="K20" s="144"/>
    </row>
    <row r="21" spans="1:11" ht="11.25" customHeight="1" x14ac:dyDescent="0.25">
      <c r="A21" s="140"/>
      <c r="B21" s="52">
        <v>19</v>
      </c>
      <c r="C21" s="145" t="b">
        <v>1</v>
      </c>
      <c r="D21" s="145" t="str">
        <v>M7</v>
      </c>
      <c r="E21" s="141" t="str">
        <f t="shared" si="0"/>
        <v>UsdLibor3M</v>
      </c>
      <c r="F21" s="142" t="str">
        <f t="shared" si="1"/>
        <v>USDFUT3MM7_Quote</v>
      </c>
      <c r="G21" s="181">
        <f t="shared" si="2"/>
        <v>0</v>
      </c>
      <c r="H21" s="143" t="str">
        <f>_xll.qlFuturesRateHelper(,$F21,$D21,$E21,$G21,Permanent,Trigger,ObjectOverwrite)</f>
        <v>obj_00583#0002</v>
      </c>
      <c r="I21" s="49" t="str">
        <f>_xll.ohRangeRetrieveError(H21)</f>
        <v/>
      </c>
      <c r="J21" s="48"/>
      <c r="K21" s="144"/>
    </row>
    <row r="22" spans="1:11" ht="11.25" customHeight="1" x14ac:dyDescent="0.25">
      <c r="A22" s="140"/>
      <c r="B22" s="52">
        <v>20</v>
      </c>
      <c r="C22" s="145" t="b">
        <v>1</v>
      </c>
      <c r="D22" s="145" t="str">
        <v>U7</v>
      </c>
      <c r="E22" s="141" t="str">
        <f t="shared" si="0"/>
        <v>UsdLibor3M</v>
      </c>
      <c r="F22" s="142" t="str">
        <f t="shared" si="1"/>
        <v>USDFUT3MU7_Quote</v>
      </c>
      <c r="G22" s="181">
        <f t="shared" si="2"/>
        <v>0</v>
      </c>
      <c r="H22" s="143" t="str">
        <f>_xll.qlFuturesRateHelper(,$F22,$D22,$E22,$G22,Permanent,Trigger,ObjectOverwrite)</f>
        <v>obj_00587#0002</v>
      </c>
      <c r="I22" s="49" t="str">
        <f>_xll.ohRangeRetrieveError(H22)</f>
        <v/>
      </c>
      <c r="J22" s="48"/>
      <c r="K22" s="144"/>
    </row>
    <row r="23" spans="1:11" ht="11.25" customHeight="1" x14ac:dyDescent="0.25">
      <c r="A23" s="140"/>
      <c r="B23" s="52">
        <v>21</v>
      </c>
      <c r="C23" s="145" t="b">
        <v>1</v>
      </c>
      <c r="D23" s="145" t="str">
        <v>Z7</v>
      </c>
      <c r="E23" s="141" t="str">
        <f t="shared" si="0"/>
        <v>UsdLibor3M</v>
      </c>
      <c r="F23" s="142" t="str">
        <f t="shared" si="1"/>
        <v>USDFUT3MZ7_Quote</v>
      </c>
      <c r="G23" s="181">
        <f t="shared" si="2"/>
        <v>0</v>
      </c>
      <c r="H23" s="143" t="str">
        <f>_xll.qlFuturesRateHelper(,$F23,$D23,$E23,$G23,Permanent,Trigger,ObjectOverwrite)</f>
        <v>obj_00595#0002</v>
      </c>
      <c r="I23" s="49" t="str">
        <f>_xll.ohRangeRetrieveError(H23)</f>
        <v/>
      </c>
      <c r="J23" s="48"/>
      <c r="K23" s="144"/>
    </row>
    <row r="24" spans="1:11" ht="11.25" customHeight="1" x14ac:dyDescent="0.25">
      <c r="A24" s="140"/>
      <c r="B24" s="52">
        <v>22</v>
      </c>
      <c r="C24" s="145" t="b">
        <v>1</v>
      </c>
      <c r="D24" s="145" t="str">
        <v>H8</v>
      </c>
      <c r="E24" s="141" t="str">
        <f t="shared" si="0"/>
        <v>UsdLibor3M</v>
      </c>
      <c r="F24" s="142" t="str">
        <f t="shared" si="1"/>
        <v>USDFUT3MH8_Quote</v>
      </c>
      <c r="G24" s="181">
        <f t="shared" si="2"/>
        <v>0</v>
      </c>
      <c r="H24" s="143" t="str">
        <f>_xll.qlFuturesRateHelper(,$F24,$D24,$E24,$G24,Permanent,Trigger,ObjectOverwrite)</f>
        <v>obj_00578#0002</v>
      </c>
      <c r="I24" s="49" t="str">
        <f>_xll.ohRangeRetrieveError(H24)</f>
        <v/>
      </c>
      <c r="J24" s="48"/>
      <c r="K24" s="144"/>
    </row>
    <row r="25" spans="1:11" ht="11.25" customHeight="1" x14ac:dyDescent="0.25">
      <c r="A25" s="140"/>
      <c r="B25" s="52">
        <v>23</v>
      </c>
      <c r="C25" s="145" t="b">
        <v>1</v>
      </c>
      <c r="D25" s="145" t="str">
        <v>M8</v>
      </c>
      <c r="E25" s="141" t="str">
        <f t="shared" si="0"/>
        <v>UsdLibor3M</v>
      </c>
      <c r="F25" s="142" t="str">
        <f t="shared" si="1"/>
        <v>USDFUT3MM8_Quote</v>
      </c>
      <c r="G25" s="181">
        <f t="shared" si="2"/>
        <v>0</v>
      </c>
      <c r="H25" s="143" t="str">
        <f>_xll.qlFuturesRateHelper(,$F25,$D25,$E25,$G25,Permanent,Trigger,ObjectOverwrite)</f>
        <v>obj_00586#0002</v>
      </c>
      <c r="I25" s="49" t="str">
        <f>_xll.ohRangeRetrieveError(H25)</f>
        <v/>
      </c>
      <c r="J25" s="48"/>
      <c r="K25" s="144"/>
    </row>
    <row r="26" spans="1:11" ht="11.25" customHeight="1" x14ac:dyDescent="0.25">
      <c r="A26" s="140"/>
      <c r="B26" s="52">
        <v>24</v>
      </c>
      <c r="C26" s="145" t="b">
        <v>1</v>
      </c>
      <c r="D26" s="145" t="str">
        <v>U8</v>
      </c>
      <c r="E26" s="141" t="str">
        <f t="shared" si="0"/>
        <v>UsdLibor3M</v>
      </c>
      <c r="F26" s="142" t="str">
        <f t="shared" si="1"/>
        <v>USDFUT3MU8_Quote</v>
      </c>
      <c r="G26" s="181">
        <f t="shared" si="2"/>
        <v>0</v>
      </c>
      <c r="H26" s="143" t="str">
        <f>_xll.qlFuturesRateHelper(,$F26,$D26,$E26,$G26,Permanent,Trigger,ObjectOverwrite)</f>
        <v>obj_00561#0002</v>
      </c>
      <c r="I26" s="49" t="str">
        <f>_xll.ohRangeRetrieveError(H26)</f>
        <v/>
      </c>
      <c r="J26" s="48"/>
      <c r="K26" s="144"/>
    </row>
    <row r="27" spans="1:11" ht="11.25" customHeight="1" x14ac:dyDescent="0.25">
      <c r="A27" s="140"/>
      <c r="B27" s="52">
        <v>25</v>
      </c>
      <c r="C27" s="145" t="b">
        <v>1</v>
      </c>
      <c r="D27" s="145" t="str">
        <v>Z8</v>
      </c>
      <c r="E27" s="141" t="str">
        <f t="shared" si="0"/>
        <v>UsdLibor3M</v>
      </c>
      <c r="F27" s="142" t="str">
        <f t="shared" si="1"/>
        <v>USDFUT3MZ8_Quote</v>
      </c>
      <c r="G27" s="181">
        <f t="shared" si="2"/>
        <v>0</v>
      </c>
      <c r="H27" s="143" t="str">
        <f>_xll.qlFuturesRateHelper(,$F27,$D27,$E27,$G27,Permanent,Trigger,ObjectOverwrite)</f>
        <v>obj_00559#0002</v>
      </c>
      <c r="I27" s="49" t="str">
        <f>_xll.ohRangeRetrieveError(H27)</f>
        <v/>
      </c>
      <c r="J27" s="48"/>
      <c r="K27" s="144"/>
    </row>
    <row r="28" spans="1:11" ht="11.25" customHeight="1" x14ac:dyDescent="0.25">
      <c r="A28" s="140"/>
      <c r="B28" s="52">
        <v>26</v>
      </c>
      <c r="C28" s="145" t="b">
        <v>1</v>
      </c>
      <c r="D28" s="145" t="str">
        <v>H9</v>
      </c>
      <c r="E28" s="141" t="str">
        <f t="shared" si="0"/>
        <v>UsdLibor3M</v>
      </c>
      <c r="F28" s="142" t="str">
        <f t="shared" si="1"/>
        <v>USDFUT3MH9_Quote</v>
      </c>
      <c r="G28" s="181">
        <f t="shared" si="2"/>
        <v>0</v>
      </c>
      <c r="H28" s="143" t="str">
        <f>_xll.qlFuturesRateHelper(,$F28,$D28,$E28,$G28,Permanent,Trigger,ObjectOverwrite)</f>
        <v>obj_0058c#0002</v>
      </c>
      <c r="I28" s="49" t="str">
        <f>_xll.ohRangeRetrieveError(H28)</f>
        <v/>
      </c>
      <c r="J28" s="48"/>
      <c r="K28" s="144"/>
    </row>
    <row r="29" spans="1:11" ht="11.25" customHeight="1" x14ac:dyDescent="0.25">
      <c r="A29" s="140"/>
      <c r="B29" s="52">
        <v>27</v>
      </c>
      <c r="C29" s="145" t="b">
        <v>1</v>
      </c>
      <c r="D29" s="145" t="str">
        <v>M9</v>
      </c>
      <c r="E29" s="141" t="str">
        <f t="shared" si="0"/>
        <v>UsdLibor3M</v>
      </c>
      <c r="F29" s="142" t="str">
        <f t="shared" si="1"/>
        <v>USDFUT3MM9_Quote</v>
      </c>
      <c r="G29" s="181">
        <f t="shared" si="2"/>
        <v>0</v>
      </c>
      <c r="H29" s="143" t="str">
        <f>_xll.qlFuturesRateHelper(,$F29,$D29,$E29,$G29,Permanent,Trigger,ObjectOverwrite)</f>
        <v>obj_00585#0002</v>
      </c>
      <c r="I29" s="49" t="str">
        <f>_xll.ohRangeRetrieveError(H29)</f>
        <v/>
      </c>
      <c r="J29" s="48"/>
      <c r="K29" s="144"/>
    </row>
    <row r="30" spans="1:11" ht="11.25" customHeight="1" x14ac:dyDescent="0.25">
      <c r="A30" s="140"/>
      <c r="B30" s="52">
        <v>28</v>
      </c>
      <c r="C30" s="145" t="b">
        <v>1</v>
      </c>
      <c r="D30" s="145" t="str">
        <v>U9</v>
      </c>
      <c r="E30" s="141" t="str">
        <f t="shared" si="0"/>
        <v>UsdLibor3M</v>
      </c>
      <c r="F30" s="142" t="str">
        <f t="shared" si="1"/>
        <v>USDFUT3MU9_Quote</v>
      </c>
      <c r="G30" s="181">
        <f t="shared" si="2"/>
        <v>0</v>
      </c>
      <c r="H30" s="143" t="str">
        <f>_xll.qlFuturesRateHelper(,$F30,$D30,$E30,$G30,Permanent,Trigger,ObjectOverwrite)</f>
        <v>obj_00550#0002</v>
      </c>
      <c r="I30" s="49" t="str">
        <f>_xll.ohRangeRetrieveError(H30)</f>
        <v/>
      </c>
      <c r="J30" s="48"/>
      <c r="K30" s="144"/>
    </row>
    <row r="31" spans="1:11" ht="11.25" customHeight="1" x14ac:dyDescent="0.25">
      <c r="A31" s="140"/>
      <c r="B31" s="52">
        <v>29</v>
      </c>
      <c r="C31" s="145" t="b">
        <v>1</v>
      </c>
      <c r="D31" s="145" t="str">
        <v>Z9</v>
      </c>
      <c r="E31" s="141" t="str">
        <f t="shared" si="0"/>
        <v>UsdLibor3M</v>
      </c>
      <c r="F31" s="142" t="str">
        <f t="shared" si="1"/>
        <v>USDFUT3MZ9_Quote</v>
      </c>
      <c r="G31" s="181">
        <f t="shared" si="2"/>
        <v>0</v>
      </c>
      <c r="H31" s="143" t="str">
        <f>_xll.qlFuturesRateHelper(,$F31,$D31,$E31,$G31,Permanent,Trigger,ObjectOverwrite)</f>
        <v>obj_0057a#0002</v>
      </c>
      <c r="I31" s="49" t="str">
        <f>_xll.ohRangeRetrieveError(H31)</f>
        <v/>
      </c>
      <c r="J31" s="48"/>
      <c r="K31" s="144"/>
    </row>
    <row r="32" spans="1:11" ht="11.25" customHeight="1" x14ac:dyDescent="0.25">
      <c r="A32" s="140"/>
      <c r="B32" s="52">
        <v>30</v>
      </c>
      <c r="C32" s="145" t="b">
        <v>1</v>
      </c>
      <c r="D32" s="145" t="str">
        <v>H0</v>
      </c>
      <c r="E32" s="141" t="str">
        <f t="shared" si="0"/>
        <v>UsdLibor3M</v>
      </c>
      <c r="F32" s="142" t="str">
        <f t="shared" si="1"/>
        <v>USDFUT3MH0_Quote</v>
      </c>
      <c r="G32" s="181">
        <f t="shared" si="2"/>
        <v>0</v>
      </c>
      <c r="H32" s="143" t="str">
        <f>_xll.qlFuturesRateHelper(,$F32,$D32,$E32,$G32,Permanent,Trigger,ObjectOverwrite)</f>
        <v>obj_00579#0002</v>
      </c>
      <c r="I32" s="49" t="str">
        <f>_xll.ohRangeRetrieveError(H32)</f>
        <v/>
      </c>
      <c r="J32" s="48"/>
      <c r="K32" s="144"/>
    </row>
    <row r="33" spans="1:11" ht="11.25" customHeight="1" x14ac:dyDescent="0.25">
      <c r="A33" s="140"/>
      <c r="B33" s="52">
        <v>31</v>
      </c>
      <c r="C33" s="145" t="b">
        <v>1</v>
      </c>
      <c r="D33" s="145" t="str">
        <v>M0</v>
      </c>
      <c r="E33" s="141" t="str">
        <f t="shared" si="0"/>
        <v>UsdLibor3M</v>
      </c>
      <c r="F33" s="142" t="str">
        <f t="shared" si="1"/>
        <v>USDFUT3MM0_Quote</v>
      </c>
      <c r="G33" s="181">
        <f t="shared" si="2"/>
        <v>0</v>
      </c>
      <c r="H33" s="143" t="str">
        <f>_xll.qlFuturesRateHelper(,$F33,$D33,$E33,$G33,Permanent,Trigger,ObjectOverwrite)</f>
        <v>obj_00557#0002</v>
      </c>
      <c r="I33" s="49" t="str">
        <f>_xll.ohRangeRetrieveError(H33)</f>
        <v/>
      </c>
      <c r="J33" s="48"/>
      <c r="K33" s="144"/>
    </row>
    <row r="34" spans="1:11" ht="11.25" customHeight="1" x14ac:dyDescent="0.25">
      <c r="A34" s="140"/>
      <c r="B34" s="52">
        <v>32</v>
      </c>
      <c r="C34" s="145" t="b">
        <v>1</v>
      </c>
      <c r="D34" s="145" t="str">
        <v>U0</v>
      </c>
      <c r="E34" s="141" t="str">
        <f t="shared" si="0"/>
        <v>UsdLibor3M</v>
      </c>
      <c r="F34" s="142" t="str">
        <f t="shared" si="1"/>
        <v>USDFUT3MU0_Quote</v>
      </c>
      <c r="G34" s="181">
        <f t="shared" si="2"/>
        <v>0</v>
      </c>
      <c r="H34" s="143" t="str">
        <f>_xll.qlFuturesRateHelper(,$F34,$D34,$E34,$G34,Permanent,Trigger,ObjectOverwrite)</f>
        <v>obj_00566#0002</v>
      </c>
      <c r="I34" s="49" t="str">
        <f>_xll.ohRangeRetrieveError(H34)</f>
        <v/>
      </c>
      <c r="J34" s="48"/>
      <c r="K34" s="144"/>
    </row>
    <row r="35" spans="1:11" ht="11.25" customHeight="1" x14ac:dyDescent="0.25">
      <c r="A35" s="140"/>
      <c r="B35" s="52">
        <v>33</v>
      </c>
      <c r="C35" s="145" t="b">
        <v>1</v>
      </c>
      <c r="D35" s="145" t="str">
        <v>Z0</v>
      </c>
      <c r="E35" s="141" t="str">
        <f t="shared" ref="E35:E44" si="3">PROPER(Currency)&amp;FamilyName&amp;$E$1</f>
        <v>UsdLibor3M</v>
      </c>
      <c r="F35" s="142" t="str">
        <f t="shared" ref="F35:F44" si="4">Currency&amp;"FUT"&amp;$E$1&amp;$D35&amp;QuoteSuffix</f>
        <v>USDFUT3MZ0_Quote</v>
      </c>
      <c r="G35" s="181">
        <f t="shared" si="2"/>
        <v>0</v>
      </c>
      <c r="H35" s="143" t="str">
        <f>_xll.qlFuturesRateHelper(,$F35,$D35,$E35,$G35,Permanent,Trigger,ObjectOverwrite)</f>
        <v>obj_00567#0002</v>
      </c>
      <c r="I35" s="49" t="str">
        <f>_xll.ohRangeRetrieveError(H35)</f>
        <v/>
      </c>
      <c r="J35" s="48"/>
      <c r="K35" s="144"/>
    </row>
    <row r="36" spans="1:11" ht="11.25" customHeight="1" x14ac:dyDescent="0.25">
      <c r="A36" s="140"/>
      <c r="B36" s="52">
        <v>34</v>
      </c>
      <c r="C36" s="145" t="b">
        <v>1</v>
      </c>
      <c r="D36" s="145" t="str">
        <v>H1</v>
      </c>
      <c r="E36" s="141" t="str">
        <f t="shared" si="3"/>
        <v>UsdLibor3M</v>
      </c>
      <c r="F36" s="142" t="str">
        <f t="shared" si="4"/>
        <v>USDFUT3MH1_Quote</v>
      </c>
      <c r="G36" s="181">
        <f t="shared" si="2"/>
        <v>0</v>
      </c>
      <c r="H36" s="143" t="str">
        <f>_xll.qlFuturesRateHelper(,$F36,$D36,$E36,$G36,Permanent,Trigger,ObjectOverwrite)</f>
        <v>obj_00551#0002</v>
      </c>
      <c r="I36" s="49" t="str">
        <f>_xll.ohRangeRetrieveError(H36)</f>
        <v/>
      </c>
      <c r="J36" s="48"/>
      <c r="K36" s="144"/>
    </row>
    <row r="37" spans="1:11" ht="11.25" customHeight="1" x14ac:dyDescent="0.25">
      <c r="A37" s="140"/>
      <c r="B37" s="52">
        <v>35</v>
      </c>
      <c r="C37" s="145" t="b">
        <v>1</v>
      </c>
      <c r="D37" s="145" t="str">
        <v>M1</v>
      </c>
      <c r="E37" s="141" t="str">
        <f t="shared" si="3"/>
        <v>UsdLibor3M</v>
      </c>
      <c r="F37" s="142" t="str">
        <f t="shared" si="4"/>
        <v>USDFUT3MM1_Quote</v>
      </c>
      <c r="G37" s="181">
        <f t="shared" si="2"/>
        <v>0</v>
      </c>
      <c r="H37" s="143" t="str">
        <f>_xll.qlFuturesRateHelper(,$F37,$D37,$E37,$G37,Permanent,Trigger,ObjectOverwrite)</f>
        <v>obj_00576#0002</v>
      </c>
      <c r="I37" s="49" t="str">
        <f>_xll.ohRangeRetrieveError(H37)</f>
        <v/>
      </c>
      <c r="J37" s="48"/>
      <c r="K37" s="144"/>
    </row>
    <row r="38" spans="1:11" ht="11.25" customHeight="1" x14ac:dyDescent="0.25">
      <c r="A38" s="140"/>
      <c r="B38" s="52">
        <v>36</v>
      </c>
      <c r="C38" s="145" t="b">
        <v>1</v>
      </c>
      <c r="D38" s="145" t="str">
        <v>U1</v>
      </c>
      <c r="E38" s="141" t="str">
        <f t="shared" si="3"/>
        <v>UsdLibor3M</v>
      </c>
      <c r="F38" s="142" t="str">
        <f t="shared" si="4"/>
        <v>USDFUT3MU1_Quote</v>
      </c>
      <c r="G38" s="181">
        <f t="shared" si="2"/>
        <v>0</v>
      </c>
      <c r="H38" s="143" t="str">
        <f>_xll.qlFuturesRateHelper(,$F38,$D38,$E38,$G38,Permanent,Trigger,ObjectOverwrite)</f>
        <v>obj_00555#0002</v>
      </c>
      <c r="I38" s="49" t="str">
        <f>_xll.ohRangeRetrieveError(H38)</f>
        <v/>
      </c>
      <c r="J38" s="48"/>
      <c r="K38" s="144"/>
    </row>
    <row r="39" spans="1:11" ht="11.25" customHeight="1" x14ac:dyDescent="0.25">
      <c r="A39" s="140"/>
      <c r="B39" s="52">
        <v>37</v>
      </c>
      <c r="C39" s="145" t="b">
        <v>1</v>
      </c>
      <c r="D39" s="145" t="str">
        <v>Z1</v>
      </c>
      <c r="E39" s="141" t="str">
        <f t="shared" si="3"/>
        <v>UsdLibor3M</v>
      </c>
      <c r="F39" s="142" t="str">
        <f t="shared" si="4"/>
        <v>USDFUT3MZ1_Quote</v>
      </c>
      <c r="G39" s="181">
        <f t="shared" si="2"/>
        <v>0</v>
      </c>
      <c r="H39" s="143" t="str">
        <f>_xll.qlFuturesRateHelper(,$F39,$D39,$E39,$G39,Permanent,Trigger,ObjectOverwrite)</f>
        <v>obj_0055f#0002</v>
      </c>
      <c r="I39" s="49" t="str">
        <f>_xll.ohRangeRetrieveError(H39)</f>
        <v/>
      </c>
      <c r="J39" s="48"/>
      <c r="K39" s="144"/>
    </row>
    <row r="40" spans="1:11" ht="11.25" customHeight="1" x14ac:dyDescent="0.25">
      <c r="A40" s="140"/>
      <c r="B40" s="52">
        <v>38</v>
      </c>
      <c r="C40" s="145" t="b">
        <v>1</v>
      </c>
      <c r="D40" s="145" t="str">
        <v>H2</v>
      </c>
      <c r="E40" s="141" t="str">
        <f t="shared" si="3"/>
        <v>UsdLibor3M</v>
      </c>
      <c r="F40" s="142" t="str">
        <f t="shared" si="4"/>
        <v>USDFUT3MH2_Quote</v>
      </c>
      <c r="G40" s="181">
        <f t="shared" si="2"/>
        <v>0</v>
      </c>
      <c r="H40" s="143" t="str">
        <f>_xll.qlFuturesRateHelper(,$F40,$D40,$E40,$G40,Permanent,Trigger,ObjectOverwrite)</f>
        <v>obj_00564#0002</v>
      </c>
      <c r="I40" s="49" t="str">
        <f>_xll.ohRangeRetrieveError(H40)</f>
        <v/>
      </c>
      <c r="J40" s="48"/>
    </row>
    <row r="41" spans="1:11" ht="11.25" customHeight="1" x14ac:dyDescent="0.25">
      <c r="A41" s="140"/>
      <c r="B41" s="52">
        <v>39</v>
      </c>
      <c r="C41" s="145" t="b">
        <v>1</v>
      </c>
      <c r="D41" s="145" t="str">
        <v>M2</v>
      </c>
      <c r="E41" s="141" t="str">
        <f t="shared" si="3"/>
        <v>UsdLibor3M</v>
      </c>
      <c r="F41" s="142" t="str">
        <f t="shared" si="4"/>
        <v>USDFUT3MM2_Quote</v>
      </c>
      <c r="G41" s="181">
        <f t="shared" si="2"/>
        <v>0</v>
      </c>
      <c r="H41" s="143" t="str">
        <f>_xll.qlFuturesRateHelper(,$F41,$D41,$E41,$G41,Permanent,Trigger,ObjectOverwrite)</f>
        <v>obj_0055a#0002</v>
      </c>
      <c r="I41" s="49" t="str">
        <f>_xll.ohRangeRetrieveError(H41)</f>
        <v/>
      </c>
      <c r="J41" s="48"/>
    </row>
    <row r="42" spans="1:11" ht="11.25" customHeight="1" x14ac:dyDescent="0.25">
      <c r="A42" s="140"/>
      <c r="B42" s="52">
        <v>40</v>
      </c>
      <c r="C42" s="145" t="b">
        <v>1</v>
      </c>
      <c r="D42" s="145" t="str">
        <v>U2</v>
      </c>
      <c r="E42" s="141" t="str">
        <f t="shared" si="3"/>
        <v>UsdLibor3M</v>
      </c>
      <c r="F42" s="142" t="str">
        <f t="shared" si="4"/>
        <v>USDFUT3MU2_Quote</v>
      </c>
      <c r="G42" s="181">
        <f t="shared" si="2"/>
        <v>0</v>
      </c>
      <c r="H42" s="143" t="str">
        <f>_xll.qlFuturesRateHelper(,$F42,$D42,$E42,$G42,Permanent,Trigger,ObjectOverwrite)</f>
        <v>obj_0057d#0002</v>
      </c>
      <c r="I42" s="49" t="str">
        <f>_xll.ohRangeRetrieveError(H42)</f>
        <v/>
      </c>
      <c r="J42" s="48"/>
    </row>
    <row r="43" spans="1:11" ht="11.25" customHeight="1" x14ac:dyDescent="0.25">
      <c r="A43" s="140"/>
      <c r="B43" s="52">
        <v>41</v>
      </c>
      <c r="C43" s="145" t="b">
        <v>1</v>
      </c>
      <c r="D43" s="145" t="str">
        <v>Z2</v>
      </c>
      <c r="E43" s="141" t="str">
        <f t="shared" si="3"/>
        <v>UsdLibor3M</v>
      </c>
      <c r="F43" s="142" t="str">
        <f t="shared" si="4"/>
        <v>USDFUT3MZ2_Quote</v>
      </c>
      <c r="G43" s="181">
        <f t="shared" si="2"/>
        <v>0</v>
      </c>
      <c r="H43" s="143" t="str">
        <f>_xll.qlFuturesRateHelper(,$F43,$D43,$E43,$G43,Permanent,Trigger,ObjectOverwrite)</f>
        <v>obj_00593#0002</v>
      </c>
      <c r="I43" s="49" t="str">
        <f>_xll.ohRangeRetrieveError(H43)</f>
        <v/>
      </c>
      <c r="J43" s="48"/>
    </row>
    <row r="44" spans="1:11" ht="11.25" customHeight="1" x14ac:dyDescent="0.25">
      <c r="A44" s="140"/>
      <c r="B44" s="52">
        <v>42</v>
      </c>
      <c r="C44" s="145" t="b">
        <v>1</v>
      </c>
      <c r="D44" s="145" t="str">
        <v>H3</v>
      </c>
      <c r="E44" s="141" t="str">
        <f t="shared" si="3"/>
        <v>UsdLibor3M</v>
      </c>
      <c r="F44" s="142" t="str">
        <f t="shared" si="4"/>
        <v>USDFUT3MH3_Quote</v>
      </c>
      <c r="G44" s="181">
        <f t="shared" si="2"/>
        <v>0</v>
      </c>
      <c r="H44" s="143" t="str">
        <f>_xll.qlFuturesRateHelper(,$F44,$D44,$E44,$G44,Permanent,Trigger,ObjectOverwrite)</f>
        <v>obj_0054a#0002</v>
      </c>
      <c r="I44" s="49" t="str">
        <f>_xll.ohRangeRetrieveError(H44)</f>
        <v/>
      </c>
      <c r="J44" s="48"/>
    </row>
    <row r="45" spans="1:11" ht="11.25" customHeight="1" thickBot="1" x14ac:dyDescent="0.3">
      <c r="A45" s="146"/>
      <c r="B45" s="147"/>
      <c r="C45" s="147"/>
      <c r="D45" s="147"/>
      <c r="E45" s="147"/>
      <c r="F45" s="147"/>
      <c r="G45" s="147"/>
      <c r="H45" s="147"/>
      <c r="I45" s="147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topLeftCell="A28"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8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9" t="str">
        <f>I1&amp;"_Swaps.xml"</f>
        <v>USD_YCSTDRH_Swaps.xml</v>
      </c>
      <c r="K1" s="63" t="e">
        <f>NA()</f>
        <v>#N/A</v>
      </c>
      <c r="L1" s="63"/>
      <c r="M1" s="148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33" t="str">
        <f>IF(Serialize,_xll.ohObjectSave(K3:K41,SerializationPath&amp;J1,FileOverwrite,Serialize),"---")</f>
        <v>---</v>
      </c>
      <c r="L2" s="150" t="str">
        <f>_xll.ohRangeRetrieveError(K2)</f>
        <v/>
      </c>
      <c r="M2" s="151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52" t="str">
        <f>IF(UPPER(FamilyName)="IBOR",_xll.qlEuribor(,$H$1,,Permanent,Trigger,ObjectOverwrite),IF(UPPER(FamilyName)="LIBOR",_xll.qlLibor(,Currency,$H$1,,Permanent,Trigger,ObjectOverwrite),"--"))</f>
        <v>obj_004fe#0002</v>
      </c>
      <c r="L3" s="153" t="str">
        <f>_xll.ohRangeRetrieveError(K3)</f>
        <v/>
      </c>
      <c r="M3" s="148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8"/>
    </row>
    <row r="5" spans="1:17" ht="11.25" customHeight="1" x14ac:dyDescent="0.25">
      <c r="A5" s="53"/>
      <c r="B5" s="154" t="s">
        <v>105</v>
      </c>
      <c r="C5" s="154" t="s">
        <v>36</v>
      </c>
      <c r="D5" s="154" t="str">
        <f t="array" ref="D5:D41">VLOOKUP(Currency,Conventions,2)</f>
        <v>AM</v>
      </c>
      <c r="E5" s="154" t="str">
        <f t="array" ref="E5:E41">VLOOKUP(Currency,Conventions,3)</f>
        <v>3L</v>
      </c>
      <c r="F5" s="145" t="str">
        <f t="shared" ref="F5:F68" si="0">IF(UPPER(LEFT($D5))="A","Annual",IF(UPPER(LEFT($D5))="S","Semiannual","--"))</f>
        <v>Annual</v>
      </c>
      <c r="G5" s="145" t="s">
        <v>104</v>
      </c>
      <c r="H5" s="145" t="str">
        <f t="shared" ref="H5:H68" si="1">IF(UPPER(RIGHT($D5))="B",BondBasisDayCounter,IF(UPPER(RIGHT($D5))="M",MoneyMarketDayCounter,"--"))</f>
        <v>Actual/360</v>
      </c>
      <c r="I5" s="155">
        <v>0</v>
      </c>
      <c r="J5" s="156" t="str">
        <f t="shared" ref="J5:J68" si="2">Currency&amp;$D5&amp;$E5&amp;$C5&amp;QuoteSuffix</f>
        <v>USDAM3L1Y_Quote</v>
      </c>
      <c r="K5" s="157" t="str">
        <f>_xll.qlSwapRateHelper2(,$J5,$C5,Calendar,$F5,$G5,$H5,$K$3,$I5,B5,DiscountingCurve,Permanent,,ObjectOverwrite)</f>
        <v>obj_00597#0002</v>
      </c>
      <c r="L5" s="150" t="str">
        <f>_xll.ohRangeRetrieveError(K5)</f>
        <v/>
      </c>
      <c r="M5" s="151"/>
      <c r="O5" s="158" t="s">
        <v>80</v>
      </c>
      <c r="P5" s="131"/>
      <c r="Q5" s="159"/>
    </row>
    <row r="6" spans="1:17" ht="11.25" customHeight="1" x14ac:dyDescent="0.25">
      <c r="A6" s="53"/>
      <c r="B6" s="154" t="s">
        <v>105</v>
      </c>
      <c r="C6" s="154" t="s">
        <v>35</v>
      </c>
      <c r="D6" s="154" t="str">
        <v>AM</v>
      </c>
      <c r="E6" s="154" t="str">
        <v>3L</v>
      </c>
      <c r="F6" s="141" t="str">
        <f t="shared" si="0"/>
        <v>Annual</v>
      </c>
      <c r="G6" s="141" t="s">
        <v>104</v>
      </c>
      <c r="H6" s="141" t="str">
        <f t="shared" si="1"/>
        <v>Actual/360</v>
      </c>
      <c r="I6" s="155">
        <v>0</v>
      </c>
      <c r="J6" s="160" t="str">
        <f t="shared" si="2"/>
        <v>USDAM3L15M_Quote</v>
      </c>
      <c r="K6" s="157" t="str">
        <f>_xll.qlSwapRateHelper2(,$J6,$C6,Calendar,$F6,$G6,$H6,$K$3,$I6,B6,DiscountingCurve,Permanent,,ObjectOverwrite)</f>
        <v>obj_0054b#0002</v>
      </c>
      <c r="L6" s="150" t="str">
        <f>_xll.ohRangeRetrieveError(K6)</f>
        <v/>
      </c>
      <c r="M6" s="151"/>
      <c r="O6" s="161" t="s">
        <v>78</v>
      </c>
      <c r="P6" s="162" t="s">
        <v>77</v>
      </c>
      <c r="Q6" s="163" t="s">
        <v>109</v>
      </c>
    </row>
    <row r="7" spans="1:17" ht="11.25" customHeight="1" x14ac:dyDescent="0.25">
      <c r="A7" s="53"/>
      <c r="B7" s="154" t="s">
        <v>105</v>
      </c>
      <c r="C7" s="154" t="s">
        <v>34</v>
      </c>
      <c r="D7" s="154" t="str">
        <v>AM</v>
      </c>
      <c r="E7" s="154" t="str">
        <v>3L</v>
      </c>
      <c r="F7" s="141" t="str">
        <f t="shared" si="0"/>
        <v>Annual</v>
      </c>
      <c r="G7" s="141" t="s">
        <v>104</v>
      </c>
      <c r="H7" s="141" t="str">
        <f t="shared" si="1"/>
        <v>Actual/360</v>
      </c>
      <c r="I7" s="155">
        <v>0</v>
      </c>
      <c r="J7" s="160" t="str">
        <f t="shared" si="2"/>
        <v>USDAM3L18M_Quote</v>
      </c>
      <c r="K7" s="157" t="str">
        <f>_xll.qlSwapRateHelper2(,$J7,$C7,Calendar,$F7,$G7,$H7,$K$3,$I7,B7,DiscountingCurve,Permanent,,ObjectOverwrite)</f>
        <v>obj_0057c#0002</v>
      </c>
      <c r="L7" s="150" t="str">
        <f>_xll.ohRangeRetrieveError(K7)</f>
        <v/>
      </c>
      <c r="M7" s="151"/>
      <c r="O7" s="161" t="s">
        <v>74</v>
      </c>
      <c r="P7" s="162" t="s">
        <v>108</v>
      </c>
      <c r="Q7" s="163" t="s">
        <v>107</v>
      </c>
    </row>
    <row r="8" spans="1:17" ht="11.25" customHeight="1" x14ac:dyDescent="0.25">
      <c r="A8" s="53"/>
      <c r="B8" s="154" t="s">
        <v>105</v>
      </c>
      <c r="C8" s="154" t="s">
        <v>33</v>
      </c>
      <c r="D8" s="154" t="str">
        <v>AM</v>
      </c>
      <c r="E8" s="154" t="str">
        <v>3L</v>
      </c>
      <c r="F8" s="141" t="str">
        <f t="shared" si="0"/>
        <v>Annual</v>
      </c>
      <c r="G8" s="141" t="s">
        <v>104</v>
      </c>
      <c r="H8" s="141" t="str">
        <f t="shared" si="1"/>
        <v>Actual/360</v>
      </c>
      <c r="I8" s="155">
        <v>0</v>
      </c>
      <c r="J8" s="160" t="str">
        <f t="shared" si="2"/>
        <v>USDAM3L21M_Quote</v>
      </c>
      <c r="K8" s="157" t="str">
        <f>_xll.qlSwapRateHelper2(,$J8,$C8,Calendar,$F8,$G8,$H8,$K$3,$I8,B8,DiscountingCurve,Permanent,,ObjectOverwrite)</f>
        <v>obj_00591#0002</v>
      </c>
      <c r="L8" s="150" t="str">
        <f>_xll.ohRangeRetrieveError(K8)</f>
        <v/>
      </c>
      <c r="M8" s="151"/>
      <c r="O8" s="161" t="s">
        <v>72</v>
      </c>
      <c r="P8" s="162"/>
      <c r="Q8" s="163"/>
    </row>
    <row r="9" spans="1:17" ht="11.25" customHeight="1" thickBot="1" x14ac:dyDescent="0.3">
      <c r="A9" s="53"/>
      <c r="B9" s="154" t="s">
        <v>105</v>
      </c>
      <c r="C9" s="154" t="s">
        <v>32</v>
      </c>
      <c r="D9" s="154" t="str">
        <v>AM</v>
      </c>
      <c r="E9" s="154" t="str">
        <v>3L</v>
      </c>
      <c r="F9" s="141" t="str">
        <f t="shared" si="0"/>
        <v>Annual</v>
      </c>
      <c r="G9" s="141" t="s">
        <v>104</v>
      </c>
      <c r="H9" s="141" t="str">
        <f t="shared" si="1"/>
        <v>Actual/360</v>
      </c>
      <c r="I9" s="155">
        <v>0</v>
      </c>
      <c r="J9" s="160" t="str">
        <f t="shared" si="2"/>
        <v>USDAM3L2Y_Quote</v>
      </c>
      <c r="K9" s="157" t="str">
        <f>_xll.qlSwapRateHelper2(,$J9,$C9,Calendar,$F9,$G9,$H9,$K$3,$I9,B9,DiscountingCurve,Permanent,,ObjectOverwrite)</f>
        <v>obj_0058e#0002</v>
      </c>
      <c r="L9" s="150" t="str">
        <f>_xll.ohRangeRetrieveError(K9)</f>
        <v/>
      </c>
      <c r="M9" s="151"/>
      <c r="O9" s="164" t="s">
        <v>70</v>
      </c>
      <c r="P9" s="165" t="s">
        <v>69</v>
      </c>
      <c r="Q9" s="166" t="s">
        <v>106</v>
      </c>
    </row>
    <row r="10" spans="1:17" ht="11.25" customHeight="1" x14ac:dyDescent="0.25">
      <c r="A10" s="53"/>
      <c r="B10" s="154" t="s">
        <v>105</v>
      </c>
      <c r="C10" s="154" t="s">
        <v>31</v>
      </c>
      <c r="D10" s="154" t="str">
        <v>AM</v>
      </c>
      <c r="E10" s="154" t="str">
        <v>3L</v>
      </c>
      <c r="F10" s="141" t="str">
        <f t="shared" si="0"/>
        <v>Annual</v>
      </c>
      <c r="G10" s="141" t="s">
        <v>104</v>
      </c>
      <c r="H10" s="141" t="str">
        <f t="shared" si="1"/>
        <v>Actual/360</v>
      </c>
      <c r="I10" s="155">
        <v>0</v>
      </c>
      <c r="J10" s="160" t="str">
        <f t="shared" si="2"/>
        <v>USDAM3L3Y_Quote</v>
      </c>
      <c r="K10" s="157" t="str">
        <f>_xll.qlSwapRateHelper2(,$J10,$C10,Calendar,$F10,$G10,$H10,$K$3,$I10,B10,DiscountingCurve,Permanent,,ObjectOverwrite)</f>
        <v>obj_00574#0002</v>
      </c>
      <c r="L10" s="150" t="str">
        <f>_xll.ohRangeRetrieveError(K10)</f>
        <v/>
      </c>
      <c r="M10" s="151"/>
    </row>
    <row r="11" spans="1:17" ht="11.25" customHeight="1" x14ac:dyDescent="0.25">
      <c r="A11" s="53"/>
      <c r="B11" s="154" t="s">
        <v>105</v>
      </c>
      <c r="C11" s="154" t="s">
        <v>30</v>
      </c>
      <c r="D11" s="154" t="str">
        <v>AM</v>
      </c>
      <c r="E11" s="154" t="str">
        <v>3L</v>
      </c>
      <c r="F11" s="141" t="str">
        <f t="shared" si="0"/>
        <v>Annual</v>
      </c>
      <c r="G11" s="141" t="s">
        <v>104</v>
      </c>
      <c r="H11" s="141" t="str">
        <f t="shared" si="1"/>
        <v>Actual/360</v>
      </c>
      <c r="I11" s="155">
        <v>0</v>
      </c>
      <c r="J11" s="160" t="str">
        <f t="shared" si="2"/>
        <v>USDAM3L4Y_Quote</v>
      </c>
      <c r="K11" s="157" t="str">
        <f>_xll.qlSwapRateHelper2(,$J11,$C11,Calendar,$F11,$G11,$H11,$K$3,$I11,B11,DiscountingCurve,Permanent,,ObjectOverwrite)</f>
        <v>obj_00584#0002</v>
      </c>
      <c r="L11" s="150" t="str">
        <f>_xll.ohRangeRetrieveError(K11)</f>
        <v/>
      </c>
      <c r="M11" s="151"/>
    </row>
    <row r="12" spans="1:17" ht="11.25" customHeight="1" x14ac:dyDescent="0.25">
      <c r="A12" s="53"/>
      <c r="B12" s="154" t="s">
        <v>105</v>
      </c>
      <c r="C12" s="154" t="s">
        <v>29</v>
      </c>
      <c r="D12" s="154" t="str">
        <v>AM</v>
      </c>
      <c r="E12" s="154" t="str">
        <v>3L</v>
      </c>
      <c r="F12" s="141" t="str">
        <f t="shared" si="0"/>
        <v>Annual</v>
      </c>
      <c r="G12" s="141" t="s">
        <v>104</v>
      </c>
      <c r="H12" s="141" t="str">
        <f t="shared" si="1"/>
        <v>Actual/360</v>
      </c>
      <c r="I12" s="155">
        <v>0</v>
      </c>
      <c r="J12" s="160" t="str">
        <f t="shared" si="2"/>
        <v>USDAM3L5Y_Quote</v>
      </c>
      <c r="K12" s="157" t="str">
        <f>_xll.qlSwapRateHelper2(,$J12,$C12,Calendar,$F12,$G12,$H12,$K$3,$I12,B12,DiscountingCurve,Permanent,,ObjectOverwrite)</f>
        <v>obj_0055e#0002</v>
      </c>
      <c r="L12" s="150" t="str">
        <f>_xll.ohRangeRetrieveError(K12)</f>
        <v/>
      </c>
      <c r="M12" s="151"/>
    </row>
    <row r="13" spans="1:17" ht="11.25" customHeight="1" x14ac:dyDescent="0.25">
      <c r="A13" s="53"/>
      <c r="B13" s="154" t="s">
        <v>105</v>
      </c>
      <c r="C13" s="154" t="s">
        <v>28</v>
      </c>
      <c r="D13" s="154" t="str">
        <v>AM</v>
      </c>
      <c r="E13" s="154" t="str">
        <v>3L</v>
      </c>
      <c r="F13" s="141" t="str">
        <f t="shared" si="0"/>
        <v>Annual</v>
      </c>
      <c r="G13" s="141" t="s">
        <v>104</v>
      </c>
      <c r="H13" s="141" t="str">
        <f t="shared" si="1"/>
        <v>Actual/360</v>
      </c>
      <c r="I13" s="155">
        <v>0</v>
      </c>
      <c r="J13" s="160" t="str">
        <f t="shared" si="2"/>
        <v>USDAM3L6Y_Quote</v>
      </c>
      <c r="K13" s="157" t="str">
        <f>_xll.qlSwapRateHelper2(,$J13,$C13,Calendar,$F13,$G13,$H13,$K$3,$I13,B13,DiscountingCurve,Permanent,,ObjectOverwrite)</f>
        <v>obj_00590#0002</v>
      </c>
      <c r="L13" s="150" t="str">
        <f>_xll.ohRangeRetrieveError(K13)</f>
        <v/>
      </c>
      <c r="M13" s="151"/>
    </row>
    <row r="14" spans="1:17" ht="11.25" customHeight="1" x14ac:dyDescent="0.25">
      <c r="A14" s="53"/>
      <c r="B14" s="154" t="s">
        <v>105</v>
      </c>
      <c r="C14" s="154" t="s">
        <v>27</v>
      </c>
      <c r="D14" s="154" t="str">
        <v>AM</v>
      </c>
      <c r="E14" s="154" t="str">
        <v>3L</v>
      </c>
      <c r="F14" s="141" t="str">
        <f t="shared" si="0"/>
        <v>Annual</v>
      </c>
      <c r="G14" s="141" t="s">
        <v>104</v>
      </c>
      <c r="H14" s="141" t="str">
        <f t="shared" si="1"/>
        <v>Actual/360</v>
      </c>
      <c r="I14" s="155">
        <v>0</v>
      </c>
      <c r="J14" s="160" t="str">
        <f t="shared" si="2"/>
        <v>USDAM3L7Y_Quote</v>
      </c>
      <c r="K14" s="157" t="str">
        <f>_xll.qlSwapRateHelper2(,$J14,$C14,Calendar,$F14,$G14,$H14,$K$3,$I14,B14,DiscountingCurve,Permanent,,ObjectOverwrite)</f>
        <v>obj_00554#0002</v>
      </c>
      <c r="L14" s="150" t="str">
        <f>_xll.ohRangeRetrieveError(K14)</f>
        <v/>
      </c>
      <c r="M14" s="151"/>
    </row>
    <row r="15" spans="1:17" ht="11.25" customHeight="1" x14ac:dyDescent="0.25">
      <c r="A15" s="53"/>
      <c r="B15" s="154" t="s">
        <v>105</v>
      </c>
      <c r="C15" s="154" t="s">
        <v>26</v>
      </c>
      <c r="D15" s="154" t="str">
        <v>AM</v>
      </c>
      <c r="E15" s="154" t="str">
        <v>3L</v>
      </c>
      <c r="F15" s="141" t="str">
        <f t="shared" si="0"/>
        <v>Annual</v>
      </c>
      <c r="G15" s="141" t="s">
        <v>104</v>
      </c>
      <c r="H15" s="141" t="str">
        <f t="shared" si="1"/>
        <v>Actual/360</v>
      </c>
      <c r="I15" s="155">
        <v>0</v>
      </c>
      <c r="J15" s="160" t="str">
        <f t="shared" si="2"/>
        <v>USDAM3L8Y_Quote</v>
      </c>
      <c r="K15" s="157" t="str">
        <f>_xll.qlSwapRateHelper2(,$J15,$C15,Calendar,$F15,$G15,$H15,$K$3,$I15,B15,DiscountingCurve,Permanent,,ObjectOverwrite)</f>
        <v>obj_00560#0002</v>
      </c>
      <c r="L15" s="150" t="str">
        <f>_xll.ohRangeRetrieveError(K15)</f>
        <v/>
      </c>
      <c r="M15" s="151"/>
    </row>
    <row r="16" spans="1:17" ht="11.25" customHeight="1" x14ac:dyDescent="0.25">
      <c r="A16" s="53"/>
      <c r="B16" s="154" t="s">
        <v>105</v>
      </c>
      <c r="C16" s="154" t="s">
        <v>25</v>
      </c>
      <c r="D16" s="154" t="str">
        <v>AM</v>
      </c>
      <c r="E16" s="154" t="str">
        <v>3L</v>
      </c>
      <c r="F16" s="141" t="str">
        <f t="shared" si="0"/>
        <v>Annual</v>
      </c>
      <c r="G16" s="141" t="s">
        <v>104</v>
      </c>
      <c r="H16" s="141" t="str">
        <f t="shared" si="1"/>
        <v>Actual/360</v>
      </c>
      <c r="I16" s="155">
        <v>0</v>
      </c>
      <c r="J16" s="160" t="str">
        <f t="shared" si="2"/>
        <v>USDAM3L9Y_Quote</v>
      </c>
      <c r="K16" s="157" t="str">
        <f>_xll.qlSwapRateHelper2(,$J16,$C16,Calendar,$F16,$G16,$H16,$K$3,$I16,B16,DiscountingCurve,Permanent,,ObjectOverwrite)</f>
        <v>obj_00596#0002</v>
      </c>
      <c r="L16" s="150" t="str">
        <f>_xll.ohRangeRetrieveError(K16)</f>
        <v/>
      </c>
      <c r="M16" s="151"/>
    </row>
    <row r="17" spans="1:13" ht="11.25" customHeight="1" x14ac:dyDescent="0.25">
      <c r="A17" s="53"/>
      <c r="B17" s="154" t="s">
        <v>105</v>
      </c>
      <c r="C17" s="154" t="s">
        <v>24</v>
      </c>
      <c r="D17" s="154" t="str">
        <v>AM</v>
      </c>
      <c r="E17" s="154" t="str">
        <v>3L</v>
      </c>
      <c r="F17" s="141" t="str">
        <f t="shared" si="0"/>
        <v>Annual</v>
      </c>
      <c r="G17" s="141" t="s">
        <v>104</v>
      </c>
      <c r="H17" s="141" t="str">
        <f t="shared" si="1"/>
        <v>Actual/360</v>
      </c>
      <c r="I17" s="155">
        <v>0</v>
      </c>
      <c r="J17" s="160" t="str">
        <f t="shared" si="2"/>
        <v>USDAM3L10Y_Quote</v>
      </c>
      <c r="K17" s="157" t="str">
        <f>_xll.qlSwapRateHelper2(,$J17,$C17,Calendar,$F17,$G17,$H17,$K$3,$I17,B17,DiscountingCurve,Permanent,,ObjectOverwrite)</f>
        <v>obj_0056e#0002</v>
      </c>
      <c r="L17" s="150" t="str">
        <f>_xll.ohRangeRetrieveError(K17)</f>
        <v/>
      </c>
      <c r="M17" s="151"/>
    </row>
    <row r="18" spans="1:13" ht="11.25" customHeight="1" x14ac:dyDescent="0.25">
      <c r="A18" s="53"/>
      <c r="B18" s="154" t="s">
        <v>105</v>
      </c>
      <c r="C18" s="154" t="s">
        <v>23</v>
      </c>
      <c r="D18" s="154" t="str">
        <v>AM</v>
      </c>
      <c r="E18" s="154" t="str">
        <v>3L</v>
      </c>
      <c r="F18" s="141" t="str">
        <f t="shared" si="0"/>
        <v>Annual</v>
      </c>
      <c r="G18" s="141" t="s">
        <v>104</v>
      </c>
      <c r="H18" s="141" t="str">
        <f t="shared" si="1"/>
        <v>Actual/360</v>
      </c>
      <c r="I18" s="155">
        <v>0</v>
      </c>
      <c r="J18" s="160" t="str">
        <f t="shared" si="2"/>
        <v>USDAM3L11Y_Quote</v>
      </c>
      <c r="K18" s="157" t="str">
        <f>_xll.qlSwapRateHelper2(,$J18,$C18,Calendar,$F18,$G18,$H18,$K$3,$I18,B18,DiscountingCurve,Permanent,,ObjectOverwrite)</f>
        <v>obj_0057b#0002</v>
      </c>
      <c r="L18" s="150" t="str">
        <f>_xll.ohRangeRetrieveError(K18)</f>
        <v/>
      </c>
      <c r="M18" s="151"/>
    </row>
    <row r="19" spans="1:13" ht="11.25" customHeight="1" x14ac:dyDescent="0.25">
      <c r="A19" s="53"/>
      <c r="B19" s="154" t="s">
        <v>105</v>
      </c>
      <c r="C19" s="154" t="s">
        <v>22</v>
      </c>
      <c r="D19" s="154" t="str">
        <v>AM</v>
      </c>
      <c r="E19" s="154" t="str">
        <v>3L</v>
      </c>
      <c r="F19" s="141" t="str">
        <f t="shared" si="0"/>
        <v>Annual</v>
      </c>
      <c r="G19" s="141" t="s">
        <v>104</v>
      </c>
      <c r="H19" s="141" t="str">
        <f t="shared" si="1"/>
        <v>Actual/360</v>
      </c>
      <c r="I19" s="155">
        <v>0</v>
      </c>
      <c r="J19" s="160" t="str">
        <f t="shared" si="2"/>
        <v>USDAM3L12Y_Quote</v>
      </c>
      <c r="K19" s="157" t="str">
        <f>_xll.qlSwapRateHelper2(,$J19,$C19,Calendar,$F19,$G19,$H19,$K$3,$I19,B19,DiscountingCurve,Permanent,,ObjectOverwrite)</f>
        <v>obj_00570#0002</v>
      </c>
      <c r="L19" s="150" t="str">
        <f>_xll.ohRangeRetrieveError(K19)</f>
        <v/>
      </c>
      <c r="M19" s="151"/>
    </row>
    <row r="20" spans="1:13" ht="11.25" customHeight="1" x14ac:dyDescent="0.25">
      <c r="A20" s="53"/>
      <c r="B20" s="154" t="s">
        <v>105</v>
      </c>
      <c r="C20" s="154" t="s">
        <v>21</v>
      </c>
      <c r="D20" s="154" t="str">
        <v>AM</v>
      </c>
      <c r="E20" s="154" t="str">
        <v>3L</v>
      </c>
      <c r="F20" s="141" t="str">
        <f t="shared" si="0"/>
        <v>Annual</v>
      </c>
      <c r="G20" s="141" t="s">
        <v>104</v>
      </c>
      <c r="H20" s="141" t="str">
        <f t="shared" si="1"/>
        <v>Actual/360</v>
      </c>
      <c r="I20" s="155">
        <v>0</v>
      </c>
      <c r="J20" s="160" t="str">
        <f t="shared" si="2"/>
        <v>USDAM3L13Y_Quote</v>
      </c>
      <c r="K20" s="157" t="str">
        <f>_xll.qlSwapRateHelper2(,$J20,$C20,Calendar,$F20,$G20,$H20,$K$3,$I20,B20,DiscountingCurve,Permanent,,ObjectOverwrite)</f>
        <v>obj_00563#0002</v>
      </c>
      <c r="L20" s="150" t="str">
        <f>_xll.ohRangeRetrieveError(K20)</f>
        <v/>
      </c>
      <c r="M20" s="151"/>
    </row>
    <row r="21" spans="1:13" ht="11.25" customHeight="1" x14ac:dyDescent="0.25">
      <c r="A21" s="53"/>
      <c r="B21" s="154" t="s">
        <v>105</v>
      </c>
      <c r="C21" s="154" t="s">
        <v>20</v>
      </c>
      <c r="D21" s="154" t="str">
        <v>AM</v>
      </c>
      <c r="E21" s="154" t="str">
        <v>3L</v>
      </c>
      <c r="F21" s="141" t="str">
        <f t="shared" si="0"/>
        <v>Annual</v>
      </c>
      <c r="G21" s="141" t="s">
        <v>104</v>
      </c>
      <c r="H21" s="141" t="str">
        <f t="shared" si="1"/>
        <v>Actual/360</v>
      </c>
      <c r="I21" s="155">
        <v>0</v>
      </c>
      <c r="J21" s="160" t="str">
        <f t="shared" si="2"/>
        <v>USDAM3L14Y_Quote</v>
      </c>
      <c r="K21" s="157" t="str">
        <f>_xll.qlSwapRateHelper2(,$J21,$C21,Calendar,$F21,$G21,$H21,$K$3,$I21,B21,DiscountingCurve,Permanent,,ObjectOverwrite)</f>
        <v>obj_00556#0002</v>
      </c>
      <c r="L21" s="150" t="str">
        <f>_xll.ohRangeRetrieveError(K21)</f>
        <v/>
      </c>
      <c r="M21" s="151"/>
    </row>
    <row r="22" spans="1:13" ht="11.25" customHeight="1" x14ac:dyDescent="0.25">
      <c r="A22" s="53"/>
      <c r="B22" s="154" t="s">
        <v>105</v>
      </c>
      <c r="C22" s="154" t="s">
        <v>19</v>
      </c>
      <c r="D22" s="154" t="str">
        <v>AM</v>
      </c>
      <c r="E22" s="154" t="str">
        <v>3L</v>
      </c>
      <c r="F22" s="141" t="str">
        <f t="shared" si="0"/>
        <v>Annual</v>
      </c>
      <c r="G22" s="141" t="s">
        <v>104</v>
      </c>
      <c r="H22" s="141" t="str">
        <f t="shared" si="1"/>
        <v>Actual/360</v>
      </c>
      <c r="I22" s="155">
        <v>0</v>
      </c>
      <c r="J22" s="160" t="str">
        <f t="shared" si="2"/>
        <v>USDAM3L15Y_Quote</v>
      </c>
      <c r="K22" s="157" t="str">
        <f>_xll.qlSwapRateHelper2(,$J22,$C22,Calendar,$F22,$G22,$H22,$K$3,$I22,B22,DiscountingCurve,Permanent,,ObjectOverwrite)</f>
        <v>obj_0056c#0002</v>
      </c>
      <c r="L22" s="150" t="str">
        <f>_xll.ohRangeRetrieveError(K22)</f>
        <v/>
      </c>
      <c r="M22" s="151"/>
    </row>
    <row r="23" spans="1:13" ht="11.25" customHeight="1" x14ac:dyDescent="0.25">
      <c r="A23" s="53"/>
      <c r="B23" s="154" t="s">
        <v>105</v>
      </c>
      <c r="C23" s="154" t="s">
        <v>18</v>
      </c>
      <c r="D23" s="154" t="str">
        <v>AM</v>
      </c>
      <c r="E23" s="154" t="str">
        <v>3L</v>
      </c>
      <c r="F23" s="141" t="str">
        <f t="shared" si="0"/>
        <v>Annual</v>
      </c>
      <c r="G23" s="141" t="s">
        <v>104</v>
      </c>
      <c r="H23" s="141" t="str">
        <f t="shared" si="1"/>
        <v>Actual/360</v>
      </c>
      <c r="I23" s="155">
        <v>0</v>
      </c>
      <c r="J23" s="160" t="str">
        <f t="shared" si="2"/>
        <v>USDAM3L16Y_Quote</v>
      </c>
      <c r="K23" s="157" t="str">
        <f>_xll.qlSwapRateHelper2(,$J23,$C23,Calendar,$F23,$G23,$H23,$K$3,$I23,B23,DiscountingCurve,Permanent,,ObjectOverwrite)</f>
        <v>obj_0054e#0002</v>
      </c>
      <c r="L23" s="150" t="str">
        <f>_xll.ohRangeRetrieveError(K23)</f>
        <v/>
      </c>
      <c r="M23" s="151"/>
    </row>
    <row r="24" spans="1:13" ht="11.25" customHeight="1" x14ac:dyDescent="0.25">
      <c r="A24" s="53"/>
      <c r="B24" s="154" t="s">
        <v>105</v>
      </c>
      <c r="C24" s="154" t="s">
        <v>17</v>
      </c>
      <c r="D24" s="154" t="str">
        <v>AM</v>
      </c>
      <c r="E24" s="154" t="str">
        <v>3L</v>
      </c>
      <c r="F24" s="141" t="str">
        <f t="shared" si="0"/>
        <v>Annual</v>
      </c>
      <c r="G24" s="141" t="s">
        <v>104</v>
      </c>
      <c r="H24" s="141" t="str">
        <f t="shared" si="1"/>
        <v>Actual/360</v>
      </c>
      <c r="I24" s="155">
        <v>0</v>
      </c>
      <c r="J24" s="160" t="str">
        <f t="shared" si="2"/>
        <v>USDAM3L17Y_Quote</v>
      </c>
      <c r="K24" s="157" t="str">
        <f>_xll.qlSwapRateHelper2(,$J24,$C24,Calendar,$F24,$G24,$H24,$K$3,$I24,B24,DiscountingCurve,Permanent,,ObjectOverwrite)</f>
        <v>obj_00592#0002</v>
      </c>
      <c r="L24" s="150" t="str">
        <f>_xll.ohRangeRetrieveError(K24)</f>
        <v/>
      </c>
      <c r="M24" s="151"/>
    </row>
    <row r="25" spans="1:13" ht="11.25" customHeight="1" x14ac:dyDescent="0.25">
      <c r="A25" s="53"/>
      <c r="B25" s="154" t="s">
        <v>105</v>
      </c>
      <c r="C25" s="154" t="s">
        <v>16</v>
      </c>
      <c r="D25" s="154" t="str">
        <v>AM</v>
      </c>
      <c r="E25" s="154" t="str">
        <v>3L</v>
      </c>
      <c r="F25" s="141" t="str">
        <f t="shared" si="0"/>
        <v>Annual</v>
      </c>
      <c r="G25" s="141" t="s">
        <v>104</v>
      </c>
      <c r="H25" s="141" t="str">
        <f t="shared" si="1"/>
        <v>Actual/360</v>
      </c>
      <c r="I25" s="155">
        <v>0</v>
      </c>
      <c r="J25" s="160" t="str">
        <f t="shared" si="2"/>
        <v>USDAM3L18Y_Quote</v>
      </c>
      <c r="K25" s="157" t="str">
        <f>_xll.qlSwapRateHelper2(,$J25,$C25,Calendar,$F25,$G25,$H25,$K$3,$I25,B25,DiscountingCurve,Permanent,,ObjectOverwrite)</f>
        <v>obj_00571#0002</v>
      </c>
      <c r="L25" s="150" t="str">
        <f>_xll.ohRangeRetrieveError(K25)</f>
        <v/>
      </c>
      <c r="M25" s="151"/>
    </row>
    <row r="26" spans="1:13" ht="11.25" customHeight="1" x14ac:dyDescent="0.25">
      <c r="A26" s="53"/>
      <c r="B26" s="154" t="s">
        <v>105</v>
      </c>
      <c r="C26" s="154" t="s">
        <v>15</v>
      </c>
      <c r="D26" s="154" t="str">
        <v>AM</v>
      </c>
      <c r="E26" s="154" t="str">
        <v>3L</v>
      </c>
      <c r="F26" s="141" t="str">
        <f t="shared" si="0"/>
        <v>Annual</v>
      </c>
      <c r="G26" s="141" t="s">
        <v>104</v>
      </c>
      <c r="H26" s="141" t="str">
        <f t="shared" si="1"/>
        <v>Actual/360</v>
      </c>
      <c r="I26" s="155">
        <v>0</v>
      </c>
      <c r="J26" s="160" t="str">
        <f t="shared" si="2"/>
        <v>USDAM3L19Y_Quote</v>
      </c>
      <c r="K26" s="157" t="str">
        <f>_xll.qlSwapRateHelper2(,$J26,$C26,Calendar,$F26,$G26,$H26,$K$3,$I26,B26,DiscountingCurve,Permanent,,ObjectOverwrite)</f>
        <v>obj_0054d#0002</v>
      </c>
      <c r="L26" s="150" t="str">
        <f>_xll.ohRangeRetrieveError(K26)</f>
        <v/>
      </c>
      <c r="M26" s="151"/>
    </row>
    <row r="27" spans="1:13" ht="11.25" customHeight="1" x14ac:dyDescent="0.25">
      <c r="A27" s="53"/>
      <c r="B27" s="154" t="s">
        <v>105</v>
      </c>
      <c r="C27" s="154" t="s">
        <v>14</v>
      </c>
      <c r="D27" s="154" t="str">
        <v>AM</v>
      </c>
      <c r="E27" s="154" t="str">
        <v>3L</v>
      </c>
      <c r="F27" s="141" t="str">
        <f t="shared" si="0"/>
        <v>Annual</v>
      </c>
      <c r="G27" s="141" t="s">
        <v>104</v>
      </c>
      <c r="H27" s="141" t="str">
        <f t="shared" si="1"/>
        <v>Actual/360</v>
      </c>
      <c r="I27" s="155">
        <v>0</v>
      </c>
      <c r="J27" s="160" t="str">
        <f t="shared" si="2"/>
        <v>USDAM3L20Y_Quote</v>
      </c>
      <c r="K27" s="157" t="str">
        <f>_xll.qlSwapRateHelper2(,$J27,$C27,Calendar,$F27,$G27,$H27,$K$3,$I27,B27,DiscountingCurve,Permanent,,ObjectOverwrite)</f>
        <v>obj_00568#0002</v>
      </c>
      <c r="L27" s="150" t="str">
        <f>_xll.ohRangeRetrieveError(K27)</f>
        <v/>
      </c>
      <c r="M27" s="151"/>
    </row>
    <row r="28" spans="1:13" ht="11.25" customHeight="1" x14ac:dyDescent="0.25">
      <c r="A28" s="53"/>
      <c r="B28" s="154" t="s">
        <v>105</v>
      </c>
      <c r="C28" s="154" t="s">
        <v>13</v>
      </c>
      <c r="D28" s="154" t="str">
        <v>AM</v>
      </c>
      <c r="E28" s="154" t="str">
        <v>3L</v>
      </c>
      <c r="F28" s="141" t="str">
        <f t="shared" si="0"/>
        <v>Annual</v>
      </c>
      <c r="G28" s="141" t="s">
        <v>104</v>
      </c>
      <c r="H28" s="141" t="str">
        <f t="shared" si="1"/>
        <v>Actual/360</v>
      </c>
      <c r="I28" s="155">
        <v>0</v>
      </c>
      <c r="J28" s="160" t="str">
        <f t="shared" si="2"/>
        <v>USDAM3L21Y_Quote</v>
      </c>
      <c r="K28" s="157" t="str">
        <f>_xll.qlSwapRateHelper2(,$J28,$C28,Calendar,$F28,$G28,$H28,$K$3,$I28,B28,DiscountingCurve,Permanent,,ObjectOverwrite)</f>
        <v>obj_00562#0002</v>
      </c>
      <c r="L28" s="150" t="str">
        <f>_xll.ohRangeRetrieveError(K28)</f>
        <v/>
      </c>
      <c r="M28" s="151"/>
    </row>
    <row r="29" spans="1:13" ht="11.25" customHeight="1" x14ac:dyDescent="0.25">
      <c r="A29" s="53"/>
      <c r="B29" s="154" t="s">
        <v>105</v>
      </c>
      <c r="C29" s="154" t="s">
        <v>12</v>
      </c>
      <c r="D29" s="154" t="str">
        <v>AM</v>
      </c>
      <c r="E29" s="154" t="str">
        <v>3L</v>
      </c>
      <c r="F29" s="141" t="str">
        <f t="shared" si="0"/>
        <v>Annual</v>
      </c>
      <c r="G29" s="141" t="s">
        <v>104</v>
      </c>
      <c r="H29" s="141" t="str">
        <f t="shared" si="1"/>
        <v>Actual/360</v>
      </c>
      <c r="I29" s="155">
        <v>0</v>
      </c>
      <c r="J29" s="160" t="str">
        <f t="shared" si="2"/>
        <v>USDAM3L22Y_Quote</v>
      </c>
      <c r="K29" s="157" t="str">
        <f>_xll.qlSwapRateHelper2(,$J29,$C29,Calendar,$F29,$G29,$H29,$K$3,$I29,B29,DiscountingCurve,Permanent,,ObjectOverwrite)</f>
        <v>obj_00577#0002</v>
      </c>
      <c r="L29" s="150" t="str">
        <f>_xll.ohRangeRetrieveError(K29)</f>
        <v/>
      </c>
      <c r="M29" s="151"/>
    </row>
    <row r="30" spans="1:13" ht="11.25" customHeight="1" x14ac:dyDescent="0.25">
      <c r="A30" s="53"/>
      <c r="B30" s="154" t="s">
        <v>105</v>
      </c>
      <c r="C30" s="154" t="s">
        <v>11</v>
      </c>
      <c r="D30" s="154" t="str">
        <v>AM</v>
      </c>
      <c r="E30" s="154" t="str">
        <v>3L</v>
      </c>
      <c r="F30" s="141" t="str">
        <f t="shared" si="0"/>
        <v>Annual</v>
      </c>
      <c r="G30" s="141" t="s">
        <v>104</v>
      </c>
      <c r="H30" s="141" t="str">
        <f t="shared" si="1"/>
        <v>Actual/360</v>
      </c>
      <c r="I30" s="155">
        <v>0</v>
      </c>
      <c r="J30" s="160" t="str">
        <f t="shared" si="2"/>
        <v>USDAM3L23Y_Quote</v>
      </c>
      <c r="K30" s="157" t="str">
        <f>_xll.qlSwapRateHelper2(,$J30,$C30,Calendar,$F30,$G30,$H30,$K$3,$I30,B30,DiscountingCurve,Permanent,,ObjectOverwrite)</f>
        <v>obj_0057e#0002</v>
      </c>
      <c r="L30" s="150" t="str">
        <f>_xll.ohRangeRetrieveError(K30)</f>
        <v/>
      </c>
      <c r="M30" s="151"/>
    </row>
    <row r="31" spans="1:13" ht="11.25" customHeight="1" x14ac:dyDescent="0.25">
      <c r="A31" s="53"/>
      <c r="B31" s="154" t="s">
        <v>105</v>
      </c>
      <c r="C31" s="154" t="s">
        <v>10</v>
      </c>
      <c r="D31" s="154" t="str">
        <v>AM</v>
      </c>
      <c r="E31" s="154" t="str">
        <v>3L</v>
      </c>
      <c r="F31" s="141" t="str">
        <f t="shared" si="0"/>
        <v>Annual</v>
      </c>
      <c r="G31" s="141" t="s">
        <v>104</v>
      </c>
      <c r="H31" s="141" t="str">
        <f t="shared" si="1"/>
        <v>Actual/360</v>
      </c>
      <c r="I31" s="155">
        <v>0</v>
      </c>
      <c r="J31" s="160" t="str">
        <f t="shared" si="2"/>
        <v>USDAM3L24Y_Quote</v>
      </c>
      <c r="K31" s="157" t="str">
        <f>_xll.qlSwapRateHelper2(,$J31,$C31,Calendar,$F31,$G31,$H31,$K$3,$I31,B31,DiscountingCurve,Permanent,,ObjectOverwrite)</f>
        <v>obj_00565#0002</v>
      </c>
      <c r="L31" s="150" t="str">
        <f>_xll.ohRangeRetrieveError(K31)</f>
        <v/>
      </c>
      <c r="M31" s="151"/>
    </row>
    <row r="32" spans="1:13" ht="11.25" customHeight="1" x14ac:dyDescent="0.25">
      <c r="A32" s="53"/>
      <c r="B32" s="154" t="s">
        <v>105</v>
      </c>
      <c r="C32" s="154" t="s">
        <v>9</v>
      </c>
      <c r="D32" s="154" t="str">
        <v>AM</v>
      </c>
      <c r="E32" s="154" t="str">
        <v>3L</v>
      </c>
      <c r="F32" s="141" t="str">
        <f t="shared" si="0"/>
        <v>Annual</v>
      </c>
      <c r="G32" s="141" t="s">
        <v>104</v>
      </c>
      <c r="H32" s="141" t="str">
        <f t="shared" si="1"/>
        <v>Actual/360</v>
      </c>
      <c r="I32" s="155">
        <v>0</v>
      </c>
      <c r="J32" s="160" t="str">
        <f t="shared" si="2"/>
        <v>USDAM3L25Y_Quote</v>
      </c>
      <c r="K32" s="157" t="str">
        <f>_xll.qlSwapRateHelper2(,$J32,$C32,Calendar,$F32,$G32,$H32,$K$3,$I32,B32,DiscountingCurve,Permanent,,ObjectOverwrite)</f>
        <v>obj_0054c#0002</v>
      </c>
      <c r="L32" s="150" t="str">
        <f>_xll.ohRangeRetrieveError(K32)</f>
        <v/>
      </c>
      <c r="M32" s="151"/>
    </row>
    <row r="33" spans="1:13" ht="11.25" customHeight="1" x14ac:dyDescent="0.25">
      <c r="A33" s="53"/>
      <c r="B33" s="154" t="s">
        <v>105</v>
      </c>
      <c r="C33" s="154" t="s">
        <v>8</v>
      </c>
      <c r="D33" s="154" t="str">
        <v>AM</v>
      </c>
      <c r="E33" s="154" t="str">
        <v>3L</v>
      </c>
      <c r="F33" s="141" t="str">
        <f t="shared" si="0"/>
        <v>Annual</v>
      </c>
      <c r="G33" s="141" t="s">
        <v>104</v>
      </c>
      <c r="H33" s="141" t="str">
        <f t="shared" si="1"/>
        <v>Actual/360</v>
      </c>
      <c r="I33" s="155">
        <v>0</v>
      </c>
      <c r="J33" s="160" t="str">
        <f t="shared" si="2"/>
        <v>USDAM3L26Y_Quote</v>
      </c>
      <c r="K33" s="157" t="str">
        <f>_xll.qlSwapRateHelper2(,$J33,$C33,Calendar,$F33,$G33,$H33,$K$3,$I33,B33,DiscountingCurve,Permanent,,ObjectOverwrite)</f>
        <v>obj_00552#0002</v>
      </c>
      <c r="L33" s="150" t="str">
        <f>_xll.ohRangeRetrieveError(K33)</f>
        <v/>
      </c>
      <c r="M33" s="151"/>
    </row>
    <row r="34" spans="1:13" ht="11.25" customHeight="1" x14ac:dyDescent="0.25">
      <c r="A34" s="53"/>
      <c r="B34" s="154" t="s">
        <v>105</v>
      </c>
      <c r="C34" s="154" t="s">
        <v>7</v>
      </c>
      <c r="D34" s="154" t="str">
        <v>AM</v>
      </c>
      <c r="E34" s="154" t="str">
        <v>3L</v>
      </c>
      <c r="F34" s="141" t="str">
        <f t="shared" si="0"/>
        <v>Annual</v>
      </c>
      <c r="G34" s="141" t="s">
        <v>104</v>
      </c>
      <c r="H34" s="141" t="str">
        <f t="shared" si="1"/>
        <v>Actual/360</v>
      </c>
      <c r="I34" s="155">
        <v>0</v>
      </c>
      <c r="J34" s="160" t="str">
        <f t="shared" si="2"/>
        <v>USDAM3L27Y_Quote</v>
      </c>
      <c r="K34" s="157" t="str">
        <f>_xll.qlSwapRateHelper2(,$J34,$C34,Calendar,$F34,$G34,$H34,$K$3,$I34,B34,DiscountingCurve,Permanent,,ObjectOverwrite)</f>
        <v>obj_0058d#0002</v>
      </c>
      <c r="L34" s="150" t="str">
        <f>_xll.ohRangeRetrieveError(K34)</f>
        <v/>
      </c>
      <c r="M34" s="151"/>
    </row>
    <row r="35" spans="1:13" ht="11.25" customHeight="1" x14ac:dyDescent="0.25">
      <c r="A35" s="53"/>
      <c r="B35" s="154" t="s">
        <v>105</v>
      </c>
      <c r="C35" s="154" t="s">
        <v>6</v>
      </c>
      <c r="D35" s="154" t="str">
        <v>AM</v>
      </c>
      <c r="E35" s="154" t="str">
        <v>3L</v>
      </c>
      <c r="F35" s="141" t="str">
        <f t="shared" si="0"/>
        <v>Annual</v>
      </c>
      <c r="G35" s="141" t="s">
        <v>104</v>
      </c>
      <c r="H35" s="141" t="str">
        <f t="shared" si="1"/>
        <v>Actual/360</v>
      </c>
      <c r="I35" s="155">
        <v>0</v>
      </c>
      <c r="J35" s="160" t="str">
        <f t="shared" si="2"/>
        <v>USDAM3L28Y_Quote</v>
      </c>
      <c r="K35" s="157" t="str">
        <f>_xll.qlSwapRateHelper2(,$J35,$C35,Calendar,$F35,$G35,$H35,$K$3,$I35,B35,DiscountingCurve,Permanent,,ObjectOverwrite)</f>
        <v>obj_00549#0002</v>
      </c>
      <c r="L35" s="150" t="str">
        <f>_xll.ohRangeRetrieveError(K35)</f>
        <v/>
      </c>
      <c r="M35" s="151"/>
    </row>
    <row r="36" spans="1:13" ht="11.25" customHeight="1" x14ac:dyDescent="0.25">
      <c r="A36" s="53"/>
      <c r="B36" s="154" t="s">
        <v>105</v>
      </c>
      <c r="C36" s="154" t="s">
        <v>5</v>
      </c>
      <c r="D36" s="154" t="str">
        <v>AM</v>
      </c>
      <c r="E36" s="154" t="str">
        <v>3L</v>
      </c>
      <c r="F36" s="141" t="str">
        <f t="shared" si="0"/>
        <v>Annual</v>
      </c>
      <c r="G36" s="141" t="s">
        <v>104</v>
      </c>
      <c r="H36" s="141" t="str">
        <f t="shared" si="1"/>
        <v>Actual/360</v>
      </c>
      <c r="I36" s="155">
        <v>0</v>
      </c>
      <c r="J36" s="160" t="str">
        <f t="shared" si="2"/>
        <v>USDAM3L29Y_Quote</v>
      </c>
      <c r="K36" s="157" t="str">
        <f>_xll.qlSwapRateHelper2(,$J36,$C36,Calendar,$F36,$G36,$H36,$K$3,$I36,B36,DiscountingCurve,Permanent,,ObjectOverwrite)</f>
        <v>obj_00575#0002</v>
      </c>
      <c r="L36" s="150" t="str">
        <f>_xll.ohRangeRetrieveError(K36)</f>
        <v/>
      </c>
      <c r="M36" s="151"/>
    </row>
    <row r="37" spans="1:13" ht="11.25" customHeight="1" x14ac:dyDescent="0.25">
      <c r="A37" s="53"/>
      <c r="B37" s="154" t="s">
        <v>105</v>
      </c>
      <c r="C37" s="154" t="s">
        <v>4</v>
      </c>
      <c r="D37" s="154" t="str">
        <v>AM</v>
      </c>
      <c r="E37" s="154" t="str">
        <v>3L</v>
      </c>
      <c r="F37" s="141" t="str">
        <f t="shared" si="0"/>
        <v>Annual</v>
      </c>
      <c r="G37" s="141" t="s">
        <v>104</v>
      </c>
      <c r="H37" s="141" t="str">
        <f t="shared" si="1"/>
        <v>Actual/360</v>
      </c>
      <c r="I37" s="155">
        <v>0</v>
      </c>
      <c r="J37" s="160" t="str">
        <f t="shared" si="2"/>
        <v>USDAM3L30Y_Quote</v>
      </c>
      <c r="K37" s="157" t="str">
        <f>_xll.qlSwapRateHelper2(,$J37,$C37,Calendar,$F37,$G37,$H37,$K$3,$I37,B37,DiscountingCurve,Permanent,,ObjectOverwrite)</f>
        <v>obj_0055c#0002</v>
      </c>
      <c r="L37" s="150" t="str">
        <f>_xll.ohRangeRetrieveError(K37)</f>
        <v/>
      </c>
      <c r="M37" s="151"/>
    </row>
    <row r="38" spans="1:13" ht="11.25" customHeight="1" x14ac:dyDescent="0.25">
      <c r="A38" s="53"/>
      <c r="B38" s="154" t="s">
        <v>105</v>
      </c>
      <c r="C38" s="154" t="s">
        <v>3</v>
      </c>
      <c r="D38" s="154" t="str">
        <v>AM</v>
      </c>
      <c r="E38" s="154" t="str">
        <v>3L</v>
      </c>
      <c r="F38" s="141" t="str">
        <f t="shared" si="0"/>
        <v>Annual</v>
      </c>
      <c r="G38" s="141" t="s">
        <v>104</v>
      </c>
      <c r="H38" s="141" t="str">
        <f t="shared" si="1"/>
        <v>Actual/360</v>
      </c>
      <c r="I38" s="155">
        <v>0</v>
      </c>
      <c r="J38" s="160" t="str">
        <f t="shared" si="2"/>
        <v>USDAM3L35Y_Quote</v>
      </c>
      <c r="K38" s="157" t="str">
        <f>_xll.qlSwapRateHelper2(,$J38,$C38,Calendar,$F38,$G38,$H38,$K$3,$I38,B38,DiscountingCurve,Permanent,,ObjectOverwrite)</f>
        <v>obj_00553#0002</v>
      </c>
      <c r="L38" s="150" t="str">
        <f>_xll.ohRangeRetrieveError(K38)</f>
        <v/>
      </c>
      <c r="M38" s="151"/>
    </row>
    <row r="39" spans="1:13" ht="11.25" customHeight="1" x14ac:dyDescent="0.25">
      <c r="A39" s="53"/>
      <c r="B39" s="154" t="s">
        <v>105</v>
      </c>
      <c r="C39" s="154" t="s">
        <v>2</v>
      </c>
      <c r="D39" s="154" t="str">
        <v>AM</v>
      </c>
      <c r="E39" s="154" t="str">
        <v>3L</v>
      </c>
      <c r="F39" s="141" t="str">
        <f t="shared" si="0"/>
        <v>Annual</v>
      </c>
      <c r="G39" s="141" t="s">
        <v>104</v>
      </c>
      <c r="H39" s="141" t="str">
        <f t="shared" si="1"/>
        <v>Actual/360</v>
      </c>
      <c r="I39" s="155">
        <v>0</v>
      </c>
      <c r="J39" s="160" t="str">
        <f t="shared" si="2"/>
        <v>USDAM3L40Y_Quote</v>
      </c>
      <c r="K39" s="157" t="str">
        <f>_xll.qlSwapRateHelper2(,$J39,$C39,Calendar,$F39,$G39,$H39,$K$3,$I39,B39,DiscountingCurve,Permanent,,ObjectOverwrite)</f>
        <v>obj_00558#0002</v>
      </c>
      <c r="L39" s="150" t="str">
        <f>_xll.ohRangeRetrieveError(K39)</f>
        <v/>
      </c>
      <c r="M39" s="151"/>
    </row>
    <row r="40" spans="1:13" ht="11.25" customHeight="1" x14ac:dyDescent="0.25">
      <c r="A40" s="53"/>
      <c r="B40" s="154" t="s">
        <v>105</v>
      </c>
      <c r="C40" s="154" t="s">
        <v>1</v>
      </c>
      <c r="D40" s="154" t="str">
        <v>AM</v>
      </c>
      <c r="E40" s="154" t="str">
        <v>3L</v>
      </c>
      <c r="F40" s="141" t="str">
        <f t="shared" si="0"/>
        <v>Annual</v>
      </c>
      <c r="G40" s="141" t="s">
        <v>104</v>
      </c>
      <c r="H40" s="141" t="str">
        <f t="shared" si="1"/>
        <v>Actual/360</v>
      </c>
      <c r="I40" s="155">
        <v>0</v>
      </c>
      <c r="J40" s="160" t="str">
        <f t="shared" si="2"/>
        <v>USDAM3L50Y_Quote</v>
      </c>
      <c r="K40" s="157" t="str">
        <f>_xll.qlSwapRateHelper2(,$J40,$C40,Calendar,$F40,$G40,$H40,$K$3,$I40,B40,DiscountingCurve,Permanent,,ObjectOverwrite)</f>
        <v>obj_00569#0002</v>
      </c>
      <c r="L40" s="150" t="str">
        <f>_xll.ohRangeRetrieveError(K40)</f>
        <v/>
      </c>
      <c r="M40" s="151"/>
    </row>
    <row r="41" spans="1:13" ht="11.25" customHeight="1" x14ac:dyDescent="0.25">
      <c r="A41" s="53"/>
      <c r="B41" s="154" t="s">
        <v>105</v>
      </c>
      <c r="C41" s="154" t="s">
        <v>0</v>
      </c>
      <c r="D41" s="154" t="str">
        <v>AM</v>
      </c>
      <c r="E41" s="154" t="str">
        <v>3L</v>
      </c>
      <c r="F41" s="141" t="str">
        <f t="shared" si="0"/>
        <v>Annual</v>
      </c>
      <c r="G41" s="141" t="s">
        <v>104</v>
      </c>
      <c r="H41" s="141" t="str">
        <f t="shared" si="1"/>
        <v>Actual/360</v>
      </c>
      <c r="I41" s="155">
        <v>0</v>
      </c>
      <c r="J41" s="160" t="str">
        <f t="shared" si="2"/>
        <v>USDAM3L60Y_Quote</v>
      </c>
      <c r="K41" s="157" t="str">
        <f>_xll.qlSwapRateHelper2(,$J41,$C41,Calendar,$F41,$G41,$H41,$K$3,$I41,B41,DiscountingCurve,Permanent,,ObjectOverwrite)</f>
        <v>obj_00573#0002</v>
      </c>
      <c r="L41" s="150" t="str">
        <f>_xll.ohRangeRetrieveError(K41)</f>
        <v/>
      </c>
      <c r="M41" s="151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4"/>
      <c r="L42" s="134"/>
      <c r="M42" s="167"/>
    </row>
    <row r="43" spans="1:13" ht="11.25" customHeight="1" x14ac:dyDescent="0.25">
      <c r="A43" s="53"/>
      <c r="B43" s="154" t="s">
        <v>105</v>
      </c>
      <c r="C43" s="154" t="s">
        <v>36</v>
      </c>
      <c r="D43" s="154" t="str">
        <f t="array" ref="D43:D79">VLOOKUP(Currency,Conventions,2)</f>
        <v>AM</v>
      </c>
      <c r="E43" s="154" t="str">
        <f t="array" ref="E43:E79">VLOOKUP(Currency,Conventions,3)</f>
        <v>3L</v>
      </c>
      <c r="F43" s="145" t="str">
        <f t="shared" si="0"/>
        <v>Annual</v>
      </c>
      <c r="G43" s="145" t="s">
        <v>104</v>
      </c>
      <c r="H43" s="145" t="str">
        <f t="shared" si="1"/>
        <v>Actual/360</v>
      </c>
      <c r="I43" s="155">
        <v>0</v>
      </c>
      <c r="J43" s="156" t="str">
        <f>Currency&amp;"_CURVE_3M_"&amp;C43&amp;QuoteSuffix</f>
        <v>USD_CURVE_3M_1Y_Quote</v>
      </c>
      <c r="K43" s="157" t="str">
        <f>_xll.qlSwapRateHelper2(,$J43,$C43,Calendar,$F43,$G43,$H43,$K$3,$I43,B43,DiscountingCurve,Permanent,,ObjectOverwrite)</f>
        <v>obj_0077d#0002</v>
      </c>
      <c r="L43" s="150" t="str">
        <f>_xll.ohRangeRetrieveError(K43)</f>
        <v/>
      </c>
      <c r="M43" s="151"/>
    </row>
    <row r="44" spans="1:13" ht="11.25" customHeight="1" x14ac:dyDescent="0.25">
      <c r="A44" s="53"/>
      <c r="B44" s="154" t="s">
        <v>105</v>
      </c>
      <c r="C44" s="154" t="s">
        <v>35</v>
      </c>
      <c r="D44" s="154" t="str">
        <v>AM</v>
      </c>
      <c r="E44" s="154" t="str">
        <v>3L</v>
      </c>
      <c r="F44" s="141" t="str">
        <f t="shared" si="0"/>
        <v>Annual</v>
      </c>
      <c r="G44" s="141" t="s">
        <v>104</v>
      </c>
      <c r="H44" s="141" t="str">
        <f t="shared" si="1"/>
        <v>Actual/360</v>
      </c>
      <c r="I44" s="155">
        <v>0</v>
      </c>
      <c r="J44" s="156" t="str">
        <f>Currency&amp;"_CURVE_3M_"&amp;C44&amp;QuoteSuffix</f>
        <v>USD_CURVE_3M_15M_Quote</v>
      </c>
      <c r="K44" s="157" t="str">
        <f>_xll.qlSwapRateHelper2(,$J44,$C44,Calendar,$F44,$G44,$H44,$K$3,$I44,B44,DiscountingCurve,Permanent,,ObjectOverwrite)</f>
        <v>obj_00775#0002</v>
      </c>
      <c r="L44" s="150" t="str">
        <f>_xll.ohRangeRetrieveError(K44)</f>
        <v/>
      </c>
      <c r="M44" s="151"/>
    </row>
    <row r="45" spans="1:13" ht="11.25" customHeight="1" x14ac:dyDescent="0.25">
      <c r="A45" s="53"/>
      <c r="B45" s="154" t="s">
        <v>105</v>
      </c>
      <c r="C45" s="154" t="s">
        <v>34</v>
      </c>
      <c r="D45" s="154" t="str">
        <v>AM</v>
      </c>
      <c r="E45" s="154" t="str">
        <v>3L</v>
      </c>
      <c r="F45" s="141" t="str">
        <f t="shared" si="0"/>
        <v>Annual</v>
      </c>
      <c r="G45" s="141" t="s">
        <v>104</v>
      </c>
      <c r="H45" s="141" t="str">
        <f t="shared" si="1"/>
        <v>Actual/360</v>
      </c>
      <c r="I45" s="155">
        <v>0</v>
      </c>
      <c r="J45" s="156" t="str">
        <f>Currency&amp;"_CURVE_3M_"&amp;C45&amp;QuoteSuffix</f>
        <v>USD_CURVE_3M_18M_Quote</v>
      </c>
      <c r="K45" s="157" t="str">
        <f>_xll.qlSwapRateHelper2(,$J45,$C45,Calendar,$F45,$G45,$H45,$K$3,$I45,B45,DiscountingCurve,Permanent,,ObjectOverwrite)</f>
        <v>obj_00763#0002</v>
      </c>
      <c r="L45" s="150" t="str">
        <f>_xll.ohRangeRetrieveError(K45)</f>
        <v/>
      </c>
      <c r="M45" s="151"/>
    </row>
    <row r="46" spans="1:13" ht="11.25" customHeight="1" x14ac:dyDescent="0.25">
      <c r="A46" s="53"/>
      <c r="B46" s="154" t="s">
        <v>105</v>
      </c>
      <c r="C46" s="154" t="s">
        <v>33</v>
      </c>
      <c r="D46" s="154" t="str">
        <v>AM</v>
      </c>
      <c r="E46" s="154" t="str">
        <v>3L</v>
      </c>
      <c r="F46" s="141" t="str">
        <f t="shared" si="0"/>
        <v>Annual</v>
      </c>
      <c r="G46" s="141" t="s">
        <v>104</v>
      </c>
      <c r="H46" s="141" t="str">
        <f t="shared" si="1"/>
        <v>Actual/360</v>
      </c>
      <c r="I46" s="155">
        <v>0</v>
      </c>
      <c r="J46" s="156" t="str">
        <f>Currency&amp;"_CURVE_3M_"&amp;C46&amp;QuoteSuffix</f>
        <v>USD_CURVE_3M_21M_Quote</v>
      </c>
      <c r="K46" s="157" t="str">
        <f>_xll.qlSwapRateHelper2(,$J46,$C46,Calendar,$F46,$G46,$H46,$K$3,$I46,B46,DiscountingCurve,Permanent,,ObjectOverwrite)</f>
        <v>obj_0076f#0002</v>
      </c>
      <c r="L46" s="150" t="str">
        <f>_xll.ohRangeRetrieveError(K46)</f>
        <v/>
      </c>
      <c r="M46" s="151"/>
    </row>
    <row r="47" spans="1:13" ht="11.25" customHeight="1" x14ac:dyDescent="0.25">
      <c r="A47" s="53"/>
      <c r="B47" s="154" t="s">
        <v>105</v>
      </c>
      <c r="C47" s="154" t="s">
        <v>32</v>
      </c>
      <c r="D47" s="154" t="str">
        <v>AM</v>
      </c>
      <c r="E47" s="154" t="str">
        <v>3L</v>
      </c>
      <c r="F47" s="141" t="str">
        <f t="shared" si="0"/>
        <v>Annual</v>
      </c>
      <c r="G47" s="141" t="s">
        <v>104</v>
      </c>
      <c r="H47" s="141" t="str">
        <f t="shared" si="1"/>
        <v>Actual/360</v>
      </c>
      <c r="I47" s="155">
        <v>0</v>
      </c>
      <c r="J47" s="156" t="str">
        <f>Currency&amp;"_CURVE_3M_"&amp;C47&amp;QuoteSuffix</f>
        <v>USD_CURVE_3M_2Y_Quote</v>
      </c>
      <c r="K47" s="157" t="str">
        <f>_xll.qlSwapRateHelper2(,$J47,$C47,Calendar,$F47,$G47,$H47,$K$3,$I47,B47,DiscountingCurve,Permanent,,ObjectOverwrite)</f>
        <v>obj_00764#0002</v>
      </c>
      <c r="L47" s="150" t="str">
        <f>_xll.ohRangeRetrieveError(K47)</f>
        <v/>
      </c>
      <c r="M47" s="151"/>
    </row>
    <row r="48" spans="1:13" ht="11.25" customHeight="1" x14ac:dyDescent="0.25">
      <c r="A48" s="53"/>
      <c r="B48" s="154" t="s">
        <v>105</v>
      </c>
      <c r="C48" s="154" t="s">
        <v>31</v>
      </c>
      <c r="D48" s="154" t="str">
        <v>AM</v>
      </c>
      <c r="E48" s="154" t="str">
        <v>3L</v>
      </c>
      <c r="F48" s="141" t="str">
        <f t="shared" si="0"/>
        <v>Annual</v>
      </c>
      <c r="G48" s="141" t="s">
        <v>104</v>
      </c>
      <c r="H48" s="141" t="str">
        <f t="shared" si="1"/>
        <v>Actual/360</v>
      </c>
      <c r="I48" s="155">
        <v>0</v>
      </c>
      <c r="J48" s="156" t="str">
        <f>Currency&amp;"_CURVE_3M_"&amp;C48&amp;QuoteSuffix</f>
        <v>USD_CURVE_3M_3Y_Quote</v>
      </c>
      <c r="K48" s="157" t="str">
        <f>_xll.qlSwapRateHelper2(,$J48,$C48,Calendar,$F48,$G48,$H48,$K$3,$I48,B48,DiscountingCurve,Permanent,,ObjectOverwrite)</f>
        <v>obj_0076d#0002</v>
      </c>
      <c r="L48" s="150" t="str">
        <f>_xll.ohRangeRetrieveError(K48)</f>
        <v/>
      </c>
      <c r="M48" s="151"/>
    </row>
    <row r="49" spans="1:13" ht="11.25" customHeight="1" x14ac:dyDescent="0.25">
      <c r="A49" s="53"/>
      <c r="B49" s="154" t="s">
        <v>105</v>
      </c>
      <c r="C49" s="154" t="s">
        <v>30</v>
      </c>
      <c r="D49" s="154" t="str">
        <v>AM</v>
      </c>
      <c r="E49" s="154" t="str">
        <v>3L</v>
      </c>
      <c r="F49" s="141" t="str">
        <f t="shared" si="0"/>
        <v>Annual</v>
      </c>
      <c r="G49" s="141" t="s">
        <v>104</v>
      </c>
      <c r="H49" s="141" t="str">
        <f t="shared" si="1"/>
        <v>Actual/360</v>
      </c>
      <c r="I49" s="155">
        <v>0</v>
      </c>
      <c r="J49" s="156" t="str">
        <f>Currency&amp;"_CURVE_3M_"&amp;C49&amp;QuoteSuffix</f>
        <v>USD_CURVE_3M_4Y_Quote</v>
      </c>
      <c r="K49" s="157" t="str">
        <f>_xll.qlSwapRateHelper2(,$J49,$C49,Calendar,$F49,$G49,$H49,$K$3,$I49,B49,DiscountingCurve,Permanent,,ObjectOverwrite)</f>
        <v>obj_0076a#0002</v>
      </c>
      <c r="L49" s="150" t="str">
        <f>_xll.ohRangeRetrieveError(K49)</f>
        <v/>
      </c>
      <c r="M49" s="151"/>
    </row>
    <row r="50" spans="1:13" ht="11.25" customHeight="1" x14ac:dyDescent="0.25">
      <c r="A50" s="53"/>
      <c r="B50" s="154" t="s">
        <v>105</v>
      </c>
      <c r="C50" s="154" t="s">
        <v>29</v>
      </c>
      <c r="D50" s="154" t="str">
        <v>AM</v>
      </c>
      <c r="E50" s="154" t="str">
        <v>3L</v>
      </c>
      <c r="F50" s="141" t="str">
        <f t="shared" si="0"/>
        <v>Annual</v>
      </c>
      <c r="G50" s="141" t="s">
        <v>104</v>
      </c>
      <c r="H50" s="141" t="str">
        <f t="shared" si="1"/>
        <v>Actual/360</v>
      </c>
      <c r="I50" s="155">
        <v>0</v>
      </c>
      <c r="J50" s="156" t="str">
        <f>Currency&amp;"_CURVE_3M_"&amp;C50&amp;QuoteSuffix</f>
        <v>USD_CURVE_3M_5Y_Quote</v>
      </c>
      <c r="K50" s="157" t="str">
        <f>_xll.qlSwapRateHelper2(,$J50,$C50,Calendar,$F50,$G50,$H50,$K$3,$I50,B50,DiscountingCurve,Permanent,,ObjectOverwrite)</f>
        <v>obj_00780#0002</v>
      </c>
      <c r="L50" s="150" t="str">
        <f>_xll.ohRangeRetrieveError(K50)</f>
        <v/>
      </c>
      <c r="M50" s="151"/>
    </row>
    <row r="51" spans="1:13" ht="11.25" customHeight="1" x14ac:dyDescent="0.25">
      <c r="A51" s="53"/>
      <c r="B51" s="154" t="s">
        <v>105</v>
      </c>
      <c r="C51" s="154" t="s">
        <v>28</v>
      </c>
      <c r="D51" s="154" t="str">
        <v>AM</v>
      </c>
      <c r="E51" s="154" t="str">
        <v>3L</v>
      </c>
      <c r="F51" s="141" t="str">
        <f t="shared" si="0"/>
        <v>Annual</v>
      </c>
      <c r="G51" s="141" t="s">
        <v>104</v>
      </c>
      <c r="H51" s="141" t="str">
        <f t="shared" si="1"/>
        <v>Actual/360</v>
      </c>
      <c r="I51" s="155">
        <v>0</v>
      </c>
      <c r="J51" s="156" t="str">
        <f>Currency&amp;"_CURVE_3M_"&amp;C51&amp;QuoteSuffix</f>
        <v>USD_CURVE_3M_6Y_Quote</v>
      </c>
      <c r="K51" s="157" t="str">
        <f>_xll.qlSwapRateHelper2(,$J51,$C51,Calendar,$F51,$G51,$H51,$K$3,$I51,B51,DiscountingCurve,Permanent,,ObjectOverwrite)</f>
        <v>obj_0077a#0002</v>
      </c>
      <c r="L51" s="150" t="str">
        <f>_xll.ohRangeRetrieveError(K51)</f>
        <v/>
      </c>
      <c r="M51" s="151"/>
    </row>
    <row r="52" spans="1:13" ht="11.25" customHeight="1" x14ac:dyDescent="0.25">
      <c r="A52" s="53"/>
      <c r="B52" s="154" t="s">
        <v>105</v>
      </c>
      <c r="C52" s="154" t="s">
        <v>27</v>
      </c>
      <c r="D52" s="154" t="str">
        <v>AM</v>
      </c>
      <c r="E52" s="154" t="str">
        <v>3L</v>
      </c>
      <c r="F52" s="141" t="str">
        <f t="shared" si="0"/>
        <v>Annual</v>
      </c>
      <c r="G52" s="141" t="s">
        <v>104</v>
      </c>
      <c r="H52" s="141" t="str">
        <f t="shared" si="1"/>
        <v>Actual/360</v>
      </c>
      <c r="I52" s="155">
        <v>0</v>
      </c>
      <c r="J52" s="156" t="str">
        <f>Currency&amp;"_CURVE_3M_"&amp;C52&amp;QuoteSuffix</f>
        <v>USD_CURVE_3M_7Y_Quote</v>
      </c>
      <c r="K52" s="157" t="str">
        <f>_xll.qlSwapRateHelper2(,$J52,$C52,Calendar,$F52,$G52,$H52,$K$3,$I52,B52,DiscountingCurve,Permanent,,ObjectOverwrite)</f>
        <v>obj_00768#0002</v>
      </c>
      <c r="L52" s="150" t="str">
        <f>_xll.ohRangeRetrieveError(K52)</f>
        <v/>
      </c>
      <c r="M52" s="151"/>
    </row>
    <row r="53" spans="1:13" ht="11.25" customHeight="1" x14ac:dyDescent="0.25">
      <c r="A53" s="53"/>
      <c r="B53" s="154" t="s">
        <v>105</v>
      </c>
      <c r="C53" s="154" t="s">
        <v>26</v>
      </c>
      <c r="D53" s="154" t="str">
        <v>AM</v>
      </c>
      <c r="E53" s="154" t="str">
        <v>3L</v>
      </c>
      <c r="F53" s="141" t="str">
        <f t="shared" si="0"/>
        <v>Annual</v>
      </c>
      <c r="G53" s="141" t="s">
        <v>104</v>
      </c>
      <c r="H53" s="141" t="str">
        <f t="shared" si="1"/>
        <v>Actual/360</v>
      </c>
      <c r="I53" s="155">
        <v>0</v>
      </c>
      <c r="J53" s="156" t="str">
        <f>Currency&amp;"_CURVE_3M_"&amp;C53&amp;QuoteSuffix</f>
        <v>USD_CURVE_3M_8Y_Quote</v>
      </c>
      <c r="K53" s="157" t="str">
        <f>_xll.qlSwapRateHelper2(,$J53,$C53,Calendar,$F53,$G53,$H53,$K$3,$I53,B53,DiscountingCurve,Permanent,,ObjectOverwrite)</f>
        <v>obj_00776#0002</v>
      </c>
      <c r="L53" s="150" t="str">
        <f>_xll.ohRangeRetrieveError(K53)</f>
        <v/>
      </c>
      <c r="M53" s="151"/>
    </row>
    <row r="54" spans="1:13" ht="11.25" customHeight="1" x14ac:dyDescent="0.25">
      <c r="A54" s="53"/>
      <c r="B54" s="154" t="s">
        <v>105</v>
      </c>
      <c r="C54" s="154" t="s">
        <v>25</v>
      </c>
      <c r="D54" s="154" t="str">
        <v>AM</v>
      </c>
      <c r="E54" s="154" t="str">
        <v>3L</v>
      </c>
      <c r="F54" s="141" t="str">
        <f t="shared" si="0"/>
        <v>Annual</v>
      </c>
      <c r="G54" s="141" t="s">
        <v>104</v>
      </c>
      <c r="H54" s="141" t="str">
        <f t="shared" si="1"/>
        <v>Actual/360</v>
      </c>
      <c r="I54" s="155">
        <v>0</v>
      </c>
      <c r="J54" s="156" t="str">
        <f>Currency&amp;"_CURVE_3M_"&amp;C54&amp;QuoteSuffix</f>
        <v>USD_CURVE_3M_9Y_Quote</v>
      </c>
      <c r="K54" s="157" t="str">
        <f>_xll.qlSwapRateHelper2(,$J54,$C54,Calendar,$F54,$G54,$H54,$K$3,$I54,B54,DiscountingCurve,Permanent,,ObjectOverwrite)</f>
        <v>obj_0076c#0002</v>
      </c>
      <c r="L54" s="150" t="str">
        <f>_xll.ohRangeRetrieveError(K54)</f>
        <v/>
      </c>
      <c r="M54" s="151"/>
    </row>
    <row r="55" spans="1:13" ht="11.25" customHeight="1" x14ac:dyDescent="0.25">
      <c r="A55" s="53"/>
      <c r="B55" s="154" t="s">
        <v>105</v>
      </c>
      <c r="C55" s="154" t="s">
        <v>24</v>
      </c>
      <c r="D55" s="154" t="str">
        <v>AM</v>
      </c>
      <c r="E55" s="154" t="str">
        <v>3L</v>
      </c>
      <c r="F55" s="141" t="str">
        <f t="shared" si="0"/>
        <v>Annual</v>
      </c>
      <c r="G55" s="141" t="s">
        <v>104</v>
      </c>
      <c r="H55" s="141" t="str">
        <f t="shared" si="1"/>
        <v>Actual/360</v>
      </c>
      <c r="I55" s="155">
        <v>0</v>
      </c>
      <c r="J55" s="156" t="str">
        <f>Currency&amp;"_CURVE_3M_"&amp;C55&amp;QuoteSuffix</f>
        <v>USD_CURVE_3M_10Y_Quote</v>
      </c>
      <c r="K55" s="157" t="str">
        <f>_xll.qlSwapRateHelper2(,$J55,$C55,Calendar,$F55,$G55,$H55,$K$3,$I55,B55,DiscountingCurve,Permanent,,ObjectOverwrite)</f>
        <v>obj_00774#0002</v>
      </c>
      <c r="L55" s="150" t="str">
        <f>_xll.ohRangeRetrieveError(K55)</f>
        <v/>
      </c>
      <c r="M55" s="151"/>
    </row>
    <row r="56" spans="1:13" ht="11.25" customHeight="1" x14ac:dyDescent="0.25">
      <c r="A56" s="53"/>
      <c r="B56" s="154" t="s">
        <v>105</v>
      </c>
      <c r="C56" s="154" t="s">
        <v>23</v>
      </c>
      <c r="D56" s="154" t="str">
        <v>AM</v>
      </c>
      <c r="E56" s="154" t="str">
        <v>3L</v>
      </c>
      <c r="F56" s="141" t="str">
        <f t="shared" si="0"/>
        <v>Annual</v>
      </c>
      <c r="G56" s="141" t="s">
        <v>104</v>
      </c>
      <c r="H56" s="141" t="str">
        <f t="shared" si="1"/>
        <v>Actual/360</v>
      </c>
      <c r="I56" s="155">
        <v>0</v>
      </c>
      <c r="J56" s="156" t="str">
        <f>Currency&amp;"_CURVE_3M_"&amp;C56&amp;QuoteSuffix</f>
        <v>USD_CURVE_3M_11Y_Quote</v>
      </c>
      <c r="K56" s="157" t="str">
        <f>_xll.qlSwapRateHelper2(,$J56,$C56,Calendar,$F56,$G56,$H56,$K$3,$I56,B56,DiscountingCurve,Permanent,,ObjectOverwrite)</f>
        <v>obj_00762#0002</v>
      </c>
      <c r="L56" s="150" t="str">
        <f>_xll.ohRangeRetrieveError(K56)</f>
        <v/>
      </c>
      <c r="M56" s="151"/>
    </row>
    <row r="57" spans="1:13" ht="11.25" customHeight="1" x14ac:dyDescent="0.25">
      <c r="A57" s="53"/>
      <c r="B57" s="154" t="s">
        <v>105</v>
      </c>
      <c r="C57" s="154" t="s">
        <v>22</v>
      </c>
      <c r="D57" s="154" t="str">
        <v>AM</v>
      </c>
      <c r="E57" s="154" t="str">
        <v>3L</v>
      </c>
      <c r="F57" s="141" t="str">
        <f t="shared" si="0"/>
        <v>Annual</v>
      </c>
      <c r="G57" s="141" t="s">
        <v>104</v>
      </c>
      <c r="H57" s="141" t="str">
        <f t="shared" si="1"/>
        <v>Actual/360</v>
      </c>
      <c r="I57" s="155">
        <v>0</v>
      </c>
      <c r="J57" s="156" t="str">
        <f>Currency&amp;"_CURVE_3M_"&amp;C57&amp;QuoteSuffix</f>
        <v>USD_CURVE_3M_12Y_Quote</v>
      </c>
      <c r="K57" s="157" t="str">
        <f>_xll.qlSwapRateHelper2(,$J57,$C57,Calendar,$F57,$G57,$H57,$K$3,$I57,B57,DiscountingCurve,Permanent,,ObjectOverwrite)</f>
        <v>obj_00778#0002</v>
      </c>
      <c r="L57" s="150" t="str">
        <f>_xll.ohRangeRetrieveError(K57)</f>
        <v/>
      </c>
      <c r="M57" s="151"/>
    </row>
    <row r="58" spans="1:13" ht="11.25" customHeight="1" x14ac:dyDescent="0.25">
      <c r="A58" s="53"/>
      <c r="B58" s="154" t="s">
        <v>105</v>
      </c>
      <c r="C58" s="154" t="s">
        <v>21</v>
      </c>
      <c r="D58" s="154" t="str">
        <v>AM</v>
      </c>
      <c r="E58" s="154" t="str">
        <v>3L</v>
      </c>
      <c r="F58" s="141" t="str">
        <f t="shared" si="0"/>
        <v>Annual</v>
      </c>
      <c r="G58" s="141" t="s">
        <v>104</v>
      </c>
      <c r="H58" s="141" t="str">
        <f t="shared" si="1"/>
        <v>Actual/360</v>
      </c>
      <c r="I58" s="155">
        <v>0</v>
      </c>
      <c r="J58" s="156" t="str">
        <f>Currency&amp;"_CURVE_3M_"&amp;C58&amp;QuoteSuffix</f>
        <v>USD_CURVE_3M_13Y_Quote</v>
      </c>
      <c r="K58" s="157" t="str">
        <f>_xll.qlSwapRateHelper2(,$J58,$C58,Calendar,$F58,$G58,$H58,$K$3,$I58,B58,DiscountingCurve,Permanent,,ObjectOverwrite)</f>
        <v>obj_0077e#0002</v>
      </c>
      <c r="L58" s="150" t="str">
        <f>_xll.ohRangeRetrieveError(K58)</f>
        <v/>
      </c>
      <c r="M58" s="151"/>
    </row>
    <row r="59" spans="1:13" ht="11.25" customHeight="1" x14ac:dyDescent="0.25">
      <c r="A59" s="53"/>
      <c r="B59" s="154" t="s">
        <v>105</v>
      </c>
      <c r="C59" s="154" t="s">
        <v>20</v>
      </c>
      <c r="D59" s="154" t="str">
        <v>AM</v>
      </c>
      <c r="E59" s="154" t="str">
        <v>3L</v>
      </c>
      <c r="F59" s="141" t="str">
        <f t="shared" si="0"/>
        <v>Annual</v>
      </c>
      <c r="G59" s="141" t="s">
        <v>104</v>
      </c>
      <c r="H59" s="141" t="str">
        <f t="shared" si="1"/>
        <v>Actual/360</v>
      </c>
      <c r="I59" s="155">
        <v>0</v>
      </c>
      <c r="J59" s="156" t="str">
        <f>Currency&amp;"_CURVE_3M_"&amp;C59&amp;QuoteSuffix</f>
        <v>USD_CURVE_3M_14Y_Quote</v>
      </c>
      <c r="K59" s="157" t="str">
        <f>_xll.qlSwapRateHelper2(,$J59,$C59,Calendar,$F59,$G59,$H59,$K$3,$I59,B59,DiscountingCurve,Permanent,,ObjectOverwrite)</f>
        <v>obj_00766#0002</v>
      </c>
      <c r="L59" s="150" t="str">
        <f>_xll.ohRangeRetrieveError(K59)</f>
        <v/>
      </c>
      <c r="M59" s="151"/>
    </row>
    <row r="60" spans="1:13" ht="11.25" customHeight="1" x14ac:dyDescent="0.25">
      <c r="A60" s="53"/>
      <c r="B60" s="154" t="s">
        <v>105</v>
      </c>
      <c r="C60" s="154" t="s">
        <v>19</v>
      </c>
      <c r="D60" s="154" t="str">
        <v>AM</v>
      </c>
      <c r="E60" s="154" t="str">
        <v>3L</v>
      </c>
      <c r="F60" s="141" t="str">
        <f t="shared" si="0"/>
        <v>Annual</v>
      </c>
      <c r="G60" s="141" t="s">
        <v>104</v>
      </c>
      <c r="H60" s="141" t="str">
        <f t="shared" si="1"/>
        <v>Actual/360</v>
      </c>
      <c r="I60" s="155">
        <v>0</v>
      </c>
      <c r="J60" s="156" t="str">
        <f>Currency&amp;"_CURVE_3M_"&amp;C60&amp;QuoteSuffix</f>
        <v>USD_CURVE_3M_15Y_Quote</v>
      </c>
      <c r="K60" s="157" t="str">
        <f>_xll.qlSwapRateHelper2(,$J60,$C60,Calendar,$F60,$G60,$H60,$K$3,$I60,B60,DiscountingCurve,Permanent,,ObjectOverwrite)</f>
        <v>obj_00771#0002</v>
      </c>
      <c r="L60" s="150" t="str">
        <f>_xll.ohRangeRetrieveError(K60)</f>
        <v/>
      </c>
      <c r="M60" s="151"/>
    </row>
    <row r="61" spans="1:13" ht="11.25" customHeight="1" x14ac:dyDescent="0.25">
      <c r="A61" s="53"/>
      <c r="B61" s="154" t="s">
        <v>105</v>
      </c>
      <c r="C61" s="154" t="s">
        <v>18</v>
      </c>
      <c r="D61" s="154" t="str">
        <v>AM</v>
      </c>
      <c r="E61" s="154" t="str">
        <v>3L</v>
      </c>
      <c r="F61" s="141" t="str">
        <f t="shared" si="0"/>
        <v>Annual</v>
      </c>
      <c r="G61" s="141" t="s">
        <v>104</v>
      </c>
      <c r="H61" s="141" t="str">
        <f t="shared" si="1"/>
        <v>Actual/360</v>
      </c>
      <c r="I61" s="155">
        <v>0</v>
      </c>
      <c r="J61" s="156" t="str">
        <f>Currency&amp;"_CURVE_3M_"&amp;C61&amp;QuoteSuffix</f>
        <v>USD_CURVE_3M_16Y_Quote</v>
      </c>
      <c r="K61" s="157" t="str">
        <f>_xll.qlSwapRateHelper2(,$J61,$C61,Calendar,$F61,$G61,$H61,$K$3,$I61,B61,DiscountingCurve,Permanent,,ObjectOverwrite)</f>
        <v>obj_00760#0002</v>
      </c>
      <c r="L61" s="150" t="str">
        <f>_xll.ohRangeRetrieveError(K61)</f>
        <v/>
      </c>
      <c r="M61" s="151"/>
    </row>
    <row r="62" spans="1:13" ht="11.25" customHeight="1" x14ac:dyDescent="0.25">
      <c r="A62" s="53"/>
      <c r="B62" s="154" t="s">
        <v>105</v>
      </c>
      <c r="C62" s="154" t="s">
        <v>17</v>
      </c>
      <c r="D62" s="154" t="str">
        <v>AM</v>
      </c>
      <c r="E62" s="154" t="str">
        <v>3L</v>
      </c>
      <c r="F62" s="141" t="str">
        <f t="shared" si="0"/>
        <v>Annual</v>
      </c>
      <c r="G62" s="141" t="s">
        <v>104</v>
      </c>
      <c r="H62" s="141" t="str">
        <f t="shared" si="1"/>
        <v>Actual/360</v>
      </c>
      <c r="I62" s="155">
        <v>0</v>
      </c>
      <c r="J62" s="156" t="str">
        <f>Currency&amp;"_CURVE_3M_"&amp;C62&amp;QuoteSuffix</f>
        <v>USD_CURVE_3M_17Y_Quote</v>
      </c>
      <c r="K62" s="157" t="str">
        <f>_xll.qlSwapRateHelper2(,$J62,$C62,Calendar,$F62,$G62,$H62,$K$3,$I62,B62,DiscountingCurve,Permanent,,ObjectOverwrite)</f>
        <v>obj_00777#0002</v>
      </c>
      <c r="L62" s="150" t="str">
        <f>_xll.ohRangeRetrieveError(K62)</f>
        <v/>
      </c>
      <c r="M62" s="151"/>
    </row>
    <row r="63" spans="1:13" ht="11.25" customHeight="1" x14ac:dyDescent="0.25">
      <c r="A63" s="53"/>
      <c r="B63" s="154" t="s">
        <v>105</v>
      </c>
      <c r="C63" s="154" t="s">
        <v>16</v>
      </c>
      <c r="D63" s="154" t="str">
        <v>AM</v>
      </c>
      <c r="E63" s="154" t="str">
        <v>3L</v>
      </c>
      <c r="F63" s="141" t="str">
        <f t="shared" si="0"/>
        <v>Annual</v>
      </c>
      <c r="G63" s="141" t="s">
        <v>104</v>
      </c>
      <c r="H63" s="141" t="str">
        <f t="shared" si="1"/>
        <v>Actual/360</v>
      </c>
      <c r="I63" s="155">
        <v>0</v>
      </c>
      <c r="J63" s="156" t="str">
        <f>Currency&amp;"_CURVE_3M_"&amp;C63&amp;QuoteSuffix</f>
        <v>USD_CURVE_3M_18Y_Quote</v>
      </c>
      <c r="K63" s="157" t="str">
        <f>_xll.qlSwapRateHelper2(,$J63,$C63,Calendar,$F63,$G63,$H63,$K$3,$I63,B63,DiscountingCurve,Permanent,,ObjectOverwrite)</f>
        <v>obj_0077c#0002</v>
      </c>
      <c r="L63" s="150" t="str">
        <f>_xll.ohRangeRetrieveError(K63)</f>
        <v/>
      </c>
      <c r="M63" s="151"/>
    </row>
    <row r="64" spans="1:13" ht="11.25" customHeight="1" x14ac:dyDescent="0.25">
      <c r="A64" s="53"/>
      <c r="B64" s="154" t="s">
        <v>105</v>
      </c>
      <c r="C64" s="154" t="s">
        <v>15</v>
      </c>
      <c r="D64" s="154" t="str">
        <v>AM</v>
      </c>
      <c r="E64" s="154" t="str">
        <v>3L</v>
      </c>
      <c r="F64" s="141" t="str">
        <f t="shared" si="0"/>
        <v>Annual</v>
      </c>
      <c r="G64" s="141" t="s">
        <v>104</v>
      </c>
      <c r="H64" s="141" t="str">
        <f t="shared" si="1"/>
        <v>Actual/360</v>
      </c>
      <c r="I64" s="155">
        <v>0</v>
      </c>
      <c r="J64" s="156" t="str">
        <f>Currency&amp;"_CURVE_3M_"&amp;C64&amp;QuoteSuffix</f>
        <v>USD_CURVE_3M_19Y_Quote</v>
      </c>
      <c r="K64" s="157" t="str">
        <f>_xll.qlSwapRateHelper2(,$J64,$C64,Calendar,$F64,$G64,$H64,$K$3,$I64,B64,DiscountingCurve,Permanent,,ObjectOverwrite)</f>
        <v>obj_0077b#0002</v>
      </c>
      <c r="L64" s="150" t="str">
        <f>_xll.ohRangeRetrieveError(K64)</f>
        <v/>
      </c>
      <c r="M64" s="151"/>
    </row>
    <row r="65" spans="1:13" ht="11.25" customHeight="1" x14ac:dyDescent="0.25">
      <c r="A65" s="53"/>
      <c r="B65" s="154" t="s">
        <v>105</v>
      </c>
      <c r="C65" s="154" t="s">
        <v>14</v>
      </c>
      <c r="D65" s="154" t="str">
        <v>AM</v>
      </c>
      <c r="E65" s="154" t="str">
        <v>3L</v>
      </c>
      <c r="F65" s="141" t="str">
        <f t="shared" si="0"/>
        <v>Annual</v>
      </c>
      <c r="G65" s="141" t="s">
        <v>104</v>
      </c>
      <c r="H65" s="141" t="str">
        <f t="shared" si="1"/>
        <v>Actual/360</v>
      </c>
      <c r="I65" s="155">
        <v>0</v>
      </c>
      <c r="J65" s="156" t="str">
        <f>Currency&amp;"_CURVE_3M_"&amp;C65&amp;QuoteSuffix</f>
        <v>USD_CURVE_3M_20Y_Quote</v>
      </c>
      <c r="K65" s="157" t="str">
        <f>_xll.qlSwapRateHelper2(,$J65,$C65,Calendar,$F65,$G65,$H65,$K$3,$I65,B65,DiscountingCurve,Permanent,,ObjectOverwrite)</f>
        <v>obj_0076b#0002</v>
      </c>
      <c r="L65" s="150" t="str">
        <f>_xll.ohRangeRetrieveError(K65)</f>
        <v/>
      </c>
      <c r="M65" s="151"/>
    </row>
    <row r="66" spans="1:13" ht="11.25" customHeight="1" x14ac:dyDescent="0.25">
      <c r="A66" s="53"/>
      <c r="B66" s="154" t="s">
        <v>105</v>
      </c>
      <c r="C66" s="154" t="s">
        <v>13</v>
      </c>
      <c r="D66" s="154" t="str">
        <v>AM</v>
      </c>
      <c r="E66" s="154" t="str">
        <v>3L</v>
      </c>
      <c r="F66" s="141" t="str">
        <f t="shared" si="0"/>
        <v>Annual</v>
      </c>
      <c r="G66" s="141" t="s">
        <v>104</v>
      </c>
      <c r="H66" s="141" t="str">
        <f t="shared" si="1"/>
        <v>Actual/360</v>
      </c>
      <c r="I66" s="155">
        <v>0</v>
      </c>
      <c r="J66" s="156" t="str">
        <f>Currency&amp;"_CURVE_3M_"&amp;C66&amp;QuoteSuffix</f>
        <v>USD_CURVE_3M_21Y_Quote</v>
      </c>
      <c r="K66" s="157" t="str">
        <f>_xll.qlSwapRateHelper2(,$J66,$C66,Calendar,$F66,$G66,$H66,$K$3,$I66,B66,DiscountingCurve,Permanent,,ObjectOverwrite)</f>
        <v>obj_00770#0002</v>
      </c>
      <c r="L66" s="150" t="str">
        <f>_xll.ohRangeRetrieveError(K66)</f>
        <v/>
      </c>
      <c r="M66" s="151"/>
    </row>
    <row r="67" spans="1:13" ht="11.25" customHeight="1" x14ac:dyDescent="0.25">
      <c r="A67" s="53"/>
      <c r="B67" s="154" t="s">
        <v>105</v>
      </c>
      <c r="C67" s="154" t="s">
        <v>12</v>
      </c>
      <c r="D67" s="154" t="str">
        <v>AM</v>
      </c>
      <c r="E67" s="154" t="str">
        <v>3L</v>
      </c>
      <c r="F67" s="141" t="str">
        <f t="shared" si="0"/>
        <v>Annual</v>
      </c>
      <c r="G67" s="141" t="s">
        <v>104</v>
      </c>
      <c r="H67" s="141" t="str">
        <f t="shared" si="1"/>
        <v>Actual/360</v>
      </c>
      <c r="I67" s="155">
        <v>0</v>
      </c>
      <c r="J67" s="156" t="str">
        <f>Currency&amp;"_CURVE_3M_"&amp;C67&amp;QuoteSuffix</f>
        <v>USD_CURVE_3M_22Y_Quote</v>
      </c>
      <c r="K67" s="157" t="str">
        <f>_xll.qlSwapRateHelper2(,$J67,$C67,Calendar,$F67,$G67,$H67,$K$3,$I67,B67,DiscountingCurve,Permanent,,ObjectOverwrite)</f>
        <v>obj_00761#0002</v>
      </c>
      <c r="L67" s="150" t="str">
        <f>_xll.ohRangeRetrieveError(K67)</f>
        <v/>
      </c>
      <c r="M67" s="151"/>
    </row>
    <row r="68" spans="1:13" ht="11.25" customHeight="1" x14ac:dyDescent="0.25">
      <c r="A68" s="53"/>
      <c r="B68" s="154" t="s">
        <v>105</v>
      </c>
      <c r="C68" s="154" t="s">
        <v>11</v>
      </c>
      <c r="D68" s="154" t="str">
        <v>AM</v>
      </c>
      <c r="E68" s="154" t="str">
        <v>3L</v>
      </c>
      <c r="F68" s="141" t="str">
        <f t="shared" si="0"/>
        <v>Annual</v>
      </c>
      <c r="G68" s="141" t="s">
        <v>104</v>
      </c>
      <c r="H68" s="141" t="str">
        <f t="shared" si="1"/>
        <v>Actual/360</v>
      </c>
      <c r="I68" s="155">
        <v>0</v>
      </c>
      <c r="J68" s="156" t="str">
        <f>Currency&amp;"_CURVE_3M_"&amp;C68&amp;QuoteSuffix</f>
        <v>USD_CURVE_3M_23Y_Quote</v>
      </c>
      <c r="K68" s="157" t="str">
        <f>_xll.qlSwapRateHelper2(,$J68,$C68,Calendar,$F68,$G68,$H68,$K$3,$I68,B68,DiscountingCurve,Permanent,,ObjectOverwrite)</f>
        <v>obj_00767#0002</v>
      </c>
      <c r="L68" s="150" t="str">
        <f>_xll.ohRangeRetrieveError(K68)</f>
        <v/>
      </c>
      <c r="M68" s="151"/>
    </row>
    <row r="69" spans="1:13" ht="11.25" customHeight="1" x14ac:dyDescent="0.25">
      <c r="A69" s="53"/>
      <c r="B69" s="154" t="s">
        <v>105</v>
      </c>
      <c r="C69" s="154" t="s">
        <v>10</v>
      </c>
      <c r="D69" s="154" t="str">
        <v>AM</v>
      </c>
      <c r="E69" s="154" t="str">
        <v>3L</v>
      </c>
      <c r="F69" s="141" t="str">
        <f t="shared" ref="F69:F80" si="3">IF(UPPER(LEFT($D69))="A","Annual",IF(UPPER(LEFT($D69))="S","Semiannual","--"))</f>
        <v>Annual</v>
      </c>
      <c r="G69" s="141" t="s">
        <v>104</v>
      </c>
      <c r="H69" s="141" t="str">
        <f t="shared" ref="H69:H80" si="4">IF(UPPER(RIGHT($D69))="B",BondBasisDayCounter,IF(UPPER(RIGHT($D69))="M",MoneyMarketDayCounter,"--"))</f>
        <v>Actual/360</v>
      </c>
      <c r="I69" s="155">
        <v>0</v>
      </c>
      <c r="J69" s="156" t="str">
        <f>Currency&amp;"_CURVE_3M_"&amp;C69&amp;QuoteSuffix</f>
        <v>USD_CURVE_3M_24Y_Quote</v>
      </c>
      <c r="K69" s="157" t="str">
        <f>_xll.qlSwapRateHelper2(,$J69,$C69,Calendar,$F69,$G69,$H69,$K$3,$I69,B69,DiscountingCurve,Permanent,,ObjectOverwrite)</f>
        <v>obj_00773#0002</v>
      </c>
      <c r="L69" s="150" t="str">
        <f>_xll.ohRangeRetrieveError(K69)</f>
        <v/>
      </c>
      <c r="M69" s="151"/>
    </row>
    <row r="70" spans="1:13" ht="11.25" customHeight="1" x14ac:dyDescent="0.25">
      <c r="A70" s="53"/>
      <c r="B70" s="154" t="s">
        <v>105</v>
      </c>
      <c r="C70" s="154" t="s">
        <v>9</v>
      </c>
      <c r="D70" s="154" t="str">
        <v>AM</v>
      </c>
      <c r="E70" s="154" t="str">
        <v>3L</v>
      </c>
      <c r="F70" s="141" t="str">
        <f t="shared" si="3"/>
        <v>Annual</v>
      </c>
      <c r="G70" s="141" t="s">
        <v>104</v>
      </c>
      <c r="H70" s="141" t="str">
        <f t="shared" si="4"/>
        <v>Actual/360</v>
      </c>
      <c r="I70" s="155">
        <v>0</v>
      </c>
      <c r="J70" s="156" t="str">
        <f>Currency&amp;"_CURVE_3M_"&amp;C70&amp;QuoteSuffix</f>
        <v>USD_CURVE_3M_25Y_Quote</v>
      </c>
      <c r="K70" s="157" t="str">
        <f>_xll.qlSwapRateHelper2(,$J70,$C70,Calendar,$F70,$G70,$H70,$K$3,$I70,B70,DiscountingCurve,Permanent,,ObjectOverwrite)</f>
        <v>obj_00765#0002</v>
      </c>
      <c r="L70" s="150" t="str">
        <f>_xll.ohRangeRetrieveError(K70)</f>
        <v/>
      </c>
      <c r="M70" s="151"/>
    </row>
    <row r="71" spans="1:13" ht="11.25" customHeight="1" x14ac:dyDescent="0.25">
      <c r="A71" s="53"/>
      <c r="B71" s="154" t="s">
        <v>105</v>
      </c>
      <c r="C71" s="154" t="s">
        <v>8</v>
      </c>
      <c r="D71" s="154" t="str">
        <v>AM</v>
      </c>
      <c r="E71" s="154" t="str">
        <v>3L</v>
      </c>
      <c r="F71" s="141" t="str">
        <f t="shared" si="3"/>
        <v>Annual</v>
      </c>
      <c r="G71" s="141" t="s">
        <v>104</v>
      </c>
      <c r="H71" s="141" t="str">
        <f t="shared" si="4"/>
        <v>Actual/360</v>
      </c>
      <c r="I71" s="155">
        <v>0</v>
      </c>
      <c r="J71" s="156" t="str">
        <f>Currency&amp;"_CURVE_3M_"&amp;C71&amp;QuoteSuffix</f>
        <v>USD_CURVE_3M_26Y_Quote</v>
      </c>
      <c r="K71" s="157" t="str">
        <f>_xll.qlSwapRateHelper2(,$J71,$C71,Calendar,$F71,$G71,$H71,$K$3,$I71,B71,DiscountingCurve,Permanent,,ObjectOverwrite)</f>
        <v>obj_0076e#0002</v>
      </c>
      <c r="L71" s="150" t="str">
        <f>_xll.ohRangeRetrieveError(K71)</f>
        <v/>
      </c>
      <c r="M71" s="151"/>
    </row>
    <row r="72" spans="1:13" ht="11.25" customHeight="1" x14ac:dyDescent="0.25">
      <c r="A72" s="53"/>
      <c r="B72" s="154" t="s">
        <v>105</v>
      </c>
      <c r="C72" s="154" t="s">
        <v>7</v>
      </c>
      <c r="D72" s="154" t="str">
        <v>AM</v>
      </c>
      <c r="E72" s="154" t="str">
        <v>3L</v>
      </c>
      <c r="F72" s="141" t="str">
        <f t="shared" si="3"/>
        <v>Annual</v>
      </c>
      <c r="G72" s="141" t="s">
        <v>104</v>
      </c>
      <c r="H72" s="141" t="str">
        <f t="shared" si="4"/>
        <v>Actual/360</v>
      </c>
      <c r="I72" s="155">
        <v>0</v>
      </c>
      <c r="J72" s="156" t="str">
        <f>Currency&amp;"_CURVE_3M_"&amp;C72&amp;QuoteSuffix</f>
        <v>USD_CURVE_3M_27Y_Quote</v>
      </c>
      <c r="K72" s="157" t="str">
        <f>_xll.qlSwapRateHelper2(,$J72,$C72,Calendar,$F72,$G72,$H72,$K$3,$I72,B72,DiscountingCurve,Permanent,,ObjectOverwrite)</f>
        <v>obj_0077f#0002</v>
      </c>
      <c r="L72" s="150" t="str">
        <f>_xll.ohRangeRetrieveError(K72)</f>
        <v/>
      </c>
      <c r="M72" s="151"/>
    </row>
    <row r="73" spans="1:13" ht="11.25" customHeight="1" x14ac:dyDescent="0.25">
      <c r="A73" s="53"/>
      <c r="B73" s="154" t="s">
        <v>105</v>
      </c>
      <c r="C73" s="154" t="s">
        <v>6</v>
      </c>
      <c r="D73" s="154" t="str">
        <v>AM</v>
      </c>
      <c r="E73" s="154" t="str">
        <v>3L</v>
      </c>
      <c r="F73" s="141" t="str">
        <f t="shared" si="3"/>
        <v>Annual</v>
      </c>
      <c r="G73" s="141" t="s">
        <v>104</v>
      </c>
      <c r="H73" s="141" t="str">
        <f t="shared" si="4"/>
        <v>Actual/360</v>
      </c>
      <c r="I73" s="155">
        <v>0</v>
      </c>
      <c r="J73" s="156" t="str">
        <f>Currency&amp;"_CURVE_3M_"&amp;C73&amp;QuoteSuffix</f>
        <v>USD_CURVE_3M_28Y_Quote</v>
      </c>
      <c r="K73" s="157" t="str">
        <f>_xll.qlSwapRateHelper2(,$J73,$C73,Calendar,$F73,$G73,$H73,$K$3,$I73,B73,DiscountingCurve,Permanent,,ObjectOverwrite)</f>
        <v>obj_00781#0002</v>
      </c>
      <c r="L73" s="150" t="str">
        <f>_xll.ohRangeRetrieveError(K73)</f>
        <v/>
      </c>
      <c r="M73" s="151"/>
    </row>
    <row r="74" spans="1:13" ht="11.25" customHeight="1" x14ac:dyDescent="0.25">
      <c r="A74" s="53"/>
      <c r="B74" s="154" t="s">
        <v>105</v>
      </c>
      <c r="C74" s="154" t="s">
        <v>5</v>
      </c>
      <c r="D74" s="154" t="str">
        <v>AM</v>
      </c>
      <c r="E74" s="154" t="str">
        <v>3L</v>
      </c>
      <c r="F74" s="141" t="str">
        <f t="shared" si="3"/>
        <v>Annual</v>
      </c>
      <c r="G74" s="141" t="s">
        <v>104</v>
      </c>
      <c r="H74" s="141" t="str">
        <f t="shared" si="4"/>
        <v>Actual/360</v>
      </c>
      <c r="I74" s="155">
        <v>0</v>
      </c>
      <c r="J74" s="156" t="str">
        <f>Currency&amp;"_CURVE_3M_"&amp;C74&amp;QuoteSuffix</f>
        <v>USD_CURVE_3M_29Y_Quote</v>
      </c>
      <c r="K74" s="157" t="str">
        <f>_xll.qlSwapRateHelper2(,$J74,$C74,Calendar,$F74,$G74,$H74,$K$3,$I74,B74,DiscountingCurve,Permanent,,ObjectOverwrite)</f>
        <v>obj_00782#0002</v>
      </c>
      <c r="L74" s="150" t="str">
        <f>_xll.ohRangeRetrieveError(K74)</f>
        <v/>
      </c>
      <c r="M74" s="151"/>
    </row>
    <row r="75" spans="1:13" ht="11.25" customHeight="1" x14ac:dyDescent="0.25">
      <c r="A75" s="53"/>
      <c r="B75" s="154" t="s">
        <v>105</v>
      </c>
      <c r="C75" s="154" t="s">
        <v>4</v>
      </c>
      <c r="D75" s="154" t="str">
        <v>AM</v>
      </c>
      <c r="E75" s="154" t="str">
        <v>3L</v>
      </c>
      <c r="F75" s="141" t="str">
        <f t="shared" si="3"/>
        <v>Annual</v>
      </c>
      <c r="G75" s="141" t="s">
        <v>104</v>
      </c>
      <c r="H75" s="141" t="str">
        <f t="shared" si="4"/>
        <v>Actual/360</v>
      </c>
      <c r="I75" s="155">
        <v>0</v>
      </c>
      <c r="J75" s="156" t="str">
        <f>Currency&amp;"_CURVE_3M_"&amp;C75&amp;QuoteSuffix</f>
        <v>USD_CURVE_3M_30Y_Quote</v>
      </c>
      <c r="K75" s="157" t="str">
        <f>_xll.qlSwapRateHelper2(,$J75,$C75,Calendar,$F75,$G75,$H75,$K$3,$I75,B75,DiscountingCurve,Permanent,,ObjectOverwrite)</f>
        <v>obj_00783#0002</v>
      </c>
      <c r="L75" s="150" t="str">
        <f>_xll.ohRangeRetrieveError(K75)</f>
        <v/>
      </c>
      <c r="M75" s="151"/>
    </row>
    <row r="76" spans="1:13" ht="11.25" customHeight="1" x14ac:dyDescent="0.25">
      <c r="A76" s="53"/>
      <c r="B76" s="154" t="s">
        <v>105</v>
      </c>
      <c r="C76" s="154" t="s">
        <v>3</v>
      </c>
      <c r="D76" s="154" t="str">
        <v>AM</v>
      </c>
      <c r="E76" s="154" t="str">
        <v>3L</v>
      </c>
      <c r="F76" s="141" t="str">
        <f t="shared" si="3"/>
        <v>Annual</v>
      </c>
      <c r="G76" s="141" t="s">
        <v>104</v>
      </c>
      <c r="H76" s="141" t="str">
        <f t="shared" si="4"/>
        <v>Actual/360</v>
      </c>
      <c r="I76" s="155">
        <v>0</v>
      </c>
      <c r="J76" s="156" t="str">
        <f>Currency&amp;"_CURVE_3M_"&amp;C76&amp;QuoteSuffix</f>
        <v>USD_CURVE_3M_35Y_Quote</v>
      </c>
      <c r="K76" s="157" t="str">
        <f>_xll.qlSwapRateHelper2(,$J76,$C76,Calendar,$F76,$G76,$H76,$K$3,$I76,B76,DiscountingCurve,Permanent,,ObjectOverwrite)</f>
        <v>obj_00772#0002</v>
      </c>
      <c r="L76" s="150" t="str">
        <f>_xll.ohRangeRetrieveError(K76)</f>
        <v/>
      </c>
      <c r="M76" s="151"/>
    </row>
    <row r="77" spans="1:13" ht="11.25" customHeight="1" x14ac:dyDescent="0.25">
      <c r="A77" s="53"/>
      <c r="B77" s="154" t="s">
        <v>105</v>
      </c>
      <c r="C77" s="154" t="s">
        <v>2</v>
      </c>
      <c r="D77" s="154" t="str">
        <v>AM</v>
      </c>
      <c r="E77" s="154" t="str">
        <v>3L</v>
      </c>
      <c r="F77" s="141" t="str">
        <f t="shared" si="3"/>
        <v>Annual</v>
      </c>
      <c r="G77" s="141" t="s">
        <v>104</v>
      </c>
      <c r="H77" s="141" t="str">
        <f t="shared" si="4"/>
        <v>Actual/360</v>
      </c>
      <c r="I77" s="155">
        <v>0</v>
      </c>
      <c r="J77" s="156" t="str">
        <f>Currency&amp;"_CURVE_3M_"&amp;C77&amp;QuoteSuffix</f>
        <v>USD_CURVE_3M_40Y_Quote</v>
      </c>
      <c r="K77" s="157" t="str">
        <f>_xll.qlSwapRateHelper2(,$J77,$C77,Calendar,$F77,$G77,$H77,$K$3,$I77,B77,DiscountingCurve,Permanent,,ObjectOverwrite)</f>
        <v>obj_00779#0002</v>
      </c>
      <c r="L77" s="150" t="str">
        <f>_xll.ohRangeRetrieveError(K77)</f>
        <v/>
      </c>
      <c r="M77" s="151"/>
    </row>
    <row r="78" spans="1:13" ht="11.25" customHeight="1" x14ac:dyDescent="0.25">
      <c r="A78" s="53"/>
      <c r="B78" s="154" t="s">
        <v>105</v>
      </c>
      <c r="C78" s="154" t="s">
        <v>1</v>
      </c>
      <c r="D78" s="154" t="str">
        <v>AM</v>
      </c>
      <c r="E78" s="154" t="str">
        <v>3L</v>
      </c>
      <c r="F78" s="141" t="str">
        <f t="shared" si="3"/>
        <v>Annual</v>
      </c>
      <c r="G78" s="141" t="s">
        <v>104</v>
      </c>
      <c r="H78" s="141" t="str">
        <f t="shared" si="4"/>
        <v>Actual/360</v>
      </c>
      <c r="I78" s="155">
        <v>0</v>
      </c>
      <c r="J78" s="156" t="str">
        <f>Currency&amp;"_CURVE_3M_"&amp;C78&amp;QuoteSuffix</f>
        <v>USD_CURVE_3M_50Y_Quote</v>
      </c>
      <c r="K78" s="157" t="str">
        <f>_xll.qlSwapRateHelper2(,$J78,$C78,Calendar,$F78,$G78,$H78,$K$3,$I78,B78,DiscountingCurve,Permanent,,ObjectOverwrite)</f>
        <v>obj_0075f#0002</v>
      </c>
      <c r="L78" s="150" t="str">
        <f>_xll.ohRangeRetrieveError(K78)</f>
        <v/>
      </c>
      <c r="M78" s="151"/>
    </row>
    <row r="79" spans="1:13" ht="11.25" customHeight="1" x14ac:dyDescent="0.25">
      <c r="A79" s="53"/>
      <c r="B79" s="154" t="s">
        <v>105</v>
      </c>
      <c r="C79" s="154" t="s">
        <v>0</v>
      </c>
      <c r="D79" s="154" t="str">
        <v>AM</v>
      </c>
      <c r="E79" s="154" t="str">
        <v>3L</v>
      </c>
      <c r="F79" s="141" t="str">
        <f t="shared" si="3"/>
        <v>Annual</v>
      </c>
      <c r="G79" s="141" t="s">
        <v>104</v>
      </c>
      <c r="H79" s="141" t="str">
        <f t="shared" si="4"/>
        <v>Actual/360</v>
      </c>
      <c r="I79" s="155">
        <v>0</v>
      </c>
      <c r="J79" s="156" t="str">
        <f>Currency&amp;"_CURVE_3M_"&amp;C79&amp;QuoteSuffix</f>
        <v>USD_CURVE_3M_60Y_Quote</v>
      </c>
      <c r="K79" s="157" t="str">
        <f>_xll.qlSwapRateHelper2(,$J79,$C79,Calendar,$F79,$G79,$H79,$K$3,$I79,B79,DiscountingCurve,Permanent,,ObjectOverwrite)</f>
        <v>obj_00769#0002</v>
      </c>
      <c r="L79" s="150" t="str">
        <f>_xll.ohRangeRetrieveError(K79)</f>
        <v/>
      </c>
      <c r="M79" s="151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4"/>
      <c r="L80" s="134"/>
      <c r="M80" s="167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P21" sqref="P21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12" bestFit="1" customWidth="1"/>
    <col min="8" max="8" width="15.140625" customWidth="1" outlineLevel="1"/>
    <col min="9" max="9" width="8" customWidth="1" outlineLevel="1"/>
    <col min="10" max="10" width="23" customWidth="1"/>
    <col min="11" max="11" width="23" customWidth="1" outlineLevel="1"/>
    <col min="12" max="12" width="15.140625" bestFit="1" customWidth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9"/>
      <c r="J1" s="190"/>
      <c r="K1" s="63" t="s">
        <v>158</v>
      </c>
      <c r="L1" s="63" t="s">
        <v>154</v>
      </c>
      <c r="M1" s="63"/>
      <c r="N1" s="148"/>
    </row>
    <row r="2" spans="1:21" ht="23.25" customHeight="1" x14ac:dyDescent="0.25">
      <c r="A2" s="53"/>
      <c r="B2" s="59" t="s">
        <v>114</v>
      </c>
      <c r="C2" s="59" t="s">
        <v>155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156</v>
      </c>
      <c r="J2" s="59" t="s">
        <v>157</v>
      </c>
      <c r="K2" s="59"/>
      <c r="L2" s="59" t="s">
        <v>84</v>
      </c>
      <c r="M2" s="59" t="s">
        <v>47</v>
      </c>
      <c r="N2" s="151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52" t="str">
        <f>_xll.qlLibor(,Currency,$F$1,K1,,Trigger)</f>
        <v>obj_004b9#0002</v>
      </c>
      <c r="M3" s="153" t="str">
        <f>_xll.ohRangeRetrieveError(L3)</f>
        <v/>
      </c>
      <c r="N3" s="148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8"/>
    </row>
    <row r="5" spans="1:21" ht="11.25" customHeight="1" x14ac:dyDescent="0.25">
      <c r="A5" s="53"/>
      <c r="B5" s="154" t="s">
        <v>105</v>
      </c>
      <c r="C5" s="154" t="s">
        <v>36</v>
      </c>
      <c r="D5" s="145" t="s">
        <v>36</v>
      </c>
      <c r="E5" s="145" t="s">
        <v>104</v>
      </c>
      <c r="F5" s="145" t="s">
        <v>115</v>
      </c>
      <c r="G5" s="155">
        <v>0</v>
      </c>
      <c r="H5" s="155" t="str">
        <f>_xll.qlSwapIndex(,"NOFIX",C5,2,Currency,Calendar,D5,E5,F5,$L$3,DiscountingCurve,,Trigger)</f>
        <v>obj_004ba#0002</v>
      </c>
      <c r="I5" s="155" t="e">
        <f>_xll.qlIndexFixing(H5,_xll.qlSettingsEvaluationDate(Trigger),TRUE,H5)</f>
        <v>#NUM!</v>
      </c>
      <c r="J5" s="156" t="str">
        <f>_xll.qlSimpleQuote(Currency&amp;"3L"&amp;C5&amp;QuoteSuffix,,,,Trigger)</f>
        <v>USD3L1Y_Quote#0002</v>
      </c>
      <c r="K5" s="156" t="e">
        <f>_xll.qlSimpleQuoteSetValue(J5,I5,I5)</f>
        <v>#NUM!</v>
      </c>
      <c r="L5" s="191" t="str">
        <f>_xll.qlSwapRateHelper2(,J5,$C5,Calendar,"Annual",$E5,$F5,$L$3,$G5,B5,,Permanent,Trigger,ObjectOverwrite)</f>
        <v>obj_00528#0002</v>
      </c>
      <c r="M5" s="150" t="str">
        <f>_xll.ohRangeRetrieveError(L5)</f>
        <v/>
      </c>
      <c r="N5" s="151"/>
      <c r="Q5" s="204"/>
      <c r="R5" s="202"/>
    </row>
    <row r="6" spans="1:21" ht="11.25" customHeight="1" x14ac:dyDescent="0.25">
      <c r="A6" s="53"/>
      <c r="B6" s="154" t="s">
        <v>105</v>
      </c>
      <c r="C6" s="154" t="s">
        <v>35</v>
      </c>
      <c r="D6" s="145" t="s">
        <v>36</v>
      </c>
      <c r="E6" s="141" t="s">
        <v>104</v>
      </c>
      <c r="F6" s="145" t="s">
        <v>115</v>
      </c>
      <c r="G6" s="155">
        <v>0</v>
      </c>
      <c r="H6" s="155" t="str">
        <f>_xll.qlSwapIndex(,"NOFIX",C6,2,Currency,Calendar,D6,E6,F6,$L$3,DiscountingCurve,,Trigger)</f>
        <v>obj_00523#0002</v>
      </c>
      <c r="I6" s="155" t="e">
        <f>_xll.qlIndexFixing(H6,_xll.qlSettingsEvaluationDate(Trigger),TRUE,H6)</f>
        <v>#NUM!</v>
      </c>
      <c r="J6" s="156" t="str">
        <f>_xll.qlSimpleQuote(Currency&amp;"3L"&amp;C6&amp;QuoteSuffix,,,,Trigger)</f>
        <v>USD3L15M_Quote#0002</v>
      </c>
      <c r="K6" s="156" t="e">
        <f>_xll.qlSimpleQuoteSetValue(J6,I6,I6)</f>
        <v>#NUM!</v>
      </c>
      <c r="L6" s="191" t="str">
        <f>_xll.qlSwapRateHelper2(,J6,$C6,Calendar,"Annual",$E6,$F6,$L$3,$G6,B6,,Permanent,Trigger,ObjectOverwrite)</f>
        <v>obj_00517#0002</v>
      </c>
      <c r="M6" s="150" t="str">
        <f>_xll.ohRangeRetrieveError(L6)</f>
        <v/>
      </c>
      <c r="N6" s="151"/>
      <c r="Q6" s="204"/>
      <c r="R6" s="202"/>
    </row>
    <row r="7" spans="1:21" ht="11.25" customHeight="1" x14ac:dyDescent="0.25">
      <c r="A7" s="53"/>
      <c r="B7" s="154" t="s">
        <v>105</v>
      </c>
      <c r="C7" s="154" t="s">
        <v>34</v>
      </c>
      <c r="D7" s="145" t="s">
        <v>36</v>
      </c>
      <c r="E7" s="141" t="s">
        <v>104</v>
      </c>
      <c r="F7" s="145" t="s">
        <v>115</v>
      </c>
      <c r="G7" s="155">
        <v>0</v>
      </c>
      <c r="H7" s="155" t="str">
        <f>_xll.qlSwapIndex(,"NOFIX",C7,2,Currency,Calendar,D7,E7,F7,$L$3,DiscountingCurve,,Trigger)</f>
        <v>obj_004fb#0002</v>
      </c>
      <c r="I7" s="155" t="e">
        <f>_xll.qlIndexFixing(H7,_xll.qlSettingsEvaluationDate(Trigger),TRUE,H7)</f>
        <v>#NUM!</v>
      </c>
      <c r="J7" s="156" t="str">
        <f>_xll.qlSimpleQuote(Currency&amp;"3L"&amp;C7&amp;QuoteSuffix,,,,Trigger)</f>
        <v>USD3L18M_Quote#0002</v>
      </c>
      <c r="K7" s="156" t="e">
        <f>_xll.qlSimpleQuoteSetValue(J7,I7,I7)</f>
        <v>#NUM!</v>
      </c>
      <c r="L7" s="191" t="str">
        <f>_xll.qlSwapRateHelper2(,J7,$C7,Calendar,"Annual",$E7,$F7,$L$3,$G7,B7,,Permanent,Trigger,ObjectOverwrite)</f>
        <v>obj_00511#0002</v>
      </c>
      <c r="M7" s="150" t="str">
        <f>_xll.ohRangeRetrieveError(L7)</f>
        <v/>
      </c>
      <c r="N7" s="151"/>
      <c r="Q7" s="204"/>
      <c r="R7" s="202"/>
    </row>
    <row r="8" spans="1:21" ht="11.25" customHeight="1" x14ac:dyDescent="0.25">
      <c r="A8" s="53"/>
      <c r="B8" s="154" t="s">
        <v>105</v>
      </c>
      <c r="C8" s="154" t="s">
        <v>33</v>
      </c>
      <c r="D8" s="145" t="s">
        <v>36</v>
      </c>
      <c r="E8" s="141" t="s">
        <v>104</v>
      </c>
      <c r="F8" s="145" t="s">
        <v>115</v>
      </c>
      <c r="G8" s="155">
        <v>0</v>
      </c>
      <c r="H8" s="155" t="str">
        <f>_xll.qlSwapIndex(,"NOFIX",C8,2,Currency,Calendar,D8,E8,F8,$L$3,DiscountingCurve,,Trigger)</f>
        <v>obj_004e9#0002</v>
      </c>
      <c r="I8" s="155" t="e">
        <f>_xll.qlIndexFixing(H8,_xll.qlSettingsEvaluationDate(Trigger),TRUE,H8)</f>
        <v>#NUM!</v>
      </c>
      <c r="J8" s="156" t="str">
        <f>_xll.qlSimpleQuote(Currency&amp;"3L"&amp;C8&amp;QuoteSuffix,,,,Trigger)</f>
        <v>USD3L21M_Quote#0002</v>
      </c>
      <c r="K8" s="156" t="e">
        <f>_xll.qlSimpleQuoteSetValue(J8,I8,I8)</f>
        <v>#NUM!</v>
      </c>
      <c r="L8" s="191" t="str">
        <f>_xll.qlSwapRateHelper2(,J8,$C8,Calendar,"Annual",$E8,$F8,$L$3,$G8,B8,,Permanent,Trigger,ObjectOverwrite)</f>
        <v>obj_0050b#0002</v>
      </c>
      <c r="M8" s="150" t="str">
        <f>_xll.ohRangeRetrieveError(L8)</f>
        <v/>
      </c>
      <c r="N8" s="151"/>
      <c r="Q8" s="204"/>
      <c r="R8" s="202"/>
    </row>
    <row r="9" spans="1:21" ht="11.25" customHeight="1" x14ac:dyDescent="0.25">
      <c r="A9" s="53"/>
      <c r="B9" s="154" t="s">
        <v>105</v>
      </c>
      <c r="C9" s="154" t="s">
        <v>32</v>
      </c>
      <c r="D9" s="145" t="s">
        <v>36</v>
      </c>
      <c r="E9" s="141" t="s">
        <v>104</v>
      </c>
      <c r="F9" s="145" t="s">
        <v>115</v>
      </c>
      <c r="G9" s="155">
        <v>0</v>
      </c>
      <c r="H9" s="155" t="str">
        <f>_xll.qlSwapIndex(,"NOFIX",C9,2,Currency,Calendar,D9,E9,F9,$L$3,DiscountingCurve,,Trigger)</f>
        <v>obj_004f3#0002</v>
      </c>
      <c r="I9" s="155" t="e">
        <f>_xll.qlIndexFixing(H9,_xll.qlSettingsEvaluationDate(Trigger),TRUE,H9)</f>
        <v>#NUM!</v>
      </c>
      <c r="J9" s="156" t="str">
        <f>_xll.qlSimpleQuote(Currency&amp;"3L"&amp;C9&amp;QuoteSuffix,,,,Trigger)</f>
        <v>USD3L2Y_Quote#0002</v>
      </c>
      <c r="K9" s="156" t="e">
        <f>_xll.qlSimpleQuoteSetValue(J9,I9,I9)</f>
        <v>#NUM!</v>
      </c>
      <c r="L9" s="191" t="str">
        <f>_xll.qlSwapRateHelper2(,J9,$C9,Calendar,"Annual",$E9,$F9,$L$3,$G9,B9,,Permanent,Trigger,ObjectOverwrite)</f>
        <v>obj_00524#0002</v>
      </c>
      <c r="M9" s="150" t="str">
        <f>_xll.ohRangeRetrieveError(L9)</f>
        <v/>
      </c>
      <c r="N9" s="151"/>
      <c r="Q9" s="204"/>
      <c r="R9" s="202"/>
    </row>
    <row r="10" spans="1:21" ht="11.25" customHeight="1" x14ac:dyDescent="0.25">
      <c r="A10" s="53"/>
      <c r="B10" s="154" t="s">
        <v>105</v>
      </c>
      <c r="C10" s="154" t="s">
        <v>31</v>
      </c>
      <c r="D10" s="145" t="s">
        <v>36</v>
      </c>
      <c r="E10" s="141" t="s">
        <v>104</v>
      </c>
      <c r="F10" s="145" t="s">
        <v>115</v>
      </c>
      <c r="G10" s="155">
        <v>0</v>
      </c>
      <c r="H10" s="155" t="str">
        <f>_xll.qlSwapIndex(,"NOFIX",C10,2,Currency,Calendar,D10,E10,F10,$L$3,DiscountingCurve,,Trigger)</f>
        <v>obj_004ef#0002</v>
      </c>
      <c r="I10" s="155" t="e">
        <f>_xll.qlIndexFixing(H10,_xll.qlSettingsEvaluationDate(Trigger),TRUE,H10)</f>
        <v>#NUM!</v>
      </c>
      <c r="J10" s="156" t="str">
        <f>_xll.qlSimpleQuote(Currency&amp;"3L"&amp;C10&amp;QuoteSuffix,,,,Trigger)</f>
        <v>USD3L3Y_Quote#0002</v>
      </c>
      <c r="K10" s="156" t="e">
        <f>_xll.qlSimpleQuoteSetValue(J10,I10,I10)</f>
        <v>#NUM!</v>
      </c>
      <c r="L10" s="191" t="str">
        <f>_xll.qlSwapRateHelper2(,J10,$C10,Calendar,"Annual",$E10,$F10,$L$3,$G10,B10,,Permanent,Trigger,ObjectOverwrite)</f>
        <v>obj_00508#0002</v>
      </c>
      <c r="M10" s="150" t="str">
        <f>_xll.ohRangeRetrieveError(L10)</f>
        <v/>
      </c>
      <c r="N10" s="151"/>
      <c r="Q10" s="204"/>
      <c r="R10" s="202"/>
      <c r="U10" s="204"/>
    </row>
    <row r="11" spans="1:21" ht="11.25" customHeight="1" x14ac:dyDescent="0.25">
      <c r="A11" s="53"/>
      <c r="B11" s="154" t="s">
        <v>105</v>
      </c>
      <c r="C11" s="154" t="s">
        <v>30</v>
      </c>
      <c r="D11" s="145" t="s">
        <v>36</v>
      </c>
      <c r="E11" s="141" t="s">
        <v>104</v>
      </c>
      <c r="F11" s="145" t="s">
        <v>115</v>
      </c>
      <c r="G11" s="155">
        <v>0</v>
      </c>
      <c r="H11" s="155" t="str">
        <f>_xll.qlSwapIndex(,"NOFIX",C11,2,Currency,Calendar,D11,E11,F11,$L$3,DiscountingCurve,,Trigger)</f>
        <v>obj_004f9#0002</v>
      </c>
      <c r="I11" s="155" t="e">
        <f>_xll.qlIndexFixing(H11,_xll.qlSettingsEvaluationDate(Trigger),TRUE,H11)</f>
        <v>#NUM!</v>
      </c>
      <c r="J11" s="156" t="str">
        <f>_xll.qlSimpleQuote(Currency&amp;"3L"&amp;C11&amp;QuoteSuffix,,,,Trigger)</f>
        <v>USD3L4Y_Quote#0002</v>
      </c>
      <c r="K11" s="156" t="e">
        <f>_xll.qlSimpleQuoteSetValue(J11,I11,I11)</f>
        <v>#NUM!</v>
      </c>
      <c r="L11" s="191" t="str">
        <f>_xll.qlSwapRateHelper2(,J11,$C11,Calendar,"Annual",$E11,$F11,$L$3,$G11,B11,,Permanent,Trigger,ObjectOverwrite)</f>
        <v>obj_00529#0002</v>
      </c>
      <c r="M11" s="150" t="str">
        <f>_xll.ohRangeRetrieveError(L11)</f>
        <v/>
      </c>
      <c r="N11" s="151"/>
      <c r="Q11" s="204"/>
      <c r="R11" s="202"/>
      <c r="U11" s="204"/>
    </row>
    <row r="12" spans="1:21" ht="11.25" customHeight="1" x14ac:dyDescent="0.25">
      <c r="A12" s="53"/>
      <c r="B12" s="154" t="s">
        <v>105</v>
      </c>
      <c r="C12" s="154" t="s">
        <v>29</v>
      </c>
      <c r="D12" s="145" t="s">
        <v>36</v>
      </c>
      <c r="E12" s="141" t="s">
        <v>104</v>
      </c>
      <c r="F12" s="145" t="s">
        <v>115</v>
      </c>
      <c r="G12" s="155">
        <v>0</v>
      </c>
      <c r="H12" s="155" t="str">
        <f>_xll.qlSwapIndex(,"NOFIX",C12,2,Currency,Calendar,D12,E12,F12,$L$3,DiscountingCurve,,Trigger)</f>
        <v>obj_004de#0002</v>
      </c>
      <c r="I12" s="155" t="e">
        <f>_xll.qlIndexFixing(H12,_xll.qlSettingsEvaluationDate(Trigger),TRUE,H12)</f>
        <v>#NUM!</v>
      </c>
      <c r="J12" s="156" t="str">
        <f>_xll.qlSimpleQuote(Currency&amp;"3L"&amp;C12&amp;QuoteSuffix,,,,Trigger)</f>
        <v>USD3L5Y_Quote#0002</v>
      </c>
      <c r="K12" s="156" t="e">
        <f>_xll.qlSimpleQuoteSetValue(J12,I12,I12)</f>
        <v>#NUM!</v>
      </c>
      <c r="L12" s="191" t="str">
        <f>_xll.qlSwapRateHelper2(,J12,$C12,Calendar,"Annual",$E12,$F12,$L$3,$G12,B12,,Permanent,Trigger,ObjectOverwrite)</f>
        <v>obj_0051c#0002</v>
      </c>
      <c r="M12" s="150" t="str">
        <f>_xll.ohRangeRetrieveError(L12)</f>
        <v/>
      </c>
      <c r="N12" s="151"/>
      <c r="Q12" s="204"/>
      <c r="R12" s="202"/>
      <c r="U12" s="204"/>
    </row>
    <row r="13" spans="1:21" ht="11.25" customHeight="1" x14ac:dyDescent="0.25">
      <c r="A13" s="53"/>
      <c r="B13" s="154" t="s">
        <v>105</v>
      </c>
      <c r="C13" s="154" t="s">
        <v>28</v>
      </c>
      <c r="D13" s="145" t="s">
        <v>36</v>
      </c>
      <c r="E13" s="141" t="s">
        <v>104</v>
      </c>
      <c r="F13" s="145" t="s">
        <v>115</v>
      </c>
      <c r="G13" s="155">
        <v>0</v>
      </c>
      <c r="H13" s="155" t="str">
        <f>_xll.qlSwapIndex(,"NOFIX",C13,2,Currency,Calendar,D13,E13,F13,$L$3,DiscountingCurve,,Trigger)</f>
        <v>obj_004d9#0002</v>
      </c>
      <c r="I13" s="155" t="e">
        <f>_xll.qlIndexFixing(H13,_xll.qlSettingsEvaluationDate(Trigger),TRUE,H13)</f>
        <v>#NUM!</v>
      </c>
      <c r="J13" s="156" t="str">
        <f>_xll.qlSimpleQuote(Currency&amp;"3L"&amp;C13&amp;QuoteSuffix,,,,Trigger)</f>
        <v>USD3L6Y_Quote#0002</v>
      </c>
      <c r="K13" s="156" t="e">
        <f>_xll.qlSimpleQuoteSetValue(J13,I13,I13)</f>
        <v>#NUM!</v>
      </c>
      <c r="L13" s="191" t="str">
        <f>_xll.qlSwapRateHelper2(,J13,$C13,Calendar,"Annual",$E13,$F13,$L$3,$G13,B13,,Permanent,Trigger,ObjectOverwrite)</f>
        <v>obj_0051f#0002</v>
      </c>
      <c r="M13" s="150" t="str">
        <f>_xll.ohRangeRetrieveError(L13)</f>
        <v/>
      </c>
      <c r="N13" s="151"/>
      <c r="Q13" s="204"/>
      <c r="R13" s="202"/>
      <c r="U13" s="204"/>
    </row>
    <row r="14" spans="1:21" ht="11.25" customHeight="1" x14ac:dyDescent="0.25">
      <c r="A14" s="53"/>
      <c r="B14" s="154" t="s">
        <v>105</v>
      </c>
      <c r="C14" s="154" t="s">
        <v>27</v>
      </c>
      <c r="D14" s="145" t="s">
        <v>36</v>
      </c>
      <c r="E14" s="141" t="s">
        <v>104</v>
      </c>
      <c r="F14" s="145" t="s">
        <v>115</v>
      </c>
      <c r="G14" s="155">
        <v>0</v>
      </c>
      <c r="H14" s="155" t="str">
        <f>_xll.qlSwapIndex(,"NOFIX",C14,2,Currency,Calendar,D14,E14,F14,$L$3,DiscountingCurve,,Trigger)</f>
        <v>obj_004c1#0002</v>
      </c>
      <c r="I14" s="155" t="e">
        <f>_xll.qlIndexFixing(H14,_xll.qlSettingsEvaluationDate(Trigger),TRUE,H14)</f>
        <v>#NUM!</v>
      </c>
      <c r="J14" s="156" t="str">
        <f>_xll.qlSimpleQuote(Currency&amp;"3L"&amp;C14&amp;QuoteSuffix,,,,Trigger)</f>
        <v>USD3L7Y_Quote#0002</v>
      </c>
      <c r="K14" s="156" t="e">
        <f>_xll.qlSimpleQuoteSetValue(J14,I14,I14)</f>
        <v>#NUM!</v>
      </c>
      <c r="L14" s="191" t="str">
        <f>_xll.qlSwapRateHelper2(,J14,$C14,Calendar,"Annual",$E14,$F14,$L$3,$G14,B14,,Permanent,Trigger,ObjectOverwrite)</f>
        <v>obj_00515#0002</v>
      </c>
      <c r="M14" s="150" t="str">
        <f>_xll.ohRangeRetrieveError(L14)</f>
        <v/>
      </c>
      <c r="N14" s="151"/>
      <c r="Q14" s="204"/>
      <c r="R14" s="202"/>
      <c r="U14" s="204"/>
    </row>
    <row r="15" spans="1:21" ht="11.25" customHeight="1" x14ac:dyDescent="0.25">
      <c r="A15" s="53"/>
      <c r="B15" s="154" t="s">
        <v>105</v>
      </c>
      <c r="C15" s="154" t="s">
        <v>26</v>
      </c>
      <c r="D15" s="145" t="s">
        <v>36</v>
      </c>
      <c r="E15" s="141" t="s">
        <v>104</v>
      </c>
      <c r="F15" s="145" t="s">
        <v>115</v>
      </c>
      <c r="G15" s="155">
        <v>0</v>
      </c>
      <c r="H15" s="155" t="str">
        <f>_xll.qlSwapIndex(,"NOFIX",C15,2,Currency,Calendar,D15,E15,F15,$L$3,DiscountingCurve,,Trigger)</f>
        <v>obj_004eb#0002</v>
      </c>
      <c r="I15" s="155" t="e">
        <f>_xll.qlIndexFixing(H15,_xll.qlSettingsEvaluationDate(Trigger),TRUE,H15)</f>
        <v>#NUM!</v>
      </c>
      <c r="J15" s="156" t="str">
        <f>_xll.qlSimpleQuote(Currency&amp;"3L"&amp;C15&amp;QuoteSuffix,,,,Trigger)</f>
        <v>USD3L8Y_Quote#0002</v>
      </c>
      <c r="K15" s="156" t="e">
        <f>_xll.qlSimpleQuoteSetValue(J15,I15,I15)</f>
        <v>#NUM!</v>
      </c>
      <c r="L15" s="191" t="str">
        <f>_xll.qlSwapRateHelper2(,J15,$C15,Calendar,"Annual",$E15,$F15,$L$3,$G15,B15,,Permanent,Trigger,ObjectOverwrite)</f>
        <v>obj_00516#0002</v>
      </c>
      <c r="M15" s="150" t="str">
        <f>_xll.ohRangeRetrieveError(L15)</f>
        <v/>
      </c>
      <c r="N15" s="151"/>
      <c r="Q15" s="204"/>
      <c r="R15" s="202"/>
      <c r="U15" s="204"/>
    </row>
    <row r="16" spans="1:21" ht="11.25" customHeight="1" x14ac:dyDescent="0.25">
      <c r="A16" s="53"/>
      <c r="B16" s="154" t="s">
        <v>105</v>
      </c>
      <c r="C16" s="154" t="s">
        <v>25</v>
      </c>
      <c r="D16" s="145" t="s">
        <v>36</v>
      </c>
      <c r="E16" s="141" t="s">
        <v>104</v>
      </c>
      <c r="F16" s="145" t="s">
        <v>115</v>
      </c>
      <c r="G16" s="155">
        <v>0</v>
      </c>
      <c r="H16" s="155" t="str">
        <f>_xll.qlSwapIndex(,"NOFIX",C16,2,Currency,Calendar,D16,E16,F16,$L$3,DiscountingCurve,,Trigger)</f>
        <v>obj_004cf#0002</v>
      </c>
      <c r="I16" s="155" t="e">
        <f>_xll.qlIndexFixing(H16,_xll.qlSettingsEvaluationDate(Trigger),TRUE,H16)</f>
        <v>#NUM!</v>
      </c>
      <c r="J16" s="156" t="str">
        <f>_xll.qlSimpleQuote(Currency&amp;"3L"&amp;C16&amp;QuoteSuffix,,,,Trigger)</f>
        <v>USD3L9Y_Quote#0002</v>
      </c>
      <c r="K16" s="156" t="e">
        <f>_xll.qlSimpleQuoteSetValue(J16,I16,I16)</f>
        <v>#NUM!</v>
      </c>
      <c r="L16" s="191" t="str">
        <f>_xll.qlSwapRateHelper2(,J16,$C16,Calendar,"Annual",$E16,$F16,$L$3,$G16,B16,,Permanent,Trigger,ObjectOverwrite)</f>
        <v>obj_00519#0002</v>
      </c>
      <c r="M16" s="150" t="str">
        <f>_xll.ohRangeRetrieveError(L16)</f>
        <v/>
      </c>
      <c r="N16" s="151"/>
      <c r="Q16" s="204"/>
      <c r="R16" s="202"/>
      <c r="U16" s="204"/>
    </row>
    <row r="17" spans="1:21" ht="11.25" customHeight="1" x14ac:dyDescent="0.25">
      <c r="A17" s="53"/>
      <c r="B17" s="154" t="s">
        <v>105</v>
      </c>
      <c r="C17" s="154" t="s">
        <v>24</v>
      </c>
      <c r="D17" s="145" t="s">
        <v>36</v>
      </c>
      <c r="E17" s="141" t="s">
        <v>104</v>
      </c>
      <c r="F17" s="145" t="s">
        <v>115</v>
      </c>
      <c r="G17" s="155">
        <v>0</v>
      </c>
      <c r="H17" s="155" t="str">
        <f>_xll.qlSwapIndex(,"NOFIX",C17,2,Currency,Calendar,D17,E17,F17,$L$3,DiscountingCurve,,Trigger)</f>
        <v>obj_004ed#0002</v>
      </c>
      <c r="I17" s="155" t="e">
        <f>_xll.qlIndexFixing(H17,_xll.qlSettingsEvaluationDate(Trigger),TRUE,H17)</f>
        <v>#NUM!</v>
      </c>
      <c r="J17" s="156" t="str">
        <f>_xll.qlSimpleQuote(Currency&amp;"3L"&amp;C17&amp;QuoteSuffix,,,,Trigger)</f>
        <v>USD3L10Y_Quote#0002</v>
      </c>
      <c r="K17" s="156" t="e">
        <f>_xll.qlSimpleQuoteSetValue(J17,I17,I17)</f>
        <v>#NUM!</v>
      </c>
      <c r="L17" s="191" t="str">
        <f>_xll.qlSwapRateHelper2(,J17,$C17,Calendar,"Annual",$E17,$F17,$L$3,$G17,B17,,Permanent,Trigger,ObjectOverwrite)</f>
        <v>obj_0051a#0002</v>
      </c>
      <c r="M17" s="150" t="str">
        <f>_xll.ohRangeRetrieveError(L17)</f>
        <v/>
      </c>
      <c r="N17" s="151"/>
      <c r="Q17" s="204"/>
      <c r="R17" s="202"/>
      <c r="U17" s="204"/>
    </row>
    <row r="18" spans="1:21" ht="11.25" customHeight="1" x14ac:dyDescent="0.25">
      <c r="A18" s="53"/>
      <c r="B18" s="154" t="s">
        <v>105</v>
      </c>
      <c r="C18" s="154" t="s">
        <v>23</v>
      </c>
      <c r="D18" s="145" t="s">
        <v>36</v>
      </c>
      <c r="E18" s="141" t="s">
        <v>104</v>
      </c>
      <c r="F18" s="145" t="s">
        <v>115</v>
      </c>
      <c r="G18" s="155">
        <v>0</v>
      </c>
      <c r="H18" s="155" t="str">
        <f>_xll.qlSwapIndex(,"NOFIX",C18,2,Currency,Calendar,D18,E18,F18,$L$3,DiscountingCurve,,Trigger)</f>
        <v>obj_004df#0002</v>
      </c>
      <c r="I18" s="155" t="e">
        <f>_xll.qlIndexFixing(H18,_xll.qlSettingsEvaluationDate(Trigger),TRUE,H18)</f>
        <v>#NUM!</v>
      </c>
      <c r="J18" s="156" t="str">
        <f>_xll.qlSimpleQuote(Currency&amp;"3L"&amp;C18&amp;QuoteSuffix,,,,Trigger)</f>
        <v>USD3L11Y_Quote#0002</v>
      </c>
      <c r="K18" s="156" t="e">
        <f>_xll.qlSimpleQuoteSetValue(J18,I18,I18)</f>
        <v>#NUM!</v>
      </c>
      <c r="L18" s="191" t="str">
        <f>_xll.qlSwapRateHelper2(,J18,$C18,Calendar,"Annual",$E18,$F18,$L$3,$G18,B18,,Permanent,Trigger,ObjectOverwrite)</f>
        <v>obj_00509#0002</v>
      </c>
      <c r="M18" s="150" t="str">
        <f>_xll.ohRangeRetrieveError(L18)</f>
        <v/>
      </c>
      <c r="N18" s="151"/>
      <c r="Q18" s="204"/>
      <c r="R18" s="202"/>
      <c r="U18" s="204"/>
    </row>
    <row r="19" spans="1:21" ht="11.25" customHeight="1" x14ac:dyDescent="0.25">
      <c r="A19" s="53"/>
      <c r="B19" s="154" t="s">
        <v>105</v>
      </c>
      <c r="C19" s="154" t="s">
        <v>22</v>
      </c>
      <c r="D19" s="145" t="s">
        <v>36</v>
      </c>
      <c r="E19" s="141" t="s">
        <v>104</v>
      </c>
      <c r="F19" s="145" t="s">
        <v>115</v>
      </c>
      <c r="G19" s="155">
        <v>0</v>
      </c>
      <c r="H19" s="155" t="str">
        <f>_xll.qlSwapIndex(,"NOFIX",C19,2,Currency,Calendar,D19,E19,F19,$L$3,DiscountingCurve,,Trigger)</f>
        <v>obj_004fd#0002</v>
      </c>
      <c r="I19" s="155" t="e">
        <f>_xll.qlIndexFixing(H19,_xll.qlSettingsEvaluationDate(Trigger),TRUE,H19)</f>
        <v>#NUM!</v>
      </c>
      <c r="J19" s="156" t="str">
        <f>_xll.qlSimpleQuote(Currency&amp;"3L"&amp;C19&amp;QuoteSuffix,,,,Trigger)</f>
        <v>USD3L12Y_Quote#0002</v>
      </c>
      <c r="K19" s="156" t="e">
        <f>_xll.qlSimpleQuoteSetValue(J19,I19,I19)</f>
        <v>#NUM!</v>
      </c>
      <c r="L19" s="191" t="str">
        <f>_xll.qlSwapRateHelper2(,J19,$C19,Calendar,"Annual",$E19,$F19,$L$3,$G19,B19,,Permanent,Trigger,ObjectOverwrite)</f>
        <v>obj_0050d#0002</v>
      </c>
      <c r="M19" s="150" t="str">
        <f>_xll.ohRangeRetrieveError(L19)</f>
        <v/>
      </c>
      <c r="N19" s="151"/>
      <c r="Q19" s="204"/>
      <c r="R19" s="202"/>
      <c r="U19" s="204"/>
    </row>
    <row r="20" spans="1:21" ht="11.25" customHeight="1" x14ac:dyDescent="0.25">
      <c r="A20" s="53"/>
      <c r="B20" s="154" t="s">
        <v>105</v>
      </c>
      <c r="C20" s="154" t="s">
        <v>21</v>
      </c>
      <c r="D20" s="145" t="s">
        <v>36</v>
      </c>
      <c r="E20" s="141" t="s">
        <v>104</v>
      </c>
      <c r="F20" s="145" t="s">
        <v>115</v>
      </c>
      <c r="G20" s="155">
        <v>0</v>
      </c>
      <c r="H20" s="155" t="str">
        <f>_xll.qlSwapIndex(,"NOFIX",C20,2,Currency,Calendar,D20,E20,F20,$L$3,DiscountingCurve,,Trigger)</f>
        <v>obj_004d0#0002</v>
      </c>
      <c r="I20" s="155" t="e">
        <f>_xll.qlIndexFixing(H20,_xll.qlSettingsEvaluationDate(Trigger),TRUE,H20)</f>
        <v>#NUM!</v>
      </c>
      <c r="J20" s="156" t="str">
        <f>_xll.qlSimpleQuote(Currency&amp;"3L"&amp;C20&amp;QuoteSuffix,,,,Trigger)</f>
        <v>USD3L13Y_Quote#0002</v>
      </c>
      <c r="K20" s="156" t="e">
        <f>_xll.qlSimpleQuoteSetValue(J20,I20,I20)</f>
        <v>#NUM!</v>
      </c>
      <c r="L20" s="191" t="str">
        <f>_xll.qlSwapRateHelper2(,J20,$C20,Calendar,"Annual",$E20,$F20,$L$3,$G20,B20,,Permanent,Trigger,ObjectOverwrite)</f>
        <v>obj_0051d#0002</v>
      </c>
      <c r="M20" s="150" t="str">
        <f>_xll.ohRangeRetrieveError(L20)</f>
        <v/>
      </c>
      <c r="N20" s="151"/>
      <c r="Q20" s="204"/>
      <c r="R20" s="202"/>
      <c r="U20" s="204"/>
    </row>
    <row r="21" spans="1:21" ht="11.25" customHeight="1" x14ac:dyDescent="0.25">
      <c r="A21" s="53"/>
      <c r="B21" s="154" t="s">
        <v>105</v>
      </c>
      <c r="C21" s="154" t="s">
        <v>20</v>
      </c>
      <c r="D21" s="145" t="s">
        <v>36</v>
      </c>
      <c r="E21" s="141" t="s">
        <v>104</v>
      </c>
      <c r="F21" s="145" t="s">
        <v>115</v>
      </c>
      <c r="G21" s="155">
        <v>0</v>
      </c>
      <c r="H21" s="155" t="str">
        <f>_xll.qlSwapIndex(,"NOFIX",C21,2,Currency,Calendar,D21,E21,F21,$L$3,DiscountingCurve,,Trigger)</f>
        <v>obj_004cd#0002</v>
      </c>
      <c r="I21" s="155" t="e">
        <f>_xll.qlIndexFixing(H21,_xll.qlSettingsEvaluationDate(Trigger),TRUE,H21)</f>
        <v>#NUM!</v>
      </c>
      <c r="J21" s="156" t="str">
        <f>_xll.qlSimpleQuote(Currency&amp;"3L"&amp;C21&amp;QuoteSuffix,,,,Trigger)</f>
        <v>USD3L14Y_Quote#0002</v>
      </c>
      <c r="K21" s="156" t="e">
        <f>_xll.qlSimpleQuoteSetValue(J21,I21,I21)</f>
        <v>#NUM!</v>
      </c>
      <c r="L21" s="191" t="str">
        <f>_xll.qlSwapRateHelper2(,J21,$C21,Calendar,"Annual",$E21,$F21,$L$3,$G21,B21,,Permanent,Trigger,ObjectOverwrite)</f>
        <v>obj_0051b#0002</v>
      </c>
      <c r="M21" s="150" t="str">
        <f>_xll.ohRangeRetrieveError(L21)</f>
        <v/>
      </c>
      <c r="N21" s="151"/>
      <c r="Q21" s="204"/>
      <c r="R21" s="202"/>
      <c r="U21" s="204"/>
    </row>
    <row r="22" spans="1:21" ht="11.25" customHeight="1" x14ac:dyDescent="0.25">
      <c r="A22" s="53"/>
      <c r="B22" s="154" t="s">
        <v>105</v>
      </c>
      <c r="C22" s="154" t="s">
        <v>19</v>
      </c>
      <c r="D22" s="145" t="s">
        <v>36</v>
      </c>
      <c r="E22" s="141" t="s">
        <v>104</v>
      </c>
      <c r="F22" s="145" t="s">
        <v>115</v>
      </c>
      <c r="G22" s="155">
        <v>0</v>
      </c>
      <c r="H22" s="155" t="str">
        <f>_xll.qlSwapIndex(,"NOFIX",C22,2,Currency,Calendar,D22,E22,F22,$L$3,DiscountingCurve,,Trigger)</f>
        <v>obj_004cc#0002</v>
      </c>
      <c r="I22" s="155" t="e">
        <f>_xll.qlIndexFixing(H22,_xll.qlSettingsEvaluationDate(Trigger),TRUE,H22)</f>
        <v>#NUM!</v>
      </c>
      <c r="J22" s="156" t="str">
        <f>_xll.qlSimpleQuote(Currency&amp;"3L"&amp;C22&amp;QuoteSuffix,,,,Trigger)</f>
        <v>USD3L15Y_Quote#0002</v>
      </c>
      <c r="K22" s="156" t="e">
        <f>_xll.qlSimpleQuoteSetValue(J22,I22,I22)</f>
        <v>#NUM!</v>
      </c>
      <c r="L22" s="191" t="str">
        <f>_xll.qlSwapRateHelper2(,J22,$C22,Calendar,"Annual",$E22,$F22,$L$3,$G22,B22,,Permanent,Trigger,ObjectOverwrite)</f>
        <v>obj_00522#0002</v>
      </c>
      <c r="M22" s="150" t="str">
        <f>_xll.ohRangeRetrieveError(L22)</f>
        <v/>
      </c>
      <c r="N22" s="151"/>
      <c r="Q22" s="204"/>
      <c r="R22" s="202"/>
      <c r="U22" s="204"/>
    </row>
    <row r="23" spans="1:21" ht="11.25" customHeight="1" x14ac:dyDescent="0.25">
      <c r="A23" s="53"/>
      <c r="B23" s="154" t="s">
        <v>105</v>
      </c>
      <c r="C23" s="154" t="s">
        <v>18</v>
      </c>
      <c r="D23" s="145" t="s">
        <v>36</v>
      </c>
      <c r="E23" s="141" t="s">
        <v>104</v>
      </c>
      <c r="F23" s="145" t="s">
        <v>115</v>
      </c>
      <c r="G23" s="155">
        <v>0</v>
      </c>
      <c r="H23" s="155" t="str">
        <f>_xll.qlSwapIndex(,"NOFIX",C23,2,Currency,Calendar,D23,E23,F23,$L$3,DiscountingCurve,,Trigger)</f>
        <v>obj_004f6#0002</v>
      </c>
      <c r="I23" s="155" t="e">
        <f>_xll.qlIndexFixing(H23,_xll.qlSettingsEvaluationDate(Trigger),TRUE,H23)</f>
        <v>#NUM!</v>
      </c>
      <c r="J23" s="156" t="str">
        <f>_xll.qlSimpleQuote(Currency&amp;"3L"&amp;C23&amp;QuoteSuffix,,,,Trigger)</f>
        <v>USD3L16Y_Quote#0002</v>
      </c>
      <c r="K23" s="156" t="e">
        <f>_xll.qlSimpleQuoteSetValue(J23,I23,I23)</f>
        <v>#NUM!</v>
      </c>
      <c r="L23" s="191" t="str">
        <f>_xll.qlSwapRateHelper2(,J23,$C23,Calendar,"Annual",$E23,$F23,$L$3,$G23,B23,,Permanent,Trigger,ObjectOverwrite)</f>
        <v>obj_00520#0002</v>
      </c>
      <c r="M23" s="150" t="str">
        <f>_xll.ohRangeRetrieveError(L23)</f>
        <v/>
      </c>
      <c r="N23" s="151"/>
      <c r="Q23" s="204"/>
      <c r="R23" s="202"/>
      <c r="U23" s="204"/>
    </row>
    <row r="24" spans="1:21" ht="11.25" customHeight="1" x14ac:dyDescent="0.25">
      <c r="A24" s="53"/>
      <c r="B24" s="154" t="s">
        <v>105</v>
      </c>
      <c r="C24" s="154" t="s">
        <v>17</v>
      </c>
      <c r="D24" s="145" t="s">
        <v>36</v>
      </c>
      <c r="E24" s="141" t="s">
        <v>104</v>
      </c>
      <c r="F24" s="145" t="s">
        <v>115</v>
      </c>
      <c r="G24" s="155">
        <v>0</v>
      </c>
      <c r="H24" s="155" t="str">
        <f>_xll.qlSwapIndex(,"NOFIX",C24,2,Currency,Calendar,D24,E24,F24,$L$3,DiscountingCurve,,Trigger)</f>
        <v>obj_004fa#0002</v>
      </c>
      <c r="I24" s="155" t="e">
        <f>_xll.qlIndexFixing(H24,_xll.qlSettingsEvaluationDate(Trigger),TRUE,H24)</f>
        <v>#NUM!</v>
      </c>
      <c r="J24" s="156" t="str">
        <f>_xll.qlSimpleQuote(Currency&amp;"3L"&amp;C24&amp;QuoteSuffix,,,,Trigger)</f>
        <v>USD3L17Y_Quote#0002</v>
      </c>
      <c r="K24" s="156" t="e">
        <f>_xll.qlSimpleQuoteSetValue(J24,I24,I24)</f>
        <v>#NUM!</v>
      </c>
      <c r="L24" s="191" t="str">
        <f>_xll.qlSwapRateHelper2(,J24,$C24,Calendar,"Annual",$E24,$F24,$L$3,$G24,B24,,Permanent,Trigger,ObjectOverwrite)</f>
        <v>obj_00507#0002</v>
      </c>
      <c r="M24" s="150" t="str">
        <f>_xll.ohRangeRetrieveError(L24)</f>
        <v/>
      </c>
      <c r="N24" s="151"/>
      <c r="Q24" s="204"/>
      <c r="R24" s="202"/>
      <c r="U24" s="204"/>
    </row>
    <row r="25" spans="1:21" ht="11.25" customHeight="1" x14ac:dyDescent="0.25">
      <c r="A25" s="53"/>
      <c r="B25" s="154" t="s">
        <v>105</v>
      </c>
      <c r="C25" s="154" t="s">
        <v>16</v>
      </c>
      <c r="D25" s="145" t="s">
        <v>36</v>
      </c>
      <c r="E25" s="141" t="s">
        <v>104</v>
      </c>
      <c r="F25" s="145" t="s">
        <v>115</v>
      </c>
      <c r="G25" s="155">
        <v>0</v>
      </c>
      <c r="H25" s="155" t="str">
        <f>_xll.qlSwapIndex(,"NOFIX",C25,2,Currency,Calendar,D25,E25,F25,$L$3,DiscountingCurve,,Trigger)</f>
        <v>obj_004d6#0002</v>
      </c>
      <c r="I25" s="155" t="e">
        <f>_xll.qlIndexFixing(H25,_xll.qlSettingsEvaluationDate(Trigger),TRUE,H25)</f>
        <v>#NUM!</v>
      </c>
      <c r="J25" s="156" t="str">
        <f>_xll.qlSimpleQuote(Currency&amp;"3L"&amp;C25&amp;QuoteSuffix,,,,Trigger)</f>
        <v>USD3L18Y_Quote#0002</v>
      </c>
      <c r="K25" s="156" t="e">
        <f>_xll.qlSimpleQuoteSetValue(J25,I25,I25)</f>
        <v>#NUM!</v>
      </c>
      <c r="L25" s="191" t="str">
        <f>_xll.qlSwapRateHelper2(,J25,$C25,Calendar,"Annual",$E25,$F25,$L$3,$G25,B25,,Permanent,Trigger,ObjectOverwrite)</f>
        <v>obj_00514#0002</v>
      </c>
      <c r="M25" s="150" t="str">
        <f>_xll.ohRangeRetrieveError(L25)</f>
        <v/>
      </c>
      <c r="N25" s="151"/>
      <c r="Q25" s="204"/>
      <c r="R25" s="202"/>
      <c r="U25" s="204"/>
    </row>
    <row r="26" spans="1:21" ht="11.25" customHeight="1" x14ac:dyDescent="0.25">
      <c r="A26" s="53"/>
      <c r="B26" s="154" t="s">
        <v>105</v>
      </c>
      <c r="C26" s="154" t="s">
        <v>15</v>
      </c>
      <c r="D26" s="145" t="s">
        <v>36</v>
      </c>
      <c r="E26" s="141" t="s">
        <v>104</v>
      </c>
      <c r="F26" s="145" t="s">
        <v>115</v>
      </c>
      <c r="G26" s="155">
        <v>0</v>
      </c>
      <c r="H26" s="155" t="str">
        <f>_xll.qlSwapIndex(,"NOFIX",C26,2,Currency,Calendar,D26,E26,F26,$L$3,DiscountingCurve,,Trigger)</f>
        <v>obj_004db#0002</v>
      </c>
      <c r="I26" s="155" t="e">
        <f>_xll.qlIndexFixing(H26,_xll.qlSettingsEvaluationDate(Trigger),TRUE,H26)</f>
        <v>#NUM!</v>
      </c>
      <c r="J26" s="156" t="str">
        <f>_xll.qlSimpleQuote(Currency&amp;"3L"&amp;C26&amp;QuoteSuffix,,,,Trigger)</f>
        <v>USD3L19Y_Quote#0002</v>
      </c>
      <c r="K26" s="156" t="e">
        <f>_xll.qlSimpleQuoteSetValue(J26,I26,I26)</f>
        <v>#NUM!</v>
      </c>
      <c r="L26" s="191" t="str">
        <f>_xll.qlSwapRateHelper2(,J26,$C26,Calendar,"Annual",$E26,$F26,$L$3,$G26,B26,,Permanent,Trigger,ObjectOverwrite)</f>
        <v>obj_00518#0002</v>
      </c>
      <c r="M26" s="150" t="str">
        <f>_xll.ohRangeRetrieveError(L26)</f>
        <v/>
      </c>
      <c r="N26" s="151"/>
      <c r="Q26" s="204"/>
      <c r="R26" s="202"/>
      <c r="U26" s="204"/>
    </row>
    <row r="27" spans="1:21" ht="11.25" customHeight="1" x14ac:dyDescent="0.25">
      <c r="A27" s="53"/>
      <c r="B27" s="154" t="s">
        <v>105</v>
      </c>
      <c r="C27" s="154" t="s">
        <v>14</v>
      </c>
      <c r="D27" s="145" t="s">
        <v>36</v>
      </c>
      <c r="E27" s="141" t="s">
        <v>104</v>
      </c>
      <c r="F27" s="145" t="s">
        <v>115</v>
      </c>
      <c r="G27" s="155">
        <v>0</v>
      </c>
      <c r="H27" s="155" t="str">
        <f>_xll.qlSwapIndex(,"NOFIX",C27,2,Currency,Calendar,D27,E27,F27,$L$3,DiscountingCurve,,Trigger)</f>
        <v>obj_004ea#0002</v>
      </c>
      <c r="I27" s="155" t="e">
        <f>_xll.qlIndexFixing(H27,_xll.qlSettingsEvaluationDate(Trigger),TRUE,H27)</f>
        <v>#NUM!</v>
      </c>
      <c r="J27" s="156" t="str">
        <f>_xll.qlSimpleQuote(Currency&amp;"3L"&amp;C27&amp;QuoteSuffix,,,,Trigger)</f>
        <v>USD3L20Y_Quote#0002</v>
      </c>
      <c r="K27" s="156" t="e">
        <f>_xll.qlSimpleQuoteSetValue(J27,I27,I27)</f>
        <v>#NUM!</v>
      </c>
      <c r="L27" s="191" t="str">
        <f>_xll.qlSwapRateHelper2(,J27,$C27,Calendar,"Annual",$E27,$F27,$L$3,$G27,B27,,Permanent,Trigger,ObjectOverwrite)</f>
        <v>obj_00513#0002</v>
      </c>
      <c r="M27" s="150" t="str">
        <f>_xll.ohRangeRetrieveError(L27)</f>
        <v/>
      </c>
      <c r="N27" s="151"/>
      <c r="Q27" s="204"/>
      <c r="R27" s="202"/>
      <c r="U27" s="204"/>
    </row>
    <row r="28" spans="1:21" ht="11.25" customHeight="1" x14ac:dyDescent="0.25">
      <c r="A28" s="53"/>
      <c r="B28" s="154" t="s">
        <v>105</v>
      </c>
      <c r="C28" s="154" t="s">
        <v>13</v>
      </c>
      <c r="D28" s="145" t="s">
        <v>36</v>
      </c>
      <c r="E28" s="141" t="s">
        <v>104</v>
      </c>
      <c r="F28" s="145" t="s">
        <v>115</v>
      </c>
      <c r="G28" s="155">
        <v>0</v>
      </c>
      <c r="H28" s="155" t="str">
        <f>_xll.qlSwapIndex(,"NOFIX",C28,2,Currency,Calendar,D28,E28,F28,$L$3,DiscountingCurve,,Trigger)</f>
        <v>obj_004d3#0002</v>
      </c>
      <c r="I28" s="155" t="e">
        <f>_xll.qlIndexFixing(H28,_xll.qlSettingsEvaluationDate(Trigger),TRUE,H28)</f>
        <v>#NUM!</v>
      </c>
      <c r="J28" s="156" t="str">
        <f>_xll.qlSimpleQuote(Currency&amp;"3L"&amp;C28&amp;QuoteSuffix,,,,Trigger)</f>
        <v>USD3L21Y_Quote#0002</v>
      </c>
      <c r="K28" s="156" t="e">
        <f>_xll.qlSimpleQuoteSetValue(J28,I28,I28)</f>
        <v>#NUM!</v>
      </c>
      <c r="L28" s="191" t="str">
        <f>_xll.qlSwapRateHelper2(,J28,$C28,Calendar,"Annual",$E28,$F28,$L$3,$G28,B28,,Permanent,Trigger,ObjectOverwrite)</f>
        <v>obj_0051e#0002</v>
      </c>
      <c r="M28" s="150" t="str">
        <f>_xll.ohRangeRetrieveError(L28)</f>
        <v/>
      </c>
      <c r="N28" s="151"/>
      <c r="Q28" s="204"/>
      <c r="R28" s="202"/>
      <c r="U28" s="204"/>
    </row>
    <row r="29" spans="1:21" ht="11.25" customHeight="1" x14ac:dyDescent="0.25">
      <c r="A29" s="53"/>
      <c r="B29" s="154" t="s">
        <v>105</v>
      </c>
      <c r="C29" s="154" t="s">
        <v>12</v>
      </c>
      <c r="D29" s="145" t="s">
        <v>36</v>
      </c>
      <c r="E29" s="141" t="s">
        <v>104</v>
      </c>
      <c r="F29" s="145" t="s">
        <v>115</v>
      </c>
      <c r="G29" s="155">
        <v>0</v>
      </c>
      <c r="H29" s="155" t="str">
        <f>_xll.qlSwapIndex(,"NOFIX",C29,2,Currency,Calendar,D29,E29,F29,$L$3,DiscountingCurve,,Trigger)</f>
        <v>obj_004d4#0002</v>
      </c>
      <c r="I29" s="155" t="e">
        <f>_xll.qlIndexFixing(H29,_xll.qlSettingsEvaluationDate(Trigger),TRUE,H29)</f>
        <v>#NUM!</v>
      </c>
      <c r="J29" s="156" t="str">
        <f>_xll.qlSimpleQuote(Currency&amp;"3L"&amp;C29&amp;QuoteSuffix,,,,Trigger)</f>
        <v>USD3L22Y_Quote#0002</v>
      </c>
      <c r="K29" s="156" t="e">
        <f>_xll.qlSimpleQuoteSetValue(J29,I29,I29)</f>
        <v>#NUM!</v>
      </c>
      <c r="L29" s="191" t="str">
        <f>_xll.qlSwapRateHelper2(,J29,$C29,Calendar,"Annual",$E29,$F29,$L$3,$G29,B29,,Permanent,Trigger,ObjectOverwrite)</f>
        <v>obj_00505#0002</v>
      </c>
      <c r="M29" s="150" t="str">
        <f>_xll.ohRangeRetrieveError(L29)</f>
        <v/>
      </c>
      <c r="N29" s="151"/>
      <c r="Q29" s="204"/>
      <c r="R29" s="202"/>
      <c r="U29" s="204"/>
    </row>
    <row r="30" spans="1:21" ht="11.25" customHeight="1" x14ac:dyDescent="0.25">
      <c r="A30" s="53"/>
      <c r="B30" s="154" t="s">
        <v>105</v>
      </c>
      <c r="C30" s="154" t="s">
        <v>11</v>
      </c>
      <c r="D30" s="145" t="s">
        <v>36</v>
      </c>
      <c r="E30" s="141" t="s">
        <v>104</v>
      </c>
      <c r="F30" s="145" t="s">
        <v>115</v>
      </c>
      <c r="G30" s="155">
        <v>0</v>
      </c>
      <c r="H30" s="155" t="str">
        <f>_xll.qlSwapIndex(,"NOFIX",C30,2,Currency,Calendar,D30,E30,F30,$L$3,DiscountingCurve,,Trigger)</f>
        <v>obj_004bb#0002</v>
      </c>
      <c r="I30" s="155" t="e">
        <f>_xll.qlIndexFixing(H30,_xll.qlSettingsEvaluationDate(Trigger),TRUE,H30)</f>
        <v>#NUM!</v>
      </c>
      <c r="J30" s="156" t="str">
        <f>_xll.qlSimpleQuote(Currency&amp;"3L"&amp;C30&amp;QuoteSuffix,,,,Trigger)</f>
        <v>USD3L23Y_Quote#0002</v>
      </c>
      <c r="K30" s="156" t="e">
        <f>_xll.qlSimpleQuoteSetValue(J30,I30,I30)</f>
        <v>#NUM!</v>
      </c>
      <c r="L30" s="191" t="str">
        <f>_xll.qlSwapRateHelper2(,J30,$C30,Calendar,"Annual",$E30,$F30,$L$3,$G30,B30,,Permanent,Trigger,ObjectOverwrite)</f>
        <v>obj_00525#0002</v>
      </c>
      <c r="M30" s="150" t="str">
        <f>_xll.ohRangeRetrieveError(L30)</f>
        <v/>
      </c>
      <c r="N30" s="151"/>
      <c r="Q30" s="204"/>
      <c r="R30" s="202"/>
      <c r="U30" s="204"/>
    </row>
    <row r="31" spans="1:21" ht="11.25" customHeight="1" x14ac:dyDescent="0.25">
      <c r="A31" s="53"/>
      <c r="B31" s="154" t="s">
        <v>105</v>
      </c>
      <c r="C31" s="154" t="s">
        <v>10</v>
      </c>
      <c r="D31" s="145" t="s">
        <v>36</v>
      </c>
      <c r="E31" s="141" t="s">
        <v>104</v>
      </c>
      <c r="F31" s="145" t="s">
        <v>115</v>
      </c>
      <c r="G31" s="155">
        <v>0</v>
      </c>
      <c r="H31" s="155" t="str">
        <f>_xll.qlSwapIndex(,"NOFIX",C31,2,Currency,Calendar,D31,E31,F31,$L$3,DiscountingCurve,,Trigger)</f>
        <v>obj_004bc#0002</v>
      </c>
      <c r="I31" s="155" t="e">
        <f>_xll.qlIndexFixing(H31,_xll.qlSettingsEvaluationDate(Trigger),TRUE,H31)</f>
        <v>#NUM!</v>
      </c>
      <c r="J31" s="156" t="str">
        <f>_xll.qlSimpleQuote(Currency&amp;"3L"&amp;C31&amp;QuoteSuffix,,,,Trigger)</f>
        <v>USD3L24Y_Quote#0002</v>
      </c>
      <c r="K31" s="156" t="e">
        <f>_xll.qlSimpleQuoteSetValue(J31,I31,I31)</f>
        <v>#NUM!</v>
      </c>
      <c r="L31" s="191" t="str">
        <f>_xll.qlSwapRateHelper2(,J31,$C31,Calendar,"Annual",$E31,$F31,$L$3,$G31,B31,,Permanent,Trigger,ObjectOverwrite)</f>
        <v>obj_00512#0002</v>
      </c>
      <c r="M31" s="150" t="str">
        <f>_xll.ohRangeRetrieveError(L31)</f>
        <v/>
      </c>
      <c r="N31" s="151"/>
      <c r="Q31" s="204"/>
      <c r="R31" s="202"/>
      <c r="U31" s="204"/>
    </row>
    <row r="32" spans="1:21" ht="11.25" customHeight="1" x14ac:dyDescent="0.25">
      <c r="A32" s="53"/>
      <c r="B32" s="154" t="s">
        <v>105</v>
      </c>
      <c r="C32" s="154" t="s">
        <v>9</v>
      </c>
      <c r="D32" s="145" t="s">
        <v>36</v>
      </c>
      <c r="E32" s="141" t="s">
        <v>104</v>
      </c>
      <c r="F32" s="145" t="s">
        <v>115</v>
      </c>
      <c r="G32" s="155">
        <v>0</v>
      </c>
      <c r="H32" s="155" t="str">
        <f>_xll.qlSwapIndex(,"NOFIX",C32,2,Currency,Calendar,D32,E32,F32,$L$3,DiscountingCurve,,Trigger)</f>
        <v>obj_004e5#0002</v>
      </c>
      <c r="I32" s="155" t="e">
        <f>_xll.qlIndexFixing(H32,_xll.qlSettingsEvaluationDate(Trigger),TRUE,H32)</f>
        <v>#NUM!</v>
      </c>
      <c r="J32" s="156" t="str">
        <f>_xll.qlSimpleQuote(Currency&amp;"3L"&amp;C32&amp;QuoteSuffix,,,,Trigger)</f>
        <v>USD3L25Y_Quote#0002</v>
      </c>
      <c r="K32" s="156" t="e">
        <f>_xll.qlSimpleQuoteSetValue(J32,I32,I32)</f>
        <v>#NUM!</v>
      </c>
      <c r="L32" s="191" t="str">
        <f>_xll.qlSwapRateHelper2(,J32,$C32,Calendar,"Annual",$E32,$F32,$L$3,$G32,B32,,Permanent,Trigger,ObjectOverwrite)</f>
        <v>obj_00527#0002</v>
      </c>
      <c r="M32" s="150" t="str">
        <f>_xll.ohRangeRetrieveError(L32)</f>
        <v/>
      </c>
      <c r="N32" s="151"/>
      <c r="Q32" s="204"/>
      <c r="R32" s="202"/>
      <c r="U32" s="204"/>
    </row>
    <row r="33" spans="1:21" ht="11.25" customHeight="1" x14ac:dyDescent="0.25">
      <c r="A33" s="53"/>
      <c r="B33" s="154" t="s">
        <v>105</v>
      </c>
      <c r="C33" s="154" t="s">
        <v>8</v>
      </c>
      <c r="D33" s="145" t="s">
        <v>36</v>
      </c>
      <c r="E33" s="141" t="s">
        <v>104</v>
      </c>
      <c r="F33" s="145" t="s">
        <v>115</v>
      </c>
      <c r="G33" s="155">
        <v>0</v>
      </c>
      <c r="H33" s="155" t="str">
        <f>_xll.qlSwapIndex(,"NOFIX",C33,2,Currency,Calendar,D33,E33,F33,$L$3,DiscountingCurve,,Trigger)</f>
        <v>obj_004ee#0002</v>
      </c>
      <c r="I33" s="155" t="e">
        <f>_xll.qlIndexFixing(H33,_xll.qlSettingsEvaluationDate(Trigger),TRUE,H33)</f>
        <v>#NUM!</v>
      </c>
      <c r="J33" s="156" t="str">
        <f>_xll.qlSimpleQuote(Currency&amp;"3L"&amp;C33&amp;QuoteSuffix,,,,Trigger)</f>
        <v>USD3L26Y_Quote#0002</v>
      </c>
      <c r="K33" s="156" t="e">
        <f>_xll.qlSimpleQuoteSetValue(J33,I33,I33)</f>
        <v>#NUM!</v>
      </c>
      <c r="L33" s="191" t="str">
        <f>_xll.qlSwapRateHelper2(,J33,$C33,Calendar,"Annual",$E33,$F33,$L$3,$G33,B33,,Permanent,Trigger,ObjectOverwrite)</f>
        <v>obj_00506#0002</v>
      </c>
      <c r="M33" s="150" t="str">
        <f>_xll.ohRangeRetrieveError(L33)</f>
        <v/>
      </c>
      <c r="N33" s="151"/>
      <c r="Q33" s="204"/>
      <c r="R33" s="202"/>
      <c r="U33" s="204"/>
    </row>
    <row r="34" spans="1:21" ht="11.25" customHeight="1" x14ac:dyDescent="0.25">
      <c r="A34" s="53"/>
      <c r="B34" s="154" t="s">
        <v>105</v>
      </c>
      <c r="C34" s="154" t="s">
        <v>7</v>
      </c>
      <c r="D34" s="145" t="s">
        <v>36</v>
      </c>
      <c r="E34" s="141" t="s">
        <v>104</v>
      </c>
      <c r="F34" s="145" t="s">
        <v>115</v>
      </c>
      <c r="G34" s="155">
        <v>0</v>
      </c>
      <c r="H34" s="155" t="str">
        <f>_xll.qlSwapIndex(,"NOFIX",C34,2,Currency,Calendar,D34,E34,F34,$L$3,DiscountingCurve,,Trigger)</f>
        <v>obj_004c6#0002</v>
      </c>
      <c r="I34" s="155" t="e">
        <f>_xll.qlIndexFixing(H34,_xll.qlSettingsEvaluationDate(Trigger),TRUE,H34)</f>
        <v>#NUM!</v>
      </c>
      <c r="J34" s="156" t="str">
        <f>_xll.qlSimpleQuote(Currency&amp;"3L"&amp;C34&amp;QuoteSuffix,,,,Trigger)</f>
        <v>USD3L27Y_Quote#0002</v>
      </c>
      <c r="K34" s="156" t="e">
        <f>_xll.qlSimpleQuoteSetValue(J34,I34,I34)</f>
        <v>#NUM!</v>
      </c>
      <c r="L34" s="191" t="str">
        <f>_xll.qlSwapRateHelper2(,J34,$C34,Calendar,"Annual",$E34,$F34,$L$3,$G34,B34,,Permanent,Trigger,ObjectOverwrite)</f>
        <v>obj_0050a#0002</v>
      </c>
      <c r="M34" s="150" t="str">
        <f>_xll.ohRangeRetrieveError(L34)</f>
        <v/>
      </c>
      <c r="N34" s="151"/>
      <c r="Q34" s="204"/>
      <c r="R34" s="202"/>
      <c r="U34" s="204"/>
    </row>
    <row r="35" spans="1:21" ht="11.25" customHeight="1" x14ac:dyDescent="0.25">
      <c r="A35" s="53"/>
      <c r="B35" s="154" t="s">
        <v>105</v>
      </c>
      <c r="C35" s="154" t="s">
        <v>6</v>
      </c>
      <c r="D35" s="145" t="s">
        <v>36</v>
      </c>
      <c r="E35" s="141" t="s">
        <v>104</v>
      </c>
      <c r="F35" s="145" t="s">
        <v>115</v>
      </c>
      <c r="G35" s="155">
        <v>0</v>
      </c>
      <c r="H35" s="155" t="str">
        <f>_xll.qlSwapIndex(,"NOFIX",C35,2,Currency,Calendar,D35,E35,F35,$L$3,DiscountingCurve,,Trigger)</f>
        <v>obj_004dc#0002</v>
      </c>
      <c r="I35" s="155" t="e">
        <f>_xll.qlIndexFixing(H35,_xll.qlSettingsEvaluationDate(Trigger),TRUE,H35)</f>
        <v>#NUM!</v>
      </c>
      <c r="J35" s="156" t="str">
        <f>_xll.qlSimpleQuote(Currency&amp;"3L"&amp;C35&amp;QuoteSuffix,,,,Trigger)</f>
        <v>USD3L28Y_Quote#0002</v>
      </c>
      <c r="K35" s="156" t="e">
        <f>_xll.qlSimpleQuoteSetValue(J35,I35,I35)</f>
        <v>#NUM!</v>
      </c>
      <c r="L35" s="191" t="str">
        <f>_xll.qlSwapRateHelper2(,J35,$C35,Calendar,"Annual",$E35,$F35,$L$3,$G35,B35,,Permanent,Trigger,ObjectOverwrite)</f>
        <v>obj_0050e#0002</v>
      </c>
      <c r="M35" s="150" t="str">
        <f>_xll.ohRangeRetrieveError(L35)</f>
        <v/>
      </c>
      <c r="N35" s="151"/>
      <c r="Q35" s="204"/>
      <c r="R35" s="202"/>
      <c r="U35" s="204"/>
    </row>
    <row r="36" spans="1:21" ht="11.25" customHeight="1" x14ac:dyDescent="0.25">
      <c r="A36" s="53"/>
      <c r="B36" s="154" t="s">
        <v>105</v>
      </c>
      <c r="C36" s="154" t="s">
        <v>5</v>
      </c>
      <c r="D36" s="145" t="s">
        <v>36</v>
      </c>
      <c r="E36" s="141" t="s">
        <v>104</v>
      </c>
      <c r="F36" s="145" t="s">
        <v>115</v>
      </c>
      <c r="G36" s="155">
        <v>0</v>
      </c>
      <c r="H36" s="155" t="str">
        <f>_xll.qlSwapIndex(,"NOFIX",C36,2,Currency,Calendar,D36,E36,F36,$L$3,DiscountingCurve,,Trigger)</f>
        <v>obj_00500#0002</v>
      </c>
      <c r="I36" s="155" t="e">
        <f>_xll.qlIndexFixing(H36,_xll.qlSettingsEvaluationDate(Trigger),TRUE,H36)</f>
        <v>#NUM!</v>
      </c>
      <c r="J36" s="156" t="str">
        <f>_xll.qlSimpleQuote(Currency&amp;"3L"&amp;C36&amp;QuoteSuffix,,,,Trigger)</f>
        <v>USD3L29Y_Quote#0002</v>
      </c>
      <c r="K36" s="156" t="e">
        <f>_xll.qlSimpleQuoteSetValue(J36,I36,I36)</f>
        <v>#NUM!</v>
      </c>
      <c r="L36" s="191" t="str">
        <f>_xll.qlSwapRateHelper2(,J36,$C36,Calendar,"Annual",$E36,$F36,$L$3,$G36,B36,,Permanent,Trigger,ObjectOverwrite)</f>
        <v>obj_00521#0002</v>
      </c>
      <c r="M36" s="150" t="str">
        <f>_xll.ohRangeRetrieveError(L36)</f>
        <v/>
      </c>
      <c r="N36" s="151"/>
      <c r="Q36" s="204"/>
      <c r="R36" s="202"/>
      <c r="U36" s="204"/>
    </row>
    <row r="37" spans="1:21" ht="11.25" customHeight="1" x14ac:dyDescent="0.25">
      <c r="A37" s="53"/>
      <c r="B37" s="154" t="s">
        <v>105</v>
      </c>
      <c r="C37" s="154" t="s">
        <v>4</v>
      </c>
      <c r="D37" s="145" t="s">
        <v>36</v>
      </c>
      <c r="E37" s="141" t="s">
        <v>104</v>
      </c>
      <c r="F37" s="145" t="s">
        <v>115</v>
      </c>
      <c r="G37" s="155">
        <v>0</v>
      </c>
      <c r="H37" s="155" t="str">
        <f>_xll.qlSwapIndex(,"NOFIX",C37,2,Currency,Calendar,D37,E37,F37,$L$3,DiscountingCurve,,Trigger)</f>
        <v>obj_004f2#0002</v>
      </c>
      <c r="I37" s="155" t="e">
        <f>_xll.qlIndexFixing(H37,_xll.qlSettingsEvaluationDate(Trigger),TRUE,H37)</f>
        <v>#NUM!</v>
      </c>
      <c r="J37" s="156" t="str">
        <f>_xll.qlSimpleQuote(Currency&amp;"3L"&amp;C37&amp;QuoteSuffix,,,,Trigger)</f>
        <v>USD3L30Y_Quote#0002</v>
      </c>
      <c r="K37" s="156" t="e">
        <f>_xll.qlSimpleQuoteSetValue(J37,I37,I37)</f>
        <v>#NUM!</v>
      </c>
      <c r="L37" s="191" t="str">
        <f>_xll.qlSwapRateHelper2(,J37,$C37,Calendar,"Annual",$E37,$F37,$L$3,$G37,B37,,Permanent,Trigger,ObjectOverwrite)</f>
        <v>obj_0052b#0002</v>
      </c>
      <c r="M37" s="150" t="str">
        <f>_xll.ohRangeRetrieveError(L37)</f>
        <v/>
      </c>
      <c r="N37" s="151"/>
      <c r="Q37" s="204"/>
      <c r="R37" s="202"/>
      <c r="U37" s="204"/>
    </row>
    <row r="38" spans="1:21" ht="11.25" customHeight="1" x14ac:dyDescent="0.25">
      <c r="A38" s="53"/>
      <c r="B38" s="154" t="s">
        <v>105</v>
      </c>
      <c r="C38" s="154" t="s">
        <v>3</v>
      </c>
      <c r="D38" s="145" t="s">
        <v>36</v>
      </c>
      <c r="E38" s="141" t="s">
        <v>104</v>
      </c>
      <c r="F38" s="145" t="s">
        <v>115</v>
      </c>
      <c r="G38" s="155">
        <v>0</v>
      </c>
      <c r="H38" s="155" t="str">
        <f>_xll.qlSwapIndex(,"NOFIX",C38,2,Currency,Calendar,D38,E38,F38,$L$3,DiscountingCurve,,Trigger)</f>
        <v>obj_004bf#0002</v>
      </c>
      <c r="I38" s="155" t="e">
        <f>_xll.qlIndexFixing(H38,_xll.qlSettingsEvaluationDate(Trigger),TRUE,H38)</f>
        <v>#NUM!</v>
      </c>
      <c r="J38" s="156" t="str">
        <f>_xll.qlSimpleQuote(Currency&amp;"3L"&amp;C38&amp;QuoteSuffix,,,,Trigger)</f>
        <v>USD3L35Y_Quote#0002</v>
      </c>
      <c r="K38" s="156" t="e">
        <f>_xll.qlSimpleQuoteSetValue(J38,I38,I38)</f>
        <v>#NUM!</v>
      </c>
      <c r="L38" s="191" t="str">
        <f>_xll.qlSwapRateHelper2(,J38,$C38,Calendar,"Annual",$E38,$F38,$L$3,$G38,B38,,Permanent,Trigger,ObjectOverwrite)</f>
        <v>obj_00526#0002</v>
      </c>
      <c r="M38" s="150" t="str">
        <f>_xll.ohRangeRetrieveError(L38)</f>
        <v/>
      </c>
      <c r="N38" s="151"/>
      <c r="Q38" s="204"/>
      <c r="R38" s="202"/>
      <c r="U38" s="204"/>
    </row>
    <row r="39" spans="1:21" ht="11.25" customHeight="1" x14ac:dyDescent="0.25">
      <c r="A39" s="53"/>
      <c r="B39" s="154" t="s">
        <v>105</v>
      </c>
      <c r="C39" s="154" t="s">
        <v>2</v>
      </c>
      <c r="D39" s="145" t="s">
        <v>36</v>
      </c>
      <c r="E39" s="141" t="s">
        <v>104</v>
      </c>
      <c r="F39" s="145" t="s">
        <v>115</v>
      </c>
      <c r="G39" s="155">
        <v>0</v>
      </c>
      <c r="H39" s="155" t="str">
        <f>_xll.qlSwapIndex(,"NOFIX",C39,2,Currency,Calendar,D39,E39,F39,$L$3,DiscountingCurve,,Trigger)</f>
        <v>obj_004e1#0002</v>
      </c>
      <c r="I39" s="155" t="e">
        <f>_xll.qlIndexFixing(H39,_xll.qlSettingsEvaluationDate(Trigger),TRUE,H39)</f>
        <v>#NUM!</v>
      </c>
      <c r="J39" s="156" t="str">
        <f>_xll.qlSimpleQuote(Currency&amp;"3L"&amp;C39&amp;QuoteSuffix,,,,Trigger)</f>
        <v>USD3L40Y_Quote#0002</v>
      </c>
      <c r="K39" s="156" t="e">
        <f>_xll.qlSimpleQuoteSetValue(J39,I39,I39)</f>
        <v>#NUM!</v>
      </c>
      <c r="L39" s="191" t="str">
        <f>_xll.qlSwapRateHelper2(,J39,$C39,Calendar,"Annual",$E39,$F39,$L$3,$G39,B39,,Permanent,Trigger,ObjectOverwrite)</f>
        <v>obj_0050f#0002</v>
      </c>
      <c r="M39" s="150" t="str">
        <f>_xll.ohRangeRetrieveError(L39)</f>
        <v/>
      </c>
      <c r="N39" s="151"/>
      <c r="Q39" s="204"/>
      <c r="R39" s="202"/>
      <c r="U39" s="204"/>
    </row>
    <row r="40" spans="1:21" ht="11.25" customHeight="1" x14ac:dyDescent="0.25">
      <c r="A40" s="53"/>
      <c r="B40" s="154" t="s">
        <v>105</v>
      </c>
      <c r="C40" s="154" t="s">
        <v>1</v>
      </c>
      <c r="D40" s="145" t="s">
        <v>36</v>
      </c>
      <c r="E40" s="141" t="s">
        <v>104</v>
      </c>
      <c r="F40" s="145" t="s">
        <v>115</v>
      </c>
      <c r="G40" s="155">
        <v>0</v>
      </c>
      <c r="H40" s="155" t="str">
        <f>_xll.qlSwapIndex(,"NOFIX",C40,2,Currency,Calendar,D40,E40,F40,$L$3,DiscountingCurve,,Trigger)</f>
        <v>obj_004d8#0002</v>
      </c>
      <c r="I40" s="155" t="e">
        <f>_xll.qlIndexFixing(H40,_xll.qlSettingsEvaluationDate(Trigger),TRUE,H40)</f>
        <v>#NUM!</v>
      </c>
      <c r="J40" s="156" t="str">
        <f>_xll.qlSimpleQuote(Currency&amp;"3L"&amp;C40&amp;QuoteSuffix,,,,Trigger)</f>
        <v>USD3L50Y_Quote#0002</v>
      </c>
      <c r="K40" s="156" t="e">
        <f>_xll.qlSimpleQuoteSetValue(J40,I40,I40)</f>
        <v>#NUM!</v>
      </c>
      <c r="L40" s="191" t="str">
        <f>_xll.qlSwapRateHelper2(,J40,$C40,Calendar,"Annual",$E40,$F40,$L$3,$G40,B40,,Permanent,Trigger,ObjectOverwrite)</f>
        <v>obj_00510#0002</v>
      </c>
      <c r="M40" s="150" t="str">
        <f>_xll.ohRangeRetrieveError(L40)</f>
        <v/>
      </c>
      <c r="N40" s="151"/>
      <c r="Q40" s="204"/>
      <c r="R40" s="202"/>
      <c r="U40" s="204"/>
    </row>
    <row r="41" spans="1:21" ht="11.25" customHeight="1" x14ac:dyDescent="0.25">
      <c r="A41" s="53"/>
      <c r="B41" s="154" t="s">
        <v>105</v>
      </c>
      <c r="C41" s="154" t="s">
        <v>0</v>
      </c>
      <c r="D41" s="145" t="s">
        <v>36</v>
      </c>
      <c r="E41" s="141" t="s">
        <v>104</v>
      </c>
      <c r="F41" s="145" t="s">
        <v>115</v>
      </c>
      <c r="G41" s="155">
        <v>0</v>
      </c>
      <c r="H41" s="155" t="str">
        <f>_xll.qlSwapIndex(,"NOFIX",C41,2,Currency,Calendar,D41,E41,F41,$L$3,DiscountingCurve,,Trigger)</f>
        <v>obj_004cb#0002</v>
      </c>
      <c r="I41" s="155" t="e">
        <f>_xll.qlIndexFixing(H41,_xll.qlSettingsEvaluationDate(Trigger),TRUE,H41)</f>
        <v>#NUM!</v>
      </c>
      <c r="J41" s="156" t="str">
        <f>_xll.qlSimpleQuote(Currency&amp;"3L"&amp;C41&amp;QuoteSuffix,,,,Trigger)</f>
        <v>USD3L60Y_Quote#0002</v>
      </c>
      <c r="K41" s="156" t="e">
        <f>_xll.qlSimpleQuoteSetValue(J41,I41,I41)</f>
        <v>#NUM!</v>
      </c>
      <c r="L41" s="191" t="str">
        <f>_xll.qlSwapRateHelper2(,J41,$C41,Calendar,"Annual",$E41,$F41,$L$3,$G41,B41,,Permanent,Trigger,ObjectOverwrite)</f>
        <v>obj_0050c#0002</v>
      </c>
      <c r="M41" s="150" t="str">
        <f>_xll.ohRangeRetrieveError(L41)</f>
        <v/>
      </c>
      <c r="N41" s="151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4"/>
      <c r="M42" s="134"/>
      <c r="N42" s="167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2014-10-08T16:37:04Z</dcterms:modified>
</cp:coreProperties>
</file>