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225" yWindow="105" windowWidth="15285" windowHeight="8295" activeTab="2"/>
  </bookViews>
  <sheets>
    <sheet name="General Settings" sheetId="6" r:id="rId1"/>
    <sheet name="RateHelpers" sheetId="4" r:id="rId2"/>
    <sheet name="Selected" sheetId="5" r:id="rId3"/>
    <sheet name="Deposits" sheetId="7" r:id="rId4"/>
    <sheet name="Futures" sheetId="9" r:id="rId5"/>
    <sheet name="Swaps" sheetId="11" r:id="rId6"/>
  </sheets>
  <definedNames>
    <definedName name="Accuracy">'General Settings'!$D$19</definedName>
    <definedName name="BondBasisDayCounter">'General Settings'!$M$13</definedName>
    <definedName name="Calendar">'General Settings'!$D$18</definedName>
    <definedName name="Conventions" localSheetId="5">Swaps!$O$6:$Q$10</definedName>
    <definedName name="Currency">'General Settings'!$D$4</definedName>
    <definedName name="DepoInclusionCriteria">Selected!$B$5</definedName>
    <definedName name="Discounting">'General Settings'!$M$15</definedName>
    <definedName name="Discounting2">'General Settings'!$M$16</definedName>
    <definedName name="DiscountingCurve" localSheetId="5">Swaps!#REF!</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RateHelpers!$H$2:$H$98</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Live" localSheetId="1">RateHelpers!$U$7:$U$48</definedName>
    <definedName name="QuoteSuffix">'General Settings'!$M$12</definedName>
    <definedName name="RateHelperPrefix">'General Settings'!$D$9</definedName>
    <definedName name="RateHelpers">RateHelpers!$B$2:$B$98</definedName>
    <definedName name="RateHelpersIncluded">RateHelpers!$F$2:$F$98</definedName>
    <definedName name="RateHelpersPriority">RateHelpers!$G$2:$G$98</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J24" i="7" l="1"/>
  <c r="I22" i="7"/>
  <c r="D20" i="7" l="1"/>
  <c r="G23" i="7"/>
  <c r="I20" i="7"/>
  <c r="G24" i="7"/>
  <c r="J23" i="7"/>
  <c r="J22" i="7"/>
  <c r="I5" i="7" l="1"/>
  <c r="H5" i="7"/>
  <c r="D5" i="7"/>
  <c r="I3" i="7"/>
  <c r="I19" i="7"/>
  <c r="I13" i="7"/>
  <c r="I9" i="7"/>
  <c r="I10" i="7"/>
  <c r="I8" i="7"/>
  <c r="H19" i="7"/>
  <c r="H13" i="7"/>
  <c r="H10" i="7"/>
  <c r="H9" i="7"/>
  <c r="H8" i="7"/>
  <c r="D4" i="7"/>
  <c r="D6" i="7"/>
  <c r="D7" i="7"/>
  <c r="D8" i="7"/>
  <c r="D9" i="7"/>
  <c r="D10" i="7"/>
  <c r="D11" i="7"/>
  <c r="D12" i="7"/>
  <c r="D13" i="7"/>
  <c r="D14" i="7"/>
  <c r="D15" i="7"/>
  <c r="D16" i="7"/>
  <c r="D17" i="7"/>
  <c r="D18" i="7"/>
  <c r="D19" i="7"/>
  <c r="D3" i="7"/>
  <c r="G25" i="7"/>
  <c r="B20" i="7" s="1"/>
  <c r="J9" i="7"/>
  <c r="H6" i="7"/>
  <c r="H7" i="7"/>
  <c r="H16" i="7"/>
  <c r="H12" i="7"/>
  <c r="J5" i="7"/>
  <c r="J10" i="7"/>
  <c r="J13" i="7"/>
  <c r="H11" i="7"/>
  <c r="J3" i="7"/>
  <c r="H15" i="7"/>
  <c r="H4" i="7"/>
  <c r="J19" i="7"/>
  <c r="H14" i="7"/>
  <c r="H18" i="7"/>
  <c r="J8" i="7"/>
  <c r="H17" i="7"/>
  <c r="B4" i="4" l="1"/>
  <c r="B7" i="4"/>
  <c r="B9" i="4"/>
  <c r="B8" i="4"/>
  <c r="B12" i="4"/>
  <c r="B18" i="4"/>
  <c r="K5" i="7"/>
  <c r="D4" i="4"/>
  <c r="C18" i="4"/>
  <c r="I12" i="4"/>
  <c r="C9" i="4"/>
  <c r="I8" i="4"/>
  <c r="J18" i="4"/>
  <c r="C7" i="4"/>
  <c r="J12" i="4"/>
  <c r="J4" i="4"/>
  <c r="C4" i="4"/>
  <c r="J7" i="4"/>
  <c r="D8" i="4"/>
  <c r="C12" i="4"/>
  <c r="I18" i="4"/>
  <c r="I9" i="4"/>
  <c r="C8" i="4"/>
  <c r="J9" i="4"/>
  <c r="I4" i="4"/>
  <c r="I7" i="4"/>
  <c r="J8" i="4"/>
  <c r="D18" i="4"/>
  <c r="D9" i="4"/>
  <c r="D7" i="4"/>
  <c r="D12" i="4"/>
  <c r="I4" i="7" l="1"/>
  <c r="I6" i="7"/>
  <c r="I7" i="7"/>
  <c r="I11" i="7"/>
  <c r="I12" i="7"/>
  <c r="I14" i="7"/>
  <c r="I15" i="7"/>
  <c r="I16" i="7"/>
  <c r="I17" i="7"/>
  <c r="I18" i="7"/>
  <c r="K10" i="7"/>
  <c r="J18" i="7"/>
  <c r="K8" i="7"/>
  <c r="J11" i="7"/>
  <c r="J15" i="7"/>
  <c r="J12" i="7"/>
  <c r="J7" i="7"/>
  <c r="J17" i="7"/>
  <c r="K13" i="7"/>
  <c r="K19" i="7"/>
  <c r="K17" i="7"/>
  <c r="K9" i="7"/>
  <c r="J4" i="7"/>
  <c r="J16" i="7"/>
  <c r="K16" i="7" s="1"/>
  <c r="J14" i="7"/>
  <c r="J6" i="7"/>
  <c r="K15" i="7"/>
  <c r="B5" i="4" l="1"/>
  <c r="B3" i="4"/>
  <c r="B10" i="4"/>
  <c r="B17" i="4"/>
  <c r="B16" i="4"/>
  <c r="B15" i="4"/>
  <c r="B14" i="4"/>
  <c r="B6" i="4"/>
  <c r="B13" i="4"/>
  <c r="B11" i="4"/>
  <c r="K14" i="7"/>
  <c r="D11" i="4"/>
  <c r="I15" i="4"/>
  <c r="D13" i="4"/>
  <c r="I17" i="4"/>
  <c r="C15" i="4"/>
  <c r="K12" i="7"/>
  <c r="J10" i="4"/>
  <c r="C16" i="4"/>
  <c r="I6" i="4"/>
  <c r="I3" i="4"/>
  <c r="I5" i="4"/>
  <c r="K11" i="7"/>
  <c r="J3" i="4"/>
  <c r="D5" i="4"/>
  <c r="D14" i="4"/>
  <c r="J6" i="4"/>
  <c r="J17" i="4"/>
  <c r="J14" i="4"/>
  <c r="D10" i="4"/>
  <c r="C17" i="4"/>
  <c r="J16" i="4"/>
  <c r="K18" i="7"/>
  <c r="C11" i="4"/>
  <c r="J15" i="4"/>
  <c r="C13" i="4"/>
  <c r="J5" i="4"/>
  <c r="C3" i="4"/>
  <c r="I10" i="4"/>
  <c r="J13" i="4"/>
  <c r="D6" i="4"/>
  <c r="I16" i="4"/>
  <c r="D15" i="4"/>
  <c r="C6" i="4"/>
  <c r="D3" i="4"/>
  <c r="D16" i="4"/>
  <c r="C14" i="4"/>
  <c r="C10" i="4"/>
  <c r="J11" i="4"/>
  <c r="I14" i="4"/>
  <c r="D17" i="4"/>
  <c r="I11" i="4"/>
  <c r="C5" i="4"/>
  <c r="I13" i="4"/>
  <c r="M16" i="6" l="1"/>
  <c r="M15" i="6"/>
  <c r="K4" i="11"/>
  <c r="J2" i="11" l="1"/>
  <c r="K2" i="11" s="1"/>
  <c r="D6" i="11" a="1"/>
  <c r="D6" i="11" s="1"/>
  <c r="E6" i="11" a="1"/>
  <c r="E10" i="11" s="1"/>
  <c r="G1" i="9"/>
  <c r="H1" i="9" s="1"/>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I1" i="7"/>
  <c r="J1" i="7" s="1"/>
  <c r="D3" i="9" a="1"/>
  <c r="B2" i="4" l="1"/>
  <c r="D3" i="9"/>
  <c r="D37" i="9"/>
  <c r="D17" i="9"/>
  <c r="D19" i="9"/>
  <c r="D14" i="9"/>
  <c r="D33" i="9"/>
  <c r="D22" i="9"/>
  <c r="D41" i="9"/>
  <c r="D30" i="9"/>
  <c r="D9" i="9"/>
  <c r="D43" i="9"/>
  <c r="D10" i="9"/>
  <c r="D7" i="9"/>
  <c r="D12" i="9"/>
  <c r="D26" i="9"/>
  <c r="D20" i="9"/>
  <c r="D28" i="9"/>
  <c r="D42" i="9"/>
  <c r="D36" i="9"/>
  <c r="D16" i="9"/>
  <c r="D32" i="9"/>
  <c r="D40" i="9"/>
  <c r="D11" i="9"/>
  <c r="D6" i="9"/>
  <c r="D25" i="9"/>
  <c r="D27" i="9"/>
  <c r="D35" i="9"/>
  <c r="D38" i="9"/>
  <c r="D4" i="9"/>
  <c r="D18" i="9"/>
  <c r="D15" i="9"/>
  <c r="D23" i="9"/>
  <c r="D34" i="9"/>
  <c r="D31" i="9"/>
  <c r="D39" i="9"/>
  <c r="D44" i="9"/>
  <c r="D21" i="9"/>
  <c r="D29" i="9"/>
  <c r="D13" i="9"/>
  <c r="D5" i="9"/>
  <c r="D24" i="9"/>
  <c r="D8" i="9"/>
  <c r="E28" i="11"/>
  <c r="E33" i="11"/>
  <c r="E20" i="11"/>
  <c r="E9" i="11"/>
  <c r="E6" i="11"/>
  <c r="J6" i="11" s="1"/>
  <c r="D17" i="11"/>
  <c r="D28" i="11"/>
  <c r="H28" i="11" s="1"/>
  <c r="D12" i="11"/>
  <c r="H12" i="11" s="1"/>
  <c r="D25" i="11"/>
  <c r="D36" i="11"/>
  <c r="H36" i="11" s="1"/>
  <c r="D9" i="11"/>
  <c r="D23" i="11"/>
  <c r="H23" i="11" s="1"/>
  <c r="D33" i="11"/>
  <c r="H33" i="11" s="1"/>
  <c r="D20" i="11"/>
  <c r="H20" i="11" s="1"/>
  <c r="D7" i="11"/>
  <c r="H7" i="11" s="1"/>
  <c r="D15" i="11"/>
  <c r="H15" i="11" s="1"/>
  <c r="D31" i="11"/>
  <c r="H31" i="11" s="1"/>
  <c r="E36" i="11"/>
  <c r="E25" i="11"/>
  <c r="E12" i="11"/>
  <c r="E42" i="11"/>
  <c r="E17" i="11"/>
  <c r="E41" i="11"/>
  <c r="E40" i="11"/>
  <c r="E35" i="11"/>
  <c r="E19" i="11"/>
  <c r="E11" i="11"/>
  <c r="D34" i="11"/>
  <c r="E31" i="11"/>
  <c r="D26" i="11"/>
  <c r="E23" i="11"/>
  <c r="D18" i="11"/>
  <c r="E15" i="11"/>
  <c r="D10" i="11"/>
  <c r="J10" i="11" s="1"/>
  <c r="E7" i="11"/>
  <c r="E39" i="11"/>
  <c r="D35" i="11"/>
  <c r="E32" i="11"/>
  <c r="D27" i="11"/>
  <c r="E24" i="11"/>
  <c r="D19" i="11"/>
  <c r="E16" i="11"/>
  <c r="D11" i="11"/>
  <c r="E8" i="11"/>
  <c r="D30" i="11"/>
  <c r="E27" i="11"/>
  <c r="D22" i="11"/>
  <c r="D14" i="11"/>
  <c r="E38" i="11"/>
  <c r="D32" i="11"/>
  <c r="E29" i="11"/>
  <c r="D24" i="11"/>
  <c r="E21" i="11"/>
  <c r="D16" i="11"/>
  <c r="E13" i="11"/>
  <c r="D8" i="11"/>
  <c r="E30" i="11"/>
  <c r="E22" i="11"/>
  <c r="E14" i="11"/>
  <c r="E37" i="11"/>
  <c r="E34" i="11"/>
  <c r="D29" i="11"/>
  <c r="E26" i="11"/>
  <c r="D21" i="11"/>
  <c r="E18" i="11"/>
  <c r="D13" i="11"/>
  <c r="H6" i="11"/>
  <c r="F6" i="11"/>
  <c r="D42" i="11"/>
  <c r="D41" i="11"/>
  <c r="D40" i="11"/>
  <c r="D39" i="11"/>
  <c r="D38" i="11"/>
  <c r="D37" i="11"/>
  <c r="C2" i="4"/>
  <c r="J28" i="11" l="1"/>
  <c r="F7" i="11"/>
  <c r="F15" i="11"/>
  <c r="F28" i="11"/>
  <c r="J33" i="11"/>
  <c r="J9" i="11"/>
  <c r="J13" i="11"/>
  <c r="F20" i="11"/>
  <c r="F33" i="11"/>
  <c r="J27" i="11"/>
  <c r="J17" i="11"/>
  <c r="J23" i="11"/>
  <c r="J35" i="11"/>
  <c r="J7" i="11"/>
  <c r="J20" i="11"/>
  <c r="J19" i="11"/>
  <c r="H25" i="11"/>
  <c r="F25" i="11"/>
  <c r="J11" i="11"/>
  <c r="J8" i="11"/>
  <c r="J15" i="11"/>
  <c r="F36" i="11"/>
  <c r="J12" i="11"/>
  <c r="J36" i="11"/>
  <c r="F31" i="11"/>
  <c r="J25" i="11"/>
  <c r="H9" i="11"/>
  <c r="F9" i="11"/>
  <c r="J21" i="11"/>
  <c r="J31" i="11"/>
  <c r="F23" i="11"/>
  <c r="J30" i="11"/>
  <c r="F12" i="11"/>
  <c r="J34" i="11"/>
  <c r="H17" i="11"/>
  <c r="F17" i="11"/>
  <c r="J29" i="11"/>
  <c r="J26" i="11"/>
  <c r="J18" i="11"/>
  <c r="J32" i="11"/>
  <c r="H29" i="11"/>
  <c r="F29" i="11"/>
  <c r="H16" i="11"/>
  <c r="F16" i="11"/>
  <c r="H13" i="11"/>
  <c r="F13" i="11"/>
  <c r="H30" i="11"/>
  <c r="F30" i="11"/>
  <c r="H35" i="11"/>
  <c r="F35" i="11"/>
  <c r="J24" i="11"/>
  <c r="H21" i="11"/>
  <c r="F21" i="11"/>
  <c r="H32" i="11"/>
  <c r="F32" i="11"/>
  <c r="H10" i="11"/>
  <c r="F10" i="11"/>
  <c r="H19" i="11"/>
  <c r="F19" i="11"/>
  <c r="H18" i="11"/>
  <c r="F18" i="11"/>
  <c r="H22" i="11"/>
  <c r="F22" i="11"/>
  <c r="H34" i="11"/>
  <c r="F34" i="11"/>
  <c r="H8" i="11"/>
  <c r="F8" i="11"/>
  <c r="H14" i="11"/>
  <c r="F14" i="11"/>
  <c r="H27" i="11"/>
  <c r="F27" i="11"/>
  <c r="J14" i="11"/>
  <c r="J22" i="11"/>
  <c r="J16" i="11"/>
  <c r="H24" i="11"/>
  <c r="F24" i="11"/>
  <c r="H26" i="11"/>
  <c r="F26" i="11"/>
  <c r="H11" i="11"/>
  <c r="F11" i="11"/>
  <c r="H40" i="11"/>
  <c r="F40" i="11"/>
  <c r="J40" i="11"/>
  <c r="H41" i="11"/>
  <c r="J41" i="11"/>
  <c r="F41" i="11"/>
  <c r="H42" i="11"/>
  <c r="F42" i="11"/>
  <c r="J42" i="11"/>
  <c r="H37" i="11"/>
  <c r="F37" i="11"/>
  <c r="J37" i="11"/>
  <c r="H38" i="11"/>
  <c r="J38" i="11"/>
  <c r="F38" i="11"/>
  <c r="H39" i="11"/>
  <c r="J39" i="11"/>
  <c r="F39" i="11"/>
  <c r="F38" i="9"/>
  <c r="G38" i="9"/>
  <c r="F6" i="9"/>
  <c r="G6" i="9"/>
  <c r="G40" i="9"/>
  <c r="F40" i="9"/>
  <c r="G39" i="9"/>
  <c r="F39" i="9"/>
  <c r="G41" i="9"/>
  <c r="F41" i="9"/>
  <c r="F37" i="9"/>
  <c r="G37" i="9"/>
  <c r="F42" i="9"/>
  <c r="G42" i="9"/>
  <c r="F43" i="9"/>
  <c r="G43" i="9"/>
  <c r="F44" i="9"/>
  <c r="G44" i="9"/>
  <c r="G32" i="9"/>
  <c r="F32" i="9"/>
  <c r="G31" i="9"/>
  <c r="F31" i="9"/>
  <c r="G33" i="9"/>
  <c r="F33" i="9"/>
  <c r="F29" i="9"/>
  <c r="G29" i="9"/>
  <c r="F34" i="9"/>
  <c r="G34" i="9"/>
  <c r="F35" i="9"/>
  <c r="G35" i="9"/>
  <c r="F36" i="9"/>
  <c r="G36" i="9"/>
  <c r="F30" i="9"/>
  <c r="G30" i="9"/>
  <c r="F22" i="9"/>
  <c r="G22" i="9"/>
  <c r="G24" i="9"/>
  <c r="F24" i="9"/>
  <c r="G23" i="9"/>
  <c r="F23" i="9"/>
  <c r="G25" i="9"/>
  <c r="F25" i="9"/>
  <c r="F21" i="9"/>
  <c r="G21" i="9"/>
  <c r="F26" i="9"/>
  <c r="G26" i="9"/>
  <c r="F27" i="9"/>
  <c r="G27" i="9"/>
  <c r="F28" i="9"/>
  <c r="G28" i="9"/>
  <c r="G16" i="9"/>
  <c r="F16" i="9"/>
  <c r="G15" i="9"/>
  <c r="F15" i="9"/>
  <c r="G17" i="9"/>
  <c r="F17" i="9"/>
  <c r="F13" i="9"/>
  <c r="G13" i="9"/>
  <c r="F18" i="9"/>
  <c r="G18" i="9"/>
  <c r="F19" i="9"/>
  <c r="G19" i="9"/>
  <c r="F20" i="9"/>
  <c r="G20" i="9"/>
  <c r="F14" i="9"/>
  <c r="G14" i="9"/>
  <c r="G8" i="9"/>
  <c r="F8" i="9"/>
  <c r="G7" i="9"/>
  <c r="F7" i="9"/>
  <c r="G9" i="9"/>
  <c r="F9" i="9"/>
  <c r="F5" i="9"/>
  <c r="G5" i="9"/>
  <c r="F10" i="9"/>
  <c r="G10" i="9"/>
  <c r="F11" i="9"/>
  <c r="G11" i="9"/>
  <c r="F12" i="9"/>
  <c r="G12" i="9"/>
  <c r="F3" i="9"/>
  <c r="G3" i="9"/>
  <c r="F4" i="9"/>
  <c r="G4" i="9"/>
  <c r="H2" i="9"/>
  <c r="J2" i="7"/>
  <c r="H41" i="9"/>
  <c r="K18" i="11"/>
  <c r="H33" i="9"/>
  <c r="K37" i="11"/>
  <c r="H13" i="9"/>
  <c r="K27" i="11"/>
  <c r="H37" i="9"/>
  <c r="H36" i="9"/>
  <c r="H20" i="9"/>
  <c r="K3" i="7"/>
  <c r="K33" i="11"/>
  <c r="K30" i="11"/>
  <c r="H4" i="9"/>
  <c r="K15" i="11"/>
  <c r="K41" i="11"/>
  <c r="K12" i="11"/>
  <c r="K32" i="11"/>
  <c r="K21" i="11"/>
  <c r="H23" i="9"/>
  <c r="K19" i="11"/>
  <c r="K22" i="11"/>
  <c r="H44" i="9"/>
  <c r="K36" i="11"/>
  <c r="H12" i="9"/>
  <c r="H16" i="9"/>
  <c r="H27" i="9"/>
  <c r="H17" i="9"/>
  <c r="K14" i="11"/>
  <c r="K6" i="11"/>
  <c r="K16" i="11"/>
  <c r="K34" i="11"/>
  <c r="K42" i="11"/>
  <c r="H24" i="9"/>
  <c r="H22" i="9"/>
  <c r="K25" i="11"/>
  <c r="K35" i="11"/>
  <c r="H14" i="9"/>
  <c r="H21" i="9"/>
  <c r="H6" i="9"/>
  <c r="K7" i="7"/>
  <c r="H18" i="9"/>
  <c r="K13" i="11"/>
  <c r="K20" i="11"/>
  <c r="K8" i="11"/>
  <c r="H11" i="9"/>
  <c r="H39" i="9"/>
  <c r="H28" i="9"/>
  <c r="H19" i="9"/>
  <c r="K7" i="11"/>
  <c r="K6" i="7"/>
  <c r="H38" i="9"/>
  <c r="H7" i="9"/>
  <c r="K28" i="11"/>
  <c r="K29" i="11"/>
  <c r="K11" i="11"/>
  <c r="K24" i="11"/>
  <c r="H15" i="9"/>
  <c r="K10" i="11"/>
  <c r="K9" i="11"/>
  <c r="K39" i="11"/>
  <c r="H3" i="9"/>
  <c r="K26" i="11"/>
  <c r="H29" i="9"/>
  <c r="K4" i="7"/>
  <c r="H32" i="9"/>
  <c r="L4" i="11"/>
  <c r="K38" i="11"/>
  <c r="K23" i="11"/>
  <c r="K31" i="11"/>
  <c r="H42" i="9"/>
  <c r="H40" i="9"/>
  <c r="H30" i="9"/>
  <c r="H25" i="9"/>
  <c r="H34" i="9"/>
  <c r="H8" i="9"/>
  <c r="H43" i="9"/>
  <c r="H9" i="9"/>
  <c r="H26" i="9"/>
  <c r="H31" i="9"/>
  <c r="H35" i="9"/>
  <c r="K17" i="11"/>
  <c r="H10" i="9"/>
  <c r="H5" i="9"/>
  <c r="K40" i="11"/>
  <c r="B62" i="4" l="1"/>
  <c r="B84" i="4"/>
  <c r="B85" i="4"/>
  <c r="B65" i="4"/>
  <c r="B83" i="4"/>
  <c r="B63" i="4"/>
  <c r="B64" i="4"/>
  <c r="B87" i="4"/>
  <c r="B94" i="4"/>
  <c r="B76" i="4"/>
  <c r="B81" i="4"/>
  <c r="B80" i="4"/>
  <c r="B66" i="4"/>
  <c r="B96" i="4"/>
  <c r="B70" i="4"/>
  <c r="B82" i="4"/>
  <c r="B91" i="4"/>
  <c r="B98" i="4"/>
  <c r="B86" i="4"/>
  <c r="B97" i="4"/>
  <c r="B79" i="4"/>
  <c r="B93" i="4"/>
  <c r="B67" i="4"/>
  <c r="B78" i="4"/>
  <c r="B95" i="4"/>
  <c r="B77" i="4"/>
  <c r="B73" i="4"/>
  <c r="B92" i="4"/>
  <c r="B75" i="4"/>
  <c r="B71" i="4"/>
  <c r="B69" i="4"/>
  <c r="B90" i="4"/>
  <c r="B74" i="4"/>
  <c r="B68" i="4"/>
  <c r="B72" i="4"/>
  <c r="B89" i="4"/>
  <c r="B88" i="4"/>
  <c r="B20" i="4"/>
  <c r="B61" i="4"/>
  <c r="B37" i="4"/>
  <c r="B31" i="4"/>
  <c r="B45" i="4"/>
  <c r="B47" i="4"/>
  <c r="B44" i="4"/>
  <c r="B53" i="4"/>
  <c r="B60" i="4"/>
  <c r="B24" i="4"/>
  <c r="B32" i="4"/>
  <c r="B41" i="4"/>
  <c r="B48" i="4"/>
  <c r="B57" i="4"/>
  <c r="B28" i="4"/>
  <c r="B36" i="4"/>
  <c r="B27" i="4"/>
  <c r="B35" i="4"/>
  <c r="B38" i="4"/>
  <c r="B39" i="4"/>
  <c r="B51" i="4"/>
  <c r="B54" i="4"/>
  <c r="B23" i="4"/>
  <c r="B22" i="4"/>
  <c r="B30" i="4"/>
  <c r="B46" i="4"/>
  <c r="B55" i="4"/>
  <c r="B26" i="4"/>
  <c r="B34" i="4"/>
  <c r="B40" i="4"/>
  <c r="B50" i="4"/>
  <c r="B56" i="4"/>
  <c r="B29" i="4"/>
  <c r="B43" i="4"/>
  <c r="B52" i="4"/>
  <c r="B59" i="4"/>
  <c r="B25" i="4"/>
  <c r="B33" i="4"/>
  <c r="B49" i="4"/>
  <c r="B21" i="4"/>
  <c r="B42" i="4"/>
  <c r="B58" i="4"/>
  <c r="K3" i="11"/>
  <c r="D8" i="6"/>
  <c r="D9" i="6"/>
  <c r="D6" i="6"/>
  <c r="I25" i="9"/>
  <c r="L7" i="11"/>
  <c r="I9" i="9"/>
  <c r="I20" i="9"/>
  <c r="C22" i="4"/>
  <c r="D43" i="4"/>
  <c r="I51" i="4"/>
  <c r="L19" i="11"/>
  <c r="D52" i="4"/>
  <c r="D50" i="4"/>
  <c r="J50" i="4"/>
  <c r="E56" i="4"/>
  <c r="E54" i="4"/>
  <c r="D54" i="4"/>
  <c r="L17" i="11"/>
  <c r="D30" i="4"/>
  <c r="E44" i="4"/>
  <c r="D55" i="4"/>
  <c r="E42" i="4"/>
  <c r="D28" i="4"/>
  <c r="E25" i="4"/>
  <c r="C25" i="4"/>
  <c r="J61" i="4"/>
  <c r="D51" i="4"/>
  <c r="L25" i="11"/>
  <c r="C43" i="4"/>
  <c r="D39" i="4"/>
  <c r="I7" i="9"/>
  <c r="C37" i="4"/>
  <c r="I58" i="4"/>
  <c r="C35" i="4"/>
  <c r="L23" i="11"/>
  <c r="C45" i="4"/>
  <c r="E37" i="4"/>
  <c r="I12" i="9"/>
  <c r="E53" i="4"/>
  <c r="E33" i="4"/>
  <c r="I41" i="9"/>
  <c r="D44" i="4"/>
  <c r="I16" i="9"/>
  <c r="I43" i="9"/>
  <c r="L39" i="11"/>
  <c r="E55" i="4"/>
  <c r="E47" i="4"/>
  <c r="D47" i="4"/>
  <c r="D58" i="4"/>
  <c r="E32" i="4"/>
  <c r="I32" i="9"/>
  <c r="L30" i="11"/>
  <c r="L16" i="11"/>
  <c r="E49" i="4"/>
  <c r="E29" i="4"/>
  <c r="I4" i="9"/>
  <c r="E46" i="4"/>
  <c r="I37" i="9"/>
  <c r="E57" i="4"/>
  <c r="I38" i="9"/>
  <c r="C41" i="4"/>
  <c r="J53" i="4"/>
  <c r="J49" i="4"/>
  <c r="C40" i="4"/>
  <c r="D27" i="4"/>
  <c r="L32" i="11"/>
  <c r="C61" i="4"/>
  <c r="C38" i="4"/>
  <c r="D32" i="4"/>
  <c r="E22" i="4"/>
  <c r="D33" i="4"/>
  <c r="E61" i="4"/>
  <c r="I21" i="9"/>
  <c r="D36" i="4"/>
  <c r="E39" i="4"/>
  <c r="E51" i="4"/>
  <c r="L31" i="11"/>
  <c r="J52" i="4"/>
  <c r="C29" i="4"/>
  <c r="L37" i="11"/>
  <c r="J57" i="4"/>
  <c r="I2" i="9"/>
  <c r="I24" i="9"/>
  <c r="E31" i="4"/>
  <c r="C46" i="4"/>
  <c r="L21" i="11"/>
  <c r="L12" i="11"/>
  <c r="L14" i="11"/>
  <c r="D29" i="4"/>
  <c r="J56" i="4"/>
  <c r="E48" i="4"/>
  <c r="C57" i="4"/>
  <c r="D56" i="4"/>
  <c r="C26" i="4"/>
  <c r="I19" i="9"/>
  <c r="E58" i="4"/>
  <c r="C54" i="4"/>
  <c r="I49" i="4"/>
  <c r="I35" i="9"/>
  <c r="D22" i="4"/>
  <c r="E41" i="4"/>
  <c r="C56" i="4"/>
  <c r="C53" i="4"/>
  <c r="D23" i="4"/>
  <c r="I31" i="9"/>
  <c r="D41" i="4"/>
  <c r="I61" i="4"/>
  <c r="I22" i="9"/>
  <c r="D57" i="4"/>
  <c r="L26" i="11"/>
  <c r="I14" i="9"/>
  <c r="I30" i="9"/>
  <c r="D24" i="4"/>
  <c r="C31" i="4"/>
  <c r="L42" i="11"/>
  <c r="D45" i="4"/>
  <c r="D46" i="4"/>
  <c r="D37" i="4"/>
  <c r="K2" i="7"/>
  <c r="L10" i="11"/>
  <c r="L9" i="11"/>
  <c r="D26" i="4"/>
  <c r="L3" i="11"/>
  <c r="I52" i="4"/>
  <c r="I60" i="4"/>
  <c r="E23" i="4"/>
  <c r="I17" i="9"/>
  <c r="I8" i="9"/>
  <c r="I28" i="9"/>
  <c r="J59" i="4"/>
  <c r="C51" i="4"/>
  <c r="D31" i="4"/>
  <c r="C27" i="4"/>
  <c r="E36" i="4"/>
  <c r="C60" i="4"/>
  <c r="C50" i="4"/>
  <c r="D49" i="4"/>
  <c r="D59" i="4"/>
  <c r="L41" i="11"/>
  <c r="D21" i="4"/>
  <c r="L36" i="11"/>
  <c r="C30" i="4"/>
  <c r="C59" i="4"/>
  <c r="J48" i="4"/>
  <c r="L20" i="11"/>
  <c r="C36" i="4"/>
  <c r="I59" i="4"/>
  <c r="I5" i="9"/>
  <c r="L18" i="11"/>
  <c r="D40" i="4"/>
  <c r="E50" i="4"/>
  <c r="C28" i="4"/>
  <c r="E38" i="4"/>
  <c r="D48" i="4"/>
  <c r="L15" i="11"/>
  <c r="C48" i="4"/>
  <c r="I29" i="9"/>
  <c r="L33" i="11"/>
  <c r="E45" i="4"/>
  <c r="I27" i="9"/>
  <c r="I34" i="9"/>
  <c r="L13" i="11"/>
  <c r="C24" i="4"/>
  <c r="I10" i="9"/>
  <c r="D60" i="4"/>
  <c r="C52" i="4"/>
  <c r="E59" i="4"/>
  <c r="E35" i="4"/>
  <c r="E60" i="4"/>
  <c r="I55" i="4"/>
  <c r="L8" i="11"/>
  <c r="L29" i="11"/>
  <c r="I53" i="4"/>
  <c r="I57" i="4"/>
  <c r="C49" i="4"/>
  <c r="E30" i="4"/>
  <c r="I56" i="4"/>
  <c r="E43" i="4"/>
  <c r="C42" i="4"/>
  <c r="D35" i="4"/>
  <c r="C21" i="4"/>
  <c r="D42" i="4"/>
  <c r="I13" i="9"/>
  <c r="C39" i="4"/>
  <c r="I36" i="9"/>
  <c r="D38" i="4"/>
  <c r="J58" i="4"/>
  <c r="L38" i="11"/>
  <c r="E34" i="4"/>
  <c r="C34" i="4"/>
  <c r="I23" i="9"/>
  <c r="I39" i="9"/>
  <c r="C32" i="4"/>
  <c r="J51" i="4"/>
  <c r="L27" i="11"/>
  <c r="C33" i="4"/>
  <c r="E24" i="4"/>
  <c r="J54" i="4"/>
  <c r="I54" i="4"/>
  <c r="E21" i="4"/>
  <c r="E26" i="4"/>
  <c r="D25" i="4"/>
  <c r="L22" i="11"/>
  <c r="D61" i="4"/>
  <c r="L28" i="11"/>
  <c r="L34" i="11"/>
  <c r="C58" i="4"/>
  <c r="I33" i="9"/>
  <c r="E52" i="4"/>
  <c r="D53" i="4"/>
  <c r="E28" i="4"/>
  <c r="J55" i="4"/>
  <c r="I42" i="9"/>
  <c r="I3" i="9"/>
  <c r="L11" i="11"/>
  <c r="I15" i="9"/>
  <c r="J60" i="4"/>
  <c r="I40" i="9"/>
  <c r="I44" i="9"/>
  <c r="I48" i="4"/>
  <c r="L6" i="11"/>
  <c r="I18" i="9"/>
  <c r="C47" i="4"/>
  <c r="D34" i="4"/>
  <c r="E40" i="4"/>
  <c r="C55" i="4"/>
  <c r="B1" i="6"/>
  <c r="I6" i="9"/>
  <c r="C23" i="4"/>
  <c r="C44" i="4"/>
  <c r="L24" i="11"/>
  <c r="I11" i="9"/>
  <c r="I26" i="9"/>
  <c r="E27" i="4"/>
  <c r="L35" i="11"/>
  <c r="I50" i="4"/>
  <c r="L40" i="11"/>
  <c r="D16" i="6" l="1"/>
  <c r="J42" i="4"/>
  <c r="J23" i="4"/>
  <c r="D66" i="4"/>
  <c r="C83" i="4"/>
  <c r="D84" i="4"/>
  <c r="C74" i="4"/>
  <c r="I32" i="4"/>
  <c r="E20" i="4"/>
  <c r="E66" i="4"/>
  <c r="I66" i="4"/>
  <c r="I27" i="4"/>
  <c r="D87" i="4"/>
  <c r="C97" i="4"/>
  <c r="D81" i="4"/>
  <c r="D79" i="4"/>
  <c r="D90" i="4"/>
  <c r="I33" i="4"/>
  <c r="E80" i="4"/>
  <c r="I29" i="4"/>
  <c r="J44" i="4"/>
  <c r="D69" i="4"/>
  <c r="I22" i="4"/>
  <c r="E81" i="4"/>
  <c r="I23" i="4"/>
  <c r="I35" i="4"/>
  <c r="I69" i="4"/>
  <c r="E86" i="4"/>
  <c r="E68" i="4"/>
  <c r="D97" i="4"/>
  <c r="C98" i="4"/>
  <c r="E65" i="4"/>
  <c r="I72" i="4"/>
  <c r="J84" i="4"/>
  <c r="J26" i="4"/>
  <c r="J32" i="4"/>
  <c r="C78" i="4"/>
  <c r="C79" i="4"/>
  <c r="I95" i="4"/>
  <c r="D75" i="4"/>
  <c r="I46" i="4"/>
  <c r="D72" i="4"/>
  <c r="I92" i="4"/>
  <c r="J33" i="4"/>
  <c r="I45" i="4"/>
  <c r="D2" i="4"/>
  <c r="E73" i="4"/>
  <c r="J78" i="4"/>
  <c r="C64" i="4"/>
  <c r="J77" i="4"/>
  <c r="J74" i="4"/>
  <c r="C89" i="4"/>
  <c r="E96" i="4"/>
  <c r="I64" i="4"/>
  <c r="D71" i="4"/>
  <c r="I43" i="4"/>
  <c r="I63" i="4"/>
  <c r="J37" i="4"/>
  <c r="J24" i="4"/>
  <c r="J29" i="4"/>
  <c r="I41" i="4"/>
  <c r="J97" i="4"/>
  <c r="C80" i="4"/>
  <c r="D76" i="4"/>
  <c r="E67" i="4"/>
  <c r="I40" i="4"/>
  <c r="I97" i="4"/>
  <c r="J76" i="4"/>
  <c r="I93" i="4"/>
  <c r="E82" i="4"/>
  <c r="D80" i="4"/>
  <c r="D62" i="4"/>
  <c r="D68" i="4"/>
  <c r="C73" i="4"/>
  <c r="D88" i="4"/>
  <c r="J80" i="4"/>
  <c r="I31" i="4"/>
  <c r="E63" i="4"/>
  <c r="D73" i="4"/>
  <c r="E83" i="4"/>
  <c r="C91" i="4"/>
  <c r="I2" i="4"/>
  <c r="D98" i="4"/>
  <c r="I28" i="4"/>
  <c r="D86" i="4"/>
  <c r="J79" i="4"/>
  <c r="E84" i="4"/>
  <c r="J28" i="4"/>
  <c r="I65" i="4"/>
  <c r="J85" i="4"/>
  <c r="E72" i="4"/>
  <c r="I73" i="4"/>
  <c r="J94" i="4"/>
  <c r="J72" i="4"/>
  <c r="C81" i="4"/>
  <c r="C67" i="4"/>
  <c r="C71" i="4"/>
  <c r="C85" i="4"/>
  <c r="C88" i="4"/>
  <c r="J71" i="4"/>
  <c r="C69" i="4"/>
  <c r="E89" i="4"/>
  <c r="I39" i="4"/>
  <c r="I82" i="4"/>
  <c r="J31" i="4"/>
  <c r="J70" i="4"/>
  <c r="C92" i="4"/>
  <c r="I71" i="4"/>
  <c r="J25" i="4"/>
  <c r="J38" i="4"/>
  <c r="I84" i="4"/>
  <c r="I25" i="4"/>
  <c r="E90" i="4"/>
  <c r="I62" i="4"/>
  <c r="I89" i="4"/>
  <c r="E64" i="4"/>
  <c r="E74" i="4"/>
  <c r="I88" i="4"/>
  <c r="I47" i="4"/>
  <c r="C72" i="4"/>
  <c r="J63" i="4"/>
  <c r="J86" i="4"/>
  <c r="J35" i="4"/>
  <c r="C70" i="4"/>
  <c r="J41" i="4"/>
  <c r="I75" i="4"/>
  <c r="J46" i="4"/>
  <c r="J82" i="4"/>
  <c r="I83" i="4"/>
  <c r="J81" i="4"/>
  <c r="I38" i="4"/>
  <c r="D96" i="4"/>
  <c r="J22" i="4"/>
  <c r="J47" i="4"/>
  <c r="J96" i="4"/>
  <c r="D82" i="4"/>
  <c r="I24" i="4"/>
  <c r="C82" i="4"/>
  <c r="C68" i="4"/>
  <c r="D20" i="4"/>
  <c r="E95" i="4"/>
  <c r="E91" i="4"/>
  <c r="C77" i="4"/>
  <c r="C75" i="4"/>
  <c r="C96" i="4"/>
  <c r="I44" i="4"/>
  <c r="I68" i="4"/>
  <c r="J36" i="4"/>
  <c r="E85" i="4"/>
  <c r="I74" i="4"/>
  <c r="C86" i="4"/>
  <c r="I42" i="4"/>
  <c r="E77" i="4"/>
  <c r="I36" i="4"/>
  <c r="C62" i="4"/>
  <c r="D67" i="4"/>
  <c r="C20" i="4"/>
  <c r="J2" i="4"/>
  <c r="I81" i="4"/>
  <c r="I34" i="4"/>
  <c r="E75" i="4"/>
  <c r="C65" i="4"/>
  <c r="D65" i="4"/>
  <c r="C63" i="4"/>
  <c r="E97" i="4"/>
  <c r="C87" i="4"/>
  <c r="D78" i="4"/>
  <c r="J45" i="4"/>
  <c r="J64" i="4"/>
  <c r="C66" i="4"/>
  <c r="D92" i="4"/>
  <c r="J66" i="4"/>
  <c r="I76" i="4"/>
  <c r="J34" i="4"/>
  <c r="J27" i="4"/>
  <c r="I26" i="4"/>
  <c r="I37" i="4"/>
  <c r="J21" i="4"/>
  <c r="E76" i="4"/>
  <c r="I77" i="4"/>
  <c r="I98" i="4"/>
  <c r="E88" i="4"/>
  <c r="D93" i="4"/>
  <c r="I79" i="4"/>
  <c r="D70" i="4"/>
  <c r="J87" i="4"/>
  <c r="I70" i="4"/>
  <c r="J83" i="4"/>
  <c r="D85" i="4"/>
  <c r="C94" i="4"/>
  <c r="D91" i="4"/>
  <c r="J43" i="4"/>
  <c r="I94" i="4"/>
  <c r="J67" i="4"/>
  <c r="E87" i="4"/>
  <c r="J93" i="4"/>
  <c r="J69" i="4"/>
  <c r="J68" i="4"/>
  <c r="J88" i="4"/>
  <c r="I78" i="4"/>
  <c r="C90" i="4"/>
  <c r="J98" i="4"/>
  <c r="I90" i="4"/>
  <c r="J95" i="4"/>
  <c r="J30" i="4"/>
  <c r="C84" i="4"/>
  <c r="J62" i="4"/>
  <c r="D94" i="4"/>
  <c r="I96" i="4"/>
  <c r="D63" i="4"/>
  <c r="I67" i="4"/>
  <c r="E79" i="4"/>
  <c r="D64" i="4"/>
  <c r="J75" i="4"/>
  <c r="J39" i="4"/>
  <c r="J89" i="4"/>
  <c r="E94" i="4"/>
  <c r="E70" i="4"/>
  <c r="J40" i="4"/>
  <c r="I20" i="4"/>
  <c r="D77" i="4"/>
  <c r="J92" i="4"/>
  <c r="E92" i="4"/>
  <c r="D74" i="4"/>
  <c r="D95" i="4"/>
  <c r="C93" i="4"/>
  <c r="J91" i="4"/>
  <c r="J90" i="4"/>
  <c r="E62" i="4"/>
  <c r="I80" i="4"/>
  <c r="I91" i="4"/>
  <c r="I21" i="4"/>
  <c r="E98" i="4"/>
  <c r="D83" i="4"/>
  <c r="C76" i="4"/>
  <c r="C95" i="4"/>
  <c r="I87" i="4"/>
  <c r="E78" i="4"/>
  <c r="D89" i="4"/>
  <c r="E71" i="4"/>
  <c r="J20" i="4"/>
  <c r="J65" i="4"/>
  <c r="I86" i="4"/>
  <c r="I85" i="4"/>
  <c r="J73" i="4"/>
  <c r="I30" i="4"/>
  <c r="E69" i="4"/>
  <c r="E93" i="4"/>
  <c r="J20" i="7" l="1"/>
  <c r="H25" i="7" s="1"/>
  <c r="B19" i="4" l="1"/>
  <c r="I19" i="4"/>
  <c r="J19" i="4"/>
  <c r="D19" i="4"/>
  <c r="D2" i="5" a="1"/>
  <c r="C19" i="4"/>
  <c r="D38" i="5" l="1"/>
  <c r="D121" i="5"/>
  <c r="D13" i="5"/>
  <c r="D101" i="5"/>
  <c r="D91" i="5"/>
  <c r="D23" i="5"/>
  <c r="D83" i="5"/>
  <c r="D104" i="5"/>
  <c r="D49" i="5"/>
  <c r="D16" i="5"/>
  <c r="D26" i="5"/>
  <c r="D2" i="5"/>
  <c r="D25" i="5"/>
  <c r="D12" i="5"/>
  <c r="D72" i="5"/>
  <c r="D57" i="5"/>
  <c r="D47" i="5"/>
  <c r="D123" i="5"/>
  <c r="D20" i="5"/>
  <c r="D50" i="5"/>
  <c r="D110" i="5"/>
  <c r="D24" i="5"/>
  <c r="D51" i="5"/>
  <c r="D113" i="5"/>
  <c r="D71" i="5"/>
  <c r="D80" i="5"/>
  <c r="D34" i="5"/>
  <c r="D31" i="5"/>
  <c r="D46" i="5"/>
  <c r="D10" i="5"/>
  <c r="D99" i="5"/>
  <c r="D95" i="5"/>
  <c r="D119" i="5"/>
  <c r="D15" i="5"/>
  <c r="D67" i="5"/>
  <c r="D8" i="5"/>
  <c r="D58" i="5"/>
  <c r="D52" i="5"/>
  <c r="D40" i="5"/>
  <c r="D32" i="5"/>
  <c r="D124" i="5"/>
  <c r="D7" i="5"/>
  <c r="D18" i="5"/>
  <c r="D94" i="5"/>
  <c r="D48" i="5"/>
  <c r="D14" i="5"/>
  <c r="D115" i="5"/>
  <c r="D81" i="5"/>
  <c r="D74" i="5"/>
  <c r="D86" i="5"/>
  <c r="D93" i="5"/>
  <c r="D29" i="5"/>
  <c r="D105" i="5"/>
  <c r="D103" i="5"/>
  <c r="D96" i="5"/>
  <c r="D64" i="5"/>
  <c r="D106" i="5"/>
  <c r="D70" i="5"/>
  <c r="D41" i="5"/>
  <c r="D43" i="5"/>
  <c r="D4" i="5"/>
  <c r="D107" i="5"/>
  <c r="D37" i="5"/>
  <c r="D17" i="5"/>
  <c r="D33" i="5"/>
  <c r="D111" i="5"/>
  <c r="D89" i="5"/>
  <c r="D92" i="5"/>
  <c r="D45" i="5"/>
  <c r="D117" i="5"/>
  <c r="D19" i="5"/>
  <c r="D22" i="5"/>
  <c r="D61" i="5"/>
  <c r="D125" i="5"/>
  <c r="D85" i="5"/>
  <c r="D21" i="5"/>
  <c r="D97" i="5"/>
  <c r="D62" i="5"/>
  <c r="D68" i="5"/>
  <c r="D102" i="5"/>
  <c r="D30" i="5"/>
  <c r="D69" i="5"/>
  <c r="D36" i="5"/>
  <c r="D90" i="5"/>
  <c r="D35" i="5"/>
  <c r="D39" i="5"/>
  <c r="D60" i="5"/>
  <c r="D73" i="5"/>
  <c r="D3" i="5"/>
  <c r="D75" i="5"/>
  <c r="D100" i="5"/>
  <c r="D87" i="5"/>
  <c r="D65" i="5"/>
  <c r="D11" i="5"/>
  <c r="D116" i="5"/>
  <c r="D98" i="5"/>
  <c r="D44" i="5"/>
  <c r="D9" i="5"/>
  <c r="D84" i="5"/>
  <c r="D76" i="5"/>
  <c r="D56" i="5"/>
  <c r="D114" i="5"/>
  <c r="D78" i="5"/>
  <c r="D6" i="5"/>
  <c r="D55" i="5"/>
  <c r="D42" i="5"/>
  <c r="D53" i="5"/>
  <c r="D120" i="5"/>
  <c r="D118" i="5"/>
  <c r="D59" i="5"/>
  <c r="D126" i="5"/>
  <c r="D108" i="5"/>
  <c r="D79" i="5"/>
  <c r="D77" i="5"/>
  <c r="D54" i="5"/>
  <c r="D109" i="5"/>
  <c r="D5" i="5"/>
  <c r="D82" i="5"/>
  <c r="D66" i="5"/>
  <c r="D112" i="5"/>
  <c r="D28" i="5"/>
  <c r="D27" i="5"/>
  <c r="D122" i="5"/>
  <c r="D88" i="5"/>
  <c r="D63" i="5"/>
  <c r="G38" i="5"/>
  <c r="I38" i="5"/>
  <c r="H38" i="5"/>
  <c r="E38" i="5"/>
  <c r="F38" i="5"/>
  <c r="E49" i="5"/>
  <c r="I49" i="5"/>
  <c r="H49" i="5"/>
  <c r="G49" i="5"/>
  <c r="F49" i="5"/>
  <c r="G47" i="5"/>
  <c r="F47" i="5"/>
  <c r="I47" i="5"/>
  <c r="E47" i="5"/>
  <c r="H47" i="5"/>
  <c r="I71" i="5"/>
  <c r="H71" i="5"/>
  <c r="E71" i="5"/>
  <c r="F71" i="5"/>
  <c r="G71" i="5"/>
  <c r="F119" i="5"/>
  <c r="E119" i="5"/>
  <c r="H119" i="5"/>
  <c r="G119" i="5"/>
  <c r="I119" i="5"/>
  <c r="H124" i="5"/>
  <c r="F124" i="5"/>
  <c r="G124" i="5"/>
  <c r="I124" i="5"/>
  <c r="E124" i="5"/>
  <c r="I74" i="5"/>
  <c r="E74" i="5"/>
  <c r="G74" i="5"/>
  <c r="F74" i="5"/>
  <c r="H74" i="5"/>
  <c r="I106" i="5"/>
  <c r="G106" i="5"/>
  <c r="E106" i="5"/>
  <c r="H106" i="5"/>
  <c r="F106" i="5"/>
  <c r="F33" i="5"/>
  <c r="E33" i="5"/>
  <c r="H33" i="5"/>
  <c r="I33" i="5"/>
  <c r="G33" i="5"/>
  <c r="G61" i="5"/>
  <c r="E61" i="5"/>
  <c r="F61" i="5"/>
  <c r="I61" i="5"/>
  <c r="H61" i="5"/>
  <c r="E30" i="5"/>
  <c r="G30" i="5"/>
  <c r="F30" i="5"/>
  <c r="H30" i="5"/>
  <c r="I30" i="5"/>
  <c r="H3" i="5"/>
  <c r="G3" i="5"/>
  <c r="I3" i="5"/>
  <c r="E3" i="5"/>
  <c r="F3" i="5"/>
  <c r="H44" i="5"/>
  <c r="E44" i="5"/>
  <c r="F44" i="5"/>
  <c r="G44" i="5"/>
  <c r="I44" i="5"/>
  <c r="H55" i="5"/>
  <c r="F55" i="5"/>
  <c r="G55" i="5"/>
  <c r="I55" i="5"/>
  <c r="E55" i="5"/>
  <c r="G79" i="5"/>
  <c r="H79" i="5"/>
  <c r="E79" i="5"/>
  <c r="I79" i="5"/>
  <c r="F79" i="5"/>
  <c r="F28" i="5"/>
  <c r="E28" i="5"/>
  <c r="H28" i="5"/>
  <c r="I28" i="5"/>
  <c r="G28" i="5"/>
  <c r="F121" i="5"/>
  <c r="I121" i="5"/>
  <c r="E121" i="5"/>
  <c r="H121" i="5"/>
  <c r="G121" i="5"/>
  <c r="H16" i="5"/>
  <c r="F16" i="5"/>
  <c r="G16" i="5"/>
  <c r="E16" i="5"/>
  <c r="I16" i="5"/>
  <c r="G123" i="5"/>
  <c r="F123" i="5"/>
  <c r="E123" i="5"/>
  <c r="H123" i="5"/>
  <c r="I123" i="5"/>
  <c r="F80" i="5"/>
  <c r="G80" i="5"/>
  <c r="H80" i="5"/>
  <c r="E80" i="5"/>
  <c r="I80" i="5"/>
  <c r="G15" i="5"/>
  <c r="F15" i="5"/>
  <c r="H15" i="5"/>
  <c r="I15" i="5"/>
  <c r="E15" i="5"/>
  <c r="F7" i="5"/>
  <c r="H7" i="5"/>
  <c r="I7" i="5"/>
  <c r="E7" i="5"/>
  <c r="G7" i="5"/>
  <c r="G86" i="5"/>
  <c r="F86" i="5"/>
  <c r="I86" i="5"/>
  <c r="E86" i="5"/>
  <c r="H86" i="5"/>
  <c r="F70" i="5"/>
  <c r="G70" i="5"/>
  <c r="E70" i="5"/>
  <c r="I70" i="5"/>
  <c r="H70" i="5"/>
  <c r="I111" i="5"/>
  <c r="F111" i="5"/>
  <c r="E111" i="5"/>
  <c r="G111" i="5"/>
  <c r="H111" i="5"/>
  <c r="H125" i="5"/>
  <c r="E125" i="5"/>
  <c r="I125" i="5"/>
  <c r="F125" i="5"/>
  <c r="G125" i="5"/>
  <c r="I69" i="5"/>
  <c r="E69" i="5"/>
  <c r="H69" i="5"/>
  <c r="G69" i="5"/>
  <c r="F69" i="5"/>
  <c r="I75" i="5"/>
  <c r="F75" i="5"/>
  <c r="E75" i="5"/>
  <c r="G75" i="5"/>
  <c r="H75" i="5"/>
  <c r="G9" i="5"/>
  <c r="E9" i="5"/>
  <c r="H9" i="5"/>
  <c r="F9" i="5"/>
  <c r="I9" i="5"/>
  <c r="F42" i="5"/>
  <c r="G42" i="5"/>
  <c r="H42" i="5"/>
  <c r="I42" i="5"/>
  <c r="E42" i="5"/>
  <c r="H77" i="5"/>
  <c r="G77" i="5"/>
  <c r="I77" i="5"/>
  <c r="F77" i="5"/>
  <c r="E77" i="5"/>
  <c r="H27" i="5"/>
  <c r="I27" i="5"/>
  <c r="F27" i="5"/>
  <c r="G27" i="5"/>
  <c r="E27" i="5"/>
  <c r="G13" i="5"/>
  <c r="F13" i="5"/>
  <c r="E13" i="5"/>
  <c r="H13" i="5"/>
  <c r="I13" i="5"/>
  <c r="F26" i="5"/>
  <c r="G26" i="5"/>
  <c r="H26" i="5"/>
  <c r="E26" i="5"/>
  <c r="I26" i="5"/>
  <c r="I20" i="5"/>
  <c r="E20" i="5"/>
  <c r="G20" i="5"/>
  <c r="H20" i="5"/>
  <c r="F20" i="5"/>
  <c r="H34" i="5"/>
  <c r="I34" i="5"/>
  <c r="F34" i="5"/>
  <c r="G34" i="5"/>
  <c r="E34" i="5"/>
  <c r="I67" i="5"/>
  <c r="F67" i="5"/>
  <c r="H67" i="5"/>
  <c r="E67" i="5"/>
  <c r="G67" i="5"/>
  <c r="E18" i="5"/>
  <c r="F18" i="5"/>
  <c r="G18" i="5"/>
  <c r="H18" i="5"/>
  <c r="I18" i="5"/>
  <c r="H93" i="5"/>
  <c r="F93" i="5"/>
  <c r="E93" i="5"/>
  <c r="I93" i="5"/>
  <c r="G93" i="5"/>
  <c r="G41" i="5"/>
  <c r="H41" i="5"/>
  <c r="E41" i="5"/>
  <c r="F41" i="5"/>
  <c r="I41" i="5"/>
  <c r="F89" i="5"/>
  <c r="I89" i="5"/>
  <c r="E89" i="5"/>
  <c r="G89" i="5"/>
  <c r="H89" i="5"/>
  <c r="E85" i="5"/>
  <c r="H85" i="5"/>
  <c r="I85" i="5"/>
  <c r="G85" i="5"/>
  <c r="F85" i="5"/>
  <c r="I36" i="5"/>
  <c r="E36" i="5"/>
  <c r="F36" i="5"/>
  <c r="G36" i="5"/>
  <c r="H36" i="5"/>
  <c r="F100" i="5"/>
  <c r="I100" i="5"/>
  <c r="G100" i="5"/>
  <c r="E100" i="5"/>
  <c r="H100" i="5"/>
  <c r="I84" i="5"/>
  <c r="F84" i="5"/>
  <c r="G84" i="5"/>
  <c r="H84" i="5"/>
  <c r="E84" i="5"/>
  <c r="G53" i="5"/>
  <c r="E53" i="5"/>
  <c r="I53" i="5"/>
  <c r="F53" i="5"/>
  <c r="H53" i="5"/>
  <c r="I54" i="5"/>
  <c r="E54" i="5"/>
  <c r="H54" i="5"/>
  <c r="G54" i="5"/>
  <c r="F54" i="5"/>
  <c r="G122" i="5"/>
  <c r="F122" i="5"/>
  <c r="E122" i="5"/>
  <c r="H122" i="5"/>
  <c r="I122" i="5"/>
  <c r="F101" i="5"/>
  <c r="E101" i="5"/>
  <c r="I101" i="5"/>
  <c r="G101" i="5"/>
  <c r="H101" i="5"/>
  <c r="I2" i="5"/>
  <c r="B6" i="5"/>
  <c r="H2" i="5"/>
  <c r="F2" i="5"/>
  <c r="G2" i="5"/>
  <c r="E2" i="5"/>
  <c r="G50" i="5"/>
  <c r="F50" i="5"/>
  <c r="H50" i="5"/>
  <c r="I50" i="5"/>
  <c r="E50" i="5"/>
  <c r="G31" i="5"/>
  <c r="F31" i="5"/>
  <c r="H31" i="5"/>
  <c r="I31" i="5"/>
  <c r="E31" i="5"/>
  <c r="F8" i="5"/>
  <c r="E8" i="5"/>
  <c r="I8" i="5"/>
  <c r="G8" i="5"/>
  <c r="H8" i="5"/>
  <c r="G94" i="5"/>
  <c r="E94" i="5"/>
  <c r="F94" i="5"/>
  <c r="I94" i="5"/>
  <c r="H94" i="5"/>
  <c r="H29" i="5"/>
  <c r="G29" i="5"/>
  <c r="E29" i="5"/>
  <c r="I29" i="5"/>
  <c r="F29" i="5"/>
  <c r="G43" i="5"/>
  <c r="E43" i="5"/>
  <c r="H43" i="5"/>
  <c r="F43" i="5"/>
  <c r="I43" i="5"/>
  <c r="E92" i="5"/>
  <c r="H92" i="5"/>
  <c r="F92" i="5"/>
  <c r="I92" i="5"/>
  <c r="G92" i="5"/>
  <c r="E21" i="5"/>
  <c r="H21" i="5"/>
  <c r="I21" i="5"/>
  <c r="F21" i="5"/>
  <c r="G21" i="5"/>
  <c r="E90" i="5"/>
  <c r="I90" i="5"/>
  <c r="F90" i="5"/>
  <c r="G90" i="5"/>
  <c r="H90" i="5"/>
  <c r="G87" i="5"/>
  <c r="I87" i="5"/>
  <c r="F87" i="5"/>
  <c r="E87" i="5"/>
  <c r="H87" i="5"/>
  <c r="E76" i="5"/>
  <c r="F76" i="5"/>
  <c r="I76" i="5"/>
  <c r="H76" i="5"/>
  <c r="G76" i="5"/>
  <c r="E120" i="5"/>
  <c r="I120" i="5"/>
  <c r="F120" i="5"/>
  <c r="G120" i="5"/>
  <c r="H120" i="5"/>
  <c r="H109" i="5"/>
  <c r="I109" i="5"/>
  <c r="F109" i="5"/>
  <c r="G109" i="5"/>
  <c r="E109" i="5"/>
  <c r="E88" i="5"/>
  <c r="I88" i="5"/>
  <c r="H88" i="5"/>
  <c r="F88" i="5"/>
  <c r="G88" i="5"/>
  <c r="E91" i="5"/>
  <c r="G91" i="5"/>
  <c r="F91" i="5"/>
  <c r="H91" i="5"/>
  <c r="I91" i="5"/>
  <c r="I25" i="5"/>
  <c r="E25" i="5"/>
  <c r="G25" i="5"/>
  <c r="H25" i="5"/>
  <c r="F25" i="5"/>
  <c r="G110" i="5"/>
  <c r="H110" i="5"/>
  <c r="F110" i="5"/>
  <c r="E110" i="5"/>
  <c r="I110" i="5"/>
  <c r="E46" i="5"/>
  <c r="I46" i="5"/>
  <c r="F46" i="5"/>
  <c r="H46" i="5"/>
  <c r="G46" i="5"/>
  <c r="G58" i="5"/>
  <c r="I58" i="5"/>
  <c r="E58" i="5"/>
  <c r="H58" i="5"/>
  <c r="F58" i="5"/>
  <c r="I48" i="5"/>
  <c r="E48" i="5"/>
  <c r="F48" i="5"/>
  <c r="G48" i="5"/>
  <c r="H48" i="5"/>
  <c r="G105" i="5"/>
  <c r="E105" i="5"/>
  <c r="F105" i="5"/>
  <c r="I105" i="5"/>
  <c r="H105" i="5"/>
  <c r="H4" i="5"/>
  <c r="G4" i="5"/>
  <c r="F4" i="5"/>
  <c r="I4" i="5"/>
  <c r="E4" i="5"/>
  <c r="F45" i="5"/>
  <c r="H45" i="5"/>
  <c r="E45" i="5"/>
  <c r="I45" i="5"/>
  <c r="G45" i="5"/>
  <c r="F97" i="5"/>
  <c r="H97" i="5"/>
  <c r="G97" i="5"/>
  <c r="E97" i="5"/>
  <c r="I97" i="5"/>
  <c r="I35" i="5"/>
  <c r="G35" i="5"/>
  <c r="H35" i="5"/>
  <c r="E35" i="5"/>
  <c r="F35" i="5"/>
  <c r="G65" i="5"/>
  <c r="I65" i="5"/>
  <c r="F65" i="5"/>
  <c r="E65" i="5"/>
  <c r="H65" i="5"/>
  <c r="I56" i="5"/>
  <c r="H56" i="5"/>
  <c r="E56" i="5"/>
  <c r="G56" i="5"/>
  <c r="F56" i="5"/>
  <c r="H118" i="5"/>
  <c r="G118" i="5"/>
  <c r="F118" i="5"/>
  <c r="I118" i="5"/>
  <c r="E118" i="5"/>
  <c r="G5" i="5"/>
  <c r="H5" i="5"/>
  <c r="F5" i="5"/>
  <c r="I5" i="5"/>
  <c r="E5" i="5"/>
  <c r="I63" i="5"/>
  <c r="H63" i="5"/>
  <c r="G63" i="5"/>
  <c r="F63" i="5"/>
  <c r="E63" i="5"/>
  <c r="H23" i="5"/>
  <c r="G23" i="5"/>
  <c r="E23" i="5"/>
  <c r="F23" i="5"/>
  <c r="I23" i="5"/>
  <c r="F12" i="5"/>
  <c r="E12" i="5"/>
  <c r="G12" i="5"/>
  <c r="I12" i="5"/>
  <c r="H12" i="5"/>
  <c r="E24" i="5"/>
  <c r="G24" i="5"/>
  <c r="F24" i="5"/>
  <c r="H24" i="5"/>
  <c r="I24" i="5"/>
  <c r="H10" i="5"/>
  <c r="G10" i="5"/>
  <c r="I10" i="5"/>
  <c r="E10" i="5"/>
  <c r="F10" i="5"/>
  <c r="G52" i="5"/>
  <c r="H52" i="5"/>
  <c r="E52" i="5"/>
  <c r="I52" i="5"/>
  <c r="F52" i="5"/>
  <c r="G14" i="5"/>
  <c r="I14" i="5"/>
  <c r="F14" i="5"/>
  <c r="H14" i="5"/>
  <c r="E14" i="5"/>
  <c r="E103" i="5"/>
  <c r="F103" i="5"/>
  <c r="G103" i="5"/>
  <c r="I103" i="5"/>
  <c r="H103" i="5"/>
  <c r="H107" i="5"/>
  <c r="G107" i="5"/>
  <c r="E107" i="5"/>
  <c r="I107" i="5"/>
  <c r="F107" i="5"/>
  <c r="I117" i="5"/>
  <c r="E117" i="5"/>
  <c r="H117" i="5"/>
  <c r="F117" i="5"/>
  <c r="G117" i="5"/>
  <c r="F62" i="5"/>
  <c r="E62" i="5"/>
  <c r="I62" i="5"/>
  <c r="G62" i="5"/>
  <c r="H62" i="5"/>
  <c r="E39" i="5"/>
  <c r="I39" i="5"/>
  <c r="G39" i="5"/>
  <c r="F39" i="5"/>
  <c r="H39" i="5"/>
  <c r="H11" i="5"/>
  <c r="F11" i="5"/>
  <c r="E11" i="5"/>
  <c r="G11" i="5"/>
  <c r="I11" i="5"/>
  <c r="E114" i="5"/>
  <c r="I114" i="5"/>
  <c r="H114" i="5"/>
  <c r="F114" i="5"/>
  <c r="G114" i="5"/>
  <c r="E59" i="5"/>
  <c r="F59" i="5"/>
  <c r="H59" i="5"/>
  <c r="G59" i="5"/>
  <c r="I59" i="5"/>
  <c r="H82" i="5"/>
  <c r="G82" i="5"/>
  <c r="F82" i="5"/>
  <c r="E82" i="5"/>
  <c r="I82" i="5"/>
  <c r="G83" i="5"/>
  <c r="F83" i="5"/>
  <c r="I83" i="5"/>
  <c r="E83" i="5"/>
  <c r="H83" i="5"/>
  <c r="G72" i="5"/>
  <c r="F72" i="5"/>
  <c r="H72" i="5"/>
  <c r="E72" i="5"/>
  <c r="I72" i="5"/>
  <c r="E51" i="5"/>
  <c r="F51" i="5"/>
  <c r="I51" i="5"/>
  <c r="H51" i="5"/>
  <c r="G51" i="5"/>
  <c r="E99" i="5"/>
  <c r="H99" i="5"/>
  <c r="I99" i="5"/>
  <c r="F99" i="5"/>
  <c r="G99" i="5"/>
  <c r="I40" i="5"/>
  <c r="E40" i="5"/>
  <c r="H40" i="5"/>
  <c r="F40" i="5"/>
  <c r="G40" i="5"/>
  <c r="G115" i="5"/>
  <c r="E115" i="5"/>
  <c r="I115" i="5"/>
  <c r="H115" i="5"/>
  <c r="F115" i="5"/>
  <c r="E96" i="5"/>
  <c r="H96" i="5"/>
  <c r="I96" i="5"/>
  <c r="F96" i="5"/>
  <c r="G96" i="5"/>
  <c r="G37" i="5"/>
  <c r="I37" i="5"/>
  <c r="H37" i="5"/>
  <c r="E37" i="5"/>
  <c r="F37" i="5"/>
  <c r="E19" i="5"/>
  <c r="I19" i="5"/>
  <c r="F19" i="5"/>
  <c r="H19" i="5"/>
  <c r="G19" i="5"/>
  <c r="G68" i="5"/>
  <c r="F68" i="5"/>
  <c r="I68" i="5"/>
  <c r="E68" i="5"/>
  <c r="H68" i="5"/>
  <c r="G60" i="5"/>
  <c r="I60" i="5"/>
  <c r="F60" i="5"/>
  <c r="H60" i="5"/>
  <c r="E60" i="5"/>
  <c r="F116" i="5"/>
  <c r="E116" i="5"/>
  <c r="G116" i="5"/>
  <c r="I116" i="5"/>
  <c r="H116" i="5"/>
  <c r="F78" i="5"/>
  <c r="G78" i="5"/>
  <c r="H78" i="5"/>
  <c r="E78" i="5"/>
  <c r="I78" i="5"/>
  <c r="F126" i="5"/>
  <c r="I126" i="5"/>
  <c r="E126" i="5"/>
  <c r="H126" i="5"/>
  <c r="G126" i="5"/>
  <c r="F66" i="5"/>
  <c r="E66" i="5"/>
  <c r="G66" i="5"/>
  <c r="I66" i="5"/>
  <c r="H66" i="5"/>
  <c r="G104" i="5"/>
  <c r="I104" i="5"/>
  <c r="H104" i="5"/>
  <c r="E104" i="5"/>
  <c r="F104" i="5"/>
  <c r="E57" i="5"/>
  <c r="I57" i="5"/>
  <c r="H57" i="5"/>
  <c r="F57" i="5"/>
  <c r="G57" i="5"/>
  <c r="H113" i="5"/>
  <c r="E113" i="5"/>
  <c r="F113" i="5"/>
  <c r="G113" i="5"/>
  <c r="I113" i="5"/>
  <c r="E95" i="5"/>
  <c r="G95" i="5"/>
  <c r="I95" i="5"/>
  <c r="F95" i="5"/>
  <c r="H95" i="5"/>
  <c r="F32" i="5"/>
  <c r="I32" i="5"/>
  <c r="E32" i="5"/>
  <c r="H32" i="5"/>
  <c r="G32" i="5"/>
  <c r="E81" i="5"/>
  <c r="H81" i="5"/>
  <c r="I81" i="5"/>
  <c r="G81" i="5"/>
  <c r="F81" i="5"/>
  <c r="F64" i="5"/>
  <c r="H64" i="5"/>
  <c r="I64" i="5"/>
  <c r="G64" i="5"/>
  <c r="E64" i="5"/>
  <c r="E17" i="5"/>
  <c r="I17" i="5"/>
  <c r="F17" i="5"/>
  <c r="G17" i="5"/>
  <c r="H17" i="5"/>
  <c r="I22" i="5"/>
  <c r="H22" i="5"/>
  <c r="F22" i="5"/>
  <c r="G22" i="5"/>
  <c r="E22" i="5"/>
  <c r="G102" i="5"/>
  <c r="E102" i="5"/>
  <c r="H102" i="5"/>
  <c r="F102" i="5"/>
  <c r="I102" i="5"/>
  <c r="E73" i="5"/>
  <c r="H73" i="5"/>
  <c r="I73" i="5"/>
  <c r="G73" i="5"/>
  <c r="F73" i="5"/>
  <c r="G98" i="5"/>
  <c r="H98" i="5"/>
  <c r="I98" i="5"/>
  <c r="F98" i="5"/>
  <c r="E98" i="5"/>
  <c r="E6" i="5"/>
  <c r="H6" i="5"/>
  <c r="G6" i="5"/>
  <c r="I6" i="5"/>
  <c r="F6" i="5"/>
  <c r="F108" i="5"/>
  <c r="E108" i="5"/>
  <c r="H108" i="5"/>
  <c r="I108" i="5"/>
  <c r="G108" i="5"/>
  <c r="E112" i="5"/>
  <c r="G112" i="5"/>
  <c r="H112" i="5"/>
  <c r="I112" i="5"/>
  <c r="F112" i="5"/>
  <c r="A7" i="5" l="1"/>
  <c r="B7" i="5"/>
  <c r="D14" i="6"/>
  <c r="D27" i="6"/>
  <c r="D26" i="6"/>
  <c r="J1" i="5" a="1"/>
  <c r="J94" i="5" l="1"/>
  <c r="J55" i="5"/>
  <c r="J31" i="5"/>
  <c r="J114" i="5"/>
  <c r="J26" i="5"/>
  <c r="J4" i="5"/>
  <c r="J75" i="5"/>
  <c r="J124" i="5"/>
  <c r="J126" i="5"/>
  <c r="J23" i="5"/>
  <c r="J107" i="5"/>
  <c r="J92" i="5"/>
  <c r="J21" i="5"/>
  <c r="J34" i="5"/>
  <c r="J99" i="5"/>
  <c r="J22" i="5"/>
  <c r="J122" i="5"/>
  <c r="J52" i="5"/>
  <c r="J56" i="5"/>
  <c r="J32" i="5"/>
  <c r="J27" i="5"/>
  <c r="J72" i="5"/>
  <c r="J30" i="5"/>
  <c r="J97" i="5"/>
  <c r="J17" i="5"/>
  <c r="J36" i="5"/>
  <c r="J117" i="5"/>
  <c r="J105" i="5"/>
  <c r="J61" i="5"/>
  <c r="J71" i="5"/>
  <c r="J83" i="5"/>
  <c r="J95" i="5"/>
  <c r="J64" i="5"/>
  <c r="J115" i="5"/>
  <c r="J57" i="5"/>
  <c r="J73" i="5"/>
  <c r="J102" i="5"/>
  <c r="J84" i="5"/>
  <c r="J111" i="5"/>
  <c r="J93" i="5"/>
  <c r="J121" i="5"/>
  <c r="J104" i="5"/>
  <c r="J13" i="5"/>
  <c r="J110" i="5"/>
  <c r="J28" i="5"/>
  <c r="J29" i="5"/>
  <c r="J60" i="5"/>
  <c r="J40" i="5"/>
  <c r="J51" i="5"/>
  <c r="J50" i="5"/>
  <c r="J76" i="5"/>
  <c r="J82" i="5"/>
  <c r="J63" i="5"/>
  <c r="J7" i="5"/>
  <c r="J112" i="5"/>
  <c r="J125" i="5"/>
  <c r="J35" i="5"/>
  <c r="J9" i="5"/>
  <c r="J109" i="5"/>
  <c r="J101" i="5"/>
  <c r="J77" i="5"/>
  <c r="J58" i="5"/>
  <c r="J8" i="5"/>
  <c r="J20" i="5"/>
  <c r="J89" i="5"/>
  <c r="J10" i="5"/>
  <c r="J116" i="5"/>
  <c r="J88" i="5"/>
  <c r="J87" i="5"/>
  <c r="J81" i="5"/>
  <c r="J54" i="5"/>
  <c r="J69" i="5"/>
  <c r="J16" i="5"/>
  <c r="J44" i="5"/>
  <c r="J59" i="5"/>
  <c r="J5" i="5"/>
  <c r="J49" i="5"/>
  <c r="J24" i="5"/>
  <c r="J19" i="5"/>
  <c r="J47" i="5"/>
  <c r="J18" i="5"/>
  <c r="J62" i="5"/>
  <c r="J96" i="5"/>
  <c r="J66" i="5"/>
  <c r="J74" i="5"/>
  <c r="J79" i="5"/>
  <c r="J113" i="5"/>
  <c r="J43" i="5"/>
  <c r="J67" i="5"/>
  <c r="J11" i="5"/>
  <c r="J85" i="5"/>
  <c r="J37" i="5"/>
  <c r="J123" i="5"/>
  <c r="J68" i="5"/>
  <c r="J6" i="5"/>
  <c r="J48" i="5"/>
  <c r="J46" i="5"/>
  <c r="J14" i="5"/>
  <c r="J42" i="5"/>
  <c r="J41" i="5"/>
  <c r="J91" i="5"/>
  <c r="J119" i="5"/>
  <c r="J53" i="5"/>
  <c r="J38" i="5"/>
  <c r="J65" i="5"/>
  <c r="J86" i="5"/>
  <c r="J70" i="5"/>
  <c r="J78" i="5"/>
  <c r="J33" i="5"/>
  <c r="J98" i="5"/>
  <c r="J39" i="5"/>
  <c r="J100" i="5"/>
  <c r="J120" i="5"/>
  <c r="J108" i="5"/>
  <c r="J90" i="5"/>
  <c r="J12" i="5"/>
  <c r="J3" i="5"/>
  <c r="J15" i="5"/>
  <c r="J25" i="5"/>
  <c r="J103" i="5"/>
  <c r="J118" i="5"/>
  <c r="J80" i="5"/>
  <c r="J106" i="5"/>
  <c r="J45" i="5"/>
  <c r="J2" i="5"/>
  <c r="J1" i="5"/>
  <c r="D25" i="6"/>
  <c r="C23" i="6"/>
  <c r="D24" i="6"/>
  <c r="C24" i="6"/>
  <c r="D15" i="6"/>
  <c r="D23"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G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<sst xmlns="http://schemas.openxmlformats.org/spreadsheetml/2006/main" count="276" uniqueCount="148">
  <si>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</si>
  <si>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</si>
  <si>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</si>
  <si>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</si>
  <si>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</si>
  <si>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</si>
  <si>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</si>
  <si>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</si>
  <si>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</si>
  <si>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</si>
  <si>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</si>
  <si>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</si>
  <si>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</si>
  <si>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</si>
  <si>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</si>
  <si>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</si>
  <si>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</si>
  <si>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</si>
  <si>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</si>
  <si>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</si>
  <si>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</si>
  <si>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</si>
  <si>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</si>
  <si>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</si>
  <si>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</si>
  <si>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</si>
  <si>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</si>
  <si>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</si>
  <si>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</si>
  <si>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</si>
  <si>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</si>
  <si>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</si>
  <si>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</si>
  <si>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</si>
  <si>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</si>
  <si>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</si>
  <si>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</si>
  <si>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main ref depo</t>
  </si>
  <si>
    <t>short term futures</t>
  </si>
  <si>
    <t>swap</t>
  </si>
  <si>
    <t>exotic swap</t>
  </si>
  <si>
    <t>long term futures</t>
  </si>
  <si>
    <t>fra</t>
  </si>
  <si>
    <t>depo</t>
  </si>
  <si>
    <t>Latest Date</t>
  </si>
  <si>
    <t>Earliest Date</t>
  </si>
  <si>
    <t>Min Distance</t>
  </si>
  <si>
    <t>Priority</t>
  </si>
  <si>
    <t>Include Flag</t>
  </si>
  <si>
    <t>Conv. Adj. / Spread</t>
  </si>
  <si>
    <t>Quote Value</t>
  </si>
  <si>
    <t>Rate Helpers</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</si>
  <si>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</si>
  <si>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</si>
  <si>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</si>
  <si>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</si>
  <si>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</si>
  <si>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</si>
  <si>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</si>
  <si>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</si>
  <si>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</si>
  <si>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</si>
  <si>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</si>
  <si>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</si>
  <si>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</si>
  <si>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</si>
  <si>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UnitedKingdom::Exchange</t>
  </si>
  <si>
    <t>Calendar</t>
  </si>
  <si>
    <t>NDays</t>
  </si>
  <si>
    <t>YCSTD</t>
  </si>
  <si>
    <t>ObjectID</t>
  </si>
  <si>
    <t>PiecewiseYieldCurve</t>
  </si>
  <si>
    <t>ObjectOverwrite</t>
  </si>
  <si>
    <t>Trigger</t>
  </si>
  <si>
    <t>Permanent</t>
  </si>
  <si>
    <t>RateHelperPrefix</t>
  </si>
  <si>
    <t>AM</t>
  </si>
  <si>
    <t>USD</t>
  </si>
  <si>
    <t>SwapFixedFreq</t>
  </si>
  <si>
    <t>JPY</t>
  </si>
  <si>
    <t>6L</t>
  </si>
  <si>
    <t>IborType</t>
  </si>
  <si>
    <t>SB</t>
  </si>
  <si>
    <t>GBP</t>
  </si>
  <si>
    <t>IndexTenor</t>
  </si>
  <si>
    <t>AB</t>
  </si>
  <si>
    <t>EUR</t>
  </si>
  <si>
    <t>Months</t>
  </si>
  <si>
    <t>CHF</t>
  </si>
  <si>
    <t>Currency</t>
  </si>
  <si>
    <t>General Settings</t>
  </si>
  <si>
    <t>6M</t>
  </si>
  <si>
    <t>3M</t>
  </si>
  <si>
    <t>2M</t>
  </si>
  <si>
    <t>1M</t>
  </si>
  <si>
    <t>SW</t>
  </si>
  <si>
    <t>Sonia</t>
  </si>
  <si>
    <t>ON</t>
  </si>
  <si>
    <t>Quote Object ID</t>
  </si>
  <si>
    <t>Index</t>
  </si>
  <si>
    <t>STD</t>
  </si>
  <si>
    <t>_Quote</t>
  </si>
  <si>
    <t>QuoteSuffix</t>
  </si>
  <si>
    <t>Libor</t>
  </si>
  <si>
    <t>FamilyName</t>
  </si>
  <si>
    <t>ADDITIONAL SETTINGS</t>
  </si>
  <si>
    <t>FileOverwrite</t>
  </si>
  <si>
    <t>SerializationPath</t>
  </si>
  <si>
    <t>Serialize</t>
  </si>
  <si>
    <t>GENERAL SETTINGS</t>
  </si>
  <si>
    <t>ConvAdj Quote Object ID</t>
  </si>
  <si>
    <t>Future Code</t>
  </si>
  <si>
    <t>Main Cycle</t>
  </si>
  <si>
    <t>Modified Following</t>
  </si>
  <si>
    <t>0D</t>
  </si>
  <si>
    <t>3L</t>
  </si>
  <si>
    <t>6E</t>
  </si>
  <si>
    <t>Spread</t>
  </si>
  <si>
    <t>Day Count Convention</t>
  </si>
  <si>
    <t>Business Day Convention</t>
  </si>
  <si>
    <t>Freq</t>
  </si>
  <si>
    <t>Fwd start</t>
  </si>
  <si>
    <t>Discounting2</t>
  </si>
  <si>
    <t>Discounting</t>
  </si>
  <si>
    <t>Actual/365 (Fixed)</t>
  </si>
  <si>
    <t>MoneyMarketDayCounter</t>
  </si>
  <si>
    <t>BondBasisDayCounter</t>
  </si>
  <si>
    <t>GBPSTD</t>
  </si>
  <si>
    <t>Extrapolation</t>
  </si>
  <si>
    <t>Instruments</t>
  </si>
  <si>
    <t>Instruments Selected</t>
  </si>
  <si>
    <t>#</t>
  </si>
  <si>
    <t>2W</t>
  </si>
  <si>
    <t>3W</t>
  </si>
  <si>
    <t>SN</t>
  </si>
  <si>
    <t>4M</t>
  </si>
  <si>
    <t>5M</t>
  </si>
  <si>
    <t>7M</t>
  </si>
  <si>
    <t>8M</t>
  </si>
  <si>
    <t>9M</t>
  </si>
  <si>
    <t>10M</t>
  </si>
  <si>
    <t>11M</t>
  </si>
  <si>
    <t>fix days</t>
  </si>
  <si>
    <t>calendar</t>
  </si>
  <si>
    <t>bdc</t>
  </si>
  <si>
    <t>Following</t>
  </si>
  <si>
    <t>eom</t>
  </si>
  <si>
    <t>dc</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</si>
</sst>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ddd\,\ d\-mmm\-yyyy"/>
    <numFmt numFmtId="165" formatCode="0.0000%"/>
    <numFmt numFmtId="166" formatCode="0.0000"/>
    <numFmt numFmtId="167" formatCode="ddd\,\ dd\-mmm\-yyyy"/>
    <numFmt numFmtId="168" formatCode="0.000000000"/>
    <numFmt numFmtId="169" formatCode="ddd\,\ dd\-mmm\-yyyy\,\ hh:mm:ss"/>
    <numFmt numFmtId="170" formatCode="ddd\,\ d\-mmm\-yy"/>
    <numFmt numFmtId="171" formatCode="ddd\,\ d\-mmm\-yyyy\,\ hh:mm:ss"/>
    <numFmt numFmtId="172" formatCode="[$-409]d\-mmm\-yy;@"/>
    <numFmt numFmtId="173" formatCode="mm/dd/yy;@"/>
    <numFmt numFmtId="174" formatCode="General_)"/>
    <numFmt numFmtId="175" formatCode="#,##0.0;#,##0.0"/>
    <numFmt numFmtId="176" formatCode="&quot;£&quot;#,##0;[Red]\-&quot;£&quot;#,##0"/>
    <numFmt numFmtId="177" formatCode="0.00000%"/>
    <numFmt numFmtId="178" formatCode="0.0000000"/>
  </numFmts>
  <fonts count="23" x14ac:knownFonts="1">
    <font>
      <sz val="11"/>
      <color theme="1"/>
      <name val="Calibri"/>
      <family val="2"/>
      <scheme val="minor"/>
    </font>
    <font>
      <sz val="10"/>
      <name val="Arial"/>
      <family val="2"/>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b/>
      <sz val="8"/>
      <name val="Arial"/>
      <family val="2"/>
    </font>
    <font>
      <sz val="8"/>
      <color indexed="10"/>
      <name val="Arial"/>
      <family val="2"/>
    </font>
    <font>
      <sz val="14"/>
      <name val="Arial"/>
      <family val="2"/>
    </font>
    <font>
      <sz val="10"/>
      <name val="Courier New"/>
      <family val="3"/>
    </font>
    <font>
      <i/>
      <sz val="8"/>
      <name val="Courier New"/>
      <family val="3"/>
    </font>
    <font>
      <sz val="10"/>
      <name val="Helv"/>
    </font>
    <font>
      <sz val="12"/>
      <name val="Helv"/>
    </font>
    <font>
      <b/>
      <sz val="12"/>
      <color indexed="16"/>
      <name val="MS Sans Serif"/>
      <family val="2"/>
    </font>
    <font>
      <sz val="8"/>
      <name val="Arial"/>
      <family val="2"/>
    </font>
    <font>
      <sz val="10"/>
      <name val="MS Sans Serif"/>
      <family val="2"/>
    </font>
    <font>
      <sz val="8"/>
      <name val="Microsoft Sans Serif"/>
      <family val="2"/>
    </font>
    <font>
      <sz val="8"/>
      <name val="MS Sans Serif"/>
      <family val="2"/>
    </font>
    <font>
      <b/>
      <u/>
      <sz val="8"/>
      <name val="Courier New"/>
      <family val="3"/>
    </font>
    <font>
      <sz val="8"/>
      <color indexed="9"/>
      <name val="Courier New"/>
      <family val="3"/>
    </font>
    <font>
      <b/>
      <u/>
      <sz val="10"/>
      <name val="Courier New"/>
      <family val="3"/>
    </font>
  </fonts>
  <fills count="13">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
      <patternFill patternType="solid">
        <fgColor rgb="FFFFFF00"/>
        <bgColor indexed="64"/>
      </patternFill>
    </fill>
  </fills>
  <borders count="35">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
      <left/>
      <right/>
      <top style="thin">
        <color indexed="64"/>
      </top>
      <bottom style="medium">
        <color indexed="64"/>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3" fillId="0" borderId="0" applyFont="0" applyFill="0" applyBorder="0" applyAlignment="0" applyProtection="0"/>
    <xf numFmtId="40" fontId="13" fillId="0" borderId="0" applyFont="0" applyFill="0" applyBorder="0" applyAlignment="0" applyProtection="0"/>
    <xf numFmtId="174" fontId="14" fillId="0" borderId="0"/>
    <xf numFmtId="175" fontId="15" fillId="9" borderId="0">
      <alignment horizontal="center" vertical="center"/>
    </xf>
    <xf numFmtId="176" fontId="13" fillId="0" borderId="0" applyFont="0" applyFill="0" applyBorder="0" applyAlignment="0" applyProtection="0"/>
    <xf numFmtId="176" fontId="13" fillId="0" borderId="0" applyFont="0" applyFill="0" applyBorder="0" applyAlignment="0" applyProtection="0"/>
    <xf numFmtId="0" fontId="16" fillId="0" borderId="0"/>
  </cellStyleXfs>
  <cellXfs count="195">
    <xf numFmtId="0" fontId="0" fillId="0" borderId="0" xfId="0"/>
    <xf numFmtId="0" fontId="2" fillId="0" borderId="0" xfId="1" applyFont="1"/>
    <xf numFmtId="0" fontId="2" fillId="0" borderId="0" xfId="1" applyFont="1" applyAlignment="1">
      <alignment horizontal="left"/>
    </xf>
    <xf numFmtId="164" fontId="2" fillId="2" borderId="3"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165" fontId="2" fillId="0" borderId="0" xfId="1" applyNumberFormat="1" applyFont="1"/>
    <xf numFmtId="164" fontId="2" fillId="2" borderId="5" xfId="1" applyNumberFormat="1" applyFont="1" applyFill="1" applyBorder="1" applyAlignment="1">
      <alignment horizontal="right"/>
    </xf>
    <xf numFmtId="164" fontId="2" fillId="2" borderId="6" xfId="1" applyNumberFormat="1" applyFont="1" applyFill="1" applyBorder="1" applyAlignment="1">
      <alignment horizontal="right"/>
    </xf>
    <xf numFmtId="0" fontId="2" fillId="2" borderId="6" xfId="1" applyFont="1" applyFill="1" applyBorder="1" applyAlignment="1">
      <alignment horizontal="center"/>
    </xf>
    <xf numFmtId="165" fontId="2" fillId="2" borderId="6" xfId="2" applyNumberFormat="1" applyFont="1" applyFill="1" applyBorder="1" applyAlignment="1">
      <alignment horizontal="right"/>
    </xf>
    <xf numFmtId="0" fontId="2" fillId="2" borderId="6" xfId="1" applyFont="1" applyFill="1" applyBorder="1" applyAlignment="1">
      <alignment horizontal="left"/>
    </xf>
    <xf numFmtId="0" fontId="2" fillId="2" borderId="6" xfId="1" applyNumberFormat="1" applyFont="1" applyFill="1" applyBorder="1" applyAlignment="1">
      <alignment horizontal="center"/>
    </xf>
    <xf numFmtId="166" fontId="2" fillId="2" borderId="0" xfId="1" applyNumberFormat="1" applyFont="1" applyFill="1" applyBorder="1" applyAlignment="1">
      <alignment horizontal="right"/>
    </xf>
    <xf numFmtId="0" fontId="3" fillId="3" borderId="8" xfId="1" applyFont="1" applyFill="1" applyBorder="1" applyAlignment="1">
      <alignment horizontal="center" vertical="center" wrapText="1"/>
    </xf>
    <xf numFmtId="164" fontId="2" fillId="2" borderId="11" xfId="1" applyNumberFormat="1" applyFont="1" applyFill="1" applyBorder="1" applyAlignment="1"/>
    <xf numFmtId="164" fontId="2" fillId="2" borderId="12" xfId="1" applyNumberFormat="1" applyFont="1" applyFill="1" applyBorder="1" applyAlignment="1"/>
    <xf numFmtId="165" fontId="2" fillId="2" borderId="12" xfId="1" applyNumberFormat="1" applyFont="1" applyFill="1" applyBorder="1" applyAlignment="1"/>
    <xf numFmtId="0" fontId="2" fillId="2" borderId="13" xfId="1" applyFont="1" applyFill="1" applyBorder="1" applyAlignment="1"/>
    <xf numFmtId="164" fontId="2" fillId="2" borderId="14" xfId="1" applyNumberFormat="1" applyFont="1" applyFill="1" applyBorder="1" applyAlignment="1"/>
    <xf numFmtId="164" fontId="2" fillId="2" borderId="0" xfId="1" applyNumberFormat="1" applyFont="1" applyFill="1" applyBorder="1" applyAlignment="1"/>
    <xf numFmtId="165" fontId="2" fillId="2" borderId="0" xfId="1" applyNumberFormat="1" applyFont="1" applyFill="1" applyBorder="1" applyAlignment="1"/>
    <xf numFmtId="0" fontId="2" fillId="2" borderId="15" xfId="1" applyFont="1" applyFill="1" applyBorder="1" applyAlignment="1"/>
    <xf numFmtId="0" fontId="6" fillId="4" borderId="16" xfId="1" applyFont="1" applyFill="1" applyBorder="1" applyAlignment="1">
      <alignment horizontal="left"/>
    </xf>
    <xf numFmtId="0" fontId="2" fillId="0" borderId="17" xfId="1" applyFont="1" applyBorder="1"/>
    <xf numFmtId="0" fontId="6" fillId="4" borderId="18" xfId="1" applyFont="1" applyFill="1" applyBorder="1" applyAlignment="1">
      <alignment horizontal="left"/>
    </xf>
    <xf numFmtId="0" fontId="3" fillId="5" borderId="19" xfId="1" applyFont="1" applyFill="1" applyBorder="1" applyAlignment="1">
      <alignment horizontal="right"/>
    </xf>
    <xf numFmtId="0" fontId="2" fillId="6" borderId="18" xfId="1" applyFont="1" applyFill="1" applyBorder="1" applyAlignment="1">
      <alignment horizontal="center"/>
    </xf>
    <xf numFmtId="3" fontId="2" fillId="6" borderId="18" xfId="1" applyNumberFormat="1" applyFont="1" applyFill="1" applyBorder="1" applyAlignment="1">
      <alignment horizontal="center"/>
    </xf>
    <xf numFmtId="3" fontId="2" fillId="6" borderId="20" xfId="1" applyNumberFormat="1" applyFont="1" applyFill="1" applyBorder="1" applyAlignment="1">
      <alignment horizontal="center"/>
    </xf>
    <xf numFmtId="0" fontId="3" fillId="5" borderId="21" xfId="1" applyFont="1" applyFill="1" applyBorder="1" applyAlignment="1">
      <alignment horizontal="right"/>
    </xf>
    <xf numFmtId="0" fontId="3" fillId="3" borderId="22" xfId="1" applyFont="1" applyFill="1" applyBorder="1" applyAlignment="1">
      <alignment horizontal="center" vertical="center" wrapText="1"/>
    </xf>
    <xf numFmtId="0" fontId="3" fillId="3" borderId="23" xfId="1" applyFont="1" applyFill="1" applyBorder="1" applyAlignment="1">
      <alignment horizontal="center" vertical="center" wrapText="1"/>
    </xf>
    <xf numFmtId="0" fontId="3" fillId="3" borderId="24" xfId="1" applyFont="1" applyFill="1" applyBorder="1" applyAlignment="1">
      <alignment horizontal="center" vertical="center" wrapText="1"/>
    </xf>
    <xf numFmtId="0" fontId="5" fillId="2" borderId="11" xfId="3" applyFont="1" applyFill="1" applyBorder="1"/>
    <xf numFmtId="0" fontId="5" fillId="2" borderId="12" xfId="3" applyFont="1" applyFill="1" applyBorder="1"/>
    <xf numFmtId="0" fontId="5" fillId="2" borderId="13" xfId="3" applyFont="1" applyFill="1" applyBorder="1"/>
    <xf numFmtId="0" fontId="5" fillId="2" borderId="14" xfId="3" applyFont="1" applyFill="1" applyBorder="1"/>
    <xf numFmtId="0" fontId="5" fillId="2" borderId="0" xfId="3" applyFont="1" applyFill="1" applyBorder="1"/>
    <xf numFmtId="167" fontId="5" fillId="2" borderId="27" xfId="1" applyNumberFormat="1" applyFont="1" applyFill="1" applyBorder="1" applyAlignment="1">
      <alignment horizontal="right"/>
    </xf>
    <xf numFmtId="0" fontId="5" fillId="2" borderId="15" xfId="3" applyFont="1" applyFill="1" applyBorder="1"/>
    <xf numFmtId="0" fontId="5" fillId="2" borderId="3" xfId="1" applyFont="1" applyFill="1" applyBorder="1" applyAlignment="1">
      <alignment horizontal="center"/>
    </xf>
    <xf numFmtId="164" fontId="5" fillId="2" borderId="28" xfId="1" applyNumberFormat="1" applyFont="1" applyFill="1" applyBorder="1" applyAlignment="1">
      <alignment horizontal="right"/>
    </xf>
    <xf numFmtId="164" fontId="5" fillId="2" borderId="29" xfId="1" applyNumberFormat="1" applyFont="1" applyFill="1" applyBorder="1" applyAlignment="1">
      <alignment horizontal="right"/>
    </xf>
    <xf numFmtId="169" fontId="5" fillId="2" borderId="0" xfId="3" applyNumberFormat="1" applyFont="1" applyFill="1" applyBorder="1" applyAlignment="1">
      <alignment horizontal="center"/>
    </xf>
    <xf numFmtId="0" fontId="5" fillId="6" borderId="1" xfId="1" applyFont="1" applyFill="1" applyBorder="1" applyAlignment="1">
      <alignment horizontal="center"/>
    </xf>
    <xf numFmtId="0" fontId="8" fillId="5" borderId="27" xfId="1" applyFont="1" applyFill="1" applyBorder="1" applyAlignment="1">
      <alignment horizontal="right"/>
    </xf>
    <xf numFmtId="0" fontId="5" fillId="6" borderId="3" xfId="1" applyFont="1" applyFill="1" applyBorder="1" applyAlignment="1">
      <alignment horizontal="center"/>
    </xf>
    <xf numFmtId="0" fontId="8" fillId="5" borderId="28" xfId="1" applyFont="1" applyFill="1" applyBorder="1" applyAlignment="1">
      <alignment horizontal="right"/>
    </xf>
    <xf numFmtId="11" fontId="5" fillId="6" borderId="3" xfId="1" applyNumberFormat="1" applyFont="1" applyFill="1" applyBorder="1" applyAlignment="1">
      <alignment horizontal="center"/>
    </xf>
    <xf numFmtId="0" fontId="5" fillId="2" borderId="3" xfId="3" applyFont="1" applyFill="1" applyBorder="1" applyAlignment="1">
      <alignment horizontal="center"/>
    </xf>
    <xf numFmtId="3" fontId="5" fillId="6" borderId="3" xfId="1" applyNumberFormat="1" applyFont="1" applyFill="1" applyBorder="1" applyAlignment="1">
      <alignment horizontal="center"/>
    </xf>
    <xf numFmtId="0" fontId="5" fillId="2" borderId="0" xfId="3" applyFont="1" applyFill="1" applyBorder="1" applyAlignment="1">
      <alignment horizontal="center"/>
    </xf>
    <xf numFmtId="170" fontId="5" fillId="6" borderId="5" xfId="1" applyNumberFormat="1" applyFont="1" applyFill="1" applyBorder="1" applyAlignment="1">
      <alignment horizontal="center"/>
    </xf>
    <xf numFmtId="0" fontId="8" fillId="5" borderId="29" xfId="1" applyFont="1" applyFill="1" applyBorder="1" applyAlignment="1">
      <alignment horizontal="right"/>
    </xf>
    <xf numFmtId="1" fontId="9" fillId="4" borderId="1" xfId="1" applyNumberFormat="1" applyFont="1" applyFill="1" applyBorder="1" applyAlignment="1">
      <alignment horizontal="left"/>
    </xf>
    <xf numFmtId="170" fontId="5" fillId="4" borderId="5" xfId="1" quotePrefix="1" applyNumberFormat="1" applyFont="1" applyFill="1" applyBorder="1" applyAlignment="1">
      <alignment horizontal="center"/>
    </xf>
    <xf numFmtId="0" fontId="5" fillId="2" borderId="1" xfId="1" applyFont="1" applyFill="1" applyBorder="1" applyAlignment="1">
      <alignment horizontal="center"/>
    </xf>
    <xf numFmtId="0" fontId="5" fillId="5" borderId="27" xfId="1" applyFont="1" applyFill="1" applyBorder="1"/>
    <xf numFmtId="171" fontId="5" fillId="2" borderId="3" xfId="1" applyNumberFormat="1" applyFont="1" applyFill="1" applyBorder="1" applyAlignment="1">
      <alignment horizontal="center"/>
    </xf>
    <xf numFmtId="0" fontId="5" fillId="5" borderId="28" xfId="1" applyFont="1" applyFill="1" applyBorder="1"/>
    <xf numFmtId="0" fontId="5" fillId="5" borderId="28" xfId="3" applyFont="1" applyFill="1" applyBorder="1"/>
    <xf numFmtId="0" fontId="5" fillId="5" borderId="27" xfId="3" applyFont="1" applyFill="1" applyBorder="1"/>
    <xf numFmtId="0" fontId="5" fillId="7" borderId="5" xfId="1" applyFont="1" applyFill="1" applyBorder="1" applyAlignment="1">
      <alignment horizontal="center"/>
    </xf>
    <xf numFmtId="0" fontId="5" fillId="5" borderId="29" xfId="3" applyFont="1" applyFill="1" applyBorder="1"/>
    <xf numFmtId="0" fontId="5" fillId="2" borderId="5" xfId="3" applyFont="1" applyFill="1" applyBorder="1" applyAlignment="1">
      <alignment horizontal="center"/>
    </xf>
    <xf numFmtId="0" fontId="8" fillId="2" borderId="0" xfId="3" applyFont="1" applyFill="1" applyBorder="1"/>
    <xf numFmtId="0" fontId="2" fillId="2" borderId="12" xfId="1" applyFont="1" applyFill="1" applyBorder="1"/>
    <xf numFmtId="0" fontId="2" fillId="2" borderId="11" xfId="1" applyFont="1" applyFill="1" applyBorder="1"/>
    <xf numFmtId="0" fontId="11" fillId="0" borderId="0" xfId="1" applyFont="1"/>
    <xf numFmtId="0" fontId="2" fillId="0" borderId="0" xfId="1" applyFont="1"/>
    <xf numFmtId="0" fontId="2" fillId="2" borderId="0" xfId="1" applyFont="1" applyFill="1" applyBorder="1" applyAlignment="1">
      <alignment horizontal="center"/>
    </xf>
    <xf numFmtId="0" fontId="2" fillId="2" borderId="13" xfId="1" applyFont="1" applyFill="1" applyBorder="1"/>
    <xf numFmtId="167" fontId="11" fillId="0" borderId="0" xfId="1" applyNumberFormat="1" applyFont="1"/>
    <xf numFmtId="0" fontId="2" fillId="2" borderId="14" xfId="1" applyFont="1" applyFill="1" applyBorder="1"/>
    <xf numFmtId="172" fontId="6" fillId="4" borderId="9" xfId="1" applyNumberFormat="1" applyFont="1" applyFill="1" applyBorder="1" applyAlignment="1" applyProtection="1"/>
    <xf numFmtId="0" fontId="2" fillId="2" borderId="1" xfId="1" applyNumberFormat="1" applyFont="1" applyFill="1" applyBorder="1" applyAlignment="1"/>
    <xf numFmtId="173" fontId="2" fillId="2" borderId="27" xfId="1" applyNumberFormat="1" applyFont="1" applyFill="1" applyBorder="1" applyAlignment="1">
      <alignment horizontal="right"/>
    </xf>
    <xf numFmtId="0" fontId="3" fillId="2" borderId="10" xfId="1" applyFont="1" applyFill="1" applyBorder="1" applyAlignment="1">
      <alignment horizontal="right"/>
    </xf>
    <xf numFmtId="0" fontId="2" fillId="2" borderId="15" xfId="1" applyFont="1" applyFill="1" applyBorder="1" applyAlignment="1">
      <alignment horizontal="center"/>
    </xf>
    <xf numFmtId="172" fontId="6" fillId="4" borderId="1" xfId="1" applyNumberFormat="1" applyFont="1" applyFill="1" applyBorder="1" applyAlignment="1" applyProtection="1"/>
    <xf numFmtId="0" fontId="3" fillId="2" borderId="2" xfId="1" applyFont="1" applyFill="1" applyBorder="1" applyAlignment="1">
      <alignment horizontal="right"/>
    </xf>
    <xf numFmtId="0" fontId="6" fillId="4" borderId="8" xfId="1" applyNumberFormat="1" applyFont="1" applyFill="1" applyBorder="1" applyAlignment="1" applyProtection="1">
      <alignment vertical="center"/>
    </xf>
    <xf numFmtId="0" fontId="2" fillId="4" borderId="9" xfId="1" applyNumberFormat="1" applyFont="1" applyFill="1" applyBorder="1" applyAlignment="1" applyProtection="1">
      <alignment horizontal="center" vertical="center"/>
    </xf>
    <xf numFmtId="0" fontId="12" fillId="2" borderId="8" xfId="1" applyFont="1" applyFill="1" applyBorder="1" applyAlignment="1">
      <alignment horizontal="center" vertical="center"/>
    </xf>
    <xf numFmtId="0" fontId="3" fillId="2" borderId="8"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5" xfId="1" applyFont="1" applyFill="1" applyBorder="1"/>
    <xf numFmtId="0" fontId="1" fillId="2" borderId="11" xfId="1" applyFill="1" applyBorder="1"/>
    <xf numFmtId="0" fontId="1" fillId="2" borderId="12" xfId="1" applyFill="1" applyBorder="1"/>
    <xf numFmtId="0" fontId="1" fillId="2" borderId="13" xfId="1" applyFill="1" applyBorder="1"/>
    <xf numFmtId="0" fontId="17" fillId="2" borderId="14" xfId="1" applyFont="1" applyFill="1" applyBorder="1"/>
    <xf numFmtId="171" fontId="18" fillId="4" borderId="9" xfId="1" quotePrefix="1" applyNumberFormat="1" applyFont="1" applyFill="1" applyBorder="1" applyAlignment="1" applyProtection="1">
      <alignment horizontal="center"/>
    </xf>
    <xf numFmtId="0" fontId="19" fillId="5" borderId="8" xfId="1" applyFont="1" applyFill="1" applyBorder="1"/>
    <xf numFmtId="0" fontId="17" fillId="2" borderId="15" xfId="1" applyFont="1" applyFill="1" applyBorder="1"/>
    <xf numFmtId="171" fontId="18" fillId="4" borderId="9" xfId="1" applyNumberFormat="1" applyFont="1" applyFill="1" applyBorder="1" applyAlignment="1" applyProtection="1">
      <alignment horizontal="center"/>
    </xf>
    <xf numFmtId="0" fontId="17" fillId="2" borderId="0" xfId="1" applyFont="1" applyFill="1" applyBorder="1"/>
    <xf numFmtId="0" fontId="18" fillId="2" borderId="11" xfId="1" applyFont="1" applyFill="1" applyBorder="1"/>
    <xf numFmtId="0" fontId="18" fillId="2" borderId="12" xfId="1" applyFont="1" applyFill="1" applyBorder="1"/>
    <xf numFmtId="0" fontId="18" fillId="2" borderId="13" xfId="1" applyFont="1" applyFill="1" applyBorder="1"/>
    <xf numFmtId="15" fontId="18" fillId="2" borderId="14" xfId="1" applyNumberFormat="1" applyFont="1" applyFill="1" applyBorder="1"/>
    <xf numFmtId="0" fontId="18" fillId="5" borderId="8" xfId="1" applyNumberFormat="1" applyFont="1" applyFill="1" applyBorder="1"/>
    <xf numFmtId="0" fontId="18" fillId="2" borderId="15" xfId="1" applyFont="1" applyFill="1" applyBorder="1"/>
    <xf numFmtId="171" fontId="18" fillId="4" borderId="9" xfId="1" quotePrefix="1" applyNumberFormat="1" applyFont="1" applyFill="1" applyBorder="1" applyAlignment="1" applyProtection="1">
      <alignment horizontal="left"/>
    </xf>
    <xf numFmtId="0" fontId="18" fillId="2" borderId="14" xfId="1" applyFont="1" applyFill="1" applyBorder="1"/>
    <xf numFmtId="0" fontId="18" fillId="2" borderId="0" xfId="1" applyFont="1" applyFill="1" applyBorder="1"/>
    <xf numFmtId="0" fontId="5" fillId="2" borderId="27" xfId="1" applyFont="1" applyFill="1" applyBorder="1" applyAlignment="1">
      <alignment horizontal="center"/>
    </xf>
    <xf numFmtId="0" fontId="5" fillId="10" borderId="0" xfId="3" applyFont="1" applyFill="1"/>
    <xf numFmtId="0" fontId="16" fillId="10" borderId="0" xfId="10" applyFill="1"/>
    <xf numFmtId="0" fontId="5" fillId="11" borderId="31" xfId="3" applyFont="1" applyFill="1" applyBorder="1"/>
    <xf numFmtId="0" fontId="5" fillId="11" borderId="30" xfId="3" applyFont="1" applyFill="1" applyBorder="1"/>
    <xf numFmtId="0" fontId="5" fillId="11" borderId="15" xfId="3" applyFont="1" applyFill="1" applyBorder="1"/>
    <xf numFmtId="0" fontId="5" fillId="11" borderId="14" xfId="3" applyFont="1" applyFill="1" applyBorder="1"/>
    <xf numFmtId="0" fontId="5" fillId="11" borderId="13" xfId="3" applyFont="1" applyFill="1" applyBorder="1"/>
    <xf numFmtId="0" fontId="5" fillId="11" borderId="11" xfId="3" applyFont="1" applyFill="1" applyBorder="1"/>
    <xf numFmtId="167" fontId="5" fillId="2" borderId="28" xfId="1" applyNumberFormat="1" applyFont="1" applyFill="1" applyBorder="1" applyAlignment="1">
      <alignment horizontal="right"/>
    </xf>
    <xf numFmtId="168" fontId="5" fillId="2" borderId="29" xfId="1" applyNumberFormat="1" applyFont="1" applyFill="1" applyBorder="1" applyAlignment="1">
      <alignment horizontal="center"/>
    </xf>
    <xf numFmtId="0" fontId="5" fillId="2" borderId="28" xfId="1" applyFont="1" applyFill="1" applyBorder="1" applyAlignment="1">
      <alignment horizontal="center"/>
    </xf>
    <xf numFmtId="0" fontId="5" fillId="2" borderId="28" xfId="1" applyFont="1" applyFill="1" applyBorder="1" applyAlignment="1">
      <alignment horizontal="left"/>
    </xf>
    <xf numFmtId="0" fontId="20" fillId="2" borderId="0" xfId="1" applyFont="1" applyFill="1" applyBorder="1"/>
    <xf numFmtId="0" fontId="2" fillId="2" borderId="0" xfId="1" applyFont="1" applyFill="1" applyBorder="1" applyAlignment="1">
      <alignment horizontal="center" vertical="center"/>
    </xf>
    <xf numFmtId="0" fontId="2" fillId="2" borderId="0" xfId="1" applyFont="1" applyFill="1" applyAlignment="1">
      <alignment horizontal="center"/>
    </xf>
    <xf numFmtId="0" fontId="2" fillId="2" borderId="0" xfId="1" applyFont="1" applyFill="1"/>
    <xf numFmtId="0" fontId="3" fillId="2" borderId="10" xfId="1" applyFont="1" applyFill="1" applyBorder="1" applyAlignment="1">
      <alignment horizontal="center" vertical="center" wrapText="1"/>
    </xf>
    <xf numFmtId="0" fontId="3" fillId="2" borderId="9" xfId="1" applyFont="1" applyFill="1" applyBorder="1" applyAlignment="1">
      <alignment horizontal="center" vertical="center" wrapText="1"/>
    </xf>
    <xf numFmtId="0" fontId="6" fillId="4" borderId="8" xfId="1" applyNumberFormat="1" applyFont="1" applyFill="1" applyBorder="1" applyAlignment="1" applyProtection="1">
      <alignment horizontal="left" vertical="center"/>
    </xf>
    <xf numFmtId="0" fontId="21" fillId="2" borderId="15" xfId="1" applyFont="1" applyFill="1" applyBorder="1"/>
    <xf numFmtId="0" fontId="3" fillId="2" borderId="2" xfId="1" applyFont="1" applyFill="1" applyBorder="1" applyAlignment="1">
      <alignment horizontal="center"/>
    </xf>
    <xf numFmtId="0" fontId="2" fillId="2" borderId="27" xfId="1" applyFont="1" applyFill="1" applyBorder="1" applyAlignment="1">
      <alignment horizontal="center"/>
    </xf>
    <xf numFmtId="0" fontId="2" fillId="2" borderId="27" xfId="1" quotePrefix="1" applyFont="1" applyFill="1" applyBorder="1" applyAlignment="1">
      <alignment horizontal="center"/>
    </xf>
    <xf numFmtId="0" fontId="2" fillId="2" borderId="2" xfId="2" applyNumberFormat="1" applyFont="1" applyFill="1" applyBorder="1" applyAlignment="1">
      <alignment horizontal="left"/>
    </xf>
    <xf numFmtId="173" fontId="2" fillId="2" borderId="27" xfId="2" applyNumberFormat="1" applyFont="1" applyFill="1" applyBorder="1" applyAlignment="1">
      <alignment horizontal="center"/>
    </xf>
    <xf numFmtId="172" fontId="6" fillId="4" borderId="1" xfId="1" applyNumberFormat="1" applyFont="1" applyFill="1" applyBorder="1" applyAlignment="1" applyProtection="1">
      <alignment horizontal="left"/>
    </xf>
    <xf numFmtId="0" fontId="3" fillId="2" borderId="10" xfId="1" applyFont="1" applyFill="1" applyBorder="1" applyAlignment="1">
      <alignment horizontal="center"/>
    </xf>
    <xf numFmtId="0" fontId="2" fillId="2" borderId="8" xfId="1" applyFont="1" applyFill="1" applyBorder="1" applyAlignment="1">
      <alignment horizontal="center"/>
    </xf>
    <xf numFmtId="0" fontId="2" fillId="2" borderId="8" xfId="1" quotePrefix="1" applyFont="1" applyFill="1" applyBorder="1" applyAlignment="1">
      <alignment horizontal="center"/>
    </xf>
    <xf numFmtId="173" fontId="2" fillId="2" borderId="8" xfId="2" applyNumberFormat="1" applyFont="1" applyFill="1" applyBorder="1" applyAlignment="1">
      <alignment horizontal="center"/>
    </xf>
    <xf numFmtId="172" fontId="6" fillId="4" borderId="9" xfId="1" applyNumberFormat="1" applyFont="1" applyFill="1" applyBorder="1" applyAlignment="1" applyProtection="1">
      <alignment horizontal="left"/>
    </xf>
    <xf numFmtId="0" fontId="11" fillId="0" borderId="0" xfId="1" quotePrefix="1" applyFont="1"/>
    <xf numFmtId="0" fontId="21" fillId="2" borderId="13" xfId="1" applyFont="1" applyFill="1" applyBorder="1"/>
    <xf numFmtId="0" fontId="21" fillId="2" borderId="12" xfId="1" applyFont="1" applyFill="1" applyBorder="1"/>
    <xf numFmtId="0" fontId="3" fillId="3" borderId="26" xfId="1" applyFont="1" applyFill="1" applyBorder="1" applyAlignment="1">
      <alignment horizontal="center" vertical="center" wrapText="1"/>
    </xf>
    <xf numFmtId="0" fontId="2" fillId="4" borderId="8" xfId="1" applyNumberFormat="1" applyFont="1" applyFill="1" applyBorder="1" applyAlignment="1" applyProtection="1">
      <alignment horizontal="center" vertical="center"/>
    </xf>
    <xf numFmtId="166" fontId="2" fillId="2" borderId="6" xfId="1" applyNumberFormat="1" applyFont="1" applyFill="1" applyBorder="1" applyAlignment="1">
      <alignment horizontal="right"/>
    </xf>
    <xf numFmtId="0" fontId="2" fillId="0" borderId="6" xfId="1" applyFont="1" applyBorder="1" applyAlignment="1">
      <alignment horizontal="left"/>
    </xf>
    <xf numFmtId="0" fontId="2" fillId="2" borderId="4" xfId="1" applyFont="1" applyFill="1" applyBorder="1" applyAlignment="1">
      <alignment horizontal="left"/>
    </xf>
    <xf numFmtId="0" fontId="2" fillId="2" borderId="7" xfId="1" applyFont="1" applyFill="1" applyBorder="1" applyAlignment="1">
      <alignment horizontal="left"/>
    </xf>
    <xf numFmtId="0" fontId="2" fillId="2" borderId="2" xfId="1" applyFont="1" applyFill="1" applyBorder="1" applyAlignment="1">
      <alignment horizontal="left"/>
    </xf>
    <xf numFmtId="0" fontId="2" fillId="2" borderId="31" xfId="1" applyFont="1" applyFill="1" applyBorder="1" applyAlignment="1">
      <alignment horizontal="left"/>
    </xf>
    <xf numFmtId="0" fontId="2" fillId="2" borderId="32" xfId="1" applyFont="1" applyFill="1" applyBorder="1"/>
    <xf numFmtId="0" fontId="20" fillId="2" borderId="30" xfId="1" applyFont="1" applyFill="1" applyBorder="1"/>
    <xf numFmtId="0" fontId="12" fillId="2" borderId="8" xfId="1" applyFont="1" applyFill="1" applyBorder="1" applyAlignment="1">
      <alignment horizontal="left" vertical="center"/>
    </xf>
    <xf numFmtId="0" fontId="20" fillId="2" borderId="14" xfId="1" applyFont="1" applyFill="1" applyBorder="1"/>
    <xf numFmtId="0" fontId="2" fillId="4" borderId="8" xfId="1" applyNumberFormat="1" applyFont="1" applyFill="1" applyBorder="1" applyAlignment="1" applyProtection="1">
      <alignment horizontal="left" vertical="center"/>
    </xf>
    <xf numFmtId="0" fontId="22" fillId="2" borderId="14" xfId="1" applyFont="1" applyFill="1" applyBorder="1"/>
    <xf numFmtId="0" fontId="2" fillId="2" borderId="8" xfId="1" applyFont="1" applyFill="1" applyBorder="1"/>
    <xf numFmtId="172" fontId="6" fillId="4" borderId="8" xfId="1" applyNumberFormat="1" applyFont="1" applyFill="1" applyBorder="1" applyAlignment="1" applyProtection="1">
      <alignment horizontal="left"/>
    </xf>
    <xf numFmtId="0" fontId="2" fillId="2" borderId="8" xfId="1" applyNumberFormat="1" applyFont="1" applyFill="1" applyBorder="1" applyAlignment="1">
      <alignment horizontal="center"/>
    </xf>
    <xf numFmtId="165" fontId="2" fillId="2" borderId="8" xfId="1" applyNumberFormat="1" applyFont="1" applyFill="1" applyBorder="1" applyAlignment="1"/>
    <xf numFmtId="0" fontId="2" fillId="2" borderId="8" xfId="1" applyFont="1" applyFill="1" applyBorder="1" applyAlignment="1"/>
    <xf numFmtId="0" fontId="2" fillId="2" borderId="8" xfId="1" applyNumberFormat="1" applyFont="1" applyFill="1" applyBorder="1" applyAlignment="1"/>
    <xf numFmtId="0" fontId="2" fillId="0" borderId="31" xfId="1" applyFont="1" applyBorder="1"/>
    <xf numFmtId="0" fontId="2" fillId="0" borderId="32" xfId="1" applyFont="1" applyBorder="1" applyAlignment="1">
      <alignment horizontal="center"/>
    </xf>
    <xf numFmtId="0" fontId="2" fillId="0" borderId="30" xfId="1" applyFont="1" applyBorder="1" applyAlignment="1">
      <alignment horizontal="center"/>
    </xf>
    <xf numFmtId="0" fontId="2" fillId="2" borderId="27" xfId="1" applyFont="1" applyFill="1" applyBorder="1" applyAlignment="1"/>
    <xf numFmtId="0" fontId="2" fillId="0" borderId="15" xfId="1" applyFont="1" applyBorder="1"/>
    <xf numFmtId="0" fontId="2" fillId="0" borderId="0" xfId="1" applyFont="1" applyBorder="1" applyAlignment="1">
      <alignment horizontal="center"/>
    </xf>
    <xf numFmtId="0" fontId="2" fillId="0" borderId="14" xfId="1" applyFont="1" applyBorder="1" applyAlignment="1">
      <alignment horizontal="center"/>
    </xf>
    <xf numFmtId="0" fontId="2" fillId="0" borderId="13" xfId="1" applyFont="1" applyBorder="1"/>
    <xf numFmtId="0" fontId="2" fillId="0" borderId="12" xfId="1" applyFont="1" applyBorder="1" applyAlignment="1">
      <alignment horizontal="center"/>
    </xf>
    <xf numFmtId="0" fontId="2" fillId="0" borderId="11" xfId="1" applyFont="1" applyBorder="1" applyAlignment="1">
      <alignment horizontal="center"/>
    </xf>
    <xf numFmtId="0" fontId="2" fillId="2" borderId="12" xfId="1" applyFont="1" applyFill="1" applyBorder="1" applyAlignment="1">
      <alignment horizontal="left"/>
    </xf>
    <xf numFmtId="0" fontId="2" fillId="2" borderId="11" xfId="1" applyFont="1" applyFill="1" applyBorder="1" applyAlignment="1">
      <alignment horizontal="left"/>
    </xf>
    <xf numFmtId="0" fontId="11" fillId="0" borderId="0" xfId="1" applyFont="1" applyAlignment="1">
      <alignment horizontal="left"/>
    </xf>
    <xf numFmtId="0" fontId="2" fillId="2" borderId="12" xfId="1" applyFont="1" applyFill="1" applyBorder="1" applyAlignment="1">
      <alignment horizontal="center"/>
    </xf>
    <xf numFmtId="0" fontId="3" fillId="12" borderId="2" xfId="1" applyFont="1" applyFill="1" applyBorder="1" applyAlignment="1">
      <alignment horizontal="right"/>
    </xf>
    <xf numFmtId="173" fontId="2" fillId="12" borderId="27" xfId="1" applyNumberFormat="1" applyFont="1" applyFill="1" applyBorder="1" applyAlignment="1">
      <alignment horizontal="right"/>
    </xf>
    <xf numFmtId="0" fontId="2" fillId="12" borderId="1" xfId="1" applyNumberFormat="1" applyFont="1" applyFill="1" applyBorder="1" applyAlignment="1"/>
    <xf numFmtId="16" fontId="2" fillId="0" borderId="0" xfId="1" applyNumberFormat="1" applyFont="1"/>
    <xf numFmtId="177" fontId="2" fillId="0" borderId="0" xfId="1" applyNumberFormat="1" applyFont="1"/>
    <xf numFmtId="178" fontId="11" fillId="0" borderId="0" xfId="1" applyNumberFormat="1" applyFont="1"/>
    <xf numFmtId="166" fontId="2" fillId="0" borderId="0" xfId="1" applyNumberFormat="1" applyFont="1"/>
    <xf numFmtId="0" fontId="12" fillId="2" borderId="34" xfId="1" applyFont="1" applyFill="1" applyBorder="1" applyAlignment="1">
      <alignment horizontal="center" vertical="center"/>
    </xf>
    <xf numFmtId="0" fontId="2" fillId="0" borderId="12" xfId="1" applyFont="1" applyBorder="1"/>
    <xf numFmtId="167" fontId="11" fillId="12" borderId="0" xfId="1" applyNumberFormat="1" applyFont="1" applyFill="1"/>
    <xf numFmtId="0" fontId="10" fillId="8" borderId="26" xfId="3" applyFont="1" applyFill="1" applyBorder="1" applyAlignment="1">
      <alignment horizontal="center"/>
    </xf>
    <xf numFmtId="0" fontId="10" fillId="8" borderId="33" xfId="3" applyFont="1" applyFill="1" applyBorder="1" applyAlignment="1">
      <alignment horizontal="center"/>
    </xf>
    <xf numFmtId="0" fontId="10" fillId="0" borderId="25" xfId="1" applyFont="1" applyBorder="1" applyAlignment="1"/>
    <xf numFmtId="0" fontId="10" fillId="8" borderId="25" xfId="3" applyFont="1" applyFill="1" applyBorder="1" applyAlignment="1">
      <alignment horizontal="center"/>
    </xf>
    <xf numFmtId="0" fontId="3" fillId="3" borderId="26" xfId="1" applyFont="1" applyFill="1" applyBorder="1" applyAlignment="1">
      <alignment horizontal="center" vertical="center" wrapText="1"/>
    </xf>
    <xf numFmtId="0" fontId="3" fillId="3" borderId="25" xfId="1" applyFont="1" applyFill="1" applyBorder="1" applyAlignment="1">
      <alignment horizontal="center" vertical="center" wrapText="1"/>
    </xf>
  </cellXfs>
  <cellStyles count="11">
    <cellStyle name="Migliaia (0)_AZIONI" xfId="4"/>
    <cellStyle name="Migliaia_AZIONI" xfId="5"/>
    <cellStyle name="Normal" xfId="0" builtinId="0"/>
    <cellStyle name="Normal 2" xfId="1"/>
    <cellStyle name="Normal_SwaptionATMVols" xfId="3"/>
    <cellStyle name="Normal_SwaptionATMVols 2" xfId="10"/>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tgetrtdserver">
      <tp>
        <v>0.84340821599999993</v>
        <stp/>
        <stp>_x0012_GBP_STD_#20150617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J22" s="7"/>
      </tp>
      <tp>
        <v>0.82340821600000003</v>
        <stp/>
        <stp>_x0012_GBP_STD_#20150617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J23" s="7"/>
      </tp>
    </main>
  </volType>
</volTypes>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volatileDependencies" Target="volatileDependencies.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28"/>
  <sheetViews>
    <sheetView workbookViewId="0">
      <selection activeCell="D11" sqref="D11"/>
    </sheetView>
  </sheetViews>
  <sheetFormatPr defaultColWidth="8" defaultRowHeight="11.25" x14ac:dyDescent="0.2"/>
  <cols>
    <col min="1" max="2" width="2.7109375" style="111" customWidth="1"/>
    <col min="3" max="3" width="18" style="111" bestFit="1" customWidth="1"/>
    <col min="4" max="4" width="23.85546875" style="111" bestFit="1" customWidth="1"/>
    <col min="5" max="5" width="22" style="111" bestFit="1" customWidth="1"/>
    <col min="6" max="7" width="2.7109375" style="111" customWidth="1"/>
    <col min="8" max="8" width="4" style="111" bestFit="1" customWidth="1"/>
    <col min="9" max="9" width="3.28515625" style="111" bestFit="1" customWidth="1"/>
    <col min="10" max="10" width="105.28515625" style="111" customWidth="1"/>
    <col min="11" max="11" width="2.7109375" style="111" customWidth="1"/>
    <col min="12" max="12" width="18.5703125" style="111" bestFit="1" customWidth="1"/>
    <col min="13" max="13" width="53.7109375" style="111" bestFit="1" customWidth="1"/>
    <col min="14" max="14" width="2.7109375" style="111" customWidth="1"/>
    <col min="15" max="16384" width="8" style="111"/>
  </cols>
  <sheetData>
    <row r="1" spans="2:14" ht="12" thickBot="1" x14ac:dyDescent="0.25">
      <c r="B1" s="111" t="str">
        <f>_xll.qlxlVersion(TRUE,Trigger)</f>
        <v>QuantLibXL 1.5.0 - MS VC++ 9.0 - Multithreaded Dynamic Runtime library - Release Configuration - Jun 25 2014 10:33:09</v>
      </c>
    </row>
    <row r="2" spans="2:14" ht="18.75" thickBot="1" x14ac:dyDescent="0.3">
      <c r="B2" s="189" t="s">
        <v>90</v>
      </c>
      <c r="C2" s="190"/>
      <c r="D2" s="190"/>
      <c r="E2" s="190"/>
      <c r="F2" s="191"/>
      <c r="K2" s="189" t="s">
        <v>109</v>
      </c>
      <c r="L2" s="190"/>
      <c r="M2" s="190"/>
      <c r="N2" s="192"/>
    </row>
    <row r="3" spans="2:14" ht="12" thickBot="1" x14ac:dyDescent="0.25">
      <c r="B3" s="43"/>
      <c r="C3" s="69"/>
      <c r="D3" s="41"/>
      <c r="E3" s="41"/>
      <c r="F3" s="40"/>
      <c r="K3" s="106"/>
      <c r="L3" s="109"/>
      <c r="M3" s="109"/>
      <c r="N3" s="108"/>
    </row>
    <row r="4" spans="2:14" x14ac:dyDescent="0.2">
      <c r="B4" s="43"/>
      <c r="C4" s="67" t="s">
        <v>89</v>
      </c>
      <c r="D4" s="68" t="s">
        <v>83</v>
      </c>
      <c r="E4" s="41"/>
      <c r="F4" s="40"/>
      <c r="H4" s="113" t="s">
        <v>88</v>
      </c>
      <c r="I4" s="114"/>
      <c r="K4" s="106"/>
      <c r="L4" s="105" t="s">
        <v>108</v>
      </c>
      <c r="M4" s="99" t="b">
        <v>0</v>
      </c>
      <c r="N4" s="104"/>
    </row>
    <row r="5" spans="2:14" x14ac:dyDescent="0.2">
      <c r="B5" s="43"/>
      <c r="C5" s="64" t="s">
        <v>87</v>
      </c>
      <c r="D5" s="44">
        <v>3</v>
      </c>
      <c r="E5" s="41"/>
      <c r="F5" s="40"/>
      <c r="H5" s="115" t="s">
        <v>86</v>
      </c>
      <c r="I5" s="116" t="s">
        <v>85</v>
      </c>
      <c r="K5" s="106"/>
      <c r="L5" s="105" t="s">
        <v>107</v>
      </c>
      <c r="M5" s="107"/>
      <c r="N5" s="104"/>
    </row>
    <row r="6" spans="2:14" x14ac:dyDescent="0.2">
      <c r="B6" s="43"/>
      <c r="C6" s="64" t="s">
        <v>84</v>
      </c>
      <c r="D6" s="44" t="str">
        <f>_xll.qlPeriodEquivalent(D5&amp;"M")</f>
        <v>3M</v>
      </c>
      <c r="E6" s="41"/>
      <c r="F6" s="40"/>
      <c r="H6" s="115" t="s">
        <v>83</v>
      </c>
      <c r="I6" s="116" t="s">
        <v>82</v>
      </c>
      <c r="K6" s="106"/>
      <c r="L6" s="105" t="s">
        <v>106</v>
      </c>
      <c r="M6" s="96" t="b">
        <v>1</v>
      </c>
      <c r="N6" s="104"/>
    </row>
    <row r="7" spans="2:14" ht="12" thickBot="1" x14ac:dyDescent="0.25">
      <c r="B7" s="43"/>
      <c r="C7" s="67" t="s">
        <v>81</v>
      </c>
      <c r="D7" s="66" t="s">
        <v>80</v>
      </c>
      <c r="E7" s="41"/>
      <c r="F7" s="40"/>
      <c r="H7" s="115" t="s">
        <v>79</v>
      </c>
      <c r="I7" s="116"/>
      <c r="K7" s="103"/>
      <c r="L7" s="102"/>
      <c r="M7" s="102"/>
      <c r="N7" s="101"/>
    </row>
    <row r="8" spans="2:14" ht="12" thickBot="1" x14ac:dyDescent="0.25">
      <c r="B8" s="43"/>
      <c r="C8" s="65" t="s">
        <v>78</v>
      </c>
      <c r="D8" s="60" t="str">
        <f>VLOOKUP(Currency,H4:I8,2)</f>
        <v>SB</v>
      </c>
      <c r="E8" s="41"/>
      <c r="F8" s="40"/>
      <c r="H8" s="117" t="s">
        <v>77</v>
      </c>
      <c r="I8" s="118" t="s">
        <v>76</v>
      </c>
      <c r="K8" s="112"/>
      <c r="L8" s="112"/>
      <c r="M8" s="112"/>
      <c r="N8" s="112"/>
    </row>
    <row r="9" spans="2:14" ht="18.75" thickBot="1" x14ac:dyDescent="0.3">
      <c r="B9" s="43"/>
      <c r="C9" s="64" t="s">
        <v>75</v>
      </c>
      <c r="D9" s="44" t="str">
        <f>Currency&amp;"_"&amp;$E$16&amp;"RH"</f>
        <v>GBP_YCSTDRH</v>
      </c>
      <c r="E9" s="41"/>
      <c r="F9" s="40"/>
      <c r="K9" s="189" t="s">
        <v>105</v>
      </c>
      <c r="L9" s="190"/>
      <c r="M9" s="190"/>
      <c r="N9" s="192"/>
    </row>
    <row r="10" spans="2:14" ht="12.75" x14ac:dyDescent="0.2">
      <c r="B10" s="43"/>
      <c r="C10" s="63" t="s">
        <v>74</v>
      </c>
      <c r="D10" s="44" t="b">
        <v>1</v>
      </c>
      <c r="E10" s="41"/>
      <c r="F10" s="40"/>
      <c r="K10" s="98"/>
      <c r="L10" s="100"/>
      <c r="M10" s="100"/>
      <c r="N10" s="95"/>
    </row>
    <row r="11" spans="2:14" ht="12.75" x14ac:dyDescent="0.2">
      <c r="B11" s="43"/>
      <c r="C11" s="63" t="s">
        <v>73</v>
      </c>
      <c r="D11" s="62"/>
      <c r="E11" s="41"/>
      <c r="F11" s="40"/>
      <c r="K11" s="98"/>
      <c r="L11" s="97" t="s">
        <v>104</v>
      </c>
      <c r="M11" s="99" t="s">
        <v>103</v>
      </c>
      <c r="N11" s="95"/>
    </row>
    <row r="12" spans="2:14" ht="12.75" x14ac:dyDescent="0.2">
      <c r="B12" s="43"/>
      <c r="C12" s="61" t="s">
        <v>72</v>
      </c>
      <c r="D12" s="60" t="b">
        <v>0</v>
      </c>
      <c r="E12" s="41"/>
      <c r="F12" s="40"/>
      <c r="K12" s="98"/>
      <c r="L12" s="97" t="s">
        <v>102</v>
      </c>
      <c r="M12" s="96" t="s">
        <v>101</v>
      </c>
      <c r="N12" s="95"/>
    </row>
    <row r="13" spans="2:14" ht="12.75" x14ac:dyDescent="0.2">
      <c r="B13" s="43"/>
      <c r="C13" s="47"/>
      <c r="D13" s="47"/>
      <c r="E13" s="41"/>
      <c r="F13" s="40"/>
      <c r="K13" s="98"/>
      <c r="L13" s="97" t="s">
        <v>126</v>
      </c>
      <c r="M13" s="99" t="s">
        <v>124</v>
      </c>
      <c r="N13" s="95"/>
    </row>
    <row r="14" spans="2:14" ht="12.75" x14ac:dyDescent="0.2">
      <c r="B14" s="43"/>
      <c r="C14" s="57" t="s">
        <v>71</v>
      </c>
      <c r="D14" s="59" t="str">
        <f>_xll.qlPiecewiseYieldCurve(D16,NDays,Calendar,RateHelpersSelected,,,,Accuracy,TraitsID,InterpolatorID,Permanent,,ObjectOverwrite)</f>
        <v>_GBPYCSTD#0010</v>
      </c>
      <c r="E14" s="41"/>
      <c r="F14" s="40"/>
      <c r="K14" s="98"/>
      <c r="L14" s="97" t="s">
        <v>125</v>
      </c>
      <c r="M14" s="99" t="s">
        <v>124</v>
      </c>
      <c r="N14" s="95"/>
    </row>
    <row r="15" spans="2:14" ht="12.75" x14ac:dyDescent="0.2">
      <c r="B15" s="43"/>
      <c r="C15" s="49" t="s">
        <v>52</v>
      </c>
      <c r="D15" s="58" t="str">
        <f>_xll.ohRangeRetrieveError(YieldCurve)</f>
        <v/>
      </c>
      <c r="E15" s="41"/>
      <c r="F15" s="40"/>
      <c r="K15" s="98"/>
      <c r="L15" s="97" t="s">
        <v>123</v>
      </c>
      <c r="M15" s="99" t="str">
        <f>PROPER(Currency)&amp;"ON"</f>
        <v>GbpON</v>
      </c>
      <c r="N15" s="95"/>
    </row>
    <row r="16" spans="2:14" ht="12.75" x14ac:dyDescent="0.2">
      <c r="B16" s="43"/>
      <c r="C16" s="57" t="s">
        <v>70</v>
      </c>
      <c r="D16" s="56" t="str">
        <f>"_"&amp;Currency&amp;$E$16</f>
        <v>_GBPYCSTD</v>
      </c>
      <c r="E16" s="55" t="s">
        <v>69</v>
      </c>
      <c r="F16" s="40"/>
      <c r="K16" s="98"/>
      <c r="L16" s="97" t="s">
        <v>122</v>
      </c>
      <c r="M16" s="99" t="str">
        <f>PROPER(Currency)&amp;"STD"</f>
        <v>GbpSTD</v>
      </c>
      <c r="N16" s="95"/>
    </row>
    <row r="17" spans="2:14" ht="13.5" thickBot="1" x14ac:dyDescent="0.25">
      <c r="B17" s="43"/>
      <c r="C17" s="51" t="s">
        <v>68</v>
      </c>
      <c r="D17" s="54">
        <v>0</v>
      </c>
      <c r="E17" s="41"/>
      <c r="F17" s="40"/>
      <c r="K17" s="94"/>
      <c r="L17" s="93"/>
      <c r="M17" s="93"/>
      <c r="N17" s="92"/>
    </row>
    <row r="18" spans="2:14" x14ac:dyDescent="0.2">
      <c r="B18" s="43"/>
      <c r="C18" s="51" t="s">
        <v>67</v>
      </c>
      <c r="D18" s="53" t="s">
        <v>66</v>
      </c>
      <c r="E18" s="41"/>
      <c r="F18" s="40"/>
    </row>
    <row r="19" spans="2:14" x14ac:dyDescent="0.2">
      <c r="B19" s="43"/>
      <c r="C19" s="51" t="s">
        <v>65</v>
      </c>
      <c r="D19" s="52"/>
      <c r="E19" s="41"/>
      <c r="F19" s="40"/>
    </row>
    <row r="20" spans="2:14" x14ac:dyDescent="0.2">
      <c r="B20" s="43"/>
      <c r="C20" s="51" t="s">
        <v>64</v>
      </c>
      <c r="D20" s="50" t="s">
        <v>63</v>
      </c>
      <c r="E20" s="41"/>
      <c r="F20" s="40"/>
    </row>
    <row r="21" spans="2:14" x14ac:dyDescent="0.2">
      <c r="B21" s="43"/>
      <c r="C21" s="49" t="s">
        <v>62</v>
      </c>
      <c r="D21" s="48" t="s">
        <v>61</v>
      </c>
      <c r="E21" s="41"/>
      <c r="F21" s="40"/>
    </row>
    <row r="22" spans="2:14" x14ac:dyDescent="0.2">
      <c r="B22" s="43"/>
      <c r="C22" s="47"/>
      <c r="D22" s="47"/>
      <c r="E22" s="41"/>
      <c r="F22" s="40"/>
    </row>
    <row r="23" spans="2:14" x14ac:dyDescent="0.2">
      <c r="B23" s="43"/>
      <c r="C23" s="46">
        <f>_xll.qlTermStructureReferenceDate(YieldCurve)</f>
        <v>41914</v>
      </c>
      <c r="D23" s="120">
        <f>MAX(_xll.ohPack(Selected!J1:J126))</f>
        <v>2.9049082812273495E-2</v>
      </c>
      <c r="E23" s="41"/>
      <c r="F23" s="40"/>
    </row>
    <row r="24" spans="2:14" x14ac:dyDescent="0.2">
      <c r="B24" s="43"/>
      <c r="C24" s="45">
        <f>MAX(_xll.ohPack(Selected!I2:I126))</f>
        <v>63829</v>
      </c>
      <c r="D24" s="121">
        <f>MIN(_xll.ohPack(Selected!J1:J126))</f>
        <v>4.7562690106835309E-3</v>
      </c>
      <c r="E24" s="41"/>
      <c r="F24" s="40"/>
    </row>
    <row r="25" spans="2:14" x14ac:dyDescent="0.2">
      <c r="B25" s="43"/>
      <c r="C25" s="119" t="s">
        <v>52</v>
      </c>
      <c r="D25" s="122" t="str">
        <f>_xll.ohRangeRetrieveError(Selected!J1)</f>
        <v/>
      </c>
      <c r="E25" s="41"/>
      <c r="F25" s="40"/>
    </row>
    <row r="26" spans="2:14" ht="14.25" customHeight="1" x14ac:dyDescent="0.2">
      <c r="B26" s="43"/>
      <c r="C26" s="119" t="s">
        <v>127</v>
      </c>
      <c r="D26" s="121" t="b">
        <f>_xll.qlRelinkableHandleLinkTo(C26,YieldCurve)</f>
        <v>1</v>
      </c>
      <c r="E26" s="41"/>
      <c r="F26" s="40"/>
    </row>
    <row r="27" spans="2:14" x14ac:dyDescent="0.2">
      <c r="B27" s="43"/>
      <c r="C27" s="42" t="s">
        <v>128</v>
      </c>
      <c r="D27" s="110" t="b">
        <f>_xll.qlExtrapolatorEnableExtrapolation(YieldCurve,TRUE)</f>
        <v>1</v>
      </c>
      <c r="E27" s="41"/>
      <c r="F27" s="40"/>
    </row>
    <row r="28" spans="2:14" ht="12" thickBot="1" x14ac:dyDescent="0.25">
      <c r="B28" s="39"/>
      <c r="C28" s="38"/>
      <c r="D28" s="38"/>
      <c r="E28" s="38"/>
      <c r="F28" s="37"/>
    </row>
  </sheetData>
  <mergeCells count="3">
    <mergeCell ref="B2:F2"/>
    <mergeCell ref="K2:N2"/>
    <mergeCell ref="K9:N9"/>
  </mergeCells>
  <dataValidations count="7">
    <dataValidation type="list" allowBlank="1" showInputMessage="1" showErrorMessage="1" sqref="D21 IZ21 SV21 ACR21 AMN21 AWJ21 BGF21 BQB21 BZX21 CJT21 CTP21 DDL21 DNH21 DXD21 EGZ21 EQV21 FAR21 FKN21 FUJ21 GEF21 GOB21 GXX21 HHT21 HRP21 IBL21 ILH21 IVD21 JEZ21 JOV21 JYR21 KIN21 KSJ21 LCF21 LMB21 LVX21 MFT21 MPP21 MZL21 NJH21 NTD21 OCZ21 OMV21 OWR21 PGN21 PQJ21 QAF21 QKB21 QTX21 RDT21 RNP21 RXL21 SHH21 SRD21 TAZ21 TKV21 TUR21 UEN21 UOJ21 UYF21 VIB21 VRX21 WBT21 WLP21 WVL21 D65559 IZ65557 SV65557 ACR65557 AMN65557 AWJ65557 BGF65557 BQB65557 BZX65557 CJT65557 CTP65557 DDL65557 DNH65557 DXD65557 EGZ65557 EQV65557 FAR65557 FKN65557 FUJ65557 GEF65557 GOB65557 GXX65557 HHT65557 HRP65557 IBL65557 ILH65557 IVD65557 JEZ65557 JOV65557 JYR65557 KIN65557 KSJ65557 LCF65557 LMB65557 LVX65557 MFT65557 MPP65557 MZL65557 NJH65557 NTD65557 OCZ65557 OMV65557 OWR65557 PGN65557 PQJ65557 QAF65557 QKB65557 QTX65557 RDT65557 RNP65557 RXL65557 SHH65557 SRD65557 TAZ65557 TKV65557 TUR65557 UEN65557 UOJ65557 UYF65557 VIB65557 VRX65557 WBT65557 WLP65557 WVL65557 D131095 IZ131093 SV131093 ACR131093 AMN131093 AWJ131093 BGF131093 BQB131093 BZX131093 CJT131093 CTP131093 DDL131093 DNH131093 DXD131093 EGZ131093 EQV131093 FAR131093 FKN131093 FUJ131093 GEF131093 GOB131093 GXX131093 HHT131093 HRP131093 IBL131093 ILH131093 IVD131093 JEZ131093 JOV131093 JYR131093 KIN131093 KSJ131093 LCF131093 LMB131093 LVX131093 MFT131093 MPP131093 MZL131093 NJH131093 NTD131093 OCZ131093 OMV131093 OWR131093 PGN131093 PQJ131093 QAF131093 QKB131093 QTX131093 RDT131093 RNP131093 RXL131093 SHH131093 SRD131093 TAZ131093 TKV131093 TUR131093 UEN131093 UOJ131093 UYF131093 VIB131093 VRX131093 WBT131093 WLP131093 WVL131093 D196631 IZ196629 SV196629 ACR196629 AMN196629 AWJ196629 BGF196629 BQB196629 BZX196629 CJT196629 CTP196629 DDL196629 DNH196629 DXD196629 EGZ196629 EQV196629 FAR196629 FKN196629 FUJ196629 GEF196629 GOB196629 GXX196629 HHT196629 HRP196629 IBL196629 ILH196629 IVD196629 JEZ196629 JOV196629 JYR196629 KIN196629 KSJ196629 LCF196629 LMB196629 LVX196629 MFT196629 MPP196629 MZL196629 NJH196629 NTD196629 OCZ196629 OMV196629 OWR196629 PGN196629 PQJ196629 QAF196629 QKB196629 QTX196629 RDT196629 RNP196629 RXL196629 SHH196629 SRD196629 TAZ196629 TKV196629 TUR196629 UEN196629 UOJ196629 UYF196629 VIB196629 VRX196629 WBT196629 WLP196629 WVL196629 D262167 IZ262165 SV262165 ACR262165 AMN262165 AWJ262165 BGF262165 BQB262165 BZX262165 CJT262165 CTP262165 DDL262165 DNH262165 DXD262165 EGZ262165 EQV262165 FAR262165 FKN262165 FUJ262165 GEF262165 GOB262165 GXX262165 HHT262165 HRP262165 IBL262165 ILH262165 IVD262165 JEZ262165 JOV262165 JYR262165 KIN262165 KSJ262165 LCF262165 LMB262165 LVX262165 MFT262165 MPP262165 MZL262165 NJH262165 NTD262165 OCZ262165 OMV262165 OWR262165 PGN262165 PQJ262165 QAF262165 QKB262165 QTX262165 RDT262165 RNP262165 RXL262165 SHH262165 SRD262165 TAZ262165 TKV262165 TUR262165 UEN262165 UOJ262165 UYF262165 VIB262165 VRX262165 WBT262165 WLP262165 WVL262165 D327703 IZ327701 SV327701 ACR327701 AMN327701 AWJ327701 BGF327701 BQB327701 BZX327701 CJT327701 CTP327701 DDL327701 DNH327701 DXD327701 EGZ327701 EQV327701 FAR327701 FKN327701 FUJ327701 GEF327701 GOB327701 GXX327701 HHT327701 HRP327701 IBL327701 ILH327701 IVD327701 JEZ327701 JOV327701 JYR327701 KIN327701 KSJ327701 LCF327701 LMB327701 LVX327701 MFT327701 MPP327701 MZL327701 NJH327701 NTD327701 OCZ327701 OMV327701 OWR327701 PGN327701 PQJ327701 QAF327701 QKB327701 QTX327701 RDT327701 RNP327701 RXL327701 SHH327701 SRD327701 TAZ327701 TKV327701 TUR327701 UEN327701 UOJ327701 UYF327701 VIB327701 VRX327701 WBT327701 WLP327701 WVL327701 D393239 IZ393237 SV393237 ACR393237 AMN393237 AWJ393237 BGF393237 BQB393237 BZX393237 CJT393237 CTP393237 DDL393237 DNH393237 DXD393237 EGZ393237 EQV393237 FAR393237 FKN393237 FUJ393237 GEF393237 GOB393237 GXX393237 HHT393237 HRP393237 IBL393237 ILH393237 IVD393237 JEZ393237 JOV393237 JYR393237 KIN393237 KSJ393237 LCF393237 LMB393237 LVX393237 MFT393237 MPP393237 MZL393237 NJH393237 NTD393237 OCZ393237 OMV393237 OWR393237 PGN393237 PQJ393237 QAF393237 QKB393237 QTX393237 RDT393237 RNP393237 RXL393237 SHH393237 SRD393237 TAZ393237 TKV393237 TUR393237 UEN393237 UOJ393237 UYF393237 VIB393237 VRX393237 WBT393237 WLP393237 WVL393237 D458775 IZ458773 SV458773 ACR458773 AMN458773 AWJ458773 BGF458773 BQB458773 BZX458773 CJT458773 CTP458773 DDL458773 DNH458773 DXD458773 EGZ458773 EQV458773 FAR458773 FKN458773 FUJ458773 GEF458773 GOB458773 GXX458773 HHT458773 HRP458773 IBL458773 ILH458773 IVD458773 JEZ458773 JOV458773 JYR458773 KIN458773 KSJ458773 LCF458773 LMB458773 LVX458773 MFT458773 MPP458773 MZL458773 NJH458773 NTD458773 OCZ458773 OMV458773 OWR458773 PGN458773 PQJ458773 QAF458773 QKB458773 QTX458773 RDT458773 RNP458773 RXL458773 SHH458773 SRD458773 TAZ458773 TKV458773 TUR458773 UEN458773 UOJ458773 UYF458773 VIB458773 VRX458773 WBT458773 WLP458773 WVL458773 D524311 IZ524309 SV524309 ACR524309 AMN524309 AWJ524309 BGF524309 BQB524309 BZX524309 CJT524309 CTP524309 DDL524309 DNH524309 DXD524309 EGZ524309 EQV524309 FAR524309 FKN524309 FUJ524309 GEF524309 GOB524309 GXX524309 HHT524309 HRP524309 IBL524309 ILH524309 IVD524309 JEZ524309 JOV524309 JYR524309 KIN524309 KSJ524309 LCF524309 LMB524309 LVX524309 MFT524309 MPP524309 MZL524309 NJH524309 NTD524309 OCZ524309 OMV524309 OWR524309 PGN524309 PQJ524309 QAF524309 QKB524309 QTX524309 RDT524309 RNP524309 RXL524309 SHH524309 SRD524309 TAZ524309 TKV524309 TUR524309 UEN524309 UOJ524309 UYF524309 VIB524309 VRX524309 WBT524309 WLP524309 WVL524309 D589847 IZ589845 SV589845 ACR589845 AMN589845 AWJ589845 BGF589845 BQB589845 BZX589845 CJT589845 CTP589845 DDL589845 DNH589845 DXD589845 EGZ589845 EQV589845 FAR589845 FKN589845 FUJ589845 GEF589845 GOB589845 GXX589845 HHT589845 HRP589845 IBL589845 ILH589845 IVD589845 JEZ589845 JOV589845 JYR589845 KIN589845 KSJ589845 LCF589845 LMB589845 LVX589845 MFT589845 MPP589845 MZL589845 NJH589845 NTD589845 OCZ589845 OMV589845 OWR589845 PGN589845 PQJ589845 QAF589845 QKB589845 QTX589845 RDT589845 RNP589845 RXL589845 SHH589845 SRD589845 TAZ589845 TKV589845 TUR589845 UEN589845 UOJ589845 UYF589845 VIB589845 VRX589845 WBT589845 WLP589845 WVL589845 D655383 IZ655381 SV655381 ACR655381 AMN655381 AWJ655381 BGF655381 BQB655381 BZX655381 CJT655381 CTP655381 DDL655381 DNH655381 DXD655381 EGZ655381 EQV655381 FAR655381 FKN655381 FUJ655381 GEF655381 GOB655381 GXX655381 HHT655381 HRP655381 IBL655381 ILH655381 IVD655381 JEZ655381 JOV655381 JYR655381 KIN655381 KSJ655381 LCF655381 LMB655381 LVX655381 MFT655381 MPP655381 MZL655381 NJH655381 NTD655381 OCZ655381 OMV655381 OWR655381 PGN655381 PQJ655381 QAF655381 QKB655381 QTX655381 RDT655381 RNP655381 RXL655381 SHH655381 SRD655381 TAZ655381 TKV655381 TUR655381 UEN655381 UOJ655381 UYF655381 VIB655381 VRX655381 WBT655381 WLP655381 WVL655381 D720919 IZ720917 SV720917 ACR720917 AMN720917 AWJ720917 BGF720917 BQB720917 BZX720917 CJT720917 CTP720917 DDL720917 DNH720917 DXD720917 EGZ720917 EQV720917 FAR720917 FKN720917 FUJ720917 GEF720917 GOB720917 GXX720917 HHT720917 HRP720917 IBL720917 ILH720917 IVD720917 JEZ720917 JOV720917 JYR720917 KIN720917 KSJ720917 LCF720917 LMB720917 LVX720917 MFT720917 MPP720917 MZL720917 NJH720917 NTD720917 OCZ720917 OMV720917 OWR720917 PGN720917 PQJ720917 QAF720917 QKB720917 QTX720917 RDT720917 RNP720917 RXL720917 SHH720917 SRD720917 TAZ720917 TKV720917 TUR720917 UEN720917 UOJ720917 UYF720917 VIB720917 VRX720917 WBT720917 WLP720917 WVL720917 D786455 IZ786453 SV786453 ACR786453 AMN786453 AWJ786453 BGF786453 BQB786453 BZX786453 CJT786453 CTP786453 DDL786453 DNH786453 DXD786453 EGZ786453 EQV786453 FAR786453 FKN786453 FUJ786453 GEF786453 GOB786453 GXX786453 HHT786453 HRP786453 IBL786453 ILH786453 IVD786453 JEZ786453 JOV786453 JYR786453 KIN786453 KSJ786453 LCF786453 LMB786453 LVX786453 MFT786453 MPP786453 MZL786453 NJH786453 NTD786453 OCZ786453 OMV786453 OWR786453 PGN786453 PQJ786453 QAF786453 QKB786453 QTX786453 RDT786453 RNP786453 RXL786453 SHH786453 SRD786453 TAZ786453 TKV786453 TUR786453 UEN786453 UOJ786453 UYF786453 VIB786453 VRX786453 WBT786453 WLP786453 WVL786453 D851991 IZ851989 SV851989 ACR851989 AMN851989 AWJ851989 BGF851989 BQB851989 BZX851989 CJT851989 CTP851989 DDL851989 DNH851989 DXD851989 EGZ851989 EQV851989 FAR851989 FKN851989 FUJ851989 GEF851989 GOB851989 GXX851989 HHT851989 HRP851989 IBL851989 ILH851989 IVD851989 JEZ851989 JOV851989 JYR851989 KIN851989 KSJ851989 LCF851989 LMB851989 LVX851989 MFT851989 MPP851989 MZL851989 NJH851989 NTD851989 OCZ851989 OMV851989 OWR851989 PGN851989 PQJ851989 QAF851989 QKB851989 QTX851989 RDT851989 RNP851989 RXL851989 SHH851989 SRD851989 TAZ851989 TKV851989 TUR851989 UEN851989 UOJ851989 UYF851989 VIB851989 VRX851989 WBT851989 WLP851989 WVL851989 D917527 IZ917525 SV917525 ACR917525 AMN917525 AWJ917525 BGF917525 BQB917525 BZX917525 CJT917525 CTP917525 DDL917525 DNH917525 DXD917525 EGZ917525 EQV917525 FAR917525 FKN917525 FUJ917525 GEF917525 GOB917525 GXX917525 HHT917525 HRP917525 IBL917525 ILH917525 IVD917525 JEZ917525 JOV917525 JYR917525 KIN917525 KSJ917525 LCF917525 LMB917525 LVX917525 MFT917525 MPP917525 MZL917525 NJH917525 NTD917525 OCZ917525 OMV917525 OWR917525 PGN917525 PQJ917525 QAF917525 QKB917525 QTX917525 RDT917525 RNP917525 RXL917525 SHH917525 SRD917525 TAZ917525 TKV917525 TUR917525 UEN917525 UOJ917525 UYF917525 VIB917525 VRX917525 WBT917525 WLP917525 WVL917525 D983063 IZ983061 SV983061 ACR983061 AMN983061 AWJ983061 BGF983061 BQB983061 BZX983061 CJT983061 CTP983061 DDL983061 DNH983061 DXD983061 EGZ983061 EQV983061 FAR983061 FKN983061 FUJ983061 GEF983061 GOB983061 GXX983061 HHT983061 HRP983061 IBL983061 ILH983061 IVD983061 JEZ983061 JOV983061 JYR983061 KIN983061 KSJ983061 LCF983061 LMB983061 LVX983061 MFT983061 MPP983061 MZL983061 NJH983061 NTD983061 OCZ983061 OMV983061 OWR983061 PGN983061 PQJ983061 QAF983061 QKB983061 QTX983061 RDT983061 RNP983061 RXL983061 SHH983061 SRD983061 TAZ983061 TKV983061 TUR983061 UEN983061 UOJ983061 UYF983061 VIB983061 VRX983061 WBT983061 WLP983061 WVL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4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80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6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2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8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4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60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6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2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8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4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40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6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2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8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0 IZ20 SV20 ACR20 AMN20 AWJ20 BGF20 BQB20 BZX20 CJT20 CTP20 DDL20 DNH20 DXD20 EGZ20 EQV20 FAR20 FKN20 FUJ20 GEF20 GOB20 GXX20 HHT20 HRP20 IBL20 ILH20 IVD20 JEZ20 JOV20 JYR20 KIN20 KSJ20 LCF20 LMB20 LVX20 MFT20 MPP20 MZL20 NJH20 NTD20 OCZ20 OMV20 OWR20 PGN20 PQJ20 QAF20 QKB20 QTX20 RDT20 RNP20 RXL20 SHH20 SRD20 TAZ20 TKV20 TUR20 UEN20 UOJ20 UYF20 VIB20 VRX20 WBT20 WLP20 WVL20 D65558 IZ65556 SV65556 ACR65556 AMN65556 AWJ65556 BGF65556 BQB65556 BZX65556 CJT65556 CTP65556 DDL65556 DNH65556 DXD65556 EGZ65556 EQV65556 FAR65556 FKN65556 FUJ65556 GEF65556 GOB65556 GXX65556 HHT65556 HRP65556 IBL65556 ILH65556 IVD65556 JEZ65556 JOV65556 JYR65556 KIN65556 KSJ65556 LCF65556 LMB65556 LVX65556 MFT65556 MPP65556 MZL65556 NJH65556 NTD65556 OCZ65556 OMV65556 OWR65556 PGN65556 PQJ65556 QAF65556 QKB65556 QTX65556 RDT65556 RNP65556 RXL65556 SHH65556 SRD65556 TAZ65556 TKV65556 TUR65556 UEN65556 UOJ65556 UYF65556 VIB65556 VRX65556 WBT65556 WLP65556 WVL65556 D131094 IZ131092 SV131092 ACR131092 AMN131092 AWJ131092 BGF131092 BQB131092 BZX131092 CJT131092 CTP131092 DDL131092 DNH131092 DXD131092 EGZ131092 EQV131092 FAR131092 FKN131092 FUJ131092 GEF131092 GOB131092 GXX131092 HHT131092 HRP131092 IBL131092 ILH131092 IVD131092 JEZ131092 JOV131092 JYR131092 KIN131092 KSJ131092 LCF131092 LMB131092 LVX131092 MFT131092 MPP131092 MZL131092 NJH131092 NTD131092 OCZ131092 OMV131092 OWR131092 PGN131092 PQJ131092 QAF131092 QKB131092 QTX131092 RDT131092 RNP131092 RXL131092 SHH131092 SRD131092 TAZ131092 TKV131092 TUR131092 UEN131092 UOJ131092 UYF131092 VIB131092 VRX131092 WBT131092 WLP131092 WVL131092 D196630 IZ196628 SV196628 ACR196628 AMN196628 AWJ196628 BGF196628 BQB196628 BZX196628 CJT196628 CTP196628 DDL196628 DNH196628 DXD196628 EGZ196628 EQV196628 FAR196628 FKN196628 FUJ196628 GEF196628 GOB196628 GXX196628 HHT196628 HRP196628 IBL196628 ILH196628 IVD196628 JEZ196628 JOV196628 JYR196628 KIN196628 KSJ196628 LCF196628 LMB196628 LVX196628 MFT196628 MPP196628 MZL196628 NJH196628 NTD196628 OCZ196628 OMV196628 OWR196628 PGN196628 PQJ196628 QAF196628 QKB196628 QTX196628 RDT196628 RNP196628 RXL196628 SHH196628 SRD196628 TAZ196628 TKV196628 TUR196628 UEN196628 UOJ196628 UYF196628 VIB196628 VRX196628 WBT196628 WLP196628 WVL196628 D262166 IZ262164 SV262164 ACR262164 AMN262164 AWJ262164 BGF262164 BQB262164 BZX262164 CJT262164 CTP262164 DDL262164 DNH262164 DXD262164 EGZ262164 EQV262164 FAR262164 FKN262164 FUJ262164 GEF262164 GOB262164 GXX262164 HHT262164 HRP262164 IBL262164 ILH262164 IVD262164 JEZ262164 JOV262164 JYR262164 KIN262164 KSJ262164 LCF262164 LMB262164 LVX262164 MFT262164 MPP262164 MZL262164 NJH262164 NTD262164 OCZ262164 OMV262164 OWR262164 PGN262164 PQJ262164 QAF262164 QKB262164 QTX262164 RDT262164 RNP262164 RXL262164 SHH262164 SRD262164 TAZ262164 TKV262164 TUR262164 UEN262164 UOJ262164 UYF262164 VIB262164 VRX262164 WBT262164 WLP262164 WVL262164 D327702 IZ327700 SV327700 ACR327700 AMN327700 AWJ327700 BGF327700 BQB327700 BZX327700 CJT327700 CTP327700 DDL327700 DNH327700 DXD327700 EGZ327700 EQV327700 FAR327700 FKN327700 FUJ327700 GEF327700 GOB327700 GXX327700 HHT327700 HRP327700 IBL327700 ILH327700 IVD327700 JEZ327700 JOV327700 JYR327700 KIN327700 KSJ327700 LCF327700 LMB327700 LVX327700 MFT327700 MPP327700 MZL327700 NJH327700 NTD327700 OCZ327700 OMV327700 OWR327700 PGN327700 PQJ327700 QAF327700 QKB327700 QTX327700 RDT327700 RNP327700 RXL327700 SHH327700 SRD327700 TAZ327700 TKV327700 TUR327700 UEN327700 UOJ327700 UYF327700 VIB327700 VRX327700 WBT327700 WLP327700 WVL327700 D393238 IZ393236 SV393236 ACR393236 AMN393236 AWJ393236 BGF393236 BQB393236 BZX393236 CJT393236 CTP393236 DDL393236 DNH393236 DXD393236 EGZ393236 EQV393236 FAR393236 FKN393236 FUJ393236 GEF393236 GOB393236 GXX393236 HHT393236 HRP393236 IBL393236 ILH393236 IVD393236 JEZ393236 JOV393236 JYR393236 KIN393236 KSJ393236 LCF393236 LMB393236 LVX393236 MFT393236 MPP393236 MZL393236 NJH393236 NTD393236 OCZ393236 OMV393236 OWR393236 PGN393236 PQJ393236 QAF393236 QKB393236 QTX393236 RDT393236 RNP393236 RXL393236 SHH393236 SRD393236 TAZ393236 TKV393236 TUR393236 UEN393236 UOJ393236 UYF393236 VIB393236 VRX393236 WBT393236 WLP393236 WVL393236 D458774 IZ458772 SV458772 ACR458772 AMN458772 AWJ458772 BGF458772 BQB458772 BZX458772 CJT458772 CTP458772 DDL458772 DNH458772 DXD458772 EGZ458772 EQV458772 FAR458772 FKN458772 FUJ458772 GEF458772 GOB458772 GXX458772 HHT458772 HRP458772 IBL458772 ILH458772 IVD458772 JEZ458772 JOV458772 JYR458772 KIN458772 KSJ458772 LCF458772 LMB458772 LVX458772 MFT458772 MPP458772 MZL458772 NJH458772 NTD458772 OCZ458772 OMV458772 OWR458772 PGN458772 PQJ458772 QAF458772 QKB458772 QTX458772 RDT458772 RNP458772 RXL458772 SHH458772 SRD458772 TAZ458772 TKV458772 TUR458772 UEN458772 UOJ458772 UYF458772 VIB458772 VRX458772 WBT458772 WLP458772 WVL458772 D524310 IZ524308 SV524308 ACR524308 AMN524308 AWJ524308 BGF524308 BQB524308 BZX524308 CJT524308 CTP524308 DDL524308 DNH524308 DXD524308 EGZ524308 EQV524308 FAR524308 FKN524308 FUJ524308 GEF524308 GOB524308 GXX524308 HHT524308 HRP524308 IBL524308 ILH524308 IVD524308 JEZ524308 JOV524308 JYR524308 KIN524308 KSJ524308 LCF524308 LMB524308 LVX524308 MFT524308 MPP524308 MZL524308 NJH524308 NTD524308 OCZ524308 OMV524308 OWR524308 PGN524308 PQJ524308 QAF524308 QKB524308 QTX524308 RDT524308 RNP524308 RXL524308 SHH524308 SRD524308 TAZ524308 TKV524308 TUR524308 UEN524308 UOJ524308 UYF524308 VIB524308 VRX524308 WBT524308 WLP524308 WVL524308 D589846 IZ589844 SV589844 ACR589844 AMN589844 AWJ589844 BGF589844 BQB589844 BZX589844 CJT589844 CTP589844 DDL589844 DNH589844 DXD589844 EGZ589844 EQV589844 FAR589844 FKN589844 FUJ589844 GEF589844 GOB589844 GXX589844 HHT589844 HRP589844 IBL589844 ILH589844 IVD589844 JEZ589844 JOV589844 JYR589844 KIN589844 KSJ589844 LCF589844 LMB589844 LVX589844 MFT589844 MPP589844 MZL589844 NJH589844 NTD589844 OCZ589844 OMV589844 OWR589844 PGN589844 PQJ589844 QAF589844 QKB589844 QTX589844 RDT589844 RNP589844 RXL589844 SHH589844 SRD589844 TAZ589844 TKV589844 TUR589844 UEN589844 UOJ589844 UYF589844 VIB589844 VRX589844 WBT589844 WLP589844 WVL589844 D655382 IZ655380 SV655380 ACR655380 AMN655380 AWJ655380 BGF655380 BQB655380 BZX655380 CJT655380 CTP655380 DDL655380 DNH655380 DXD655380 EGZ655380 EQV655380 FAR655380 FKN655380 FUJ655380 GEF655380 GOB655380 GXX655380 HHT655380 HRP655380 IBL655380 ILH655380 IVD655380 JEZ655380 JOV655380 JYR655380 KIN655380 KSJ655380 LCF655380 LMB655380 LVX655380 MFT655380 MPP655380 MZL655380 NJH655380 NTD655380 OCZ655380 OMV655380 OWR655380 PGN655380 PQJ655380 QAF655380 QKB655380 QTX655380 RDT655380 RNP655380 RXL655380 SHH655380 SRD655380 TAZ655380 TKV655380 TUR655380 UEN655380 UOJ655380 UYF655380 VIB655380 VRX655380 WBT655380 WLP655380 WVL655380 D720918 IZ720916 SV720916 ACR720916 AMN720916 AWJ720916 BGF720916 BQB720916 BZX720916 CJT720916 CTP720916 DDL720916 DNH720916 DXD720916 EGZ720916 EQV720916 FAR720916 FKN720916 FUJ720916 GEF720916 GOB720916 GXX720916 HHT720916 HRP720916 IBL720916 ILH720916 IVD720916 JEZ720916 JOV720916 JYR720916 KIN720916 KSJ720916 LCF720916 LMB720916 LVX720916 MFT720916 MPP720916 MZL720916 NJH720916 NTD720916 OCZ720916 OMV720916 OWR720916 PGN720916 PQJ720916 QAF720916 QKB720916 QTX720916 RDT720916 RNP720916 RXL720916 SHH720916 SRD720916 TAZ720916 TKV720916 TUR720916 UEN720916 UOJ720916 UYF720916 VIB720916 VRX720916 WBT720916 WLP720916 WVL720916 D786454 IZ786452 SV786452 ACR786452 AMN786452 AWJ786452 BGF786452 BQB786452 BZX786452 CJT786452 CTP786452 DDL786452 DNH786452 DXD786452 EGZ786452 EQV786452 FAR786452 FKN786452 FUJ786452 GEF786452 GOB786452 GXX786452 HHT786452 HRP786452 IBL786452 ILH786452 IVD786452 JEZ786452 JOV786452 JYR786452 KIN786452 KSJ786452 LCF786452 LMB786452 LVX786452 MFT786452 MPP786452 MZL786452 NJH786452 NTD786452 OCZ786452 OMV786452 OWR786452 PGN786452 PQJ786452 QAF786452 QKB786452 QTX786452 RDT786452 RNP786452 RXL786452 SHH786452 SRD786452 TAZ786452 TKV786452 TUR786452 UEN786452 UOJ786452 UYF786452 VIB786452 VRX786452 WBT786452 WLP786452 WVL786452 D851990 IZ851988 SV851988 ACR851988 AMN851988 AWJ851988 BGF851988 BQB851988 BZX851988 CJT851988 CTP851988 DDL851988 DNH851988 DXD851988 EGZ851988 EQV851988 FAR851988 FKN851988 FUJ851988 GEF851988 GOB851988 GXX851988 HHT851988 HRP851988 IBL851988 ILH851988 IVD851988 JEZ851988 JOV851988 JYR851988 KIN851988 KSJ851988 LCF851988 LMB851988 LVX851988 MFT851988 MPP851988 MZL851988 NJH851988 NTD851988 OCZ851988 OMV851988 OWR851988 PGN851988 PQJ851988 QAF851988 QKB851988 QTX851988 RDT851988 RNP851988 RXL851988 SHH851988 SRD851988 TAZ851988 TKV851988 TUR851988 UEN851988 UOJ851988 UYF851988 VIB851988 VRX851988 WBT851988 WLP851988 WVL851988 D917526 IZ917524 SV917524 ACR917524 AMN917524 AWJ917524 BGF917524 BQB917524 BZX917524 CJT917524 CTP917524 DDL917524 DNH917524 DXD917524 EGZ917524 EQV917524 FAR917524 FKN917524 FUJ917524 GEF917524 GOB917524 GXX917524 HHT917524 HRP917524 IBL917524 ILH917524 IVD917524 JEZ917524 JOV917524 JYR917524 KIN917524 KSJ917524 LCF917524 LMB917524 LVX917524 MFT917524 MPP917524 MZL917524 NJH917524 NTD917524 OCZ917524 OMV917524 OWR917524 PGN917524 PQJ917524 QAF917524 QKB917524 QTX917524 RDT917524 RNP917524 RXL917524 SHH917524 SRD917524 TAZ917524 TKV917524 TUR917524 UEN917524 UOJ917524 UYF917524 VIB917524 VRX917524 WBT917524 WLP917524 WVL917524 D983062 IZ983060 SV983060 ACR983060 AMN983060 AWJ983060 BGF983060 BQB983060 BZX983060 CJT983060 CTP983060 DDL983060 DNH983060 DXD983060 EGZ983060 EQV983060 FAR983060 FKN983060 FUJ983060 GEF983060 GOB983060 GXX983060 HHT983060 HRP983060 IBL983060 ILH983060 IVD983060 JEZ983060 JOV983060 JYR983060 KIN983060 KSJ983060 LCF983060 LMB983060 LVX983060 MFT983060 MPP983060 MZL983060 NJH983060 NTD983060 OCZ983060 OMV983060 OWR983060 PGN983060 PQJ983060 QAF983060 QKB983060 QTX983060 RDT983060 RNP983060 RXL983060 SHH983060 SRD983060 TAZ983060 TKV983060 TUR983060 UEN983060 UOJ983060 UYF983060 VIB983060 VRX983060 WBT983060 WLP983060 WVL983060">
      <formula1>"Discount,ZeroYield,ForwardRate"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2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8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4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50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6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2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8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4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30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6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2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8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4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10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6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6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2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8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4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700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6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2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8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4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80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6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2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8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4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60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R99"/>
  <sheetViews>
    <sheetView topLeftCell="C1" zoomScaleNormal="100" workbookViewId="0">
      <selection activeCell="C1" sqref="C1"/>
    </sheetView>
  </sheetViews>
  <sheetFormatPr defaultRowHeight="11.25" outlineLevelCol="1" x14ac:dyDescent="0.2"/>
  <cols>
    <col min="1" max="1" width="6" style="1" hidden="1" customWidth="1" outlineLevel="1"/>
    <col min="2" max="2" width="15.140625" style="2" hidden="1" customWidth="1" outlineLevel="1"/>
    <col min="3" max="3" width="27.5703125" style="2" bestFit="1" customWidth="1" collapsed="1"/>
    <col min="4" max="4" width="9" style="2" bestFit="1" customWidth="1"/>
    <col min="5" max="5" width="11" style="2" customWidth="1"/>
    <col min="6" max="6" width="8" style="2" bestFit="1" customWidth="1"/>
    <col min="7" max="7" width="9" style="2" bestFit="1" customWidth="1"/>
    <col min="8" max="8" width="10.140625" style="2" customWidth="1"/>
    <col min="9" max="10" width="17.28515625" style="2" bestFit="1" customWidth="1"/>
    <col min="11" max="11" width="2.7109375" style="1" bestFit="1" customWidth="1"/>
    <col min="12" max="12" width="19.28515625" style="1" bestFit="1" customWidth="1"/>
    <col min="13" max="13" width="28.140625" style="1" bestFit="1" customWidth="1"/>
    <col min="14" max="14" width="3.5703125" style="1" customWidth="1"/>
    <col min="15" max="15" width="18.5703125" style="1" bestFit="1" customWidth="1"/>
    <col min="16" max="16384" width="9.140625" style="1"/>
  </cols>
  <sheetData>
    <row r="1" spans="2:18" ht="22.5" customHeight="1" x14ac:dyDescent="0.2">
      <c r="B1" s="17" t="s">
        <v>51</v>
      </c>
      <c r="C1" s="17" t="s">
        <v>129</v>
      </c>
      <c r="D1" s="17" t="s">
        <v>50</v>
      </c>
      <c r="E1" s="17" t="s">
        <v>49</v>
      </c>
      <c r="F1" s="17" t="s">
        <v>48</v>
      </c>
      <c r="G1" s="17" t="s">
        <v>47</v>
      </c>
      <c r="H1" s="17" t="s">
        <v>46</v>
      </c>
      <c r="I1" s="17" t="s">
        <v>45</v>
      </c>
      <c r="J1" s="17" t="s">
        <v>44</v>
      </c>
    </row>
    <row r="2" spans="2:18" ht="11.25" customHeight="1" x14ac:dyDescent="0.2">
      <c r="B2" s="149" t="str">
        <f>Deposits!J3</f>
        <v>obj_00352#0003</v>
      </c>
      <c r="C2" s="7" t="str">
        <f>_xll.qlRateHelperQuoteName(B2)</f>
        <v>GBPOND_Quote</v>
      </c>
      <c r="D2" s="6">
        <f>_xll.qlRateHelperQuoteValue($B2,Trigger)</f>
        <v>4.7562999999999998E-3</v>
      </c>
      <c r="E2" s="6"/>
      <c r="F2" s="5" t="b">
        <v>1</v>
      </c>
      <c r="G2" s="5">
        <v>10</v>
      </c>
      <c r="H2" s="5">
        <v>1</v>
      </c>
      <c r="I2" s="4">
        <f>_xll.qlRateHelperEarliestDate($B2,Trigger)</f>
        <v>41914</v>
      </c>
      <c r="J2" s="3">
        <f>_xll.qlRateHelperLatestDate($B2,Trigger)</f>
        <v>41915</v>
      </c>
      <c r="K2" s="1">
        <v>10</v>
      </c>
      <c r="L2" s="1" t="s">
        <v>43</v>
      </c>
      <c r="R2" s="73"/>
    </row>
    <row r="3" spans="2:18" x14ac:dyDescent="0.2">
      <c r="B3" s="149" t="str">
        <f>Deposits!J4</f>
        <v>obj_00360#0003</v>
      </c>
      <c r="C3" s="7" t="str">
        <f>_xll.qlRateHelperQuoteName(B3)</f>
        <v>GBPSND_Mx_Quote</v>
      </c>
      <c r="D3" s="6">
        <f>_xll.qlRateHelperQuoteValue($B3,Trigger)</f>
        <v>4.8187999999999998E-3</v>
      </c>
      <c r="E3" s="6"/>
      <c r="F3" s="74" t="b">
        <v>1</v>
      </c>
      <c r="G3" s="74">
        <v>10</v>
      </c>
      <c r="H3" s="74">
        <v>1</v>
      </c>
      <c r="I3" s="4">
        <f>_xll.qlRateHelperEarliestDate($B3,Trigger)</f>
        <v>41915</v>
      </c>
      <c r="J3" s="3">
        <f>_xll.qlRateHelperLatestDate($B3,Trigger)</f>
        <v>41918</v>
      </c>
      <c r="K3" s="1">
        <v>20</v>
      </c>
      <c r="L3" s="1" t="s">
        <v>42</v>
      </c>
      <c r="R3" s="73"/>
    </row>
    <row r="4" spans="2:18" s="73" customFormat="1" x14ac:dyDescent="0.2">
      <c r="B4" s="149" t="str">
        <f>Deposits!J5</f>
        <v>obj_0034e#0003</v>
      </c>
      <c r="C4" s="7" t="str">
        <f>_xll.qlRateHelperQuoteName(B4)</f>
        <v>GBPSWD_Quote</v>
      </c>
      <c r="D4" s="6">
        <f>_xll.qlRateHelperQuoteValue($B4,Trigger)</f>
        <v>4.8187999999999998E-3</v>
      </c>
      <c r="E4" s="6"/>
      <c r="F4" s="74" t="b">
        <v>1</v>
      </c>
      <c r="G4" s="74">
        <v>10</v>
      </c>
      <c r="H4" s="74">
        <v>1</v>
      </c>
      <c r="I4" s="4">
        <f>_xll.qlRateHelperEarliestDate($B4,Trigger)</f>
        <v>41914</v>
      </c>
      <c r="J4" s="3">
        <f>_xll.qlRateHelperLatestDate($B4,Trigger)</f>
        <v>41921</v>
      </c>
    </row>
    <row r="5" spans="2:18" s="73" customFormat="1" x14ac:dyDescent="0.2">
      <c r="B5" s="149" t="str">
        <f>Deposits!J6</f>
        <v>obj_00363#0003</v>
      </c>
      <c r="C5" s="7" t="str">
        <f>_xll.qlRateHelperQuoteName(B5)</f>
        <v>GBP2WD_Mx_Quote</v>
      </c>
      <c r="D5" s="6">
        <f>_xll.qlRateHelperQuoteValue($B5,Trigger)</f>
        <v>4.88095417E-3</v>
      </c>
      <c r="E5" s="6"/>
      <c r="F5" s="74" t="b">
        <v>1</v>
      </c>
      <c r="G5" s="74">
        <v>10</v>
      </c>
      <c r="H5" s="74">
        <v>1</v>
      </c>
      <c r="I5" s="4">
        <f>_xll.qlRateHelperEarliestDate($B5,Trigger)</f>
        <v>41914</v>
      </c>
      <c r="J5" s="3">
        <f>_xll.qlRateHelperLatestDate($B5,Trigger)</f>
        <v>41928</v>
      </c>
    </row>
    <row r="6" spans="2:18" s="73" customFormat="1" x14ac:dyDescent="0.2">
      <c r="B6" s="149" t="str">
        <f>Deposits!J7</f>
        <v>obj_0035e#0003</v>
      </c>
      <c r="C6" s="7" t="str">
        <f>_xll.qlRateHelperQuoteName(B6)</f>
        <v>GBP3WD_Mx_Quote</v>
      </c>
      <c r="D6" s="6">
        <f>_xll.qlRateHelperQuoteValue($B6,Trigger)</f>
        <v>4.9431083300000003E-3</v>
      </c>
      <c r="E6" s="6"/>
      <c r="F6" s="74" t="b">
        <v>0</v>
      </c>
      <c r="G6" s="74">
        <v>10</v>
      </c>
      <c r="H6" s="74">
        <v>1</v>
      </c>
      <c r="I6" s="4">
        <f>_xll.qlRateHelperEarliestDate($B6,Trigger)</f>
        <v>41914</v>
      </c>
      <c r="J6" s="3">
        <f>_xll.qlRateHelperLatestDate($B6,Trigger)</f>
        <v>41935</v>
      </c>
    </row>
    <row r="7" spans="2:18" s="73" customFormat="1" x14ac:dyDescent="0.2">
      <c r="B7" s="149" t="str">
        <f>Deposits!J8</f>
        <v>obj_00358#0003</v>
      </c>
      <c r="C7" s="7" t="str">
        <f>_xll.qlRateHelperQuoteName(B7)</f>
        <v>GBP1MD_Quote</v>
      </c>
      <c r="D7" s="6">
        <f>_xll.qlRateHelperQuoteValue($B7,Trigger)</f>
        <v>5.0319000000000006E-3</v>
      </c>
      <c r="E7" s="6"/>
      <c r="F7" s="74" t="b">
        <v>1</v>
      </c>
      <c r="G7" s="74">
        <v>10</v>
      </c>
      <c r="H7" s="74">
        <v>1</v>
      </c>
      <c r="I7" s="4">
        <f>_xll.qlRateHelperEarliestDate($B7,Trigger)</f>
        <v>41914</v>
      </c>
      <c r="J7" s="3">
        <f>_xll.qlRateHelperLatestDate($B7,Trigger)</f>
        <v>41946</v>
      </c>
    </row>
    <row r="8" spans="2:18" s="73" customFormat="1" x14ac:dyDescent="0.2">
      <c r="B8" s="149" t="str">
        <f>Deposits!J9</f>
        <v>obj_00349#0003</v>
      </c>
      <c r="C8" s="7" t="str">
        <f>_xll.qlRateHelperQuoteName(B8)</f>
        <v>GBP2MD_Quote</v>
      </c>
      <c r="D8" s="6">
        <f>_xll.qlRateHelperQuoteValue($B8,Trigger)</f>
        <v>5.3337999999999997E-3</v>
      </c>
      <c r="E8" s="6"/>
      <c r="F8" s="74" t="b">
        <v>1</v>
      </c>
      <c r="G8" s="74">
        <v>10</v>
      </c>
      <c r="H8" s="74">
        <v>1</v>
      </c>
      <c r="I8" s="4">
        <f>_xll.qlRateHelperEarliestDate($B8,Trigger)</f>
        <v>41914</v>
      </c>
      <c r="J8" s="3">
        <f>_xll.qlRateHelperLatestDate($B8,Trigger)</f>
        <v>41975</v>
      </c>
    </row>
    <row r="9" spans="2:18" s="73" customFormat="1" x14ac:dyDescent="0.2">
      <c r="B9" s="149" t="str">
        <f>Deposits!J10</f>
        <v>obj_0034f#0003</v>
      </c>
      <c r="C9" s="7" t="str">
        <f>_xll.qlRateHelperQuoteName(B9)</f>
        <v>GBP3MD_Quote</v>
      </c>
      <c r="D9" s="6">
        <f>_xll.qlRateHelperQuoteValue($B9,Trigger)</f>
        <v>5.6274999999999997E-3</v>
      </c>
      <c r="E9" s="6"/>
      <c r="F9" s="74" t="b">
        <v>1</v>
      </c>
      <c r="G9" s="74">
        <v>10</v>
      </c>
      <c r="H9" s="74">
        <v>1</v>
      </c>
      <c r="I9" s="4">
        <f>_xll.qlRateHelperEarliestDate($B9,Trigger)</f>
        <v>41914</v>
      </c>
      <c r="J9" s="3">
        <f>_xll.qlRateHelperLatestDate($B9,Trigger)</f>
        <v>42006</v>
      </c>
    </row>
    <row r="10" spans="2:18" s="73" customFormat="1" x14ac:dyDescent="0.2">
      <c r="B10" s="149" t="str">
        <f>Deposits!J11</f>
        <v>obj_0035b#0003</v>
      </c>
      <c r="C10" s="7" t="str">
        <f>_xll.qlRateHelperQuoteName(B10)</f>
        <v>GBP4MD_Mx_Quote</v>
      </c>
      <c r="D10" s="6">
        <f>_xll.qlRateHelperQuoteValue($B10,Trigger)</f>
        <v>6.1276219800000002E-3</v>
      </c>
      <c r="E10" s="6"/>
      <c r="F10" s="74" t="b">
        <v>1</v>
      </c>
      <c r="G10" s="74">
        <v>10</v>
      </c>
      <c r="H10" s="74">
        <v>1</v>
      </c>
      <c r="I10" s="4">
        <f>_xll.qlRateHelperEarliestDate($B10,Trigger)</f>
        <v>41914</v>
      </c>
      <c r="J10" s="3">
        <f>_xll.qlRateHelperLatestDate($B10,Trigger)</f>
        <v>42037</v>
      </c>
    </row>
    <row r="11" spans="2:18" x14ac:dyDescent="0.2">
      <c r="B11" s="149" t="str">
        <f>Deposits!J12</f>
        <v>obj_0035d#0003</v>
      </c>
      <c r="C11" s="7" t="str">
        <f>_xll.qlRateHelperQuoteName(B11)</f>
        <v>GBP5MD_Mx_Quote</v>
      </c>
      <c r="D11" s="6">
        <f>_xll.qlRateHelperQuoteValue($B11,Trigger)</f>
        <v>6.5793450499999993E-3</v>
      </c>
      <c r="E11" s="6"/>
      <c r="F11" s="74" t="b">
        <v>1</v>
      </c>
      <c r="G11" s="74">
        <v>10</v>
      </c>
      <c r="H11" s="74">
        <v>1</v>
      </c>
      <c r="I11" s="4">
        <f>_xll.qlRateHelperEarliestDate($B11,Trigger)</f>
        <v>41914</v>
      </c>
      <c r="J11" s="3">
        <f>_xll.qlRateHelperLatestDate($B11,Trigger)</f>
        <v>42065</v>
      </c>
      <c r="K11" s="1">
        <v>30</v>
      </c>
      <c r="L11" s="1" t="s">
        <v>41</v>
      </c>
      <c r="R11" s="73"/>
    </row>
    <row r="12" spans="2:18" x14ac:dyDescent="0.2">
      <c r="B12" s="149" t="str">
        <f>Deposits!J13</f>
        <v>obj_00350#0003</v>
      </c>
      <c r="C12" s="7" t="str">
        <f>_xll.qlRateHelperQuoteName(B12)</f>
        <v>GBP6MD_Quote</v>
      </c>
      <c r="D12" s="6">
        <f>_xll.qlRateHelperQuoteValue($B12,Trigger)</f>
        <v>7.0955999999999997E-3</v>
      </c>
      <c r="E12" s="6"/>
      <c r="F12" s="74" t="b">
        <v>1</v>
      </c>
      <c r="G12" s="74">
        <v>10</v>
      </c>
      <c r="H12" s="74">
        <v>1</v>
      </c>
      <c r="I12" s="4">
        <f>_xll.qlRateHelperEarliestDate($B12,Trigger)</f>
        <v>41914</v>
      </c>
      <c r="J12" s="3">
        <f>_xll.qlRateHelperLatestDate($B12,Trigger)</f>
        <v>42096</v>
      </c>
      <c r="K12" s="1">
        <v>40</v>
      </c>
      <c r="L12" s="1" t="s">
        <v>40</v>
      </c>
      <c r="R12" s="73"/>
    </row>
    <row r="13" spans="2:18" x14ac:dyDescent="0.2">
      <c r="B13" s="149" t="str">
        <f>Deposits!J14</f>
        <v>obj_00362#0003</v>
      </c>
      <c r="C13" s="7" t="str">
        <f>_xll.qlRateHelperQuoteName(B13)</f>
        <v>GBP7MD_Mx_Quote</v>
      </c>
      <c r="D13" s="6">
        <f>_xll.qlRateHelperQuoteValue($B13,Trigger)</f>
        <v>7.63198846E-3</v>
      </c>
      <c r="E13" s="6"/>
      <c r="F13" s="74" t="b">
        <v>1</v>
      </c>
      <c r="G13" s="74">
        <v>10</v>
      </c>
      <c r="H13" s="74">
        <v>1</v>
      </c>
      <c r="I13" s="4">
        <f>_xll.qlRateHelperEarliestDate($B13,Trigger)</f>
        <v>41914</v>
      </c>
      <c r="J13" s="3">
        <f>_xll.qlRateHelperLatestDate($B13,Trigger)</f>
        <v>42129</v>
      </c>
      <c r="K13" s="1">
        <v>50</v>
      </c>
      <c r="L13" s="1" t="s">
        <v>39</v>
      </c>
      <c r="R13" s="73"/>
    </row>
    <row r="14" spans="2:18" x14ac:dyDescent="0.2">
      <c r="B14" s="149" t="str">
        <f>Deposits!J15</f>
        <v>obj_0035c#0003</v>
      </c>
      <c r="C14" s="7" t="str">
        <f>_xll.qlRateHelperQuoteName(B14)</f>
        <v>GBP8MD_Mx_Quote</v>
      </c>
      <c r="D14" s="6">
        <f>_xll.qlRateHelperQuoteValue($B14,Trigger)</f>
        <v>8.2423615399999997E-3</v>
      </c>
      <c r="E14" s="6"/>
      <c r="F14" s="74" t="b">
        <v>1</v>
      </c>
      <c r="G14" s="74">
        <v>10</v>
      </c>
      <c r="H14" s="74">
        <v>1</v>
      </c>
      <c r="I14" s="4">
        <f>_xll.qlRateHelperEarliestDate($B14,Trigger)</f>
        <v>41914</v>
      </c>
      <c r="J14" s="3">
        <f>_xll.qlRateHelperLatestDate($B14,Trigger)</f>
        <v>42157</v>
      </c>
      <c r="K14" s="1">
        <v>60</v>
      </c>
      <c r="L14" s="1" t="s">
        <v>38</v>
      </c>
      <c r="R14" s="73"/>
    </row>
    <row r="15" spans="2:18" s="73" customFormat="1" x14ac:dyDescent="0.2">
      <c r="B15" s="149" t="str">
        <f>Deposits!J16</f>
        <v>obj_00361#0003</v>
      </c>
      <c r="C15" s="7" t="str">
        <f>_xll.qlRateHelperQuoteName(B15)</f>
        <v>GBP9MD_Mx_Quote</v>
      </c>
      <c r="D15" s="6">
        <f>_xll.qlRateHelperQuoteValue($B15,Trigger)</f>
        <v>8.76025385E-3</v>
      </c>
      <c r="E15" s="6"/>
      <c r="F15" s="74" t="b">
        <v>1</v>
      </c>
      <c r="G15" s="74">
        <v>10</v>
      </c>
      <c r="H15" s="74">
        <v>1</v>
      </c>
      <c r="I15" s="4">
        <f>_xll.qlRateHelperEarliestDate($B15,Trigger)</f>
        <v>41914</v>
      </c>
      <c r="J15" s="3">
        <f>_xll.qlRateHelperLatestDate($B15,Trigger)</f>
        <v>42187</v>
      </c>
    </row>
    <row r="16" spans="2:18" s="73" customFormat="1" x14ac:dyDescent="0.2">
      <c r="B16" s="149" t="str">
        <f>Deposits!J17</f>
        <v>obj_0035f#0003</v>
      </c>
      <c r="C16" s="7" t="str">
        <f>_xll.qlRateHelperQuoteName(B16)</f>
        <v>GBP10MD_Mx_Quote</v>
      </c>
      <c r="D16" s="6">
        <f>_xll.qlRateHelperQuoteValue($B16,Trigger)</f>
        <v>9.3336346199999996E-3</v>
      </c>
      <c r="E16" s="6"/>
      <c r="F16" s="74" t="b">
        <v>1</v>
      </c>
      <c r="G16" s="74">
        <v>10</v>
      </c>
      <c r="H16" s="74">
        <v>1</v>
      </c>
      <c r="I16" s="4">
        <f>_xll.qlRateHelperEarliestDate($B16,Trigger)</f>
        <v>41914</v>
      </c>
      <c r="J16" s="3">
        <f>_xll.qlRateHelperLatestDate($B16,Trigger)</f>
        <v>42219</v>
      </c>
    </row>
    <row r="17" spans="1:18" s="73" customFormat="1" x14ac:dyDescent="0.2">
      <c r="B17" s="149" t="str">
        <f>Deposits!J18</f>
        <v>obj_0035a#0003</v>
      </c>
      <c r="C17" s="7" t="str">
        <f>_xll.qlRateHelperQuoteName(B17)</f>
        <v>GBP11MD_Mx_Quote</v>
      </c>
      <c r="D17" s="6">
        <f>_xll.qlRateHelperQuoteValue($B17,Trigger)</f>
        <v>9.925511540000001E-3</v>
      </c>
      <c r="E17" s="6"/>
      <c r="F17" s="74" t="b">
        <v>1</v>
      </c>
      <c r="G17" s="74">
        <v>10</v>
      </c>
      <c r="H17" s="74">
        <v>1</v>
      </c>
      <c r="I17" s="4">
        <f>_xll.qlRateHelperEarliestDate($B17,Trigger)</f>
        <v>41914</v>
      </c>
      <c r="J17" s="3">
        <f>_xll.qlRateHelperLatestDate($B17,Trigger)</f>
        <v>42249</v>
      </c>
    </row>
    <row r="18" spans="1:18" x14ac:dyDescent="0.2">
      <c r="B18" s="149" t="str">
        <f>Deposits!J19</f>
        <v>obj_00355#0003</v>
      </c>
      <c r="C18" s="7" t="str">
        <f>_xll.qlRateHelperQuoteName(B18)</f>
        <v>GBP1YD_Quote</v>
      </c>
      <c r="D18" s="6">
        <f>_xll.qlRateHelperQuoteValue($B18,Trigger)</f>
        <v>1.04619E-2</v>
      </c>
      <c r="E18" s="6"/>
      <c r="F18" s="74" t="b">
        <v>1</v>
      </c>
      <c r="G18" s="74">
        <v>10</v>
      </c>
      <c r="H18" s="74">
        <v>1</v>
      </c>
      <c r="I18" s="4">
        <f>_xll.qlRateHelperEarliestDate($B18,Trigger)</f>
        <v>41914</v>
      </c>
      <c r="J18" s="3">
        <f>_xll.qlRateHelperLatestDate($B18,Trigger)</f>
        <v>42279</v>
      </c>
      <c r="K18" s="1">
        <v>70</v>
      </c>
      <c r="L18" s="1" t="s">
        <v>37</v>
      </c>
      <c r="R18" s="73"/>
    </row>
    <row r="19" spans="1:18" s="73" customFormat="1" x14ac:dyDescent="0.2">
      <c r="B19" s="149" t="str">
        <f>Deposits!J20</f>
        <v>obj_003b4#0010</v>
      </c>
      <c r="C19" s="7" t="str">
        <f>_xll.qlRateHelperQuoteName(B19)</f>
        <v>stub</v>
      </c>
      <c r="D19" s="6">
        <f>_xll.qlRateHelperQuoteValue($B19,Trigger)</f>
        <v>8.5088269200000004E-3</v>
      </c>
      <c r="E19" s="6"/>
      <c r="F19" s="74" t="b">
        <v>1</v>
      </c>
      <c r="G19" s="74">
        <v>10</v>
      </c>
      <c r="H19" s="74">
        <v>1</v>
      </c>
      <c r="I19" s="4">
        <f>_xll.qlRateHelperEarliestDate($B19,Trigger)</f>
        <v>41914</v>
      </c>
      <c r="J19" s="3">
        <f>_xll.qlRateHelperLatestDate($B19,Trigger)</f>
        <v>42172</v>
      </c>
    </row>
    <row r="20" spans="1:18" x14ac:dyDescent="0.2">
      <c r="A20" s="15" t="b">
        <v>0</v>
      </c>
      <c r="B20" s="150" t="str">
        <f>Futures!H3</f>
        <v>obj_0039e#0003</v>
      </c>
      <c r="C20" s="14" t="str">
        <f>_xll.qlRateHelperQuoteName(B20)</f>
        <v>GBPFUT3MV4_Quote</v>
      </c>
      <c r="D20" s="147" t="e">
        <f>_xll.qlRateHelperQuoteValue($B20,Trigger)</f>
        <v>#NUM!</v>
      </c>
      <c r="E20" s="13" t="e">
        <f>_xll.qlFuturesRateHelperConvexityAdjustment($B20,Trigger)</f>
        <v>#NUM!</v>
      </c>
      <c r="F20" s="12" t="b">
        <v>0</v>
      </c>
      <c r="G20" s="12">
        <v>60</v>
      </c>
      <c r="H20" s="12">
        <v>1</v>
      </c>
      <c r="I20" s="11">
        <f>_xll.qlRateHelperEarliestDate($B20,Trigger)</f>
        <v>41927</v>
      </c>
      <c r="J20" s="10">
        <f>_xll.qlRateHelperLatestDate($B20,Trigger)</f>
        <v>42019</v>
      </c>
      <c r="M20" s="185"/>
    </row>
    <row r="21" spans="1:18" x14ac:dyDescent="0.2">
      <c r="A21" s="8" t="b">
        <v>0</v>
      </c>
      <c r="B21" s="149" t="str">
        <f>Futures!H4</f>
        <v>obj_00370#0003</v>
      </c>
      <c r="C21" s="7" t="str">
        <f>_xll.qlRateHelperQuoteName(B21)</f>
        <v>GBPFUT3MX4_Quote</v>
      </c>
      <c r="D21" s="16" t="e">
        <f>_xll.qlRateHelperQuoteValue($B21,Trigger)</f>
        <v>#NUM!</v>
      </c>
      <c r="E21" s="6" t="e">
        <f>_xll.qlFuturesRateHelperConvexityAdjustment($B21,Trigger)</f>
        <v>#NUM!</v>
      </c>
      <c r="F21" s="74" t="b">
        <v>0</v>
      </c>
      <c r="G21" s="5">
        <v>60</v>
      </c>
      <c r="H21" s="5">
        <v>1</v>
      </c>
      <c r="I21" s="4">
        <f>_xll.qlRateHelperEarliestDate($B21,Trigger)</f>
        <v>41962</v>
      </c>
      <c r="J21" s="3">
        <f>_xll.qlRateHelperLatestDate($B21,Trigger)</f>
        <v>42054</v>
      </c>
      <c r="M21" s="185"/>
    </row>
    <row r="22" spans="1:18" x14ac:dyDescent="0.2">
      <c r="A22" s="8" t="b">
        <v>0</v>
      </c>
      <c r="B22" s="149" t="str">
        <f>Futures!H5</f>
        <v>obj_003b2#0003</v>
      </c>
      <c r="C22" s="7" t="str">
        <f>_xll.qlRateHelperQuoteName(B22)</f>
        <v>GBPFUT3MZ4_Quote</v>
      </c>
      <c r="D22" s="16">
        <f>_xll.qlRateHelperQuoteValue($B22,Trigger)</f>
        <v>99.35499999999999</v>
      </c>
      <c r="E22" s="6">
        <f>_xll.qlFuturesRateHelperConvexityAdjustment($B22,Trigger)</f>
        <v>0</v>
      </c>
      <c r="F22" s="74" t="b">
        <v>0</v>
      </c>
      <c r="G22" s="5">
        <v>60</v>
      </c>
      <c r="H22" s="5">
        <v>1</v>
      </c>
      <c r="I22" s="4">
        <f>_xll.qlRateHelperEarliestDate($B22,Trigger)</f>
        <v>41990</v>
      </c>
      <c r="J22" s="3">
        <f>_xll.qlRateHelperLatestDate($B22,Trigger)</f>
        <v>42080</v>
      </c>
      <c r="M22" s="185"/>
    </row>
    <row r="23" spans="1:18" x14ac:dyDescent="0.2">
      <c r="A23" s="8" t="b">
        <v>0</v>
      </c>
      <c r="B23" s="149" t="str">
        <f>Futures!H6</f>
        <v>obj_0038a#0003</v>
      </c>
      <c r="C23" s="7" t="str">
        <f>_xll.qlRateHelperQuoteName(B23)</f>
        <v>GBPFUT3MF5_Quote</v>
      </c>
      <c r="D23" s="16" t="e">
        <f>_xll.qlRateHelperQuoteValue($B23,Trigger)</f>
        <v>#NUM!</v>
      </c>
      <c r="E23" s="6" t="e">
        <f>_xll.qlFuturesRateHelperConvexityAdjustment($B23,Trigger)</f>
        <v>#NUM!</v>
      </c>
      <c r="F23" s="74" t="b">
        <v>0</v>
      </c>
      <c r="G23" s="5">
        <v>60</v>
      </c>
      <c r="H23" s="5">
        <v>1</v>
      </c>
      <c r="I23" s="4">
        <f>_xll.qlRateHelperEarliestDate($B23,Trigger)</f>
        <v>42025</v>
      </c>
      <c r="J23" s="3">
        <f>_xll.qlRateHelperLatestDate($B23,Trigger)</f>
        <v>42115</v>
      </c>
      <c r="M23" s="185"/>
    </row>
    <row r="24" spans="1:18" x14ac:dyDescent="0.2">
      <c r="A24" s="8" t="b">
        <v>0</v>
      </c>
      <c r="B24" s="149" t="str">
        <f>Futures!H7</f>
        <v>obj_00395#0003</v>
      </c>
      <c r="C24" s="7" t="str">
        <f>_xll.qlRateHelperQuoteName(B24)</f>
        <v>GBPFUT3MG5_Quote</v>
      </c>
      <c r="D24" s="16" t="e">
        <f>_xll.qlRateHelperQuoteValue($B24,Trigger)</f>
        <v>#NUM!</v>
      </c>
      <c r="E24" s="6" t="e">
        <f>_xll.qlFuturesRateHelperConvexityAdjustment($B24,Trigger)</f>
        <v>#NUM!</v>
      </c>
      <c r="F24" s="74" t="b">
        <v>0</v>
      </c>
      <c r="G24" s="5">
        <v>60</v>
      </c>
      <c r="H24" s="5">
        <v>1</v>
      </c>
      <c r="I24" s="4">
        <f>_xll.qlRateHelperEarliestDate($B24,Trigger)</f>
        <v>42053</v>
      </c>
      <c r="J24" s="3">
        <f>_xll.qlRateHelperLatestDate($B24,Trigger)</f>
        <v>42142</v>
      </c>
      <c r="M24" s="185"/>
    </row>
    <row r="25" spans="1:18" x14ac:dyDescent="0.2">
      <c r="A25" s="8" t="b">
        <v>0</v>
      </c>
      <c r="B25" s="149" t="str">
        <f>Futures!H8</f>
        <v>obj_003aa#0003</v>
      </c>
      <c r="C25" s="7" t="str">
        <f>_xll.qlRateHelperQuoteName(B25)</f>
        <v>GBPFUT3MH5_Quote</v>
      </c>
      <c r="D25" s="16">
        <f>_xll.qlRateHelperQuoteValue($B25,Trigger)</f>
        <v>99.204999999999998</v>
      </c>
      <c r="E25" s="6">
        <f>_xll.qlFuturesRateHelperConvexityAdjustment($B25,Trigger)</f>
        <v>0</v>
      </c>
      <c r="F25" s="74" t="b">
        <v>0</v>
      </c>
      <c r="G25" s="5">
        <v>60</v>
      </c>
      <c r="H25" s="5">
        <v>1</v>
      </c>
      <c r="I25" s="4">
        <f>_xll.qlRateHelperEarliestDate($B25,Trigger)</f>
        <v>42081</v>
      </c>
      <c r="J25" s="3">
        <f>_xll.qlRateHelperLatestDate($B25,Trigger)</f>
        <v>42173</v>
      </c>
      <c r="M25" s="185"/>
    </row>
    <row r="26" spans="1:18" x14ac:dyDescent="0.2">
      <c r="A26" s="8" t="b">
        <v>0</v>
      </c>
      <c r="B26" s="149" t="str">
        <f>Futures!H9</f>
        <v>obj_003ac#0003</v>
      </c>
      <c r="C26" s="7" t="str">
        <f>_xll.qlRateHelperQuoteName(B26)</f>
        <v>GBPFUT3MJ5_Quote</v>
      </c>
      <c r="D26" s="16" t="e">
        <f>_xll.qlRateHelperQuoteValue($B26,Trigger)</f>
        <v>#NUM!</v>
      </c>
      <c r="E26" s="6" t="e">
        <f>_xll.qlFuturesRateHelperConvexityAdjustment($B26,Trigger)</f>
        <v>#NUM!</v>
      </c>
      <c r="F26" s="74" t="b">
        <v>1</v>
      </c>
      <c r="G26" s="5">
        <v>60</v>
      </c>
      <c r="H26" s="5">
        <v>1</v>
      </c>
      <c r="I26" s="4">
        <f>_xll.qlRateHelperEarliestDate($B26,Trigger)</f>
        <v>42109</v>
      </c>
      <c r="J26" s="3">
        <f>_xll.qlRateHelperLatestDate($B26,Trigger)</f>
        <v>42200</v>
      </c>
      <c r="M26" s="185"/>
    </row>
    <row r="27" spans="1:18" x14ac:dyDescent="0.2">
      <c r="A27" s="8" t="b">
        <v>0</v>
      </c>
      <c r="B27" s="149" t="str">
        <f>Futures!H10</f>
        <v>obj_003b1#0003</v>
      </c>
      <c r="C27" s="7" t="str">
        <f>_xll.qlRateHelperQuoteName(B27)</f>
        <v>GBPFUT3MK5_Quote</v>
      </c>
      <c r="D27" s="16" t="e">
        <f>_xll.qlRateHelperQuoteValue($B27,Trigger)</f>
        <v>#NUM!</v>
      </c>
      <c r="E27" s="6" t="e">
        <f>_xll.qlFuturesRateHelperConvexityAdjustment($B27,Trigger)</f>
        <v>#NUM!</v>
      </c>
      <c r="F27" s="74" t="b">
        <v>1</v>
      </c>
      <c r="G27" s="5">
        <v>60</v>
      </c>
      <c r="H27" s="5">
        <v>1</v>
      </c>
      <c r="I27" s="4">
        <f>_xll.qlRateHelperEarliestDate($B27,Trigger)</f>
        <v>42144</v>
      </c>
      <c r="J27" s="3">
        <f>_xll.qlRateHelperLatestDate($B27,Trigger)</f>
        <v>42236</v>
      </c>
      <c r="M27" s="185"/>
    </row>
    <row r="28" spans="1:18" x14ac:dyDescent="0.2">
      <c r="A28" s="8" t="b">
        <v>0</v>
      </c>
      <c r="B28" s="149" t="str">
        <f>Futures!H11</f>
        <v>obj_0038f#0003</v>
      </c>
      <c r="C28" s="7" t="str">
        <f>_xll.qlRateHelperQuoteName(B28)</f>
        <v>GBPFUT3MM5_Quote</v>
      </c>
      <c r="D28" s="16">
        <f>_xll.qlRateHelperQuoteValue($B28,Trigger)</f>
        <v>99.029200000000003</v>
      </c>
      <c r="E28" s="6">
        <f>_xll.qlFuturesRateHelperConvexityAdjustment($B28,Trigger)</f>
        <v>0</v>
      </c>
      <c r="F28" s="74" t="b">
        <v>1</v>
      </c>
      <c r="G28" s="5">
        <v>60</v>
      </c>
      <c r="H28" s="5">
        <v>1</v>
      </c>
      <c r="I28" s="4">
        <f>_xll.qlRateHelperEarliestDate($B28,Trigger)</f>
        <v>42172</v>
      </c>
      <c r="J28" s="3">
        <f>_xll.qlRateHelperLatestDate($B28,Trigger)</f>
        <v>42264</v>
      </c>
      <c r="L28" s="73"/>
      <c r="M28" s="185"/>
    </row>
    <row r="29" spans="1:18" ht="11.25" customHeight="1" x14ac:dyDescent="0.2">
      <c r="A29" s="8" t="b">
        <v>0</v>
      </c>
      <c r="B29" s="149" t="str">
        <f>Futures!H12</f>
        <v>obj_0037b#0003</v>
      </c>
      <c r="C29" s="7" t="str">
        <f>_xll.qlRateHelperQuoteName(B29)</f>
        <v>GBPFUT3MN5_Quote</v>
      </c>
      <c r="D29" s="16" t="e">
        <f>_xll.qlRateHelperQuoteValue($B29,Trigger)</f>
        <v>#NUM!</v>
      </c>
      <c r="E29" s="6" t="e">
        <f>_xll.qlFuturesRateHelperConvexityAdjustment($B29,Trigger)</f>
        <v>#NUM!</v>
      </c>
      <c r="F29" s="74" t="b">
        <v>1</v>
      </c>
      <c r="G29" s="5">
        <v>60</v>
      </c>
      <c r="H29" s="5">
        <v>1</v>
      </c>
      <c r="I29" s="4">
        <f>_xll.qlRateHelperEarliestDate($B29,Trigger)</f>
        <v>42200</v>
      </c>
      <c r="J29" s="3">
        <f>_xll.qlRateHelperLatestDate($B29,Trigger)</f>
        <v>42292</v>
      </c>
      <c r="L29" s="73"/>
      <c r="M29" s="185"/>
    </row>
    <row r="30" spans="1:18" x14ac:dyDescent="0.2">
      <c r="A30" s="8" t="b">
        <v>0</v>
      </c>
      <c r="B30" s="149" t="str">
        <f>Futures!H13</f>
        <v>obj_00369#0003</v>
      </c>
      <c r="C30" s="7" t="str">
        <f>_xll.qlRateHelperQuoteName(B30)</f>
        <v>GBPFUT3MQ5_Quote</v>
      </c>
      <c r="D30" s="16" t="e">
        <f>_xll.qlRateHelperQuoteValue($B30,Trigger)</f>
        <v>#NUM!</v>
      </c>
      <c r="E30" s="6" t="e">
        <f>_xll.qlFuturesRateHelperConvexityAdjustment($B30,Trigger)</f>
        <v>#NUM!</v>
      </c>
      <c r="F30" s="74" t="b">
        <v>1</v>
      </c>
      <c r="G30" s="5">
        <v>60</v>
      </c>
      <c r="H30" s="5">
        <v>1</v>
      </c>
      <c r="I30" s="4">
        <f>_xll.qlRateHelperEarliestDate($B30,Trigger)</f>
        <v>42235</v>
      </c>
      <c r="J30" s="3">
        <f>_xll.qlRateHelperLatestDate($B30,Trigger)</f>
        <v>42327</v>
      </c>
      <c r="L30" s="73"/>
      <c r="M30" s="185"/>
    </row>
    <row r="31" spans="1:18" x14ac:dyDescent="0.2">
      <c r="A31" s="8" t="b">
        <v>0</v>
      </c>
      <c r="B31" s="149" t="str">
        <f>Futures!H14</f>
        <v>obj_00388#0003</v>
      </c>
      <c r="C31" s="7" t="str">
        <f>_xll.qlRateHelperQuoteName(B31)</f>
        <v>GBPFUT3MU5_Quote</v>
      </c>
      <c r="D31" s="16">
        <f>_xll.qlRateHelperQuoteValue($B31,Trigger)</f>
        <v>98.851699999999994</v>
      </c>
      <c r="E31" s="6">
        <f>_xll.qlFuturesRateHelperConvexityAdjustment($B31,Trigger)</f>
        <v>0</v>
      </c>
      <c r="F31" s="74" t="b">
        <v>1</v>
      </c>
      <c r="G31" s="5">
        <v>60</v>
      </c>
      <c r="H31" s="5">
        <v>1</v>
      </c>
      <c r="I31" s="4">
        <f>_xll.qlRateHelperEarliestDate($B31,Trigger)</f>
        <v>42263</v>
      </c>
      <c r="J31" s="3">
        <f>_xll.qlRateHelperLatestDate($B31,Trigger)</f>
        <v>42354</v>
      </c>
      <c r="L31" s="73"/>
      <c r="M31" s="185"/>
    </row>
    <row r="32" spans="1:18" x14ac:dyDescent="0.2">
      <c r="A32" s="8" t="b">
        <v>1</v>
      </c>
      <c r="B32" s="149" t="str">
        <f>Futures!H15</f>
        <v>obj_0039a#0003</v>
      </c>
      <c r="C32" s="7" t="str">
        <f>_xll.qlRateHelperQuoteName(B32)</f>
        <v>GBPFUT3MZ5_Quote</v>
      </c>
      <c r="D32" s="16">
        <f>_xll.qlRateHelperQuoteValue($B32,Trigger)</f>
        <v>98.6648</v>
      </c>
      <c r="E32" s="6">
        <f>_xll.qlFuturesRateHelperConvexityAdjustment($B32,Trigger)</f>
        <v>0</v>
      </c>
      <c r="F32" s="74" t="b">
        <v>1</v>
      </c>
      <c r="G32" s="5">
        <v>60</v>
      </c>
      <c r="H32" s="5">
        <v>1</v>
      </c>
      <c r="I32" s="4">
        <f>_xll.qlRateHelperEarliestDate($B32,Trigger)</f>
        <v>42354</v>
      </c>
      <c r="J32" s="3">
        <f>_xll.qlRateHelperLatestDate($B32,Trigger)</f>
        <v>42445</v>
      </c>
      <c r="L32" s="73"/>
      <c r="M32" s="185"/>
      <c r="N32" s="73"/>
    </row>
    <row r="33" spans="1:14" x14ac:dyDescent="0.2">
      <c r="A33" s="8" t="b">
        <v>1</v>
      </c>
      <c r="B33" s="149" t="str">
        <f>Futures!H16</f>
        <v>obj_0037c#0003</v>
      </c>
      <c r="C33" s="7" t="str">
        <f>_xll.qlRateHelperQuoteName(B33)</f>
        <v>GBPFUT3MH6_Quote</v>
      </c>
      <c r="D33" s="16">
        <f>_xll.qlRateHelperQuoteValue($B33,Trigger)</f>
        <v>98.488399999999999</v>
      </c>
      <c r="E33" s="6">
        <f>_xll.qlFuturesRateHelperConvexityAdjustment($B33,Trigger)</f>
        <v>0</v>
      </c>
      <c r="F33" s="74" t="b">
        <v>1</v>
      </c>
      <c r="G33" s="5">
        <v>60</v>
      </c>
      <c r="H33" s="5">
        <v>1</v>
      </c>
      <c r="I33" s="4">
        <f>_xll.qlRateHelperEarliestDate($B33,Trigger)</f>
        <v>42445</v>
      </c>
      <c r="J33" s="3">
        <f>_xll.qlRateHelperLatestDate($B33,Trigger)</f>
        <v>42537</v>
      </c>
      <c r="L33" s="73"/>
      <c r="M33" s="185"/>
      <c r="N33" s="73"/>
    </row>
    <row r="34" spans="1:14" x14ac:dyDescent="0.2">
      <c r="A34" s="8" t="b">
        <v>1</v>
      </c>
      <c r="B34" s="149" t="str">
        <f>Futures!H17</f>
        <v>obj_0037e#0003</v>
      </c>
      <c r="C34" s="7" t="str">
        <f>_xll.qlRateHelperQuoteName(B34)</f>
        <v>GBPFUT3MM6_Quote</v>
      </c>
      <c r="D34" s="16">
        <f>_xll.qlRateHelperQuoteValue($B34,Trigger)</f>
        <v>98.332599999999999</v>
      </c>
      <c r="E34" s="6">
        <f>_xll.qlFuturesRateHelperConvexityAdjustment($B34,Trigger)</f>
        <v>0</v>
      </c>
      <c r="F34" s="74" t="b">
        <v>1</v>
      </c>
      <c r="G34" s="5">
        <v>60</v>
      </c>
      <c r="H34" s="5">
        <v>1</v>
      </c>
      <c r="I34" s="4">
        <f>_xll.qlRateHelperEarliestDate($B34,Trigger)</f>
        <v>42536</v>
      </c>
      <c r="J34" s="3">
        <f>_xll.qlRateHelperLatestDate($B34,Trigger)</f>
        <v>42628</v>
      </c>
      <c r="L34" s="73"/>
      <c r="M34" s="185"/>
      <c r="N34" s="73"/>
    </row>
    <row r="35" spans="1:14" x14ac:dyDescent="0.2">
      <c r="A35" s="8" t="b">
        <v>1</v>
      </c>
      <c r="B35" s="149" t="str">
        <f>Futures!H18</f>
        <v>obj_0038b#0003</v>
      </c>
      <c r="C35" s="7" t="str">
        <f>_xll.qlRateHelperQuoteName(B35)</f>
        <v>GBPFUT3MU6_Quote</v>
      </c>
      <c r="D35" s="16">
        <f>_xll.qlRateHelperQuoteValue($B35,Trigger)</f>
        <v>98.167500000000004</v>
      </c>
      <c r="E35" s="6">
        <f>_xll.qlFuturesRateHelperConvexityAdjustment($B35,Trigger)</f>
        <v>0</v>
      </c>
      <c r="F35" s="74" t="b">
        <v>1</v>
      </c>
      <c r="G35" s="5">
        <v>60</v>
      </c>
      <c r="H35" s="5">
        <v>1</v>
      </c>
      <c r="I35" s="4">
        <f>_xll.qlRateHelperEarliestDate($B35,Trigger)</f>
        <v>42634</v>
      </c>
      <c r="J35" s="3">
        <f>_xll.qlRateHelperLatestDate($B35,Trigger)</f>
        <v>42725</v>
      </c>
      <c r="L35" s="73"/>
      <c r="M35" s="185"/>
      <c r="N35" s="73"/>
    </row>
    <row r="36" spans="1:14" x14ac:dyDescent="0.2">
      <c r="A36" s="8" t="b">
        <v>1</v>
      </c>
      <c r="B36" s="149" t="str">
        <f>Futures!H19</f>
        <v>obj_00392#0003</v>
      </c>
      <c r="C36" s="7" t="str">
        <f>_xll.qlRateHelperQuoteName(B36)</f>
        <v>GBPFUT3MZ6_Quote</v>
      </c>
      <c r="D36" s="16">
        <f>_xll.qlRateHelperQuoteValue($B36,Trigger)</f>
        <v>98.004999999999995</v>
      </c>
      <c r="E36" s="6">
        <f>_xll.qlFuturesRateHelperConvexityAdjustment($B36,Trigger)</f>
        <v>0</v>
      </c>
      <c r="F36" s="74" t="b">
        <v>1</v>
      </c>
      <c r="G36" s="5">
        <v>60</v>
      </c>
      <c r="H36" s="5">
        <v>1</v>
      </c>
      <c r="I36" s="4">
        <f>_xll.qlRateHelperEarliestDate($B36,Trigger)</f>
        <v>42725</v>
      </c>
      <c r="J36" s="3">
        <f>_xll.qlRateHelperLatestDate($B36,Trigger)</f>
        <v>42815</v>
      </c>
      <c r="L36" s="73"/>
      <c r="M36" s="185"/>
      <c r="N36" s="73"/>
    </row>
    <row r="37" spans="1:14" x14ac:dyDescent="0.2">
      <c r="A37" s="8" t="b">
        <v>1</v>
      </c>
      <c r="B37" s="149" t="str">
        <f>Futures!H20</f>
        <v>obj_0036d#0003</v>
      </c>
      <c r="C37" s="7" t="str">
        <f>_xll.qlRateHelperQuoteName(B37)</f>
        <v>GBPFUT3MH7_Quote</v>
      </c>
      <c r="D37" s="16">
        <f>_xll.qlRateHelperQuoteValue($B37,Trigger)</f>
        <v>97.89500000000001</v>
      </c>
      <c r="E37" s="6">
        <f>_xll.qlFuturesRateHelperConvexityAdjustment($B37,Trigger)</f>
        <v>0</v>
      </c>
      <c r="F37" s="74" t="b">
        <v>1</v>
      </c>
      <c r="G37" s="5">
        <v>30</v>
      </c>
      <c r="H37" s="5">
        <v>1</v>
      </c>
      <c r="I37" s="4">
        <f>_xll.qlRateHelperEarliestDate($B37,Trigger)</f>
        <v>42809</v>
      </c>
      <c r="J37" s="3">
        <f>_xll.qlRateHelperLatestDate($B37,Trigger)</f>
        <v>42901</v>
      </c>
      <c r="L37" s="73"/>
      <c r="M37" s="185"/>
      <c r="N37" s="73"/>
    </row>
    <row r="38" spans="1:14" x14ac:dyDescent="0.2">
      <c r="A38" s="8" t="b">
        <v>1</v>
      </c>
      <c r="B38" s="149" t="str">
        <f>Futures!H21</f>
        <v>obj_00389#0003</v>
      </c>
      <c r="C38" s="7" t="str">
        <f>_xll.qlRateHelperQuoteName(B38)</f>
        <v>GBPFUT3MM7_Quote</v>
      </c>
      <c r="D38" s="16">
        <f>_xll.qlRateHelperQuoteValue($B38,Trigger)</f>
        <v>97.784999999999997</v>
      </c>
      <c r="E38" s="6">
        <f>_xll.qlFuturesRateHelperConvexityAdjustment($B38,Trigger)</f>
        <v>0</v>
      </c>
      <c r="F38" s="74" t="b">
        <v>1</v>
      </c>
      <c r="G38" s="5">
        <v>30</v>
      </c>
      <c r="H38" s="5">
        <v>1</v>
      </c>
      <c r="I38" s="4">
        <f>_xll.qlRateHelperEarliestDate($B38,Trigger)</f>
        <v>42907</v>
      </c>
      <c r="J38" s="3">
        <f>_xll.qlRateHelperLatestDate($B38,Trigger)</f>
        <v>42999</v>
      </c>
      <c r="L38" s="73"/>
      <c r="M38" s="185"/>
      <c r="N38" s="73"/>
    </row>
    <row r="39" spans="1:14" x14ac:dyDescent="0.2">
      <c r="A39" s="8" t="b">
        <v>1</v>
      </c>
      <c r="B39" s="149" t="str">
        <f>Futures!H22</f>
        <v>obj_00385#0003</v>
      </c>
      <c r="C39" s="7" t="str">
        <f>_xll.qlRateHelperQuoteName(B39)</f>
        <v>GBPFUT3MU7_Quote</v>
      </c>
      <c r="D39" s="16">
        <f>_xll.qlRateHelperQuoteValue($B39,Trigger)</f>
        <v>97.704999999999998</v>
      </c>
      <c r="E39" s="6">
        <f>_xll.qlFuturesRateHelperConvexityAdjustment($B39,Trigger)</f>
        <v>0</v>
      </c>
      <c r="F39" s="74" t="b">
        <v>1</v>
      </c>
      <c r="G39" s="5">
        <v>30</v>
      </c>
      <c r="H39" s="5">
        <v>1</v>
      </c>
      <c r="I39" s="4">
        <f>_xll.qlRateHelperEarliestDate($B39,Trigger)</f>
        <v>42998</v>
      </c>
      <c r="J39" s="3">
        <f>_xll.qlRateHelperLatestDate($B39,Trigger)</f>
        <v>43089</v>
      </c>
      <c r="L39" s="73"/>
      <c r="M39" s="185"/>
      <c r="N39" s="73"/>
    </row>
    <row r="40" spans="1:14" x14ac:dyDescent="0.2">
      <c r="A40" s="8" t="b">
        <v>1</v>
      </c>
      <c r="B40" s="149" t="str">
        <f>Futures!H23</f>
        <v>obj_00376#0003</v>
      </c>
      <c r="C40" s="7" t="str">
        <f>_xll.qlRateHelperQuoteName(B40)</f>
        <v>GBPFUT3MZ7_Quote</v>
      </c>
      <c r="D40" s="16">
        <f>_xll.qlRateHelperQuoteValue($B40,Trigger)</f>
        <v>97.625</v>
      </c>
      <c r="E40" s="6">
        <f>_xll.qlFuturesRateHelperConvexityAdjustment($B40,Trigger)</f>
        <v>0</v>
      </c>
      <c r="F40" s="74" t="b">
        <v>1</v>
      </c>
      <c r="G40" s="5">
        <v>30</v>
      </c>
      <c r="H40" s="5">
        <v>1</v>
      </c>
      <c r="I40" s="4">
        <f>_xll.qlRateHelperEarliestDate($B40,Trigger)</f>
        <v>43089</v>
      </c>
      <c r="J40" s="3">
        <f>_xll.qlRateHelperLatestDate($B40,Trigger)</f>
        <v>43179</v>
      </c>
      <c r="L40" s="73"/>
      <c r="M40" s="185"/>
      <c r="N40" s="73"/>
    </row>
    <row r="41" spans="1:14" x14ac:dyDescent="0.2">
      <c r="A41" s="8" t="b">
        <v>1</v>
      </c>
      <c r="B41" s="149" t="str">
        <f>Futures!H24</f>
        <v>obj_00384#0003</v>
      </c>
      <c r="C41" s="7" t="str">
        <f>_xll.qlRateHelperQuoteName(B41)</f>
        <v>GBPFUT3MH8_Quote</v>
      </c>
      <c r="D41" s="16">
        <f>_xll.qlRateHelperQuoteValue($B41,Trigger)</f>
        <v>97.56</v>
      </c>
      <c r="E41" s="6">
        <f>_xll.qlFuturesRateHelperConvexityAdjustment($B41,Trigger)</f>
        <v>0</v>
      </c>
      <c r="F41" s="74" t="b">
        <v>1</v>
      </c>
      <c r="G41" s="5">
        <v>30</v>
      </c>
      <c r="H41" s="5">
        <v>1</v>
      </c>
      <c r="I41" s="4">
        <f>_xll.qlRateHelperEarliestDate($B41,Trigger)</f>
        <v>43180</v>
      </c>
      <c r="J41" s="3">
        <f>_xll.qlRateHelperLatestDate($B41,Trigger)</f>
        <v>43272</v>
      </c>
      <c r="L41" s="73"/>
      <c r="M41" s="185"/>
      <c r="N41" s="73"/>
    </row>
    <row r="42" spans="1:14" x14ac:dyDescent="0.2">
      <c r="A42" s="8" t="b">
        <v>1</v>
      </c>
      <c r="B42" s="149" t="str">
        <f>Futures!H25</f>
        <v>obj_003a8#0003</v>
      </c>
      <c r="C42" s="7" t="str">
        <f>_xll.qlRateHelperQuoteName(B42)</f>
        <v>GBPFUT3MM8_Quote</v>
      </c>
      <c r="D42" s="16">
        <f>_xll.qlRateHelperQuoteValue($B42,Trigger)</f>
        <v>97.5</v>
      </c>
      <c r="E42" s="6">
        <f>_xll.qlFuturesRateHelperConvexityAdjustment($B42,Trigger)</f>
        <v>0</v>
      </c>
      <c r="F42" s="74" t="b">
        <v>1</v>
      </c>
      <c r="G42" s="5">
        <v>30</v>
      </c>
      <c r="H42" s="5">
        <v>1</v>
      </c>
      <c r="I42" s="4">
        <f>_xll.qlRateHelperEarliestDate($B42,Trigger)</f>
        <v>43271</v>
      </c>
      <c r="J42" s="3">
        <f>_xll.qlRateHelperLatestDate($B42,Trigger)</f>
        <v>43363</v>
      </c>
      <c r="L42" s="73"/>
      <c r="M42" s="185"/>
      <c r="N42" s="73"/>
    </row>
    <row r="43" spans="1:14" x14ac:dyDescent="0.2">
      <c r="A43" s="8" t="b">
        <v>1</v>
      </c>
      <c r="B43" s="149" t="str">
        <f>Futures!H26</f>
        <v>obj_003ad#0003</v>
      </c>
      <c r="C43" s="7" t="str">
        <f>_xll.qlRateHelperQuoteName(B43)</f>
        <v>GBPFUT3MU8_Quote</v>
      </c>
      <c r="D43" s="16">
        <f>_xll.qlRateHelperQuoteValue($B43,Trigger)</f>
        <v>97.43</v>
      </c>
      <c r="E43" s="6">
        <f>_xll.qlFuturesRateHelperConvexityAdjustment($B43,Trigger)</f>
        <v>0</v>
      </c>
      <c r="F43" s="74" t="b">
        <v>1</v>
      </c>
      <c r="G43" s="5">
        <v>30</v>
      </c>
      <c r="H43" s="5">
        <v>1</v>
      </c>
      <c r="I43" s="4">
        <f>_xll.qlRateHelperEarliestDate($B43,Trigger)</f>
        <v>43362</v>
      </c>
      <c r="J43" s="3">
        <f>_xll.qlRateHelperLatestDate($B43,Trigger)</f>
        <v>43453</v>
      </c>
      <c r="L43" s="73"/>
      <c r="M43" s="185"/>
      <c r="N43" s="73"/>
    </row>
    <row r="44" spans="1:14" x14ac:dyDescent="0.2">
      <c r="A44" s="8" t="b">
        <v>1</v>
      </c>
      <c r="B44" s="149" t="str">
        <f>Futures!H27</f>
        <v>obj_0037d#0003</v>
      </c>
      <c r="C44" s="7" t="str">
        <f>_xll.qlRateHelperQuoteName(B44)</f>
        <v>GBPFUT3MZ8_Quote</v>
      </c>
      <c r="D44" s="16">
        <f>_xll.qlRateHelperQuoteValue($B44,Trigger)</f>
        <v>97.375</v>
      </c>
      <c r="E44" s="6">
        <f>_xll.qlFuturesRateHelperConvexityAdjustment($B44,Trigger)</f>
        <v>0</v>
      </c>
      <c r="F44" s="74" t="b">
        <v>1</v>
      </c>
      <c r="G44" s="5">
        <v>30</v>
      </c>
      <c r="H44" s="5">
        <v>1</v>
      </c>
      <c r="I44" s="4">
        <f>_xll.qlRateHelperEarliestDate($B44,Trigger)</f>
        <v>43453</v>
      </c>
      <c r="J44" s="3">
        <f>_xll.qlRateHelperLatestDate($B44,Trigger)</f>
        <v>43543</v>
      </c>
      <c r="L44" s="73"/>
      <c r="M44" s="185"/>
      <c r="N44" s="73"/>
    </row>
    <row r="45" spans="1:14" x14ac:dyDescent="0.2">
      <c r="A45" s="8" t="b">
        <v>1</v>
      </c>
      <c r="B45" s="149" t="str">
        <f>Futures!H28</f>
        <v>obj_00391#0003</v>
      </c>
      <c r="C45" s="7" t="str">
        <f>_xll.qlRateHelperQuoteName(B45)</f>
        <v>GBPFUT3MH9_Quote</v>
      </c>
      <c r="D45" s="16">
        <f>_xll.qlRateHelperQuoteValue($B45,Trigger)</f>
        <v>97.33</v>
      </c>
      <c r="E45" s="6">
        <f>_xll.qlFuturesRateHelperConvexityAdjustment($B45,Trigger)</f>
        <v>0</v>
      </c>
      <c r="F45" s="74" t="b">
        <v>1</v>
      </c>
      <c r="G45" s="5">
        <v>30</v>
      </c>
      <c r="H45" s="5">
        <v>1</v>
      </c>
      <c r="I45" s="4">
        <f>_xll.qlRateHelperEarliestDate($B45,Trigger)</f>
        <v>43544</v>
      </c>
      <c r="J45" s="3">
        <f>_xll.qlRateHelperLatestDate($B45,Trigger)</f>
        <v>43636</v>
      </c>
      <c r="L45" s="73"/>
      <c r="M45" s="185"/>
      <c r="N45" s="73"/>
    </row>
    <row r="46" spans="1:14" x14ac:dyDescent="0.2">
      <c r="A46" s="8" t="b">
        <v>1</v>
      </c>
      <c r="B46" s="149" t="str">
        <f>Futures!H29</f>
        <v>obj_003a0#0003</v>
      </c>
      <c r="C46" s="7" t="str">
        <f>_xll.qlRateHelperQuoteName(B46)</f>
        <v>GBPFUT3MM9_Quote</v>
      </c>
      <c r="D46" s="16" t="e">
        <f>_xll.qlRateHelperQuoteValue($B46,Trigger)</f>
        <v>#NUM!</v>
      </c>
      <c r="E46" s="6" t="e">
        <f>_xll.qlFuturesRateHelperConvexityAdjustment($B46,Trigger)</f>
        <v>#NUM!</v>
      </c>
      <c r="F46" s="74" t="b">
        <v>1</v>
      </c>
      <c r="G46" s="5">
        <v>30</v>
      </c>
      <c r="H46" s="5">
        <v>1</v>
      </c>
      <c r="I46" s="4">
        <f>_xll.qlRateHelperEarliestDate($B46,Trigger)</f>
        <v>43635</v>
      </c>
      <c r="J46" s="3">
        <f>_xll.qlRateHelperLatestDate($B46,Trigger)</f>
        <v>43727</v>
      </c>
      <c r="L46" s="73"/>
      <c r="M46" s="185"/>
      <c r="N46" s="73"/>
    </row>
    <row r="47" spans="1:14" x14ac:dyDescent="0.2">
      <c r="A47" s="8" t="b">
        <v>1</v>
      </c>
      <c r="B47" s="149" t="str">
        <f>Futures!H30</f>
        <v>obj_003a7#0003</v>
      </c>
      <c r="C47" s="7" t="str">
        <f>_xll.qlRateHelperQuoteName(B47)</f>
        <v>GBPFUT3MU9_Quote</v>
      </c>
      <c r="D47" s="16" t="e">
        <f>_xll.qlRateHelperQuoteValue($B47,Trigger)</f>
        <v>#NUM!</v>
      </c>
      <c r="E47" s="6" t="e">
        <f>_xll.qlFuturesRateHelperConvexityAdjustment($B47,Trigger)</f>
        <v>#NUM!</v>
      </c>
      <c r="F47" s="74" t="b">
        <v>1</v>
      </c>
      <c r="G47" s="5">
        <v>30</v>
      </c>
      <c r="H47" s="5">
        <v>1</v>
      </c>
      <c r="I47" s="4">
        <f>_xll.qlRateHelperEarliestDate($B47,Trigger)</f>
        <v>43726</v>
      </c>
      <c r="J47" s="3">
        <f>_xll.qlRateHelperLatestDate($B47,Trigger)</f>
        <v>43817</v>
      </c>
      <c r="L47" s="73"/>
      <c r="M47" s="185"/>
      <c r="N47" s="73"/>
    </row>
    <row r="48" spans="1:14" s="73" customFormat="1" x14ac:dyDescent="0.2">
      <c r="A48" s="8" t="b">
        <v>1</v>
      </c>
      <c r="B48" s="149" t="str">
        <f>Futures!H31</f>
        <v>obj_003ae#0003</v>
      </c>
      <c r="C48" s="7" t="str">
        <f>_xll.qlRateHelperQuoteName(B48)</f>
        <v>GBPFUT3MZ9_Quote</v>
      </c>
      <c r="D48" s="16" t="e">
        <f>_xll.qlRateHelperQuoteValue($B48,Trigger)</f>
        <v>#NUM!</v>
      </c>
      <c r="E48" s="6" t="e">
        <f>_xll.qlFuturesRateHelperConvexityAdjustment($B48,Trigger)</f>
        <v>#NUM!</v>
      </c>
      <c r="F48" s="74" t="b">
        <v>1</v>
      </c>
      <c r="G48" s="74">
        <v>30</v>
      </c>
      <c r="H48" s="74">
        <v>1</v>
      </c>
      <c r="I48" s="4">
        <f>_xll.qlRateHelperEarliestDate($B48,Trigger)</f>
        <v>43817</v>
      </c>
      <c r="J48" s="3">
        <f>_xll.qlRateHelperLatestDate($B48,Trigger)</f>
        <v>43908</v>
      </c>
      <c r="M48" s="185"/>
    </row>
    <row r="49" spans="1:14" s="73" customFormat="1" x14ac:dyDescent="0.2">
      <c r="A49" s="8" t="b">
        <v>1</v>
      </c>
      <c r="B49" s="149" t="str">
        <f>Futures!H32</f>
        <v>obj_003a1#0003</v>
      </c>
      <c r="C49" s="7" t="str">
        <f>_xll.qlRateHelperQuoteName(B49)</f>
        <v>GBPFUT3MH0_Quote</v>
      </c>
      <c r="D49" s="16" t="e">
        <f>_xll.qlRateHelperQuoteValue($B49,Trigger)</f>
        <v>#NUM!</v>
      </c>
      <c r="E49" s="6" t="e">
        <f>_xll.qlFuturesRateHelperConvexityAdjustment($B49,Trigger)</f>
        <v>#NUM!</v>
      </c>
      <c r="F49" s="74" t="b">
        <v>1</v>
      </c>
      <c r="G49" s="74">
        <v>30</v>
      </c>
      <c r="H49" s="74">
        <v>1</v>
      </c>
      <c r="I49" s="4">
        <f>_xll.qlRateHelperEarliestDate($B49,Trigger)</f>
        <v>43908</v>
      </c>
      <c r="J49" s="3">
        <f>_xll.qlRateHelperLatestDate($B49,Trigger)</f>
        <v>44000</v>
      </c>
      <c r="M49" s="185"/>
    </row>
    <row r="50" spans="1:14" s="73" customFormat="1" x14ac:dyDescent="0.2">
      <c r="A50" s="8" t="b">
        <v>1</v>
      </c>
      <c r="B50" s="149" t="str">
        <f>Futures!H33</f>
        <v>obj_00367#0003</v>
      </c>
      <c r="C50" s="7" t="str">
        <f>_xll.qlRateHelperQuoteName(B50)</f>
        <v>GBPFUT3MM0_Quote</v>
      </c>
      <c r="D50" s="16" t="e">
        <f>_xll.qlRateHelperQuoteValue($B50,Trigger)</f>
        <v>#NUM!</v>
      </c>
      <c r="E50" s="6" t="e">
        <f>_xll.qlFuturesRateHelperConvexityAdjustment($B50,Trigger)</f>
        <v>#NUM!</v>
      </c>
      <c r="F50" s="74" t="b">
        <v>1</v>
      </c>
      <c r="G50" s="74">
        <v>30</v>
      </c>
      <c r="H50" s="74">
        <v>1</v>
      </c>
      <c r="I50" s="4">
        <f>_xll.qlRateHelperEarliestDate($B50,Trigger)</f>
        <v>43999</v>
      </c>
      <c r="J50" s="3">
        <f>_xll.qlRateHelperLatestDate($B50,Trigger)</f>
        <v>44091</v>
      </c>
      <c r="M50" s="185"/>
    </row>
    <row r="51" spans="1:14" s="73" customFormat="1" x14ac:dyDescent="0.2">
      <c r="A51" s="8" t="b">
        <v>1</v>
      </c>
      <c r="B51" s="149" t="str">
        <f>Futures!H34</f>
        <v>obj_003a9#0003</v>
      </c>
      <c r="C51" s="7" t="str">
        <f>_xll.qlRateHelperQuoteName(B51)</f>
        <v>GBPFUT3MU0_Quote</v>
      </c>
      <c r="D51" s="16" t="e">
        <f>_xll.qlRateHelperQuoteValue($B51,Trigger)</f>
        <v>#NUM!</v>
      </c>
      <c r="E51" s="6" t="e">
        <f>_xll.qlFuturesRateHelperConvexityAdjustment($B51,Trigger)</f>
        <v>#NUM!</v>
      </c>
      <c r="F51" s="74" t="b">
        <v>1</v>
      </c>
      <c r="G51" s="74">
        <v>30</v>
      </c>
      <c r="H51" s="74">
        <v>1</v>
      </c>
      <c r="I51" s="4">
        <f>_xll.qlRateHelperEarliestDate($B51,Trigger)</f>
        <v>44090</v>
      </c>
      <c r="J51" s="3">
        <f>_xll.qlRateHelperLatestDate($B51,Trigger)</f>
        <v>44181</v>
      </c>
      <c r="M51" s="185"/>
    </row>
    <row r="52" spans="1:14" s="73" customFormat="1" x14ac:dyDescent="0.2">
      <c r="A52" s="8" t="b">
        <v>1</v>
      </c>
      <c r="B52" s="149" t="str">
        <f>Futures!H35</f>
        <v>obj_003af#0003</v>
      </c>
      <c r="C52" s="7" t="str">
        <f>_xll.qlRateHelperQuoteName(B52)</f>
        <v>GBPFUT3MZ0_Quote</v>
      </c>
      <c r="D52" s="16" t="e">
        <f>_xll.qlRateHelperQuoteValue($B52,Trigger)</f>
        <v>#NUM!</v>
      </c>
      <c r="E52" s="6" t="e">
        <f>_xll.qlFuturesRateHelperConvexityAdjustment($B52,Trigger)</f>
        <v>#NUM!</v>
      </c>
      <c r="F52" s="74" t="b">
        <v>1</v>
      </c>
      <c r="G52" s="74">
        <v>30</v>
      </c>
      <c r="H52" s="74">
        <v>1</v>
      </c>
      <c r="I52" s="4">
        <f>_xll.qlRateHelperEarliestDate($B52,Trigger)</f>
        <v>44181</v>
      </c>
      <c r="J52" s="3">
        <f>_xll.qlRateHelperLatestDate($B52,Trigger)</f>
        <v>44271</v>
      </c>
      <c r="M52" s="185"/>
    </row>
    <row r="53" spans="1:14" s="73" customFormat="1" x14ac:dyDescent="0.2">
      <c r="A53" s="8" t="b">
        <v>1</v>
      </c>
      <c r="B53" s="149" t="str">
        <f>Futures!H36</f>
        <v>obj_0036c#0003</v>
      </c>
      <c r="C53" s="7" t="str">
        <f>_xll.qlRateHelperQuoteName(B53)</f>
        <v>GBPFUT3MH1_Quote</v>
      </c>
      <c r="D53" s="16" t="e">
        <f>_xll.qlRateHelperQuoteValue($B53,Trigger)</f>
        <v>#NUM!</v>
      </c>
      <c r="E53" s="6" t="e">
        <f>_xll.qlFuturesRateHelperConvexityAdjustment($B53,Trigger)</f>
        <v>#NUM!</v>
      </c>
      <c r="F53" s="74" t="b">
        <v>1</v>
      </c>
      <c r="G53" s="74">
        <v>30</v>
      </c>
      <c r="H53" s="74">
        <v>1</v>
      </c>
      <c r="I53" s="4">
        <f>_xll.qlRateHelperEarliestDate($B53,Trigger)</f>
        <v>44272</v>
      </c>
      <c r="J53" s="3">
        <f>_xll.qlRateHelperLatestDate($B53,Trigger)</f>
        <v>44364</v>
      </c>
      <c r="M53" s="185"/>
    </row>
    <row r="54" spans="1:14" s="73" customFormat="1" x14ac:dyDescent="0.2">
      <c r="A54" s="8" t="b">
        <v>1</v>
      </c>
      <c r="B54" s="149" t="str">
        <f>Futures!H37</f>
        <v>obj_0036b#0003</v>
      </c>
      <c r="C54" s="7" t="str">
        <f>_xll.qlRateHelperQuoteName(B54)</f>
        <v>GBPFUT3MM1_Quote</v>
      </c>
      <c r="D54" s="16" t="e">
        <f>_xll.qlRateHelperQuoteValue($B54,Trigger)</f>
        <v>#NUM!</v>
      </c>
      <c r="E54" s="6" t="e">
        <f>_xll.qlFuturesRateHelperConvexityAdjustment($B54,Trigger)</f>
        <v>#NUM!</v>
      </c>
      <c r="F54" s="74" t="b">
        <v>1</v>
      </c>
      <c r="G54" s="74">
        <v>30</v>
      </c>
      <c r="H54" s="74">
        <v>1</v>
      </c>
      <c r="I54" s="4">
        <f>_xll.qlRateHelperEarliestDate($B54,Trigger)</f>
        <v>44363</v>
      </c>
      <c r="J54" s="3">
        <f>_xll.qlRateHelperLatestDate($B54,Trigger)</f>
        <v>44455</v>
      </c>
      <c r="M54" s="185"/>
    </row>
    <row r="55" spans="1:14" s="73" customFormat="1" x14ac:dyDescent="0.2">
      <c r="A55" s="8" t="b">
        <v>1</v>
      </c>
      <c r="B55" s="149" t="str">
        <f>Futures!H38</f>
        <v>obj_00394#0003</v>
      </c>
      <c r="C55" s="7" t="str">
        <f>_xll.qlRateHelperQuoteName(B55)</f>
        <v>GBPFUT3MU1_Quote</v>
      </c>
      <c r="D55" s="16" t="e">
        <f>_xll.qlRateHelperQuoteValue($B55,Trigger)</f>
        <v>#NUM!</v>
      </c>
      <c r="E55" s="6" t="e">
        <f>_xll.qlFuturesRateHelperConvexityAdjustment($B55,Trigger)</f>
        <v>#NUM!</v>
      </c>
      <c r="F55" s="74" t="b">
        <v>1</v>
      </c>
      <c r="G55" s="74">
        <v>30</v>
      </c>
      <c r="H55" s="74">
        <v>1</v>
      </c>
      <c r="I55" s="4">
        <f>_xll.qlRateHelperEarliestDate($B55,Trigger)</f>
        <v>44454</v>
      </c>
      <c r="J55" s="3">
        <f>_xll.qlRateHelperLatestDate($B55,Trigger)</f>
        <v>44545</v>
      </c>
      <c r="M55" s="185"/>
    </row>
    <row r="56" spans="1:14" s="73" customFormat="1" x14ac:dyDescent="0.2">
      <c r="A56" s="8" t="b">
        <v>1</v>
      </c>
      <c r="B56" s="149" t="str">
        <f>Futures!H39</f>
        <v>obj_00390#0003</v>
      </c>
      <c r="C56" s="7" t="str">
        <f>_xll.qlRateHelperQuoteName(B56)</f>
        <v>GBPFUT3MZ1_Quote</v>
      </c>
      <c r="D56" s="16" t="e">
        <f>_xll.qlRateHelperQuoteValue($B56,Trigger)</f>
        <v>#NUM!</v>
      </c>
      <c r="E56" s="6" t="e">
        <f>_xll.qlFuturesRateHelperConvexityAdjustment($B56,Trigger)</f>
        <v>#NUM!</v>
      </c>
      <c r="F56" s="74" t="b">
        <v>1</v>
      </c>
      <c r="G56" s="74">
        <v>30</v>
      </c>
      <c r="H56" s="74">
        <v>1</v>
      </c>
      <c r="I56" s="4">
        <f>_xll.qlRateHelperEarliestDate($B56,Trigger)</f>
        <v>44545</v>
      </c>
      <c r="J56" s="3">
        <f>_xll.qlRateHelperLatestDate($B56,Trigger)</f>
        <v>44635</v>
      </c>
      <c r="M56" s="185"/>
    </row>
    <row r="57" spans="1:14" s="73" customFormat="1" x14ac:dyDescent="0.2">
      <c r="A57" s="8" t="b">
        <v>1</v>
      </c>
      <c r="B57" s="149" t="str">
        <f>Futures!H40</f>
        <v>obj_003a6#0003</v>
      </c>
      <c r="C57" s="7" t="str">
        <f>_xll.qlRateHelperQuoteName(B57)</f>
        <v>GBPFUT3MH2_Quote</v>
      </c>
      <c r="D57" s="16" t="e">
        <f>_xll.qlRateHelperQuoteValue($B57,Trigger)</f>
        <v>#NUM!</v>
      </c>
      <c r="E57" s="6" t="e">
        <f>_xll.qlFuturesRateHelperConvexityAdjustment($B57,Trigger)</f>
        <v>#NUM!</v>
      </c>
      <c r="F57" s="74" t="b">
        <v>1</v>
      </c>
      <c r="G57" s="74">
        <v>30</v>
      </c>
      <c r="H57" s="74">
        <v>1</v>
      </c>
      <c r="I57" s="4">
        <f>_xll.qlRateHelperEarliestDate($B57,Trigger)</f>
        <v>44636</v>
      </c>
      <c r="J57" s="3">
        <f>_xll.qlRateHelperLatestDate($B57,Trigger)</f>
        <v>44728</v>
      </c>
      <c r="M57" s="185"/>
    </row>
    <row r="58" spans="1:14" s="73" customFormat="1" x14ac:dyDescent="0.2">
      <c r="A58" s="8" t="b">
        <v>1</v>
      </c>
      <c r="B58" s="149" t="str">
        <f>Futures!H41</f>
        <v>obj_00365#0003</v>
      </c>
      <c r="C58" s="7" t="str">
        <f>_xll.qlRateHelperQuoteName(B58)</f>
        <v>GBPFUT3MM2_Quote</v>
      </c>
      <c r="D58" s="16" t="e">
        <f>_xll.qlRateHelperQuoteValue($B58,Trigger)</f>
        <v>#NUM!</v>
      </c>
      <c r="E58" s="6" t="e">
        <f>_xll.qlFuturesRateHelperConvexityAdjustment($B58,Trigger)</f>
        <v>#NUM!</v>
      </c>
      <c r="F58" s="74" t="b">
        <v>1</v>
      </c>
      <c r="G58" s="74">
        <v>30</v>
      </c>
      <c r="H58" s="74">
        <v>1</v>
      </c>
      <c r="I58" s="4">
        <f>_xll.qlRateHelperEarliestDate($B58,Trigger)</f>
        <v>44727</v>
      </c>
      <c r="J58" s="3">
        <f>_xll.qlRateHelperLatestDate($B58,Trigger)</f>
        <v>44819</v>
      </c>
      <c r="M58" s="185"/>
    </row>
    <row r="59" spans="1:14" s="73" customFormat="1" x14ac:dyDescent="0.2">
      <c r="A59" s="8" t="b">
        <v>1</v>
      </c>
      <c r="B59" s="149" t="str">
        <f>Futures!H42</f>
        <v>obj_003a5#0003</v>
      </c>
      <c r="C59" s="7" t="str">
        <f>_xll.qlRateHelperQuoteName(B59)</f>
        <v>GBPFUT3MU2_Quote</v>
      </c>
      <c r="D59" s="16" t="e">
        <f>_xll.qlRateHelperQuoteValue($B59,Trigger)</f>
        <v>#NUM!</v>
      </c>
      <c r="E59" s="6" t="e">
        <f>_xll.qlFuturesRateHelperConvexityAdjustment($B59,Trigger)</f>
        <v>#NUM!</v>
      </c>
      <c r="F59" s="74" t="b">
        <v>1</v>
      </c>
      <c r="G59" s="74">
        <v>30</v>
      </c>
      <c r="H59" s="74">
        <v>1</v>
      </c>
      <c r="I59" s="4">
        <f>_xll.qlRateHelperEarliestDate($B59,Trigger)</f>
        <v>44825</v>
      </c>
      <c r="J59" s="3">
        <f>_xll.qlRateHelperLatestDate($B59,Trigger)</f>
        <v>44916</v>
      </c>
      <c r="M59" s="185"/>
    </row>
    <row r="60" spans="1:14" s="73" customFormat="1" x14ac:dyDescent="0.2">
      <c r="A60" s="8" t="b">
        <v>1</v>
      </c>
      <c r="B60" s="149" t="str">
        <f>Futures!H43</f>
        <v>obj_003ab#0003</v>
      </c>
      <c r="C60" s="7" t="str">
        <f>_xll.qlRateHelperQuoteName(B60)</f>
        <v>GBPFUT3MZ2_Quote</v>
      </c>
      <c r="D60" s="16" t="e">
        <f>_xll.qlRateHelperQuoteValue($B60,Trigger)</f>
        <v>#NUM!</v>
      </c>
      <c r="E60" s="6" t="e">
        <f>_xll.qlFuturesRateHelperConvexityAdjustment($B60,Trigger)</f>
        <v>#NUM!</v>
      </c>
      <c r="F60" s="74" t="b">
        <v>1</v>
      </c>
      <c r="G60" s="74">
        <v>30</v>
      </c>
      <c r="H60" s="74">
        <v>1</v>
      </c>
      <c r="I60" s="4">
        <f>_xll.qlRateHelperEarliestDate($B60,Trigger)</f>
        <v>44916</v>
      </c>
      <c r="J60" s="3">
        <f>_xll.qlRateHelperLatestDate($B60,Trigger)</f>
        <v>45006</v>
      </c>
      <c r="M60" s="185"/>
    </row>
    <row r="61" spans="1:14" x14ac:dyDescent="0.2">
      <c r="A61" s="8" t="b">
        <v>1</v>
      </c>
      <c r="B61" s="149" t="str">
        <f>Futures!H44</f>
        <v>obj_00379#0003</v>
      </c>
      <c r="C61" s="7" t="str">
        <f>_xll.qlRateHelperQuoteName(B61)</f>
        <v>GBPFUT3MH3_Quote</v>
      </c>
      <c r="D61" s="16" t="e">
        <f>_xll.qlRateHelperQuoteValue($B61,Trigger)</f>
        <v>#NUM!</v>
      </c>
      <c r="E61" s="6" t="e">
        <f>_xll.qlFuturesRateHelperConvexityAdjustment($B61,Trigger)</f>
        <v>#NUM!</v>
      </c>
      <c r="F61" s="74" t="b">
        <v>1</v>
      </c>
      <c r="G61" s="74">
        <v>30</v>
      </c>
      <c r="H61" s="74">
        <v>1</v>
      </c>
      <c r="I61" s="4">
        <f>_xll.qlRateHelperEarliestDate($B61,Trigger)</f>
        <v>45000</v>
      </c>
      <c r="J61" s="3">
        <f>_xll.qlRateHelperLatestDate($B61,Trigger)</f>
        <v>45092</v>
      </c>
      <c r="L61" s="73"/>
      <c r="M61" s="185"/>
      <c r="N61" s="73"/>
    </row>
    <row r="62" spans="1:14" x14ac:dyDescent="0.2">
      <c r="B62" s="150" t="str">
        <f>Swaps!K6</f>
        <v>obj_00380#0003</v>
      </c>
      <c r="C62" s="14" t="str">
        <f>_xll.qlRateHelperQuoteName(B62)</f>
        <v>GBPSB6L1Y_Quote</v>
      </c>
      <c r="D62" s="13" t="e">
        <f>_xll.qlRateHelperQuoteValue($B62,Trigger)</f>
        <v>#NUM!</v>
      </c>
      <c r="E62" s="13">
        <f>_xll.qlSwapRateHelperSpread($B62,Trigger)</f>
        <v>0</v>
      </c>
      <c r="F62" s="12" t="b">
        <v>0</v>
      </c>
      <c r="G62" s="12">
        <v>50</v>
      </c>
      <c r="H62" s="12">
        <v>1</v>
      </c>
      <c r="I62" s="11">
        <f>_xll.qlRateHelperEarliestDate($B62,Trigger)</f>
        <v>41914</v>
      </c>
      <c r="J62" s="10">
        <f>_xll.qlRateHelperLatestDate($B62,Trigger)</f>
        <v>42279</v>
      </c>
    </row>
    <row r="63" spans="1:14" x14ac:dyDescent="0.2">
      <c r="B63" s="149" t="str">
        <f>Swaps!K7</f>
        <v>obj_00393#0003</v>
      </c>
      <c r="C63" s="7" t="str">
        <f>_xll.qlRateHelperQuoteName(B63)</f>
        <v>GBPSB6L15M_Quote</v>
      </c>
      <c r="D63" s="6" t="e">
        <f>_xll.qlRateHelperQuoteValue($B63,Trigger)</f>
        <v>#NUM!</v>
      </c>
      <c r="E63" s="6">
        <f>_xll.qlSwapRateHelperSpread($B63,Trigger)</f>
        <v>0</v>
      </c>
      <c r="F63" s="5" t="b">
        <v>0</v>
      </c>
      <c r="G63" s="5">
        <v>50</v>
      </c>
      <c r="H63" s="5">
        <v>1</v>
      </c>
      <c r="I63" s="4">
        <f>_xll.qlRateHelperEarliestDate($B63,Trigger)</f>
        <v>41914</v>
      </c>
      <c r="J63" s="3">
        <f>_xll.qlRateHelperLatestDate($B63,Trigger)</f>
        <v>42373</v>
      </c>
    </row>
    <row r="64" spans="1:14" x14ac:dyDescent="0.2">
      <c r="B64" s="149" t="str">
        <f>Swaps!K8</f>
        <v>obj_0038e#0003</v>
      </c>
      <c r="C64" s="7" t="str">
        <f>_xll.qlRateHelperQuoteName(B64)</f>
        <v>GBPSB6L18M_Quote</v>
      </c>
      <c r="D64" s="6">
        <f>_xll.qlRateHelperQuoteValue($B64,Trigger)</f>
        <v>1.0320000000000001E-2</v>
      </c>
      <c r="E64" s="6">
        <f>_xll.qlSwapRateHelperSpread($B64,Trigger)</f>
        <v>0</v>
      </c>
      <c r="F64" s="5" t="b">
        <v>0</v>
      </c>
      <c r="G64" s="5">
        <v>50</v>
      </c>
      <c r="H64" s="5">
        <v>1</v>
      </c>
      <c r="I64" s="4">
        <f>_xll.qlRateHelperEarliestDate($B64,Trigger)</f>
        <v>41914</v>
      </c>
      <c r="J64" s="3">
        <f>_xll.qlRateHelperLatestDate($B64,Trigger)</f>
        <v>42464</v>
      </c>
    </row>
    <row r="65" spans="2:12" x14ac:dyDescent="0.2">
      <c r="B65" s="149" t="str">
        <f>Swaps!K9</f>
        <v>obj_0039c#0003</v>
      </c>
      <c r="C65" s="7" t="str">
        <f>_xll.qlRateHelperQuoteName(B65)</f>
        <v>GBPSB6L21M_Quote</v>
      </c>
      <c r="D65" s="6" t="e">
        <f>_xll.qlRateHelperQuoteValue($B65,Trigger)</f>
        <v>#NUM!</v>
      </c>
      <c r="E65" s="6">
        <f>_xll.qlSwapRateHelperSpread($B65,Trigger)</f>
        <v>0</v>
      </c>
      <c r="F65" s="5" t="b">
        <v>0</v>
      </c>
      <c r="G65" s="5">
        <v>50</v>
      </c>
      <c r="H65" s="5">
        <v>1</v>
      </c>
      <c r="I65" s="4">
        <f>_xll.qlRateHelperEarliestDate($B65,Trigger)</f>
        <v>41914</v>
      </c>
      <c r="J65" s="3">
        <f>_xll.qlRateHelperLatestDate($B65,Trigger)</f>
        <v>42555</v>
      </c>
    </row>
    <row r="66" spans="2:12" x14ac:dyDescent="0.2">
      <c r="B66" s="149" t="str">
        <f>Swaps!K10</f>
        <v>obj_0039b#0003</v>
      </c>
      <c r="C66" s="7" t="str">
        <f>_xll.qlRateHelperQuoteName(B66)</f>
        <v>GBPSB6L2Y_Quote</v>
      </c>
      <c r="D66" s="6">
        <f>_xll.qlRateHelperQuoteValue($B66,Trigger)</f>
        <v>1.2E-2</v>
      </c>
      <c r="E66" s="6">
        <f>_xll.qlSwapRateHelperSpread($B66,Trigger)</f>
        <v>0</v>
      </c>
      <c r="F66" s="5" t="b">
        <v>0</v>
      </c>
      <c r="G66" s="5">
        <v>50</v>
      </c>
      <c r="H66" s="5">
        <v>1</v>
      </c>
      <c r="I66" s="4">
        <f>_xll.qlRateHelperEarliestDate($B66,Trigger)</f>
        <v>41914</v>
      </c>
      <c r="J66" s="3">
        <f>_xll.qlRateHelperLatestDate($B66,Trigger)</f>
        <v>42646</v>
      </c>
    </row>
    <row r="67" spans="2:12" x14ac:dyDescent="0.2">
      <c r="B67" s="149" t="str">
        <f>Swaps!K11</f>
        <v>obj_00398#0003</v>
      </c>
      <c r="C67" s="7" t="str">
        <f>_xll.qlRateHelperQuoteName(B67)</f>
        <v>GBPSB6L3Y_Quote</v>
      </c>
      <c r="D67" s="6">
        <f>_xll.qlRateHelperQuoteValue($B67,Trigger)</f>
        <v>1.5070000000000002E-2</v>
      </c>
      <c r="E67" s="6">
        <f>_xll.qlSwapRateHelperSpread($B67,Trigger)</f>
        <v>0</v>
      </c>
      <c r="F67" s="5" t="b">
        <v>1</v>
      </c>
      <c r="G67" s="5">
        <v>50</v>
      </c>
      <c r="H67" s="5">
        <v>1</v>
      </c>
      <c r="I67" s="4">
        <f>_xll.qlRateHelperEarliestDate($B67,Trigger)</f>
        <v>41914</v>
      </c>
      <c r="J67" s="3">
        <f>_xll.qlRateHelperLatestDate($B67,Trigger)</f>
        <v>43010</v>
      </c>
    </row>
    <row r="68" spans="2:12" x14ac:dyDescent="0.2">
      <c r="B68" s="149" t="str">
        <f>Swaps!K12</f>
        <v>obj_00373#0003</v>
      </c>
      <c r="C68" s="7" t="str">
        <f>_xll.qlRateHelperQuoteName(B68)</f>
        <v>GBPSB6L4Y_Quote</v>
      </c>
      <c r="D68" s="6">
        <f>_xll.qlRateHelperQuoteValue($B68,Trigger)</f>
        <v>1.7399999999999999E-2</v>
      </c>
      <c r="E68" s="6">
        <f>_xll.qlSwapRateHelperSpread($B68,Trigger)</f>
        <v>0</v>
      </c>
      <c r="F68" s="5" t="b">
        <v>1</v>
      </c>
      <c r="G68" s="5">
        <v>50</v>
      </c>
      <c r="H68" s="5">
        <v>1</v>
      </c>
      <c r="I68" s="4">
        <f>_xll.qlRateHelperEarliestDate($B68,Trigger)</f>
        <v>41914</v>
      </c>
      <c r="J68" s="3">
        <f>_xll.qlRateHelperLatestDate($B68,Trigger)</f>
        <v>43375</v>
      </c>
    </row>
    <row r="69" spans="2:12" x14ac:dyDescent="0.2">
      <c r="B69" s="149" t="str">
        <f>Swaps!K13</f>
        <v>obj_0038c#0003</v>
      </c>
      <c r="C69" s="7" t="str">
        <f>_xll.qlRateHelperQuoteName(B69)</f>
        <v>GBPSB6L5Y_Quote</v>
      </c>
      <c r="D69" s="6">
        <f>_xll.qlRateHelperQuoteValue($B69,Trigger)</f>
        <v>1.916E-2</v>
      </c>
      <c r="E69" s="6">
        <f>_xll.qlSwapRateHelperSpread($B69,Trigger)</f>
        <v>0</v>
      </c>
      <c r="F69" s="5" t="b">
        <v>1</v>
      </c>
      <c r="G69" s="5">
        <v>50</v>
      </c>
      <c r="H69" s="5">
        <v>1</v>
      </c>
      <c r="I69" s="4">
        <f>_xll.qlRateHelperEarliestDate($B69,Trigger)</f>
        <v>41914</v>
      </c>
      <c r="J69" s="3">
        <f>_xll.qlRateHelperLatestDate($B69,Trigger)</f>
        <v>43740</v>
      </c>
    </row>
    <row r="70" spans="2:12" x14ac:dyDescent="0.2">
      <c r="B70" s="149" t="str">
        <f>Swaps!K14</f>
        <v>obj_0037f#0003</v>
      </c>
      <c r="C70" s="7" t="str">
        <f>_xll.qlRateHelperQuoteName(B70)</f>
        <v>GBPSB6L6Y_Quote</v>
      </c>
      <c r="D70" s="6">
        <f>_xll.qlRateHelperQuoteValue($B70,Trigger)</f>
        <v>2.0569999999999998E-2</v>
      </c>
      <c r="E70" s="6">
        <f>_xll.qlSwapRateHelperSpread($B70,Trigger)</f>
        <v>0</v>
      </c>
      <c r="F70" s="5" t="b">
        <v>1</v>
      </c>
      <c r="G70" s="5">
        <v>50</v>
      </c>
      <c r="H70" s="5">
        <v>1</v>
      </c>
      <c r="I70" s="4">
        <f>_xll.qlRateHelperEarliestDate($B70,Trigger)</f>
        <v>41914</v>
      </c>
      <c r="J70" s="3">
        <f>_xll.qlRateHelperLatestDate($B70,Trigger)</f>
        <v>44106</v>
      </c>
    </row>
    <row r="71" spans="2:12" x14ac:dyDescent="0.2">
      <c r="B71" s="149" t="str">
        <f>Swaps!K15</f>
        <v>obj_00371#0003</v>
      </c>
      <c r="C71" s="7" t="str">
        <f>_xll.qlRateHelperQuoteName(B71)</f>
        <v>GBPSB6L7Y_Quote</v>
      </c>
      <c r="D71" s="6">
        <f>_xll.qlRateHelperQuoteValue($B71,Trigger)</f>
        <v>2.1729999999999999E-2</v>
      </c>
      <c r="E71" s="6">
        <f>_xll.qlSwapRateHelperSpread($B71,Trigger)</f>
        <v>0</v>
      </c>
      <c r="F71" s="5" t="b">
        <v>1</v>
      </c>
      <c r="G71" s="5">
        <v>50</v>
      </c>
      <c r="H71" s="5">
        <v>1</v>
      </c>
      <c r="I71" s="4">
        <f>_xll.qlRateHelperEarliestDate($B71,Trigger)</f>
        <v>41914</v>
      </c>
      <c r="J71" s="3">
        <f>_xll.qlRateHelperLatestDate($B71,Trigger)</f>
        <v>44473</v>
      </c>
      <c r="L71" s="9"/>
    </row>
    <row r="72" spans="2:12" x14ac:dyDescent="0.2">
      <c r="B72" s="149" t="str">
        <f>Swaps!K16</f>
        <v>obj_00381#0003</v>
      </c>
      <c r="C72" s="7" t="str">
        <f>_xll.qlRateHelperQuoteName(B72)</f>
        <v>GBPSB6L8Y_Quote</v>
      </c>
      <c r="D72" s="6">
        <f>_xll.qlRateHelperQuoteValue($B72,Trigger)</f>
        <v>2.2720000000000004E-2</v>
      </c>
      <c r="E72" s="6">
        <f>_xll.qlSwapRateHelperSpread($B72,Trigger)</f>
        <v>0</v>
      </c>
      <c r="F72" s="5" t="b">
        <v>1</v>
      </c>
      <c r="G72" s="5">
        <v>50</v>
      </c>
      <c r="H72" s="5">
        <v>1</v>
      </c>
      <c r="I72" s="4">
        <f>_xll.qlRateHelperEarliestDate($B72,Trigger)</f>
        <v>41914</v>
      </c>
      <c r="J72" s="3">
        <f>_xll.qlRateHelperLatestDate($B72,Trigger)</f>
        <v>44837</v>
      </c>
      <c r="L72" s="9"/>
    </row>
    <row r="73" spans="2:12" x14ac:dyDescent="0.2">
      <c r="B73" s="149" t="str">
        <f>Swaps!K17</f>
        <v>obj_003b0#0003</v>
      </c>
      <c r="C73" s="7" t="str">
        <f>_xll.qlRateHelperQuoteName(B73)</f>
        <v>GBPSB6L9Y_Quote</v>
      </c>
      <c r="D73" s="6">
        <f>_xll.qlRateHelperQuoteValue($B73,Trigger)</f>
        <v>2.358E-2</v>
      </c>
      <c r="E73" s="6">
        <f>_xll.qlSwapRateHelperSpread($B73,Trigger)</f>
        <v>0</v>
      </c>
      <c r="F73" s="5" t="b">
        <v>1</v>
      </c>
      <c r="G73" s="5">
        <v>50</v>
      </c>
      <c r="H73" s="5">
        <v>1</v>
      </c>
      <c r="I73" s="4">
        <f>_xll.qlRateHelperEarliestDate($B73,Trigger)</f>
        <v>41914</v>
      </c>
      <c r="J73" s="3">
        <f>_xll.qlRateHelperLatestDate($B73,Trigger)</f>
        <v>45201</v>
      </c>
      <c r="L73" s="9"/>
    </row>
    <row r="74" spans="2:12" x14ac:dyDescent="0.2">
      <c r="B74" s="149" t="str">
        <f>Swaps!K18</f>
        <v>obj_00366#0003</v>
      </c>
      <c r="C74" s="7" t="str">
        <f>_xll.qlRateHelperQuoteName(B74)</f>
        <v>GBPSB6L10Y_Quote</v>
      </c>
      <c r="D74" s="6">
        <f>_xll.qlRateHelperQuoteValue($B74,Trigger)</f>
        <v>2.4319999999999998E-2</v>
      </c>
      <c r="E74" s="6">
        <f>_xll.qlSwapRateHelperSpread($B74,Trigger)</f>
        <v>0</v>
      </c>
      <c r="F74" s="5" t="b">
        <v>1</v>
      </c>
      <c r="G74" s="5">
        <v>50</v>
      </c>
      <c r="H74" s="5">
        <v>1</v>
      </c>
      <c r="I74" s="4">
        <f>_xll.qlRateHelperEarliestDate($B74,Trigger)</f>
        <v>41914</v>
      </c>
      <c r="J74" s="3">
        <f>_xll.qlRateHelperLatestDate($B74,Trigger)</f>
        <v>45567</v>
      </c>
      <c r="L74" s="9"/>
    </row>
    <row r="75" spans="2:12" x14ac:dyDescent="0.2">
      <c r="B75" s="149" t="str">
        <f>Swaps!K19</f>
        <v>obj_00377#0003</v>
      </c>
      <c r="C75" s="7" t="str">
        <f>_xll.qlRateHelperQuoteName(B75)</f>
        <v>GBPSB6L11Y_Quote</v>
      </c>
      <c r="D75" s="6">
        <f>_xll.qlRateHelperQuoteValue($B75,Trigger)</f>
        <v>2.4969999999999999E-2</v>
      </c>
      <c r="E75" s="6">
        <f>_xll.qlSwapRateHelperSpread($B75,Trigger)</f>
        <v>0</v>
      </c>
      <c r="F75" s="5" t="b">
        <v>0</v>
      </c>
      <c r="G75" s="5">
        <v>50</v>
      </c>
      <c r="H75" s="5">
        <v>1</v>
      </c>
      <c r="I75" s="4">
        <f>_xll.qlRateHelperEarliestDate($B75,Trigger)</f>
        <v>41914</v>
      </c>
      <c r="J75" s="3">
        <f>_xll.qlRateHelperLatestDate($B75,Trigger)</f>
        <v>45932</v>
      </c>
      <c r="L75" s="9"/>
    </row>
    <row r="76" spans="2:12" x14ac:dyDescent="0.2">
      <c r="B76" s="149" t="str">
        <f>Swaps!K20</f>
        <v>obj_0038d#0003</v>
      </c>
      <c r="C76" s="7" t="str">
        <f>_xll.qlRateHelperQuoteName(B76)</f>
        <v>GBPSB6L12Y_Quote</v>
      </c>
      <c r="D76" s="6">
        <f>_xll.qlRateHelperQuoteValue($B76,Trigger)</f>
        <v>2.5520000000000001E-2</v>
      </c>
      <c r="E76" s="6">
        <f>_xll.qlSwapRateHelperSpread($B76,Trigger)</f>
        <v>0</v>
      </c>
      <c r="F76" s="5" t="b">
        <v>1</v>
      </c>
      <c r="G76" s="5">
        <v>50</v>
      </c>
      <c r="H76" s="5">
        <v>1</v>
      </c>
      <c r="I76" s="4">
        <f>_xll.qlRateHelperEarliestDate($B76,Trigger)</f>
        <v>41914</v>
      </c>
      <c r="J76" s="3">
        <f>_xll.qlRateHelperLatestDate($B76,Trigger)</f>
        <v>46297</v>
      </c>
      <c r="L76" s="9"/>
    </row>
    <row r="77" spans="2:12" x14ac:dyDescent="0.2">
      <c r="B77" s="149" t="str">
        <f>Swaps!K21</f>
        <v>obj_00375#0003</v>
      </c>
      <c r="C77" s="7" t="str">
        <f>_xll.qlRateHelperQuoteName(B77)</f>
        <v>GBPSB6L13Y_Quote</v>
      </c>
      <c r="D77" s="6" t="e">
        <f>_xll.qlRateHelperQuoteValue($B77,Trigger)</f>
        <v>#NUM!</v>
      </c>
      <c r="E77" s="6">
        <f>_xll.qlSwapRateHelperSpread($B77,Trigger)</f>
        <v>0</v>
      </c>
      <c r="F77" s="5" t="b">
        <v>0</v>
      </c>
      <c r="G77" s="5">
        <v>50</v>
      </c>
      <c r="H77" s="5">
        <v>1</v>
      </c>
      <c r="I77" s="4">
        <f>_xll.qlRateHelperEarliestDate($B77,Trigger)</f>
        <v>41914</v>
      </c>
      <c r="J77" s="3">
        <f>_xll.qlRateHelperLatestDate($B77,Trigger)</f>
        <v>46664</v>
      </c>
      <c r="L77" s="9"/>
    </row>
    <row r="78" spans="2:12" x14ac:dyDescent="0.2">
      <c r="B78" s="149" t="str">
        <f>Swaps!K22</f>
        <v>obj_00378#0003</v>
      </c>
      <c r="C78" s="7" t="str">
        <f>_xll.qlRateHelperQuoteName(B78)</f>
        <v>GBPSB6L14Y_Quote</v>
      </c>
      <c r="D78" s="6" t="e">
        <f>_xll.qlRateHelperQuoteValue($B78,Trigger)</f>
        <v>#NUM!</v>
      </c>
      <c r="E78" s="6">
        <f>_xll.qlSwapRateHelperSpread($B78,Trigger)</f>
        <v>0</v>
      </c>
      <c r="F78" s="5" t="b">
        <v>0</v>
      </c>
      <c r="G78" s="5">
        <v>50</v>
      </c>
      <c r="H78" s="5">
        <v>1</v>
      </c>
      <c r="I78" s="4">
        <f>_xll.qlRateHelperEarliestDate($B78,Trigger)</f>
        <v>41914</v>
      </c>
      <c r="J78" s="3">
        <f>_xll.qlRateHelperLatestDate($B78,Trigger)</f>
        <v>47028</v>
      </c>
      <c r="L78" s="9"/>
    </row>
    <row r="79" spans="2:12" x14ac:dyDescent="0.2">
      <c r="B79" s="149" t="str">
        <f>Swaps!K23</f>
        <v>obj_003a3#0003</v>
      </c>
      <c r="C79" s="7" t="str">
        <f>_xll.qlRateHelperQuoteName(B79)</f>
        <v>GBPSB6L15Y_Quote</v>
      </c>
      <c r="D79" s="6">
        <f>_xll.qlRateHelperQuoteValue($B79,Trigger)</f>
        <v>2.6790000000000001E-2</v>
      </c>
      <c r="E79" s="6">
        <f>_xll.qlSwapRateHelperSpread($B79,Trigger)</f>
        <v>0</v>
      </c>
      <c r="F79" s="5" t="b">
        <v>1</v>
      </c>
      <c r="G79" s="5">
        <v>50</v>
      </c>
      <c r="H79" s="5">
        <v>1</v>
      </c>
      <c r="I79" s="4">
        <f>_xll.qlRateHelperEarliestDate($B79,Trigger)</f>
        <v>41914</v>
      </c>
      <c r="J79" s="3">
        <f>_xll.qlRateHelperLatestDate($B79,Trigger)</f>
        <v>47393</v>
      </c>
      <c r="L79" s="9"/>
    </row>
    <row r="80" spans="2:12" x14ac:dyDescent="0.2">
      <c r="B80" s="149" t="str">
        <f>Swaps!K24</f>
        <v>obj_00399#0003</v>
      </c>
      <c r="C80" s="7" t="str">
        <f>_xll.qlRateHelperQuoteName(B80)</f>
        <v>GBPSB6L16Y_Quote</v>
      </c>
      <c r="D80" s="6" t="e">
        <f>_xll.qlRateHelperQuoteValue($B80,Trigger)</f>
        <v>#NUM!</v>
      </c>
      <c r="E80" s="6">
        <f>_xll.qlSwapRateHelperSpread($B80,Trigger)</f>
        <v>0</v>
      </c>
      <c r="F80" s="5" t="b">
        <v>0</v>
      </c>
      <c r="G80" s="5">
        <v>50</v>
      </c>
      <c r="H80" s="5">
        <v>1</v>
      </c>
      <c r="I80" s="4">
        <f>_xll.qlRateHelperEarliestDate($B80,Trigger)</f>
        <v>41914</v>
      </c>
      <c r="J80" s="3">
        <f>_xll.qlRateHelperLatestDate($B80,Trigger)</f>
        <v>47758</v>
      </c>
      <c r="L80" s="9"/>
    </row>
    <row r="81" spans="2:12" x14ac:dyDescent="0.2">
      <c r="B81" s="149" t="str">
        <f>Swaps!K25</f>
        <v>obj_00386#0003</v>
      </c>
      <c r="C81" s="7" t="str">
        <f>_xll.qlRateHelperQuoteName(B81)</f>
        <v>GBPSB6L17Y_Quote</v>
      </c>
      <c r="D81" s="6" t="e">
        <f>_xll.qlRateHelperQuoteValue($B81,Trigger)</f>
        <v>#NUM!</v>
      </c>
      <c r="E81" s="6">
        <f>_xll.qlSwapRateHelperSpread($B81,Trigger)</f>
        <v>0</v>
      </c>
      <c r="F81" s="5" t="b">
        <v>0</v>
      </c>
      <c r="G81" s="5">
        <v>50</v>
      </c>
      <c r="H81" s="5">
        <v>1</v>
      </c>
      <c r="I81" s="4">
        <f>_xll.qlRateHelperEarliestDate($B81,Trigger)</f>
        <v>41914</v>
      </c>
      <c r="J81" s="3">
        <f>_xll.qlRateHelperLatestDate($B81,Trigger)</f>
        <v>48123</v>
      </c>
      <c r="L81" s="9"/>
    </row>
    <row r="82" spans="2:12" x14ac:dyDescent="0.2">
      <c r="B82" s="149" t="str">
        <f>Swaps!K26</f>
        <v>obj_0039f#0003</v>
      </c>
      <c r="C82" s="7" t="str">
        <f>_xll.qlRateHelperQuoteName(B82)</f>
        <v>GBPSB6L18Y_Quote</v>
      </c>
      <c r="D82" s="6" t="e">
        <f>_xll.qlRateHelperQuoteValue($B82,Trigger)</f>
        <v>#NUM!</v>
      </c>
      <c r="E82" s="6">
        <f>_xll.qlSwapRateHelperSpread($B82,Trigger)</f>
        <v>0</v>
      </c>
      <c r="F82" s="5" t="b">
        <v>0</v>
      </c>
      <c r="G82" s="5">
        <v>50</v>
      </c>
      <c r="H82" s="5">
        <v>1</v>
      </c>
      <c r="I82" s="4">
        <f>_xll.qlRateHelperEarliestDate($B82,Trigger)</f>
        <v>41914</v>
      </c>
      <c r="J82" s="3">
        <f>_xll.qlRateHelperLatestDate($B82,Trigger)</f>
        <v>48491</v>
      </c>
      <c r="L82" s="9"/>
    </row>
    <row r="83" spans="2:12" x14ac:dyDescent="0.2">
      <c r="B83" s="149" t="str">
        <f>Swaps!K27</f>
        <v>obj_0036a#0003</v>
      </c>
      <c r="C83" s="7" t="str">
        <f>_xll.qlRateHelperQuoteName(B83)</f>
        <v>GBPSB6L19Y_Quote</v>
      </c>
      <c r="D83" s="6" t="e">
        <f>_xll.qlRateHelperQuoteValue($B83,Trigger)</f>
        <v>#NUM!</v>
      </c>
      <c r="E83" s="6">
        <f>_xll.qlSwapRateHelperSpread($B83,Trigger)</f>
        <v>0</v>
      </c>
      <c r="F83" s="5" t="b">
        <v>0</v>
      </c>
      <c r="G83" s="5">
        <v>50</v>
      </c>
      <c r="H83" s="5">
        <v>1</v>
      </c>
      <c r="I83" s="4">
        <f>_xll.qlRateHelperEarliestDate($B83,Trigger)</f>
        <v>41914</v>
      </c>
      <c r="J83" s="3">
        <f>_xll.qlRateHelperLatestDate($B83,Trigger)</f>
        <v>48855</v>
      </c>
      <c r="L83" s="9"/>
    </row>
    <row r="84" spans="2:12" x14ac:dyDescent="0.2">
      <c r="B84" s="149" t="str">
        <f>Swaps!K28</f>
        <v>obj_00396#0003</v>
      </c>
      <c r="C84" s="7" t="str">
        <f>_xll.qlRateHelperQuoteName(B84)</f>
        <v>GBPSB6L20Y_Quote</v>
      </c>
      <c r="D84" s="6">
        <f>_xll.qlRateHelperQuoteValue($B84,Trigger)</f>
        <v>2.793E-2</v>
      </c>
      <c r="E84" s="6">
        <f>_xll.qlSwapRateHelperSpread($B84,Trigger)</f>
        <v>0</v>
      </c>
      <c r="F84" s="5" t="b">
        <v>1</v>
      </c>
      <c r="G84" s="5">
        <v>50</v>
      </c>
      <c r="H84" s="5">
        <v>1</v>
      </c>
      <c r="I84" s="4">
        <f>_xll.qlRateHelperEarliestDate($B84,Trigger)</f>
        <v>41914</v>
      </c>
      <c r="J84" s="3">
        <f>_xll.qlRateHelperLatestDate($B84,Trigger)</f>
        <v>49219</v>
      </c>
      <c r="L84" s="9"/>
    </row>
    <row r="85" spans="2:12" x14ac:dyDescent="0.2">
      <c r="B85" s="149" t="str">
        <f>Swaps!K29</f>
        <v>obj_00397#0003</v>
      </c>
      <c r="C85" s="7" t="str">
        <f>_xll.qlRateHelperQuoteName(B85)</f>
        <v>GBPSB6L21Y_Quote</v>
      </c>
      <c r="D85" s="6" t="e">
        <f>_xll.qlRateHelperQuoteValue($B85,Trigger)</f>
        <v>#NUM!</v>
      </c>
      <c r="E85" s="6">
        <f>_xll.qlSwapRateHelperSpread($B85,Trigger)</f>
        <v>0</v>
      </c>
      <c r="F85" s="5" t="b">
        <v>0</v>
      </c>
      <c r="G85" s="5">
        <v>50</v>
      </c>
      <c r="H85" s="5">
        <v>1</v>
      </c>
      <c r="I85" s="4">
        <f>_xll.qlRateHelperEarliestDate($B85,Trigger)</f>
        <v>41914</v>
      </c>
      <c r="J85" s="3">
        <f>_xll.qlRateHelperLatestDate($B85,Trigger)</f>
        <v>49584</v>
      </c>
      <c r="L85" s="9"/>
    </row>
    <row r="86" spans="2:12" x14ac:dyDescent="0.2">
      <c r="B86" s="149" t="str">
        <f>Swaps!K30</f>
        <v>obj_0036f#0003</v>
      </c>
      <c r="C86" s="7" t="str">
        <f>_xll.qlRateHelperQuoteName(B86)</f>
        <v>GBPSB6L22Y_Quote</v>
      </c>
      <c r="D86" s="6" t="e">
        <f>_xll.qlRateHelperQuoteValue($B86,Trigger)</f>
        <v>#NUM!</v>
      </c>
      <c r="E86" s="6">
        <f>_xll.qlSwapRateHelperSpread($B86,Trigger)</f>
        <v>0</v>
      </c>
      <c r="F86" s="5" t="b">
        <v>0</v>
      </c>
      <c r="G86" s="5">
        <v>50</v>
      </c>
      <c r="H86" s="5">
        <v>1</v>
      </c>
      <c r="I86" s="4">
        <f>_xll.qlRateHelperEarliestDate($B86,Trigger)</f>
        <v>41914</v>
      </c>
      <c r="J86" s="3">
        <f>_xll.qlRateHelperLatestDate($B86,Trigger)</f>
        <v>49950</v>
      </c>
      <c r="L86" s="9"/>
    </row>
    <row r="87" spans="2:12" x14ac:dyDescent="0.2">
      <c r="B87" s="149" t="str">
        <f>Swaps!K31</f>
        <v>obj_003a4#0003</v>
      </c>
      <c r="C87" s="7" t="str">
        <f>_xll.qlRateHelperQuoteName(B87)</f>
        <v>GBPSB6L23Y_Quote</v>
      </c>
      <c r="D87" s="6" t="e">
        <f>_xll.qlRateHelperQuoteValue($B87,Trigger)</f>
        <v>#NUM!</v>
      </c>
      <c r="E87" s="6">
        <f>_xll.qlSwapRateHelperSpread($B87,Trigger)</f>
        <v>0</v>
      </c>
      <c r="F87" s="5" t="b">
        <v>0</v>
      </c>
      <c r="G87" s="5">
        <v>50</v>
      </c>
      <c r="H87" s="5">
        <v>1</v>
      </c>
      <c r="I87" s="4">
        <f>_xll.qlRateHelperEarliestDate($B87,Trigger)</f>
        <v>41914</v>
      </c>
      <c r="J87" s="3">
        <f>_xll.qlRateHelperLatestDate($B87,Trigger)</f>
        <v>50315</v>
      </c>
      <c r="L87" s="9"/>
    </row>
    <row r="88" spans="2:12" x14ac:dyDescent="0.2">
      <c r="B88" s="149" t="str">
        <f>Swaps!K32</f>
        <v>obj_00374#0003</v>
      </c>
      <c r="C88" s="7" t="str">
        <f>_xll.qlRateHelperQuoteName(B88)</f>
        <v>GBPSB6L24Y_Quote</v>
      </c>
      <c r="D88" s="6" t="e">
        <f>_xll.qlRateHelperQuoteValue($B88,Trigger)</f>
        <v>#NUM!</v>
      </c>
      <c r="E88" s="6">
        <f>_xll.qlSwapRateHelperSpread($B88,Trigger)</f>
        <v>0</v>
      </c>
      <c r="F88" s="5" t="b">
        <v>0</v>
      </c>
      <c r="G88" s="5">
        <v>50</v>
      </c>
      <c r="H88" s="5">
        <v>1</v>
      </c>
      <c r="I88" s="4">
        <f>_xll.qlRateHelperEarliestDate($B88,Trigger)</f>
        <v>41914</v>
      </c>
      <c r="J88" s="3">
        <f>_xll.qlRateHelperLatestDate($B88,Trigger)</f>
        <v>50682</v>
      </c>
      <c r="L88" s="9"/>
    </row>
    <row r="89" spans="2:12" x14ac:dyDescent="0.2">
      <c r="B89" s="149" t="str">
        <f>Swaps!K33</f>
        <v>obj_0036e#0003</v>
      </c>
      <c r="C89" s="7" t="str">
        <f>_xll.qlRateHelperQuoteName(B89)</f>
        <v>GBPSB6L25Y_Quote</v>
      </c>
      <c r="D89" s="6">
        <f>_xll.qlRateHelperQuoteValue($B89,Trigger)</f>
        <v>2.8309999999999998E-2</v>
      </c>
      <c r="E89" s="6">
        <f>_xll.qlSwapRateHelperSpread($B89,Trigger)</f>
        <v>0</v>
      </c>
      <c r="F89" s="5" t="b">
        <v>1</v>
      </c>
      <c r="G89" s="5">
        <v>50</v>
      </c>
      <c r="H89" s="5">
        <v>1</v>
      </c>
      <c r="I89" s="4">
        <f>_xll.qlRateHelperEarliestDate($B89,Trigger)</f>
        <v>41914</v>
      </c>
      <c r="J89" s="3">
        <f>_xll.qlRateHelperLatestDate($B89,Trigger)</f>
        <v>51046</v>
      </c>
      <c r="L89" s="9"/>
    </row>
    <row r="90" spans="2:12" x14ac:dyDescent="0.2">
      <c r="B90" s="149" t="str">
        <f>Swaps!K34</f>
        <v>obj_00382#0003</v>
      </c>
      <c r="C90" s="7" t="str">
        <f>_xll.qlRateHelperQuoteName(B90)</f>
        <v>GBPSB6L26Y_Quote</v>
      </c>
      <c r="D90" s="6" t="e">
        <f>_xll.qlRateHelperQuoteValue($B90,Trigger)</f>
        <v>#NUM!</v>
      </c>
      <c r="E90" s="6">
        <f>_xll.qlSwapRateHelperSpread($B90,Trigger)</f>
        <v>0</v>
      </c>
      <c r="F90" s="5" t="b">
        <v>0</v>
      </c>
      <c r="G90" s="5">
        <v>50</v>
      </c>
      <c r="H90" s="5">
        <v>1</v>
      </c>
      <c r="I90" s="4">
        <f>_xll.qlRateHelperEarliestDate($B90,Trigger)</f>
        <v>41914</v>
      </c>
      <c r="J90" s="3">
        <f>_xll.qlRateHelperLatestDate($B90,Trigger)</f>
        <v>51411</v>
      </c>
      <c r="L90" s="9"/>
    </row>
    <row r="91" spans="2:12" x14ac:dyDescent="0.2">
      <c r="B91" s="149" t="str">
        <f>Swaps!K35</f>
        <v>obj_00387#0003</v>
      </c>
      <c r="C91" s="7" t="str">
        <f>_xll.qlRateHelperQuoteName(B91)</f>
        <v>GBPSB6L27Y_Quote</v>
      </c>
      <c r="D91" s="6" t="e">
        <f>_xll.qlRateHelperQuoteValue($B91,Trigger)</f>
        <v>#NUM!</v>
      </c>
      <c r="E91" s="6">
        <f>_xll.qlSwapRateHelperSpread($B91,Trigger)</f>
        <v>0</v>
      </c>
      <c r="F91" s="5" t="b">
        <v>0</v>
      </c>
      <c r="G91" s="5">
        <v>50</v>
      </c>
      <c r="H91" s="5">
        <v>1</v>
      </c>
      <c r="I91" s="4">
        <f>_xll.qlRateHelperEarliestDate($B91,Trigger)</f>
        <v>41914</v>
      </c>
      <c r="J91" s="3">
        <f>_xll.qlRateHelperLatestDate($B91,Trigger)</f>
        <v>51776</v>
      </c>
      <c r="L91" s="9"/>
    </row>
    <row r="92" spans="2:12" x14ac:dyDescent="0.2">
      <c r="B92" s="149" t="str">
        <f>Swaps!K36</f>
        <v>obj_0037a#0003</v>
      </c>
      <c r="C92" s="7" t="str">
        <f>_xll.qlRateHelperQuoteName(B92)</f>
        <v>GBPSB6L28Y_Quote</v>
      </c>
      <c r="D92" s="6" t="e">
        <f>_xll.qlRateHelperQuoteValue($B92,Trigger)</f>
        <v>#NUM!</v>
      </c>
      <c r="E92" s="6">
        <f>_xll.qlSwapRateHelperSpread($B92,Trigger)</f>
        <v>0</v>
      </c>
      <c r="F92" s="5" t="b">
        <v>0</v>
      </c>
      <c r="G92" s="5">
        <v>50</v>
      </c>
      <c r="H92" s="5">
        <v>1</v>
      </c>
      <c r="I92" s="4">
        <f>_xll.qlRateHelperEarliestDate($B92,Trigger)</f>
        <v>41914</v>
      </c>
      <c r="J92" s="3">
        <f>_xll.qlRateHelperLatestDate($B92,Trigger)</f>
        <v>52141</v>
      </c>
      <c r="L92" s="9"/>
    </row>
    <row r="93" spans="2:12" x14ac:dyDescent="0.2">
      <c r="B93" s="149" t="str">
        <f>Swaps!K37</f>
        <v>obj_00368#0003</v>
      </c>
      <c r="C93" s="7" t="str">
        <f>_xll.qlRateHelperQuoteName(B93)</f>
        <v>GBPSB6L29Y_Quote</v>
      </c>
      <c r="D93" s="6" t="e">
        <f>_xll.qlRateHelperQuoteValue($B93,Trigger)</f>
        <v>#NUM!</v>
      </c>
      <c r="E93" s="6">
        <f>_xll.qlSwapRateHelperSpread($B93,Trigger)</f>
        <v>0</v>
      </c>
      <c r="F93" s="5" t="b">
        <v>0</v>
      </c>
      <c r="G93" s="5">
        <v>50</v>
      </c>
      <c r="H93" s="5">
        <v>1</v>
      </c>
      <c r="I93" s="4">
        <f>_xll.qlRateHelperEarliestDate($B93,Trigger)</f>
        <v>41914</v>
      </c>
      <c r="J93" s="3">
        <f>_xll.qlRateHelperLatestDate($B93,Trigger)</f>
        <v>52506</v>
      </c>
      <c r="L93" s="9"/>
    </row>
    <row r="94" spans="2:12" x14ac:dyDescent="0.2">
      <c r="B94" s="149" t="str">
        <f>Swaps!K38</f>
        <v>obj_003a2#0003</v>
      </c>
      <c r="C94" s="7" t="str">
        <f>_xll.qlRateHelperQuoteName(B94)</f>
        <v>GBPSB6L30Y_Quote</v>
      </c>
      <c r="D94" s="6">
        <f>_xll.qlRateHelperQuoteValue($B94,Trigger)</f>
        <v>2.8459999999999999E-2</v>
      </c>
      <c r="E94" s="6">
        <f>_xll.qlSwapRateHelperSpread($B94,Trigger)</f>
        <v>0</v>
      </c>
      <c r="F94" s="5" t="b">
        <v>1</v>
      </c>
      <c r="G94" s="5">
        <v>50</v>
      </c>
      <c r="H94" s="5">
        <v>1</v>
      </c>
      <c r="I94" s="4">
        <f>_xll.qlRateHelperEarliestDate($B94,Trigger)</f>
        <v>41914</v>
      </c>
      <c r="J94" s="3">
        <f>_xll.qlRateHelperLatestDate($B94,Trigger)</f>
        <v>52873</v>
      </c>
      <c r="L94" s="9"/>
    </row>
    <row r="95" spans="2:12" x14ac:dyDescent="0.2">
      <c r="B95" s="149" t="str">
        <f>Swaps!K39</f>
        <v>obj_0039d#0003</v>
      </c>
      <c r="C95" s="7" t="str">
        <f>_xll.qlRateHelperQuoteName(B95)</f>
        <v>GBPSB6L35Y_Quote</v>
      </c>
      <c r="D95" s="6" t="e">
        <f>_xll.qlRateHelperQuoteValue($B95,Trigger)</f>
        <v>#NUM!</v>
      </c>
      <c r="E95" s="6">
        <f>_xll.qlSwapRateHelperSpread($B95,Trigger)</f>
        <v>0</v>
      </c>
      <c r="F95" s="5" t="b">
        <v>0</v>
      </c>
      <c r="G95" s="5">
        <v>50</v>
      </c>
      <c r="H95" s="5">
        <v>1</v>
      </c>
      <c r="I95" s="4">
        <f>_xll.qlRateHelperEarliestDate($B95,Trigger)</f>
        <v>41914</v>
      </c>
      <c r="J95" s="3">
        <f>_xll.qlRateHelperLatestDate($B95,Trigger)</f>
        <v>54700</v>
      </c>
      <c r="L95" s="9"/>
    </row>
    <row r="96" spans="2:12" x14ac:dyDescent="0.2">
      <c r="B96" s="149" t="str">
        <f>Swaps!K40</f>
        <v>obj_003b3#0003</v>
      </c>
      <c r="C96" s="7" t="str">
        <f>_xll.qlRateHelperQuoteName(B96)</f>
        <v>GBPSB6L40Y_Quote</v>
      </c>
      <c r="D96" s="6">
        <f>_xll.qlRateHelperQuoteValue($B96,Trigger)</f>
        <v>2.8340000000000001E-2</v>
      </c>
      <c r="E96" s="6">
        <f>_xll.qlSwapRateHelperSpread($B96,Trigger)</f>
        <v>0</v>
      </c>
      <c r="F96" s="5" t="b">
        <v>1</v>
      </c>
      <c r="G96" s="5">
        <v>50</v>
      </c>
      <c r="H96" s="5">
        <v>1</v>
      </c>
      <c r="I96" s="4">
        <f>_xll.qlRateHelperEarliestDate($B96,Trigger)</f>
        <v>41914</v>
      </c>
      <c r="J96" s="3">
        <f>_xll.qlRateHelperLatestDate($B96,Trigger)</f>
        <v>56524</v>
      </c>
      <c r="L96" s="9"/>
    </row>
    <row r="97" spans="2:12" x14ac:dyDescent="0.2">
      <c r="B97" s="149" t="str">
        <f>Swaps!K41</f>
        <v>obj_00372#0003</v>
      </c>
      <c r="C97" s="7" t="str">
        <f>_xll.qlRateHelperQuoteName(B97)</f>
        <v>GBPSB6L50Y_Quote</v>
      </c>
      <c r="D97" s="6">
        <f>_xll.qlRateHelperQuoteValue($B97,Trigger)</f>
        <v>2.836E-2</v>
      </c>
      <c r="E97" s="6">
        <f>_xll.qlSwapRateHelperSpread($B97,Trigger)</f>
        <v>0</v>
      </c>
      <c r="F97" s="5" t="b">
        <v>1</v>
      </c>
      <c r="G97" s="5">
        <v>50</v>
      </c>
      <c r="H97" s="5">
        <v>1</v>
      </c>
      <c r="I97" s="4">
        <f>_xll.qlRateHelperEarliestDate($B97,Trigger)</f>
        <v>41914</v>
      </c>
      <c r="J97" s="3">
        <f>_xll.qlRateHelperLatestDate($B97,Trigger)</f>
        <v>60177</v>
      </c>
      <c r="L97" s="9"/>
    </row>
    <row r="98" spans="2:12" x14ac:dyDescent="0.2">
      <c r="B98" s="151" t="str">
        <f>Swaps!K42</f>
        <v>obj_00383#0003</v>
      </c>
      <c r="C98" s="7" t="str">
        <f>_xll.qlRateHelperQuoteName(B98)</f>
        <v>GBPSB6L60Y_Quote</v>
      </c>
      <c r="D98" s="6">
        <f>_xll.qlRateHelperQuoteValue($B98,Trigger)</f>
        <v>2.8490000000000001E-2</v>
      </c>
      <c r="E98" s="6">
        <f>_xll.qlSwapRateHelperSpread($B98,Trigger)</f>
        <v>0</v>
      </c>
      <c r="F98" s="74" t="b">
        <v>1</v>
      </c>
      <c r="G98" s="74">
        <v>50</v>
      </c>
      <c r="H98" s="74">
        <v>1</v>
      </c>
      <c r="I98" s="4">
        <f>_xll.qlRateHelperEarliestDate($B98,Trigger)</f>
        <v>41914</v>
      </c>
      <c r="J98" s="3">
        <f>_xll.qlRateHelperLatestDate($B98,Trigger)</f>
        <v>63829</v>
      </c>
      <c r="L98" s="9"/>
    </row>
    <row r="99" spans="2:12" x14ac:dyDescent="0.2">
      <c r="B99" s="148"/>
      <c r="C99" s="148"/>
      <c r="D99" s="148"/>
      <c r="E99" s="148"/>
      <c r="F99" s="148"/>
      <c r="G99" s="148"/>
      <c r="H99" s="148"/>
      <c r="I99" s="148"/>
      <c r="J99" s="148"/>
    </row>
  </sheetData>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P126"/>
  <sheetViews>
    <sheetView tabSelected="1" workbookViewId="0">
      <selection activeCell="G1" sqref="G1"/>
    </sheetView>
  </sheetViews>
  <sheetFormatPr defaultRowHeight="11.25" x14ac:dyDescent="0.2"/>
  <cols>
    <col min="1" max="1" width="37.7109375" style="1" customWidth="1"/>
    <col min="2" max="2" width="41" style="1" bestFit="1" customWidth="1"/>
    <col min="3" max="3" width="2.5703125" style="1" customWidth="1"/>
    <col min="4" max="4" width="13.140625" style="2" hidden="1" customWidth="1"/>
    <col min="5" max="5" width="21.42578125" style="2" bestFit="1" customWidth="1"/>
    <col min="6" max="7" width="8" style="2" bestFit="1" customWidth="1"/>
    <col min="8" max="9" width="17.28515625" style="2" bestFit="1" customWidth="1"/>
    <col min="10" max="10" width="8" style="1" bestFit="1" customWidth="1"/>
    <col min="11" max="11" width="3" style="1" customWidth="1"/>
    <col min="12" max="15" width="9.140625" style="1"/>
    <col min="16" max="16" width="10" style="9" bestFit="1" customWidth="1"/>
    <col min="17" max="16384" width="9.140625" style="1"/>
  </cols>
  <sheetData>
    <row r="1" spans="1:16" ht="23.25" thickBot="1" x14ac:dyDescent="0.25">
      <c r="A1" s="193" t="s">
        <v>60</v>
      </c>
      <c r="B1" s="194"/>
      <c r="D1" s="145" t="s">
        <v>59</v>
      </c>
      <c r="E1" s="36" t="s">
        <v>130</v>
      </c>
      <c r="F1" s="35" t="s">
        <v>58</v>
      </c>
      <c r="G1" s="35"/>
      <c r="H1" s="35" t="s">
        <v>45</v>
      </c>
      <c r="I1" s="34" t="s">
        <v>44</v>
      </c>
      <c r="J1" s="24">
        <f t="array" ref="J1:J126">_xll.qlPiecewiseYieldCurveData(YieldCurve)</f>
        <v>4.7562690106835309E-3</v>
      </c>
    </row>
    <row r="2" spans="1:16" x14ac:dyDescent="0.2">
      <c r="A2" s="33" t="s">
        <v>57</v>
      </c>
      <c r="B2" s="32">
        <v>6</v>
      </c>
      <c r="D2" s="25" t="str">
        <f t="array" ref="D2:D126">_xll.qlRateHelperSelection(_xll.ohFilter(RateHelpers,RateHelpersIncluded),_xll.ohFilter(RateHelpersPriority,RateHelpersIncluded),nIMMFutures,nSerialFutures,FrontFuturesRollingDays,DepoInclusionCriteria,_xll.ohFilter(MinDistance,RateHelpersIncluded),Trigger)</f>
        <v>obj_00352</v>
      </c>
      <c r="E2" s="25" t="str">
        <f>_xll.qlRateHelperQuoteName(D2)</f>
        <v>GBPOND_Quote</v>
      </c>
      <c r="F2" s="24">
        <f>_xll.qlRateHelperRate($D2)</f>
        <v>4.7562999999999998E-3</v>
      </c>
      <c r="G2" s="24" t="str">
        <f>IF(ISERROR(_xll.qlSwapRateHelperSpread($D2)),IF(ISERROR(_xll.qlFuturesRateHelperConvexityAdjustment($D2)),"--",_xll.qlFuturesRateHelperConvexityAdjustment($D2)),_xll.qlSwapRateHelperSpread($D2))</f>
        <v>--</v>
      </c>
      <c r="H2" s="23">
        <f>_xll.qlRateHelperEarliestDate($D2)</f>
        <v>41914</v>
      </c>
      <c r="I2" s="22">
        <f>_xll.qlRateHelperLatestDate($D2)</f>
        <v>41915</v>
      </c>
      <c r="J2" s="24">
        <v>4.7562690106835309E-3</v>
      </c>
      <c r="M2" s="73"/>
      <c r="N2" s="73"/>
      <c r="O2" s="73"/>
      <c r="P2" s="183"/>
    </row>
    <row r="3" spans="1:16" x14ac:dyDescent="0.2">
      <c r="A3" s="29" t="s">
        <v>56</v>
      </c>
      <c r="B3" s="31">
        <v>0</v>
      </c>
      <c r="D3" s="25" t="str">
        <v>obj_00360</v>
      </c>
      <c r="E3" s="25" t="str">
        <f>_xll.qlRateHelperQuoteName(D3)</f>
        <v>GBPSND_Mx_Quote</v>
      </c>
      <c r="F3" s="24">
        <f>_xll.qlRateHelperRate($D3)</f>
        <v>4.8187999999999998E-3</v>
      </c>
      <c r="G3" s="24" t="str">
        <f>IF(ISERROR(_xll.qlSwapRateHelperSpread($D3)),IF(ISERROR(_xll.qlFuturesRateHelperConvexityAdjustment($D3)),"--",_xll.qlFuturesRateHelperConvexityAdjustment($D3)),_xll.qlSwapRateHelperSpread($D3))</f>
        <v>--</v>
      </c>
      <c r="H3" s="23">
        <f>_xll.qlRateHelperEarliestDate($D3)</f>
        <v>41915</v>
      </c>
      <c r="I3" s="22">
        <f>_xll.qlRateHelperLatestDate($D3)</f>
        <v>41918</v>
      </c>
      <c r="J3" s="24">
        <v>4.8030956834980492E-3</v>
      </c>
      <c r="M3" s="73"/>
      <c r="N3" s="73"/>
      <c r="O3" s="73"/>
      <c r="P3" s="183"/>
    </row>
    <row r="4" spans="1:16" x14ac:dyDescent="0.2">
      <c r="A4" s="29" t="s">
        <v>55</v>
      </c>
      <c r="B4" s="31">
        <v>5</v>
      </c>
      <c r="D4" s="25" t="str">
        <v>obj_0034e</v>
      </c>
      <c r="E4" s="25" t="str">
        <f>_xll.qlRateHelperQuoteName(D4)</f>
        <v>GBPSWD_Quote</v>
      </c>
      <c r="F4" s="24">
        <f>_xll.qlRateHelperRate($D4)</f>
        <v>4.8187999999999998E-3</v>
      </c>
      <c r="G4" s="24" t="str">
        <f>IF(ISERROR(_xll.qlSwapRateHelperSpread($D4)),IF(ISERROR(_xll.qlFuturesRateHelperConvexityAdjustment($D4)),"--",_xll.qlFuturesRateHelperConvexityAdjustment($D4)),_xll.qlSwapRateHelperSpread($D4))</f>
        <v>--</v>
      </c>
      <c r="H4" s="23">
        <f>_xll.qlRateHelperEarliestDate($D4)</f>
        <v>41914</v>
      </c>
      <c r="I4" s="22">
        <f>_xll.qlRateHelperLatestDate($D4)</f>
        <v>41921</v>
      </c>
      <c r="J4" s="24">
        <v>4.8185773481022763E-3</v>
      </c>
      <c r="M4" s="73"/>
      <c r="N4" s="73"/>
      <c r="O4" s="73"/>
      <c r="P4" s="183"/>
    </row>
    <row r="5" spans="1:16" x14ac:dyDescent="0.2">
      <c r="A5" s="29" t="s">
        <v>54</v>
      </c>
      <c r="B5" s="30" t="s">
        <v>53</v>
      </c>
      <c r="D5" s="25" t="str">
        <v>obj_00363</v>
      </c>
      <c r="E5" s="25" t="str">
        <f>_xll.qlRateHelperQuoteName(D5)</f>
        <v>GBP2WD_Mx_Quote</v>
      </c>
      <c r="F5" s="24">
        <f>_xll.qlRateHelperRate($D5)</f>
        <v>4.88095417E-3</v>
      </c>
      <c r="G5" s="24" t="str">
        <f>IF(ISERROR(_xll.qlSwapRateHelperSpread($D5)),IF(ISERROR(_xll.qlFuturesRateHelperConvexityAdjustment($D5)),"--",_xll.qlFuturesRateHelperConvexityAdjustment($D5)),_xll.qlSwapRateHelperSpread($D5))</f>
        <v>--</v>
      </c>
      <c r="H5" s="23">
        <f>_xll.qlRateHelperEarliestDate($D5)</f>
        <v>41914</v>
      </c>
      <c r="I5" s="22">
        <f>_xll.qlRateHelperLatestDate($D5)</f>
        <v>41928</v>
      </c>
      <c r="J5" s="24">
        <v>4.8804973338848964E-3</v>
      </c>
      <c r="M5" s="73"/>
      <c r="N5" s="73"/>
      <c r="O5" s="73"/>
      <c r="P5" s="183"/>
    </row>
    <row r="6" spans="1:16" x14ac:dyDescent="0.2">
      <c r="A6" s="29" t="s">
        <v>52</v>
      </c>
      <c r="B6" s="28" t="str">
        <f>_xll.ohRangeRetrieveError(Selected!D2)</f>
        <v/>
      </c>
      <c r="D6" s="25" t="str">
        <v>obj_00358</v>
      </c>
      <c r="E6" s="25" t="str">
        <f>_xll.qlRateHelperQuoteName(D6)</f>
        <v>GBP1MD_Quote</v>
      </c>
      <c r="F6" s="24">
        <f>_xll.qlRateHelperRate($D6)</f>
        <v>5.0319000000000006E-3</v>
      </c>
      <c r="G6" s="24" t="str">
        <f>IF(ISERROR(_xll.qlSwapRateHelperSpread($D6)),IF(ISERROR(_xll.qlFuturesRateHelperConvexityAdjustment($D6)),"--",_xll.qlFuturesRateHelperConvexityAdjustment($D6)),_xll.qlSwapRateHelperSpread($D6))</f>
        <v>--</v>
      </c>
      <c r="H6" s="23">
        <f>_xll.qlRateHelperEarliestDate($D6)</f>
        <v>41914</v>
      </c>
      <c r="I6" s="22">
        <f>_xll.qlRateHelperLatestDate($D6)</f>
        <v>41946</v>
      </c>
      <c r="J6" s="24">
        <v>5.0307904075850805E-3</v>
      </c>
      <c r="M6" s="73"/>
      <c r="N6" s="73"/>
      <c r="O6" s="73"/>
      <c r="P6" s="183"/>
    </row>
    <row r="7" spans="1:16" ht="12" thickBot="1" x14ac:dyDescent="0.25">
      <c r="A7" s="27" t="str">
        <f>_xll.ohGroup(RateHelperPrefix&amp;"_RateHelpersSelected",_xll.ohPack(Selected!D2:D126),TRUE,,ObjectOverwrite)</f>
        <v>GBP_YCSTDRH_RateHelpersSelected#0010</v>
      </c>
      <c r="B7" s="26" t="str">
        <f>_xll.ohRangeRetrieveError(RateHelpersSelected)</f>
        <v/>
      </c>
      <c r="D7" s="25" t="str">
        <v>obj_00349</v>
      </c>
      <c r="E7" s="25" t="str">
        <f>_xll.qlRateHelperQuoteName(D7)</f>
        <v>GBP2MD_Quote</v>
      </c>
      <c r="F7" s="24">
        <f>_xll.qlRateHelperRate($D7)</f>
        <v>5.3337999999999997E-3</v>
      </c>
      <c r="G7" s="24" t="str">
        <f>IF(ISERROR(_xll.qlSwapRateHelperSpread($D7)),IF(ISERROR(_xll.qlFuturesRateHelperConvexityAdjustment($D7)),"--",_xll.qlFuturesRateHelperConvexityAdjustment($D7)),_xll.qlSwapRateHelperSpread($D7))</f>
        <v>--</v>
      </c>
      <c r="H7" s="23">
        <f>_xll.qlRateHelperEarliestDate($D7)</f>
        <v>41914</v>
      </c>
      <c r="I7" s="22">
        <f>_xll.qlRateHelperLatestDate($D7)</f>
        <v>41975</v>
      </c>
      <c r="J7" s="24">
        <v>5.331424131293741E-3</v>
      </c>
      <c r="M7" s="73"/>
      <c r="N7" s="73"/>
      <c r="O7" s="73"/>
      <c r="P7" s="183"/>
    </row>
    <row r="8" spans="1:16" x14ac:dyDescent="0.2">
      <c r="D8" s="25" t="str">
        <v>obj_0034f</v>
      </c>
      <c r="E8" s="25" t="str">
        <f>_xll.qlRateHelperQuoteName(D8)</f>
        <v>GBP3MD_Quote</v>
      </c>
      <c r="F8" s="24">
        <f>_xll.qlRateHelperRate($D8)</f>
        <v>5.6274999999999997E-3</v>
      </c>
      <c r="G8" s="24" t="str">
        <f>IF(ISERROR(_xll.qlSwapRateHelperSpread($D8)),IF(ISERROR(_xll.qlFuturesRateHelperConvexityAdjustment($D8)),"--",_xll.qlFuturesRateHelperConvexityAdjustment($D8)),_xll.qlSwapRateHelperSpread($D8))</f>
        <v>--</v>
      </c>
      <c r="H8" s="23">
        <f>_xll.qlRateHelperEarliestDate($D8)</f>
        <v>41914</v>
      </c>
      <c r="I8" s="22">
        <f>_xll.qlRateHelperLatestDate($D8)</f>
        <v>42006</v>
      </c>
      <c r="J8" s="24">
        <v>5.6235126391804479E-3</v>
      </c>
      <c r="M8" s="73"/>
      <c r="N8" s="73"/>
      <c r="O8" s="73"/>
      <c r="P8" s="183"/>
    </row>
    <row r="9" spans="1:16" x14ac:dyDescent="0.2">
      <c r="D9" s="25" t="str">
        <v>obj_0035b</v>
      </c>
      <c r="E9" s="25" t="str">
        <f>_xll.qlRateHelperQuoteName(D9)</f>
        <v>GBP4MD_Mx_Quote</v>
      </c>
      <c r="F9" s="24">
        <f>_xll.qlRateHelperRate($D9)</f>
        <v>6.1276219800000002E-3</v>
      </c>
      <c r="G9" s="24" t="str">
        <f>IF(ISERROR(_xll.qlSwapRateHelperSpread($D9)),IF(ISERROR(_xll.qlFuturesRateHelperConvexityAdjustment($D9)),"--",_xll.qlFuturesRateHelperConvexityAdjustment($D9)),_xll.qlSwapRateHelperSpread($D9))</f>
        <v>--</v>
      </c>
      <c r="H9" s="23">
        <f>_xll.qlRateHelperEarliestDate($D9)</f>
        <v>41914</v>
      </c>
      <c r="I9" s="22">
        <f>_xll.qlRateHelperLatestDate($D9)</f>
        <v>42037</v>
      </c>
      <c r="J9" s="24">
        <v>6.1213041368618727E-3</v>
      </c>
      <c r="M9" s="73"/>
      <c r="N9" s="73"/>
      <c r="O9" s="73"/>
      <c r="P9" s="183"/>
    </row>
    <row r="10" spans="1:16" x14ac:dyDescent="0.2">
      <c r="D10" s="25" t="str">
        <v>obj_0035d</v>
      </c>
      <c r="E10" s="25" t="str">
        <f>_xll.qlRateHelperQuoteName(D10)</f>
        <v>GBP5MD_Mx_Quote</v>
      </c>
      <c r="F10" s="24">
        <f>_xll.qlRateHelperRate($D10)</f>
        <v>6.5793450499999993E-3</v>
      </c>
      <c r="G10" s="24" t="str">
        <f>IF(ISERROR(_xll.qlSwapRateHelperSpread($D10)),IF(ISERROR(_xll.qlFuturesRateHelperConvexityAdjustment($D10)),"--",_xll.qlFuturesRateHelperConvexityAdjustment($D10)),_xll.qlSwapRateHelperSpread($D10))</f>
        <v>--</v>
      </c>
      <c r="H10" s="23">
        <f>_xll.qlRateHelperEarliestDate($D10)</f>
        <v>41914</v>
      </c>
      <c r="I10" s="22">
        <f>_xll.qlRateHelperLatestDate($D10)</f>
        <v>42065</v>
      </c>
      <c r="J10" s="24">
        <v>6.5704072167940657E-3</v>
      </c>
      <c r="M10" s="73"/>
      <c r="N10" s="73"/>
      <c r="O10" s="73"/>
      <c r="P10" s="183"/>
    </row>
    <row r="11" spans="1:16" x14ac:dyDescent="0.2">
      <c r="D11" s="25" t="str">
        <v>obj_00350</v>
      </c>
      <c r="E11" s="25" t="str">
        <f>_xll.qlRateHelperQuoteName(D11)</f>
        <v>GBP6MD_Quote</v>
      </c>
      <c r="F11" s="24">
        <f>_xll.qlRateHelperRate($D11)</f>
        <v>7.0955999999999997E-3</v>
      </c>
      <c r="G11" s="24" t="str">
        <f>IF(ISERROR(_xll.qlSwapRateHelperSpread($D11)),IF(ISERROR(_xll.qlFuturesRateHelperConvexityAdjustment($D11)),"--",_xll.qlFuturesRateHelperConvexityAdjustment($D11)),_xll.qlSwapRateHelperSpread($D11))</f>
        <v>--</v>
      </c>
      <c r="H11" s="23">
        <f>_xll.qlRateHelperEarliestDate($D11)</f>
        <v>41914</v>
      </c>
      <c r="I11" s="22">
        <f>_xll.qlRateHelperLatestDate($D11)</f>
        <v>42096</v>
      </c>
      <c r="J11" s="24">
        <v>7.0830771290294834E-3</v>
      </c>
      <c r="M11" s="73"/>
      <c r="N11" s="73"/>
      <c r="O11" s="73"/>
      <c r="P11" s="183"/>
    </row>
    <row r="12" spans="1:16" x14ac:dyDescent="0.2">
      <c r="D12" s="25" t="str">
        <v>obj_00362</v>
      </c>
      <c r="E12" s="25" t="str">
        <f>_xll.qlRateHelperQuoteName(D12)</f>
        <v>GBP7MD_Mx_Quote</v>
      </c>
      <c r="F12" s="24">
        <f>_xll.qlRateHelperRate($D12)</f>
        <v>7.63198846E-3</v>
      </c>
      <c r="G12" s="24" t="str">
        <f>IF(ISERROR(_xll.qlSwapRateHelperSpread($D12)),IF(ISERROR(_xll.qlFuturesRateHelperConvexityAdjustment($D12)),"--",_xll.qlFuturesRateHelperConvexityAdjustment($D12)),_xll.qlSwapRateHelperSpread($D12))</f>
        <v>--</v>
      </c>
      <c r="H12" s="23">
        <f>_xll.qlRateHelperEarliestDate($D12)</f>
        <v>41914</v>
      </c>
      <c r="I12" s="22">
        <f>_xll.qlRateHelperLatestDate($D12)</f>
        <v>42129</v>
      </c>
      <c r="J12" s="24">
        <v>7.6148846901118398E-3</v>
      </c>
      <c r="M12" s="73"/>
      <c r="N12" s="73"/>
      <c r="O12" s="73"/>
      <c r="P12" s="183"/>
    </row>
    <row r="13" spans="1:16" x14ac:dyDescent="0.2">
      <c r="D13" s="25" t="str">
        <v>obj_0035c</v>
      </c>
      <c r="E13" s="25" t="str">
        <f>_xll.qlRateHelperQuoteName(D13)</f>
        <v>GBP8MD_Mx_Quote</v>
      </c>
      <c r="F13" s="24">
        <f>_xll.qlRateHelperRate($D13)</f>
        <v>8.2423615399999997E-3</v>
      </c>
      <c r="G13" s="24" t="str">
        <f>IF(ISERROR(_xll.qlSwapRateHelperSpread($D13)),IF(ISERROR(_xll.qlFuturesRateHelperConvexityAdjustment($D13)),"--",_xll.qlFuturesRateHelperConvexityAdjustment($D13)),_xll.qlSwapRateHelperSpread($D13))</f>
        <v>--</v>
      </c>
      <c r="H13" s="23">
        <f>_xll.qlRateHelperEarliestDate($D13)</f>
        <v>41914</v>
      </c>
      <c r="I13" s="22">
        <f>_xll.qlRateHelperLatestDate($D13)</f>
        <v>42157</v>
      </c>
      <c r="J13" s="24">
        <v>8.2198294438512211E-3</v>
      </c>
      <c r="M13" s="73"/>
      <c r="N13" s="73"/>
      <c r="O13" s="73"/>
      <c r="P13" s="183"/>
    </row>
    <row r="14" spans="1:16" x14ac:dyDescent="0.2">
      <c r="D14" s="25" t="str">
        <v>obj_003b4</v>
      </c>
      <c r="E14" s="25" t="str">
        <f>_xll.qlRateHelperQuoteName(D14)</f>
        <v>stub</v>
      </c>
      <c r="F14" s="24">
        <f>_xll.qlRateHelperRate($D14)</f>
        <v>8.5088269200000004E-3</v>
      </c>
      <c r="G14" s="24" t="str">
        <f>IF(ISERROR(_xll.qlSwapRateHelperSpread($D14)),IF(ISERROR(_xll.qlFuturesRateHelperConvexityAdjustment($D14)),"--",_xll.qlFuturesRateHelperConvexityAdjustment($D14)),_xll.qlSwapRateHelperSpread($D14))</f>
        <v>--</v>
      </c>
      <c r="H14" s="23">
        <f>_xll.qlRateHelperEarliestDate($D14)</f>
        <v>41914</v>
      </c>
      <c r="I14" s="22">
        <f>_xll.qlRateHelperLatestDate($D14)</f>
        <v>42172</v>
      </c>
      <c r="J14" s="24">
        <v>8.4833410649101989E-3</v>
      </c>
      <c r="M14" s="73"/>
      <c r="N14" s="73"/>
      <c r="O14" s="73"/>
      <c r="P14" s="183"/>
    </row>
    <row r="15" spans="1:16" x14ac:dyDescent="0.2">
      <c r="D15" s="25" t="str">
        <v>obj_0038f</v>
      </c>
      <c r="E15" s="25" t="str">
        <f>_xll.qlRateHelperQuoteName(D15)</f>
        <v>GBPFUT3MM5_Quote</v>
      </c>
      <c r="F15" s="24">
        <f>_xll.qlRateHelperRate($D15)</f>
        <v>9.7079999999999389E-3</v>
      </c>
      <c r="G15" s="24">
        <f>IF(ISERROR(_xll.qlSwapRateHelperSpread($D15)),IF(ISERROR(_xll.qlFuturesRateHelperConvexityAdjustment($D15)),"--",_xll.qlFuturesRateHelperConvexityAdjustment($D15)),_xll.qlSwapRateHelperSpread($D15))</f>
        <v>0</v>
      </c>
      <c r="H15" s="23">
        <f>_xll.qlRateHelperEarliestDate($D15)</f>
        <v>42172</v>
      </c>
      <c r="I15" s="22">
        <f>_xll.qlRateHelperLatestDate($D15)</f>
        <v>42264</v>
      </c>
      <c r="J15" s="24">
        <v>8.8021344155551923E-3</v>
      </c>
      <c r="M15" s="73"/>
      <c r="N15" s="73"/>
      <c r="O15" s="73"/>
      <c r="P15" s="183"/>
    </row>
    <row r="16" spans="1:16" x14ac:dyDescent="0.2">
      <c r="D16" s="25" t="str">
        <v>obj_00388</v>
      </c>
      <c r="E16" s="25" t="str">
        <f>_xll.qlRateHelperQuoteName(D16)</f>
        <v>GBPFUT3MU5_Quote</v>
      </c>
      <c r="F16" s="24">
        <f>_xll.qlRateHelperRate($D16)</f>
        <v>1.1483000000000021E-2</v>
      </c>
      <c r="G16" s="24">
        <f>IF(ISERROR(_xll.qlSwapRateHelperSpread($D16)),IF(ISERROR(_xll.qlFuturesRateHelperConvexityAdjustment($D16)),"--",_xll.qlFuturesRateHelperConvexityAdjustment($D16)),_xll.qlSwapRateHelperSpread($D16))</f>
        <v>0</v>
      </c>
      <c r="H16" s="23">
        <f>_xll.qlRateHelperEarliestDate($D16)</f>
        <v>42263</v>
      </c>
      <c r="I16" s="22">
        <f>_xll.qlRateHelperLatestDate($D16)</f>
        <v>42354</v>
      </c>
      <c r="J16" s="24">
        <v>9.3504446227695645E-3</v>
      </c>
      <c r="M16" s="182"/>
      <c r="N16" s="73"/>
      <c r="O16" s="73"/>
      <c r="P16" s="183"/>
    </row>
    <row r="17" spans="4:16" x14ac:dyDescent="0.2">
      <c r="D17" s="25" t="str">
        <v>obj_0039a</v>
      </c>
      <c r="E17" s="25" t="str">
        <f>_xll.qlRateHelperQuoteName(D17)</f>
        <v>GBPFUT3MZ5_Quote</v>
      </c>
      <c r="F17" s="24">
        <f>_xll.qlRateHelperRate($D17)</f>
        <v>1.3352000000000031E-2</v>
      </c>
      <c r="G17" s="24">
        <f>IF(ISERROR(_xll.qlSwapRateHelperSpread($D17)),IF(ISERROR(_xll.qlFuturesRateHelperConvexityAdjustment($D17)),"--",_xll.qlFuturesRateHelperConvexityAdjustment($D17)),_xll.qlSwapRateHelperSpread($D17))</f>
        <v>0</v>
      </c>
      <c r="H17" s="23">
        <f>_xll.qlRateHelperEarliestDate($D17)</f>
        <v>42354</v>
      </c>
      <c r="I17" s="22">
        <f>_xll.qlRateHelperLatestDate($D17)</f>
        <v>42445</v>
      </c>
      <c r="J17" s="24">
        <v>1.0032410128457958E-2</v>
      </c>
      <c r="M17" s="73"/>
      <c r="N17" s="73"/>
      <c r="O17" s="73"/>
      <c r="P17" s="183"/>
    </row>
    <row r="18" spans="4:16" x14ac:dyDescent="0.2">
      <c r="D18" s="25" t="str">
        <v>obj_0037c</v>
      </c>
      <c r="E18" s="25" t="str">
        <f>_xll.qlRateHelperQuoteName(D18)</f>
        <v>GBPFUT3MH6_Quote</v>
      </c>
      <c r="F18" s="24">
        <f>_xll.qlRateHelperRate($D18)</f>
        <v>1.5116000000000018E-2</v>
      </c>
      <c r="G18" s="24">
        <f>IF(ISERROR(_xll.qlSwapRateHelperSpread($D18)),IF(ISERROR(_xll.qlFuturesRateHelperConvexityAdjustment($D18)),"--",_xll.qlFuturesRateHelperConvexityAdjustment($D18)),_xll.qlSwapRateHelperSpread($D18))</f>
        <v>0</v>
      </c>
      <c r="H18" s="23">
        <f>_xll.qlRateHelperEarliestDate($D18)</f>
        <v>42445</v>
      </c>
      <c r="I18" s="22">
        <f>_xll.qlRateHelperLatestDate($D18)</f>
        <v>42537</v>
      </c>
      <c r="J18" s="24">
        <v>1.0778875146395221E-2</v>
      </c>
      <c r="M18" s="182"/>
      <c r="N18" s="73"/>
      <c r="O18" s="73"/>
      <c r="P18" s="183"/>
    </row>
    <row r="19" spans="4:16" x14ac:dyDescent="0.2">
      <c r="D19" s="25" t="str">
        <v>obj_0037e</v>
      </c>
      <c r="E19" s="25" t="str">
        <f>_xll.qlRateHelperQuoteName(D19)</f>
        <v>GBPFUT3MM6_Quote</v>
      </c>
      <c r="F19" s="24">
        <f>_xll.qlRateHelperRate($D19)</f>
        <v>1.6673999999999967E-2</v>
      </c>
      <c r="G19" s="24">
        <f>IF(ISERROR(_xll.qlSwapRateHelperSpread($D19)),IF(ISERROR(_xll.qlFuturesRateHelperConvexityAdjustment($D19)),"--",_xll.qlFuturesRateHelperConvexityAdjustment($D19)),_xll.qlSwapRateHelperSpread($D19))</f>
        <v>0</v>
      </c>
      <c r="H19" s="23">
        <f>_xll.qlRateHelperEarliestDate($D19)</f>
        <v>42536</v>
      </c>
      <c r="I19" s="22">
        <f>_xll.qlRateHelperLatestDate($D19)</f>
        <v>42628</v>
      </c>
      <c r="J19" s="24">
        <v>1.1526900639921173E-2</v>
      </c>
      <c r="M19" s="182"/>
      <c r="N19" s="73"/>
      <c r="O19" s="73"/>
      <c r="P19" s="183"/>
    </row>
    <row r="20" spans="4:16" x14ac:dyDescent="0.2">
      <c r="D20" s="25" t="str">
        <v>obj_0038b</v>
      </c>
      <c r="E20" s="25" t="str">
        <f>_xll.qlRateHelperQuoteName(D20)</f>
        <v>GBPFUT3MU6_Quote</v>
      </c>
      <c r="F20" s="24">
        <f>_xll.qlRateHelperRate($D20)</f>
        <v>1.8324999999999925E-2</v>
      </c>
      <c r="G20" s="24">
        <f>IF(ISERROR(_xll.qlSwapRateHelperSpread($D20)),IF(ISERROR(_xll.qlFuturesRateHelperConvexityAdjustment($D20)),"--",_xll.qlFuturesRateHelperConvexityAdjustment($D20)),_xll.qlSwapRateHelperSpread($D20))</f>
        <v>0</v>
      </c>
      <c r="H20" s="23">
        <f>_xll.qlRateHelperEarliestDate($D20)</f>
        <v>42634</v>
      </c>
      <c r="I20" s="22">
        <f>_xll.qlRateHelperLatestDate($D20)</f>
        <v>42725</v>
      </c>
      <c r="J20" s="24">
        <v>1.2329064012159826E-2</v>
      </c>
      <c r="M20" s="182"/>
      <c r="N20" s="73"/>
      <c r="O20" s="73"/>
      <c r="P20" s="183"/>
    </row>
    <row r="21" spans="4:16" x14ac:dyDescent="0.2">
      <c r="D21" s="25" t="str">
        <v>obj_00398</v>
      </c>
      <c r="E21" s="25" t="str">
        <f>_xll.qlRateHelperQuoteName(D21)</f>
        <v>GBPSB6L3Y_Quote</v>
      </c>
      <c r="F21" s="24">
        <f>_xll.qlRateHelperRate($D21)</f>
        <v>1.5070000000000002E-2</v>
      </c>
      <c r="G21" s="24">
        <f>IF(ISERROR(_xll.qlSwapRateHelperSpread($D21)),IF(ISERROR(_xll.qlFuturesRateHelperConvexityAdjustment($D21)),"--",_xll.qlFuturesRateHelperConvexityAdjustment($D21)),_xll.qlSwapRateHelperSpread($D21))</f>
        <v>0</v>
      </c>
      <c r="H21" s="23">
        <f>_xll.qlRateHelperEarliestDate($D21)</f>
        <v>41914</v>
      </c>
      <c r="I21" s="22">
        <f>_xll.qlRateHelperLatestDate($D21)</f>
        <v>43010</v>
      </c>
      <c r="J21" s="24">
        <v>1.5085861757074737E-2</v>
      </c>
      <c r="M21" s="182"/>
      <c r="N21" s="73"/>
      <c r="O21" s="73"/>
      <c r="P21" s="183"/>
    </row>
    <row r="22" spans="4:16" x14ac:dyDescent="0.2">
      <c r="D22" s="25" t="str">
        <v>obj_00373</v>
      </c>
      <c r="E22" s="25" t="str">
        <f>_xll.qlRateHelperQuoteName(D22)</f>
        <v>GBPSB6L4Y_Quote</v>
      </c>
      <c r="F22" s="24">
        <f>_xll.qlRateHelperRate($D22)</f>
        <v>1.7399999999999999E-2</v>
      </c>
      <c r="G22" s="24">
        <f>IF(ISERROR(_xll.qlSwapRateHelperSpread($D22)),IF(ISERROR(_xll.qlFuturesRateHelperConvexityAdjustment($D22)),"--",_xll.qlFuturesRateHelperConvexityAdjustment($D22)),_xll.qlSwapRateHelperSpread($D22))</f>
        <v>0</v>
      </c>
      <c r="H22" s="23">
        <f>_xll.qlRateHelperEarliestDate($D22)</f>
        <v>41914</v>
      </c>
      <c r="I22" s="22">
        <f>_xll.qlRateHelperLatestDate($D22)</f>
        <v>43375</v>
      </c>
      <c r="J22" s="24">
        <v>1.745069907014184E-2</v>
      </c>
      <c r="M22" s="73"/>
      <c r="N22" s="73"/>
      <c r="O22" s="73"/>
      <c r="P22" s="183"/>
    </row>
    <row r="23" spans="4:16" x14ac:dyDescent="0.2">
      <c r="D23" s="25" t="str">
        <v>obj_0038c</v>
      </c>
      <c r="E23" s="25" t="str">
        <f>_xll.qlRateHelperQuoteName(D23)</f>
        <v>GBPSB6L5Y_Quote</v>
      </c>
      <c r="F23" s="24">
        <f>_xll.qlRateHelperRate($D23)</f>
        <v>1.916E-2</v>
      </c>
      <c r="G23" s="24">
        <f>IF(ISERROR(_xll.qlSwapRateHelperSpread($D23)),IF(ISERROR(_xll.qlFuturesRateHelperConvexityAdjustment($D23)),"--",_xll.qlFuturesRateHelperConvexityAdjustment($D23)),_xll.qlSwapRateHelperSpread($D23))</f>
        <v>0</v>
      </c>
      <c r="H23" s="23">
        <f>_xll.qlRateHelperEarliestDate($D23)</f>
        <v>41914</v>
      </c>
      <c r="I23" s="22">
        <f>_xll.qlRateHelperLatestDate($D23)</f>
        <v>43740</v>
      </c>
      <c r="J23" s="24">
        <v>1.9250181768466178E-2</v>
      </c>
      <c r="M23" s="182"/>
      <c r="N23" s="73"/>
      <c r="O23" s="73"/>
      <c r="P23" s="183"/>
    </row>
    <row r="24" spans="4:16" x14ac:dyDescent="0.2">
      <c r="D24" s="25" t="str">
        <v>obj_0037f</v>
      </c>
      <c r="E24" s="25" t="str">
        <f>_xll.qlRateHelperQuoteName(D24)</f>
        <v>GBPSB6L6Y_Quote</v>
      </c>
      <c r="F24" s="24">
        <f>_xll.qlRateHelperRate($D24)</f>
        <v>2.0569999999999998E-2</v>
      </c>
      <c r="G24" s="24">
        <f>IF(ISERROR(_xll.qlSwapRateHelperSpread($D24)),IF(ISERROR(_xll.qlFuturesRateHelperConvexityAdjustment($D24)),"--",_xll.qlFuturesRateHelperConvexityAdjustment($D24)),_xll.qlSwapRateHelperSpread($D24))</f>
        <v>0</v>
      </c>
      <c r="H24" s="23">
        <f>_xll.qlRateHelperEarliestDate($D24)</f>
        <v>41914</v>
      </c>
      <c r="I24" s="22">
        <f>_xll.qlRateHelperLatestDate($D24)</f>
        <v>44106</v>
      </c>
      <c r="J24" s="24">
        <v>2.0703402103377774E-2</v>
      </c>
      <c r="M24" s="73"/>
      <c r="N24" s="73"/>
      <c r="O24" s="73"/>
      <c r="P24" s="183"/>
    </row>
    <row r="25" spans="4:16" x14ac:dyDescent="0.2">
      <c r="D25" s="25" t="str">
        <v>obj_00371</v>
      </c>
      <c r="E25" s="25" t="str">
        <f>_xll.qlRateHelperQuoteName(D25)</f>
        <v>GBPSB6L7Y_Quote</v>
      </c>
      <c r="F25" s="24">
        <f>_xll.qlRateHelperRate($D25)</f>
        <v>2.1729999999999999E-2</v>
      </c>
      <c r="G25" s="24">
        <f>IF(ISERROR(_xll.qlSwapRateHelperSpread($D25)),IF(ISERROR(_xll.qlFuturesRateHelperConvexityAdjustment($D25)),"--",_xll.qlFuturesRateHelperConvexityAdjustment($D25)),_xll.qlSwapRateHelperSpread($D25))</f>
        <v>0</v>
      </c>
      <c r="H25" s="23">
        <f>_xll.qlRateHelperEarliestDate($D25)</f>
        <v>41914</v>
      </c>
      <c r="I25" s="22">
        <f>_xll.qlRateHelperLatestDate($D25)</f>
        <v>44473</v>
      </c>
      <c r="J25" s="24">
        <v>2.190892966438612E-2</v>
      </c>
      <c r="M25" s="73"/>
      <c r="N25" s="73"/>
      <c r="O25" s="73"/>
      <c r="P25" s="183"/>
    </row>
    <row r="26" spans="4:16" x14ac:dyDescent="0.2">
      <c r="D26" s="25" t="str">
        <v>obj_00381</v>
      </c>
      <c r="E26" s="25" t="str">
        <f>_xll.qlRateHelperQuoteName(D26)</f>
        <v>GBPSB6L8Y_Quote</v>
      </c>
      <c r="F26" s="24">
        <f>_xll.qlRateHelperRate($D26)</f>
        <v>2.2720000000000004E-2</v>
      </c>
      <c r="G26" s="24">
        <f>IF(ISERROR(_xll.qlSwapRateHelperSpread($D26)),IF(ISERROR(_xll.qlFuturesRateHelperConvexityAdjustment($D26)),"--",_xll.qlFuturesRateHelperConvexityAdjustment($D26)),_xll.qlSwapRateHelperSpread($D26))</f>
        <v>0</v>
      </c>
      <c r="H26" s="23">
        <f>_xll.qlRateHelperEarliestDate($D26)</f>
        <v>41914</v>
      </c>
      <c r="I26" s="22">
        <f>_xll.qlRateHelperLatestDate($D26)</f>
        <v>44837</v>
      </c>
      <c r="J26" s="24">
        <v>2.2947869977657836E-2</v>
      </c>
      <c r="M26" s="73"/>
      <c r="N26" s="73"/>
      <c r="O26" s="73"/>
      <c r="P26" s="183"/>
    </row>
    <row r="27" spans="4:16" x14ac:dyDescent="0.2">
      <c r="D27" s="25" t="str">
        <v>obj_003b0</v>
      </c>
      <c r="E27" s="25" t="str">
        <f>_xll.qlRateHelperQuoteName(D27)</f>
        <v>GBPSB6L9Y_Quote</v>
      </c>
      <c r="F27" s="24">
        <f>_xll.qlRateHelperRate($D27)</f>
        <v>2.358E-2</v>
      </c>
      <c r="G27" s="24">
        <f>IF(ISERROR(_xll.qlSwapRateHelperSpread($D27)),IF(ISERROR(_xll.qlFuturesRateHelperConvexityAdjustment($D27)),"--",_xll.qlFuturesRateHelperConvexityAdjustment($D27)),_xll.qlSwapRateHelperSpread($D27))</f>
        <v>0</v>
      </c>
      <c r="H27" s="23">
        <f>_xll.qlRateHelperEarliestDate($D27)</f>
        <v>41914</v>
      </c>
      <c r="I27" s="22">
        <f>_xll.qlRateHelperLatestDate($D27)</f>
        <v>45201</v>
      </c>
      <c r="J27" s="24">
        <v>2.385913989298321E-2</v>
      </c>
      <c r="M27" s="73"/>
      <c r="N27" s="73"/>
      <c r="O27" s="73"/>
      <c r="P27" s="183"/>
    </row>
    <row r="28" spans="4:16" x14ac:dyDescent="0.2">
      <c r="D28" s="25" t="str">
        <v>obj_00366</v>
      </c>
      <c r="E28" s="25" t="str">
        <f>_xll.qlRateHelperQuoteName(D28)</f>
        <v>GBPSB6L10Y_Quote</v>
      </c>
      <c r="F28" s="24">
        <f>_xll.qlRateHelperRate($D28)</f>
        <v>2.4319999999999998E-2</v>
      </c>
      <c r="G28" s="24">
        <f>IF(ISERROR(_xll.qlSwapRateHelperSpread($D28)),IF(ISERROR(_xll.qlFuturesRateHelperConvexityAdjustment($D28)),"--",_xll.qlFuturesRateHelperConvexityAdjustment($D28)),_xll.qlSwapRateHelperSpread($D28))</f>
        <v>0</v>
      </c>
      <c r="H28" s="23">
        <f>_xll.qlRateHelperEarliestDate($D28)</f>
        <v>41914</v>
      </c>
      <c r="I28" s="22">
        <f>_xll.qlRateHelperLatestDate($D28)</f>
        <v>45567</v>
      </c>
      <c r="J28" s="24">
        <v>2.4649837192040999E-2</v>
      </c>
      <c r="M28" s="73"/>
      <c r="N28" s="73"/>
      <c r="O28" s="73"/>
      <c r="P28" s="183"/>
    </row>
    <row r="29" spans="4:16" x14ac:dyDescent="0.2">
      <c r="D29" s="25" t="str">
        <v>obj_0038d</v>
      </c>
      <c r="E29" s="25" t="str">
        <f>_xll.qlRateHelperQuoteName(D29)</f>
        <v>GBPSB6L12Y_Quote</v>
      </c>
      <c r="F29" s="24">
        <f>_xll.qlRateHelperRate($D29)</f>
        <v>2.5520000000000001E-2</v>
      </c>
      <c r="G29" s="24">
        <f>IF(ISERROR(_xll.qlSwapRateHelperSpread($D29)),IF(ISERROR(_xll.qlFuturesRateHelperConvexityAdjustment($D29)),"--",_xll.qlFuturesRateHelperConvexityAdjustment($D29)),_xll.qlSwapRateHelperSpread($D29))</f>
        <v>0</v>
      </c>
      <c r="H29" s="23">
        <f>_xll.qlRateHelperEarliestDate($D29)</f>
        <v>41914</v>
      </c>
      <c r="I29" s="22">
        <f>_xll.qlRateHelperLatestDate($D29)</f>
        <v>46297</v>
      </c>
      <c r="J29" s="24">
        <v>2.5949505296929843E-2</v>
      </c>
      <c r="M29" s="73"/>
      <c r="N29" s="73"/>
      <c r="O29" s="73"/>
      <c r="P29" s="183"/>
    </row>
    <row r="30" spans="4:16" x14ac:dyDescent="0.2">
      <c r="D30" s="25" t="str">
        <v>obj_003a3</v>
      </c>
      <c r="E30" s="25" t="str">
        <f>_xll.qlRateHelperQuoteName(D30)</f>
        <v>GBPSB6L15Y_Quote</v>
      </c>
      <c r="F30" s="24">
        <f>_xll.qlRateHelperRate($D30)</f>
        <v>2.6790000000000001E-2</v>
      </c>
      <c r="G30" s="24">
        <f>IF(ISERROR(_xll.qlSwapRateHelperSpread($D30)),IF(ISERROR(_xll.qlFuturesRateHelperConvexityAdjustment($D30)),"--",_xll.qlFuturesRateHelperConvexityAdjustment($D30)),_xll.qlSwapRateHelperSpread($D30))</f>
        <v>0</v>
      </c>
      <c r="H30" s="23">
        <f>_xll.qlRateHelperEarliestDate($D30)</f>
        <v>41914</v>
      </c>
      <c r="I30" s="22">
        <f>_xll.qlRateHelperLatestDate($D30)</f>
        <v>47393</v>
      </c>
      <c r="J30" s="24">
        <v>2.7350287642957587E-2</v>
      </c>
      <c r="M30" s="73"/>
      <c r="N30" s="73"/>
      <c r="O30" s="73"/>
      <c r="P30" s="183"/>
    </row>
    <row r="31" spans="4:16" x14ac:dyDescent="0.2">
      <c r="D31" s="25" t="str">
        <v>obj_00396</v>
      </c>
      <c r="E31" s="25" t="str">
        <f>_xll.qlRateHelperQuoteName(D31)</f>
        <v>GBPSB6L20Y_Quote</v>
      </c>
      <c r="F31" s="24">
        <f>_xll.qlRateHelperRate($D31)</f>
        <v>2.793E-2</v>
      </c>
      <c r="G31" s="24">
        <f>IF(ISERROR(_xll.qlSwapRateHelperSpread($D31)),IF(ISERROR(_xll.qlFuturesRateHelperConvexityAdjustment($D31)),"--",_xll.qlFuturesRateHelperConvexityAdjustment($D31)),_xll.qlSwapRateHelperSpread($D31))</f>
        <v>0</v>
      </c>
      <c r="H31" s="23">
        <f>_xll.qlRateHelperEarliestDate($D31)</f>
        <v>41914</v>
      </c>
      <c r="I31" s="22">
        <f>_xll.qlRateHelperLatestDate($D31)</f>
        <v>49219</v>
      </c>
      <c r="J31" s="24">
        <v>2.8615280660427608E-2</v>
      </c>
      <c r="M31" s="73"/>
      <c r="N31" s="73"/>
      <c r="O31" s="73"/>
      <c r="P31" s="183"/>
    </row>
    <row r="32" spans="4:16" x14ac:dyDescent="0.2">
      <c r="D32" s="25" t="str">
        <v>obj_0036e</v>
      </c>
      <c r="E32" s="25" t="str">
        <f>_xll.qlRateHelperQuoteName(D32)</f>
        <v>GBPSB6L25Y_Quote</v>
      </c>
      <c r="F32" s="24">
        <f>_xll.qlRateHelperRate($D32)</f>
        <v>2.8309999999999998E-2</v>
      </c>
      <c r="G32" s="24">
        <f>IF(ISERROR(_xll.qlSwapRateHelperSpread($D32)),IF(ISERROR(_xll.qlFuturesRateHelperConvexityAdjustment($D32)),"--",_xll.qlFuturesRateHelperConvexityAdjustment($D32)),_xll.qlSwapRateHelperSpread($D32))</f>
        <v>0</v>
      </c>
      <c r="H32" s="23">
        <f>_xll.qlRateHelperEarliestDate($D32)</f>
        <v>41914</v>
      </c>
      <c r="I32" s="22">
        <f>_xll.qlRateHelperLatestDate($D32)</f>
        <v>51046</v>
      </c>
      <c r="J32" s="24">
        <v>2.8966046788937903E-2</v>
      </c>
      <c r="M32" s="73"/>
      <c r="N32" s="73"/>
      <c r="O32" s="73"/>
      <c r="P32" s="183"/>
    </row>
    <row r="33" spans="4:16" x14ac:dyDescent="0.2">
      <c r="D33" s="25" t="str">
        <v>obj_003a2</v>
      </c>
      <c r="E33" s="25" t="str">
        <f>_xll.qlRateHelperQuoteName(D33)</f>
        <v>GBPSB6L30Y_Quote</v>
      </c>
      <c r="F33" s="24">
        <f>_xll.qlRateHelperRate($D33)</f>
        <v>2.8459999999999999E-2</v>
      </c>
      <c r="G33" s="24">
        <f>IF(ISERROR(_xll.qlSwapRateHelperSpread($D33)),IF(ISERROR(_xll.qlFuturesRateHelperConvexityAdjustment($D33)),"--",_xll.qlFuturesRateHelperConvexityAdjustment($D33)),_xll.qlSwapRateHelperSpread($D33))</f>
        <v>0</v>
      </c>
      <c r="H33" s="23">
        <f>_xll.qlRateHelperEarliestDate($D33)</f>
        <v>41914</v>
      </c>
      <c r="I33" s="22">
        <f>_xll.qlRateHelperLatestDate($D33)</f>
        <v>52873</v>
      </c>
      <c r="J33" s="24">
        <v>2.9049082812273495E-2</v>
      </c>
      <c r="M33" s="73"/>
      <c r="N33" s="73"/>
      <c r="O33" s="73"/>
      <c r="P33" s="183"/>
    </row>
    <row r="34" spans="4:16" x14ac:dyDescent="0.2">
      <c r="D34" s="25" t="str">
        <v>obj_003b3</v>
      </c>
      <c r="E34" s="25" t="str">
        <f>_xll.qlRateHelperQuoteName(D34)</f>
        <v>GBPSB6L40Y_Quote</v>
      </c>
      <c r="F34" s="24">
        <f>_xll.qlRateHelperRate($D34)</f>
        <v>2.8340000000000001E-2</v>
      </c>
      <c r="G34" s="24">
        <f>IF(ISERROR(_xll.qlSwapRateHelperSpread($D34)),IF(ISERROR(_xll.qlFuturesRateHelperConvexityAdjustment($D34)),"--",_xll.qlFuturesRateHelperConvexityAdjustment($D34)),_xll.qlSwapRateHelperSpread($D34))</f>
        <v>0</v>
      </c>
      <c r="H34" s="23">
        <f>_xll.qlRateHelperEarliestDate($D34)</f>
        <v>41914</v>
      </c>
      <c r="I34" s="22">
        <f>_xll.qlRateHelperLatestDate($D34)</f>
        <v>56524</v>
      </c>
      <c r="J34" s="24">
        <v>2.865098699447912E-2</v>
      </c>
      <c r="M34" s="73"/>
      <c r="N34" s="73"/>
      <c r="O34" s="73"/>
      <c r="P34" s="183"/>
    </row>
    <row r="35" spans="4:16" x14ac:dyDescent="0.2">
      <c r="D35" s="25" t="str">
        <v>obj_00372</v>
      </c>
      <c r="E35" s="25" t="str">
        <f>_xll.qlRateHelperQuoteName(D35)</f>
        <v>GBPSB6L50Y_Quote</v>
      </c>
      <c r="F35" s="24">
        <f>_xll.qlRateHelperRate($D35)</f>
        <v>2.836E-2</v>
      </c>
      <c r="G35" s="24">
        <f>IF(ISERROR(_xll.qlSwapRateHelperSpread($D35)),IF(ISERROR(_xll.qlFuturesRateHelperConvexityAdjustment($D35)),"--",_xll.qlFuturesRateHelperConvexityAdjustment($D35)),_xll.qlSwapRateHelperSpread($D35))</f>
        <v>0</v>
      </c>
      <c r="H35" s="23">
        <f>_xll.qlRateHelperEarliestDate($D35)</f>
        <v>41914</v>
      </c>
      <c r="I35" s="22">
        <f>_xll.qlRateHelperLatestDate($D35)</f>
        <v>60177</v>
      </c>
      <c r="J35" s="24">
        <v>2.8586858759194367E-2</v>
      </c>
      <c r="M35" s="73"/>
      <c r="N35" s="73"/>
      <c r="O35" s="73"/>
      <c r="P35" s="183"/>
    </row>
    <row r="36" spans="4:16" x14ac:dyDescent="0.2">
      <c r="D36" s="25" t="str">
        <v>obj_00383</v>
      </c>
      <c r="E36" s="25" t="str">
        <f>_xll.qlRateHelperQuoteName(D36)</f>
        <v>GBPSB6L60Y_Quote</v>
      </c>
      <c r="F36" s="24">
        <f>_xll.qlRateHelperRate($D36)</f>
        <v>2.8490000000000001E-2</v>
      </c>
      <c r="G36" s="24">
        <f>IF(ISERROR(_xll.qlSwapRateHelperSpread($D36)),IF(ISERROR(_xll.qlFuturesRateHelperConvexityAdjustment($D36)),"--",_xll.qlFuturesRateHelperConvexityAdjustment($D36)),_xll.qlSwapRateHelperSpread($D36))</f>
        <v>0</v>
      </c>
      <c r="H36" s="23">
        <f>_xll.qlRateHelperEarliestDate($D36)</f>
        <v>41914</v>
      </c>
      <c r="I36" s="22">
        <f>_xll.qlRateHelperLatestDate($D36)</f>
        <v>63829</v>
      </c>
      <c r="J36" s="24">
        <v>2.8818055043591528E-2</v>
      </c>
      <c r="M36" s="73"/>
      <c r="N36" s="73"/>
      <c r="O36" s="73"/>
      <c r="P36" s="183"/>
    </row>
    <row r="37" spans="4:16" x14ac:dyDescent="0.2">
      <c r="D37" s="25" t="e">
        <v>#N/A</v>
      </c>
      <c r="E37" s="25" t="e">
        <f>_xll.qlRateHelperQuoteName(D37)</f>
        <v>#VALUE!</v>
      </c>
      <c r="F37" s="24" t="e">
        <f>_xll.qlRateHelperRate($D37)</f>
        <v>#VALUE!</v>
      </c>
      <c r="G37" s="24" t="str">
        <f>IF(ISERROR(_xll.qlSwapRateHelperSpread($D37)),IF(ISERROR(_xll.qlFuturesRateHelperConvexityAdjustment($D37)),"--",_xll.qlFuturesRateHelperConvexityAdjustment($D37)),_xll.qlSwapRateHelperSpread($D37))</f>
        <v>--</v>
      </c>
      <c r="H37" s="23" t="e">
        <f>_xll.qlRateHelperEarliestDate($D37)</f>
        <v>#VALUE!</v>
      </c>
      <c r="I37" s="22" t="e">
        <f>_xll.qlRateHelperLatestDate($D37)</f>
        <v>#VALUE!</v>
      </c>
      <c r="J37" s="24" t="e">
        <v>#N/A</v>
      </c>
      <c r="M37" s="73"/>
      <c r="N37" s="73"/>
      <c r="O37" s="73"/>
      <c r="P37" s="183"/>
    </row>
    <row r="38" spans="4:16" x14ac:dyDescent="0.2">
      <c r="D38" s="25" t="e">
        <v>#N/A</v>
      </c>
      <c r="E38" s="25" t="e">
        <f>_xll.qlRateHelperQuoteName(D38)</f>
        <v>#VALUE!</v>
      </c>
      <c r="F38" s="24" t="e">
        <f>_xll.qlRateHelperRate($D38)</f>
        <v>#VALUE!</v>
      </c>
      <c r="G38" s="24" t="str">
        <f>IF(ISERROR(_xll.qlSwapRateHelperSpread($D38)),IF(ISERROR(_xll.qlFuturesRateHelperConvexityAdjustment($D38)),"--",_xll.qlFuturesRateHelperConvexityAdjustment($D38)),_xll.qlSwapRateHelperSpread($D38))</f>
        <v>--</v>
      </c>
      <c r="H38" s="23" t="e">
        <f>_xll.qlRateHelperEarliestDate($D38)</f>
        <v>#VALUE!</v>
      </c>
      <c r="I38" s="22" t="e">
        <f>_xll.qlRateHelperLatestDate($D38)</f>
        <v>#VALUE!</v>
      </c>
      <c r="J38" s="24" t="e">
        <v>#N/A</v>
      </c>
      <c r="M38" s="73"/>
      <c r="N38" s="73"/>
      <c r="O38" s="73"/>
      <c r="P38" s="183"/>
    </row>
    <row r="39" spans="4:16" x14ac:dyDescent="0.2">
      <c r="D39" s="25" t="e">
        <v>#N/A</v>
      </c>
      <c r="E39" s="25" t="e">
        <f>_xll.qlRateHelperQuoteName(D39)</f>
        <v>#VALUE!</v>
      </c>
      <c r="F39" s="24" t="e">
        <f>_xll.qlRateHelperRate($D39)</f>
        <v>#VALUE!</v>
      </c>
      <c r="G39" s="24" t="str">
        <f>IF(ISERROR(_xll.qlSwapRateHelperSpread($D39)),IF(ISERROR(_xll.qlFuturesRateHelperConvexityAdjustment($D39)),"--",_xll.qlFuturesRateHelperConvexityAdjustment($D39)),_xll.qlSwapRateHelperSpread($D39))</f>
        <v>--</v>
      </c>
      <c r="H39" s="23" t="e">
        <f>_xll.qlRateHelperEarliestDate($D39)</f>
        <v>#VALUE!</v>
      </c>
      <c r="I39" s="22" t="e">
        <f>_xll.qlRateHelperLatestDate($D39)</f>
        <v>#VALUE!</v>
      </c>
      <c r="J39" s="24" t="e">
        <v>#N/A</v>
      </c>
      <c r="M39" s="73"/>
      <c r="N39" s="73"/>
      <c r="O39" s="73"/>
      <c r="P39" s="183"/>
    </row>
    <row r="40" spans="4:16" x14ac:dyDescent="0.2">
      <c r="D40" s="25" t="e">
        <v>#N/A</v>
      </c>
      <c r="E40" s="25" t="e">
        <f>_xll.qlRateHelperQuoteName(D40)</f>
        <v>#VALUE!</v>
      </c>
      <c r="F40" s="24" t="e">
        <f>_xll.qlRateHelperRate($D40)</f>
        <v>#VALUE!</v>
      </c>
      <c r="G40" s="24" t="str">
        <f>IF(ISERROR(_xll.qlSwapRateHelperSpread($D40)),IF(ISERROR(_xll.qlFuturesRateHelperConvexityAdjustment($D40)),"--",_xll.qlFuturesRateHelperConvexityAdjustment($D40)),_xll.qlSwapRateHelperSpread($D40))</f>
        <v>--</v>
      </c>
      <c r="H40" s="23" t="e">
        <f>_xll.qlRateHelperEarliestDate($D40)</f>
        <v>#VALUE!</v>
      </c>
      <c r="I40" s="22" t="e">
        <f>_xll.qlRateHelperLatestDate($D40)</f>
        <v>#VALUE!</v>
      </c>
      <c r="J40" s="24" t="e">
        <v>#N/A</v>
      </c>
    </row>
    <row r="41" spans="4:16" x14ac:dyDescent="0.2">
      <c r="D41" s="25" t="e">
        <v>#N/A</v>
      </c>
      <c r="E41" s="25" t="e">
        <f>_xll.qlRateHelperQuoteName(D41)</f>
        <v>#VALUE!</v>
      </c>
      <c r="F41" s="24" t="e">
        <f>_xll.qlRateHelperRate($D41)</f>
        <v>#VALUE!</v>
      </c>
      <c r="G41" s="24" t="str">
        <f>IF(ISERROR(_xll.qlSwapRateHelperSpread($D41)),IF(ISERROR(_xll.qlFuturesRateHelperConvexityAdjustment($D41)),"--",_xll.qlFuturesRateHelperConvexityAdjustment($D41)),_xll.qlSwapRateHelperSpread($D41))</f>
        <v>--</v>
      </c>
      <c r="H41" s="23" t="e">
        <f>_xll.qlRateHelperEarliestDate($D41)</f>
        <v>#VALUE!</v>
      </c>
      <c r="I41" s="22" t="e">
        <f>_xll.qlRateHelperLatestDate($D41)</f>
        <v>#VALUE!</v>
      </c>
      <c r="J41" s="24" t="e">
        <v>#N/A</v>
      </c>
    </row>
    <row r="42" spans="4:16" x14ac:dyDescent="0.2">
      <c r="D42" s="25" t="e">
        <v>#N/A</v>
      </c>
      <c r="E42" s="25" t="e">
        <f>_xll.qlRateHelperQuoteName(D42)</f>
        <v>#VALUE!</v>
      </c>
      <c r="F42" s="24" t="e">
        <f>_xll.qlRateHelperRate($D42)</f>
        <v>#VALUE!</v>
      </c>
      <c r="G42" s="24" t="str">
        <f>IF(ISERROR(_xll.qlSwapRateHelperSpread($D42)),IF(ISERROR(_xll.qlFuturesRateHelperConvexityAdjustment($D42)),"--",_xll.qlFuturesRateHelperConvexityAdjustment($D42)),_xll.qlSwapRateHelperSpread($D42))</f>
        <v>--</v>
      </c>
      <c r="H42" s="23" t="e">
        <f>_xll.qlRateHelperEarliestDate($D42)</f>
        <v>#VALUE!</v>
      </c>
      <c r="I42" s="22" t="e">
        <f>_xll.qlRateHelperLatestDate($D42)</f>
        <v>#VALUE!</v>
      </c>
      <c r="J42" s="24" t="e">
        <v>#N/A</v>
      </c>
    </row>
    <row r="43" spans="4:16" x14ac:dyDescent="0.2">
      <c r="D43" s="25" t="e">
        <v>#N/A</v>
      </c>
      <c r="E43" s="25" t="e">
        <f>_xll.qlRateHelperQuoteName(D43)</f>
        <v>#VALUE!</v>
      </c>
      <c r="F43" s="24" t="e">
        <f>_xll.qlRateHelperRate($D43)</f>
        <v>#VALUE!</v>
      </c>
      <c r="G43" s="24" t="str">
        <f>IF(ISERROR(_xll.qlSwapRateHelperSpread($D43)),IF(ISERROR(_xll.qlFuturesRateHelperConvexityAdjustment($D43)),"--",_xll.qlFuturesRateHelperConvexityAdjustment($D43)),_xll.qlSwapRateHelperSpread($D43))</f>
        <v>--</v>
      </c>
      <c r="H43" s="23" t="e">
        <f>_xll.qlRateHelperEarliestDate($D43)</f>
        <v>#VALUE!</v>
      </c>
      <c r="I43" s="22" t="e">
        <f>_xll.qlRateHelperLatestDate($D43)</f>
        <v>#VALUE!</v>
      </c>
      <c r="J43" s="24" t="e">
        <v>#N/A</v>
      </c>
    </row>
    <row r="44" spans="4:16" x14ac:dyDescent="0.2">
      <c r="D44" s="25" t="e">
        <v>#N/A</v>
      </c>
      <c r="E44" s="25" t="e">
        <f>_xll.qlRateHelperQuoteName(D44)</f>
        <v>#VALUE!</v>
      </c>
      <c r="F44" s="24" t="e">
        <f>_xll.qlRateHelperRate($D44)</f>
        <v>#VALUE!</v>
      </c>
      <c r="G44" s="24" t="str">
        <f>IF(ISERROR(_xll.qlSwapRateHelperSpread($D44)),IF(ISERROR(_xll.qlFuturesRateHelperConvexityAdjustment($D44)),"--",_xll.qlFuturesRateHelperConvexityAdjustment($D44)),_xll.qlSwapRateHelperSpread($D44))</f>
        <v>--</v>
      </c>
      <c r="H44" s="23" t="e">
        <f>_xll.qlRateHelperEarliestDate($D44)</f>
        <v>#VALUE!</v>
      </c>
      <c r="I44" s="22" t="e">
        <f>_xll.qlRateHelperLatestDate($D44)</f>
        <v>#VALUE!</v>
      </c>
      <c r="J44" s="24" t="e">
        <v>#N/A</v>
      </c>
    </row>
    <row r="45" spans="4:16" x14ac:dyDescent="0.2">
      <c r="D45" s="25" t="e">
        <v>#N/A</v>
      </c>
      <c r="E45" s="25" t="e">
        <f>_xll.qlRateHelperQuoteName(D45)</f>
        <v>#VALUE!</v>
      </c>
      <c r="F45" s="24" t="e">
        <f>_xll.qlRateHelperRate($D45)</f>
        <v>#VALUE!</v>
      </c>
      <c r="G45" s="24" t="str">
        <f>IF(ISERROR(_xll.qlSwapRateHelperSpread($D45)),IF(ISERROR(_xll.qlFuturesRateHelperConvexityAdjustment($D45)),"--",_xll.qlFuturesRateHelperConvexityAdjustment($D45)),_xll.qlSwapRateHelperSpread($D45))</f>
        <v>--</v>
      </c>
      <c r="H45" s="23" t="e">
        <f>_xll.qlRateHelperEarliestDate($D45)</f>
        <v>#VALUE!</v>
      </c>
      <c r="I45" s="22" t="e">
        <f>_xll.qlRateHelperLatestDate($D45)</f>
        <v>#VALUE!</v>
      </c>
      <c r="J45" s="24" t="e">
        <v>#N/A</v>
      </c>
    </row>
    <row r="46" spans="4:16" x14ac:dyDescent="0.2">
      <c r="D46" s="25" t="e">
        <v>#N/A</v>
      </c>
      <c r="E46" s="25" t="e">
        <f>_xll.qlRateHelperQuoteName(D46)</f>
        <v>#VALUE!</v>
      </c>
      <c r="F46" s="24" t="e">
        <f>_xll.qlRateHelperRate($D46)</f>
        <v>#VALUE!</v>
      </c>
      <c r="G46" s="24" t="str">
        <f>IF(ISERROR(_xll.qlSwapRateHelperSpread($D46)),IF(ISERROR(_xll.qlFuturesRateHelperConvexityAdjustment($D46)),"--",_xll.qlFuturesRateHelperConvexityAdjustment($D46)),_xll.qlSwapRateHelperSpread($D46))</f>
        <v>--</v>
      </c>
      <c r="H46" s="23" t="e">
        <f>_xll.qlRateHelperEarliestDate($D46)</f>
        <v>#VALUE!</v>
      </c>
      <c r="I46" s="22" t="e">
        <f>_xll.qlRateHelperLatestDate($D46)</f>
        <v>#VALUE!</v>
      </c>
      <c r="J46" s="24" t="e">
        <v>#N/A</v>
      </c>
    </row>
    <row r="47" spans="4:16" x14ac:dyDescent="0.2">
      <c r="D47" s="25" t="e">
        <v>#N/A</v>
      </c>
      <c r="E47" s="25" t="e">
        <f>_xll.qlRateHelperQuoteName(D47)</f>
        <v>#VALUE!</v>
      </c>
      <c r="F47" s="24" t="e">
        <f>_xll.qlRateHelperRate($D47)</f>
        <v>#VALUE!</v>
      </c>
      <c r="G47" s="24" t="str">
        <f>IF(ISERROR(_xll.qlSwapRateHelperSpread($D47)),IF(ISERROR(_xll.qlFuturesRateHelperConvexityAdjustment($D47)),"--",_xll.qlFuturesRateHelperConvexityAdjustment($D47)),_xll.qlSwapRateHelperSpread($D47))</f>
        <v>--</v>
      </c>
      <c r="H47" s="23" t="e">
        <f>_xll.qlRateHelperEarliestDate($D47)</f>
        <v>#VALUE!</v>
      </c>
      <c r="I47" s="22" t="e">
        <f>_xll.qlRateHelperLatestDate($D47)</f>
        <v>#VALUE!</v>
      </c>
      <c r="J47" s="24" t="e">
        <v>#N/A</v>
      </c>
    </row>
    <row r="48" spans="4:16" x14ac:dyDescent="0.2">
      <c r="D48" s="25" t="e">
        <v>#N/A</v>
      </c>
      <c r="E48" s="25" t="e">
        <f>_xll.qlRateHelperQuoteName(D48)</f>
        <v>#VALUE!</v>
      </c>
      <c r="F48" s="24" t="e">
        <f>_xll.qlRateHelperRate($D48)</f>
        <v>#VALUE!</v>
      </c>
      <c r="G48" s="24" t="str">
        <f>IF(ISERROR(_xll.qlSwapRateHelperSpread($D48)),IF(ISERROR(_xll.qlFuturesRateHelperConvexityAdjustment($D48)),"--",_xll.qlFuturesRateHelperConvexityAdjustment($D48)),_xll.qlSwapRateHelperSpread($D48))</f>
        <v>--</v>
      </c>
      <c r="H48" s="23" t="e">
        <f>_xll.qlRateHelperEarliestDate($D48)</f>
        <v>#VALUE!</v>
      </c>
      <c r="I48" s="22" t="e">
        <f>_xll.qlRateHelperLatestDate($D48)</f>
        <v>#VALUE!</v>
      </c>
      <c r="J48" s="24" t="e">
        <v>#N/A</v>
      </c>
    </row>
    <row r="49" spans="4:10" x14ac:dyDescent="0.2">
      <c r="D49" s="25" t="e">
        <v>#N/A</v>
      </c>
      <c r="E49" s="25" t="e">
        <f>_xll.qlRateHelperQuoteName(D49)</f>
        <v>#VALUE!</v>
      </c>
      <c r="F49" s="24" t="e">
        <f>_xll.qlRateHelperRate($D49)</f>
        <v>#VALUE!</v>
      </c>
      <c r="G49" s="24" t="str">
        <f>IF(ISERROR(_xll.qlSwapRateHelperSpread($D49)),IF(ISERROR(_xll.qlFuturesRateHelperConvexityAdjustment($D49)),"--",_xll.qlFuturesRateHelperConvexityAdjustment($D49)),_xll.qlSwapRateHelperSpread($D49))</f>
        <v>--</v>
      </c>
      <c r="H49" s="23" t="e">
        <f>_xll.qlRateHelperEarliestDate($D49)</f>
        <v>#VALUE!</v>
      </c>
      <c r="I49" s="22" t="e">
        <f>_xll.qlRateHelperLatestDate($D49)</f>
        <v>#VALUE!</v>
      </c>
      <c r="J49" s="24" t="e">
        <v>#N/A</v>
      </c>
    </row>
    <row r="50" spans="4:10" x14ac:dyDescent="0.2">
      <c r="D50" s="25" t="e">
        <v>#N/A</v>
      </c>
      <c r="E50" s="25" t="e">
        <f>_xll.qlRateHelperQuoteName(D50)</f>
        <v>#VALUE!</v>
      </c>
      <c r="F50" s="24" t="e">
        <f>_xll.qlRateHelperRate($D50)</f>
        <v>#VALUE!</v>
      </c>
      <c r="G50" s="24" t="str">
        <f>IF(ISERROR(_xll.qlSwapRateHelperSpread($D50)),IF(ISERROR(_xll.qlFuturesRateHelperConvexityAdjustment($D50)),"--",_xll.qlFuturesRateHelperConvexityAdjustment($D50)),_xll.qlSwapRateHelperSpread($D50))</f>
        <v>--</v>
      </c>
      <c r="H50" s="23" t="e">
        <f>_xll.qlRateHelperEarliestDate($D50)</f>
        <v>#VALUE!</v>
      </c>
      <c r="I50" s="22" t="e">
        <f>_xll.qlRateHelperLatestDate($D50)</f>
        <v>#VALUE!</v>
      </c>
      <c r="J50" s="24" t="e">
        <v>#N/A</v>
      </c>
    </row>
    <row r="51" spans="4:10" x14ac:dyDescent="0.2">
      <c r="D51" s="25" t="e">
        <v>#N/A</v>
      </c>
      <c r="E51" s="25" t="e">
        <f>_xll.qlRateHelperQuoteName(D51)</f>
        <v>#VALUE!</v>
      </c>
      <c r="F51" s="24" t="e">
        <f>_xll.qlRateHelperRate($D51)</f>
        <v>#VALUE!</v>
      </c>
      <c r="G51" s="24" t="str">
        <f>IF(ISERROR(_xll.qlSwapRateHelperSpread($D51)),IF(ISERROR(_xll.qlFuturesRateHelperConvexityAdjustment($D51)),"--",_xll.qlFuturesRateHelperConvexityAdjustment($D51)),_xll.qlSwapRateHelperSpread($D51))</f>
        <v>--</v>
      </c>
      <c r="H51" s="23" t="e">
        <f>_xll.qlRateHelperEarliestDate($D51)</f>
        <v>#VALUE!</v>
      </c>
      <c r="I51" s="22" t="e">
        <f>_xll.qlRateHelperLatestDate($D51)</f>
        <v>#VALUE!</v>
      </c>
      <c r="J51" s="24" t="e">
        <v>#N/A</v>
      </c>
    </row>
    <row r="52" spans="4:10" x14ac:dyDescent="0.2">
      <c r="D52" s="25" t="e">
        <v>#N/A</v>
      </c>
      <c r="E52" s="25" t="e">
        <f>_xll.qlRateHelperQuoteName(D52)</f>
        <v>#VALUE!</v>
      </c>
      <c r="F52" s="24" t="e">
        <f>_xll.qlRateHelperRate($D52)</f>
        <v>#VALUE!</v>
      </c>
      <c r="G52" s="24" t="str">
        <f>IF(ISERROR(_xll.qlSwapRateHelperSpread($D52)),IF(ISERROR(_xll.qlFuturesRateHelperConvexityAdjustment($D52)),"--",_xll.qlFuturesRateHelperConvexityAdjustment($D52)),_xll.qlSwapRateHelperSpread($D52))</f>
        <v>--</v>
      </c>
      <c r="H52" s="23" t="e">
        <f>_xll.qlRateHelperEarliestDate($D52)</f>
        <v>#VALUE!</v>
      </c>
      <c r="I52" s="22" t="e">
        <f>_xll.qlRateHelperLatestDate($D52)</f>
        <v>#VALUE!</v>
      </c>
      <c r="J52" s="24" t="e">
        <v>#N/A</v>
      </c>
    </row>
    <row r="53" spans="4:10" x14ac:dyDescent="0.2">
      <c r="D53" s="25" t="e">
        <v>#N/A</v>
      </c>
      <c r="E53" s="25" t="e">
        <f>_xll.qlRateHelperQuoteName(D53)</f>
        <v>#VALUE!</v>
      </c>
      <c r="F53" s="24" t="e">
        <f>_xll.qlRateHelperRate($D53)</f>
        <v>#VALUE!</v>
      </c>
      <c r="G53" s="24" t="str">
        <f>IF(ISERROR(_xll.qlSwapRateHelperSpread($D53)),IF(ISERROR(_xll.qlFuturesRateHelperConvexityAdjustment($D53)),"--",_xll.qlFuturesRateHelperConvexityAdjustment($D53)),_xll.qlSwapRateHelperSpread($D53))</f>
        <v>--</v>
      </c>
      <c r="H53" s="23" t="e">
        <f>_xll.qlRateHelperEarliestDate($D53)</f>
        <v>#VALUE!</v>
      </c>
      <c r="I53" s="22" t="e">
        <f>_xll.qlRateHelperLatestDate($D53)</f>
        <v>#VALUE!</v>
      </c>
      <c r="J53" s="24" t="e">
        <v>#N/A</v>
      </c>
    </row>
    <row r="54" spans="4:10" x14ac:dyDescent="0.2">
      <c r="D54" s="25" t="e">
        <v>#N/A</v>
      </c>
      <c r="E54" s="25" t="e">
        <f>_xll.qlRateHelperQuoteName(D54)</f>
        <v>#VALUE!</v>
      </c>
      <c r="F54" s="24" t="e">
        <f>_xll.qlRateHelperRate($D54)</f>
        <v>#VALUE!</v>
      </c>
      <c r="G54" s="24" t="str">
        <f>IF(ISERROR(_xll.qlSwapRateHelperSpread($D54)),IF(ISERROR(_xll.qlFuturesRateHelperConvexityAdjustment($D54)),"--",_xll.qlFuturesRateHelperConvexityAdjustment($D54)),_xll.qlSwapRateHelperSpread($D54))</f>
        <v>--</v>
      </c>
      <c r="H54" s="23" t="e">
        <f>_xll.qlRateHelperEarliestDate($D54)</f>
        <v>#VALUE!</v>
      </c>
      <c r="I54" s="22" t="e">
        <f>_xll.qlRateHelperLatestDate($D54)</f>
        <v>#VALUE!</v>
      </c>
      <c r="J54" s="24" t="e">
        <v>#N/A</v>
      </c>
    </row>
    <row r="55" spans="4:10" x14ac:dyDescent="0.2">
      <c r="D55" s="25" t="e">
        <v>#N/A</v>
      </c>
      <c r="E55" s="25" t="e">
        <f>_xll.qlRateHelperQuoteName(D55)</f>
        <v>#VALUE!</v>
      </c>
      <c r="F55" s="24" t="e">
        <f>_xll.qlRateHelperRate($D55)</f>
        <v>#VALUE!</v>
      </c>
      <c r="G55" s="24" t="str">
        <f>IF(ISERROR(_xll.qlSwapRateHelperSpread($D55)),IF(ISERROR(_xll.qlFuturesRateHelperConvexityAdjustment($D55)),"--",_xll.qlFuturesRateHelperConvexityAdjustment($D55)),_xll.qlSwapRateHelperSpread($D55))</f>
        <v>--</v>
      </c>
      <c r="H55" s="23" t="e">
        <f>_xll.qlRateHelperEarliestDate($D55)</f>
        <v>#VALUE!</v>
      </c>
      <c r="I55" s="22" t="e">
        <f>_xll.qlRateHelperLatestDate($D55)</f>
        <v>#VALUE!</v>
      </c>
      <c r="J55" s="24" t="e">
        <v>#N/A</v>
      </c>
    </row>
    <row r="56" spans="4:10" x14ac:dyDescent="0.2">
      <c r="D56" s="25" t="e">
        <v>#N/A</v>
      </c>
      <c r="E56" s="25" t="e">
        <f>_xll.qlRateHelperQuoteName(D56)</f>
        <v>#VALUE!</v>
      </c>
      <c r="F56" s="24" t="e">
        <f>_xll.qlRateHelperRate($D56)</f>
        <v>#VALUE!</v>
      </c>
      <c r="G56" s="24" t="str">
        <f>IF(ISERROR(_xll.qlSwapRateHelperSpread($D56)),IF(ISERROR(_xll.qlFuturesRateHelperConvexityAdjustment($D56)),"--",_xll.qlFuturesRateHelperConvexityAdjustment($D56)),_xll.qlSwapRateHelperSpread($D56))</f>
        <v>--</v>
      </c>
      <c r="H56" s="23" t="e">
        <f>_xll.qlRateHelperEarliestDate($D56)</f>
        <v>#VALUE!</v>
      </c>
      <c r="I56" s="22" t="e">
        <f>_xll.qlRateHelperLatestDate($D56)</f>
        <v>#VALUE!</v>
      </c>
      <c r="J56" s="24" t="e">
        <v>#N/A</v>
      </c>
    </row>
    <row r="57" spans="4:10" x14ac:dyDescent="0.2">
      <c r="D57" s="25" t="e">
        <v>#N/A</v>
      </c>
      <c r="E57" s="25" t="e">
        <f>_xll.qlRateHelperQuoteName(D57)</f>
        <v>#VALUE!</v>
      </c>
      <c r="F57" s="24" t="e">
        <f>_xll.qlRateHelperRate($D57)</f>
        <v>#VALUE!</v>
      </c>
      <c r="G57" s="24" t="str">
        <f>IF(ISERROR(_xll.qlSwapRateHelperSpread($D57)),IF(ISERROR(_xll.qlFuturesRateHelperConvexityAdjustment($D57)),"--",_xll.qlFuturesRateHelperConvexityAdjustment($D57)),_xll.qlSwapRateHelperSpread($D57))</f>
        <v>--</v>
      </c>
      <c r="H57" s="23" t="e">
        <f>_xll.qlRateHelperEarliestDate($D57)</f>
        <v>#VALUE!</v>
      </c>
      <c r="I57" s="22" t="e">
        <f>_xll.qlRateHelperLatestDate($D57)</f>
        <v>#VALUE!</v>
      </c>
      <c r="J57" s="24" t="e">
        <v>#N/A</v>
      </c>
    </row>
    <row r="58" spans="4:10" x14ac:dyDescent="0.2">
      <c r="D58" s="25" t="e">
        <v>#N/A</v>
      </c>
      <c r="E58" s="25" t="e">
        <f>_xll.qlRateHelperQuoteName(D58)</f>
        <v>#VALUE!</v>
      </c>
      <c r="F58" s="24" t="e">
        <f>_xll.qlRateHelperRate($D58)</f>
        <v>#VALUE!</v>
      </c>
      <c r="G58" s="24" t="str">
        <f>IF(ISERROR(_xll.qlSwapRateHelperSpread($D58)),IF(ISERROR(_xll.qlFuturesRateHelperConvexityAdjustment($D58)),"--",_xll.qlFuturesRateHelperConvexityAdjustment($D58)),_xll.qlSwapRateHelperSpread($D58))</f>
        <v>--</v>
      </c>
      <c r="H58" s="23" t="e">
        <f>_xll.qlRateHelperEarliestDate($D58)</f>
        <v>#VALUE!</v>
      </c>
      <c r="I58" s="22" t="e">
        <f>_xll.qlRateHelperLatestDate($D58)</f>
        <v>#VALUE!</v>
      </c>
      <c r="J58" s="24" t="e">
        <v>#N/A</v>
      </c>
    </row>
    <row r="59" spans="4:10" x14ac:dyDescent="0.2">
      <c r="D59" s="25" t="e">
        <v>#N/A</v>
      </c>
      <c r="E59" s="25" t="e">
        <f>_xll.qlRateHelperQuoteName(D59)</f>
        <v>#VALUE!</v>
      </c>
      <c r="F59" s="24" t="e">
        <f>_xll.qlRateHelperRate($D59)</f>
        <v>#VALUE!</v>
      </c>
      <c r="G59" s="24" t="str">
        <f>IF(ISERROR(_xll.qlSwapRateHelperSpread($D59)),IF(ISERROR(_xll.qlFuturesRateHelperConvexityAdjustment($D59)),"--",_xll.qlFuturesRateHelperConvexityAdjustment($D59)),_xll.qlSwapRateHelperSpread($D59))</f>
        <v>--</v>
      </c>
      <c r="H59" s="23" t="e">
        <f>_xll.qlRateHelperEarliestDate($D59)</f>
        <v>#VALUE!</v>
      </c>
      <c r="I59" s="22" t="e">
        <f>_xll.qlRateHelperLatestDate($D59)</f>
        <v>#VALUE!</v>
      </c>
      <c r="J59" s="24" t="e">
        <v>#N/A</v>
      </c>
    </row>
    <row r="60" spans="4:10" x14ac:dyDescent="0.2">
      <c r="D60" s="25" t="e">
        <v>#N/A</v>
      </c>
      <c r="E60" s="25" t="e">
        <f>_xll.qlRateHelperQuoteName(D60)</f>
        <v>#VALUE!</v>
      </c>
      <c r="F60" s="24" t="e">
        <f>_xll.qlRateHelperRate($D60)</f>
        <v>#VALUE!</v>
      </c>
      <c r="G60" s="24" t="str">
        <f>IF(ISERROR(_xll.qlSwapRateHelperSpread($D60)),IF(ISERROR(_xll.qlFuturesRateHelperConvexityAdjustment($D60)),"--",_xll.qlFuturesRateHelperConvexityAdjustment($D60)),_xll.qlSwapRateHelperSpread($D60))</f>
        <v>--</v>
      </c>
      <c r="H60" s="23" t="e">
        <f>_xll.qlRateHelperEarliestDate($D60)</f>
        <v>#VALUE!</v>
      </c>
      <c r="I60" s="22" t="e">
        <f>_xll.qlRateHelperLatestDate($D60)</f>
        <v>#VALUE!</v>
      </c>
      <c r="J60" s="24" t="e">
        <v>#N/A</v>
      </c>
    </row>
    <row r="61" spans="4:10" x14ac:dyDescent="0.2">
      <c r="D61" s="25" t="e">
        <v>#N/A</v>
      </c>
      <c r="E61" s="25" t="e">
        <f>_xll.qlRateHelperQuoteName(D61)</f>
        <v>#VALUE!</v>
      </c>
      <c r="F61" s="24" t="e">
        <f>_xll.qlRateHelperRate($D61)</f>
        <v>#VALUE!</v>
      </c>
      <c r="G61" s="24" t="str">
        <f>IF(ISERROR(_xll.qlSwapRateHelperSpread($D61)),IF(ISERROR(_xll.qlFuturesRateHelperConvexityAdjustment($D61)),"--",_xll.qlFuturesRateHelperConvexityAdjustment($D61)),_xll.qlSwapRateHelperSpread($D61))</f>
        <v>--</v>
      </c>
      <c r="H61" s="23" t="e">
        <f>_xll.qlRateHelperEarliestDate($D61)</f>
        <v>#VALUE!</v>
      </c>
      <c r="I61" s="22" t="e">
        <f>_xll.qlRateHelperLatestDate($D61)</f>
        <v>#VALUE!</v>
      </c>
      <c r="J61" s="24" t="e">
        <v>#N/A</v>
      </c>
    </row>
    <row r="62" spans="4:10" x14ac:dyDescent="0.2">
      <c r="D62" s="25" t="e">
        <v>#N/A</v>
      </c>
      <c r="E62" s="25" t="e">
        <f>_xll.qlRateHelperQuoteName(D62)</f>
        <v>#VALUE!</v>
      </c>
      <c r="F62" s="24" t="e">
        <f>_xll.qlRateHelperRate($D62)</f>
        <v>#VALUE!</v>
      </c>
      <c r="G62" s="24" t="str">
        <f>IF(ISERROR(_xll.qlSwapRateHelperSpread($D62)),IF(ISERROR(_xll.qlFuturesRateHelperConvexityAdjustment($D62)),"--",_xll.qlFuturesRateHelperConvexityAdjustment($D62)),_xll.qlSwapRateHelperSpread($D62))</f>
        <v>--</v>
      </c>
      <c r="H62" s="23" t="e">
        <f>_xll.qlRateHelperEarliestDate($D62)</f>
        <v>#VALUE!</v>
      </c>
      <c r="I62" s="22" t="e">
        <f>_xll.qlRateHelperLatestDate($D62)</f>
        <v>#VALUE!</v>
      </c>
      <c r="J62" s="24" t="e">
        <v>#N/A</v>
      </c>
    </row>
    <row r="63" spans="4:10" x14ac:dyDescent="0.2">
      <c r="D63" s="25" t="e">
        <v>#N/A</v>
      </c>
      <c r="E63" s="25" t="e">
        <f>_xll.qlRateHelperQuoteName(D63)</f>
        <v>#VALUE!</v>
      </c>
      <c r="F63" s="24" t="e">
        <f>_xll.qlRateHelperRate($D63)</f>
        <v>#VALUE!</v>
      </c>
      <c r="G63" s="24" t="str">
        <f>IF(ISERROR(_xll.qlSwapRateHelperSpread($D63)),IF(ISERROR(_xll.qlFuturesRateHelperConvexityAdjustment($D63)),"--",_xll.qlFuturesRateHelperConvexityAdjustment($D63)),_xll.qlSwapRateHelperSpread($D63))</f>
        <v>--</v>
      </c>
      <c r="H63" s="23" t="e">
        <f>_xll.qlRateHelperEarliestDate($D63)</f>
        <v>#VALUE!</v>
      </c>
      <c r="I63" s="22" t="e">
        <f>_xll.qlRateHelperLatestDate($D63)</f>
        <v>#VALUE!</v>
      </c>
      <c r="J63" s="24" t="e">
        <v>#N/A</v>
      </c>
    </row>
    <row r="64" spans="4:10" x14ac:dyDescent="0.2">
      <c r="D64" s="25" t="e">
        <v>#N/A</v>
      </c>
      <c r="E64" s="25" t="e">
        <f>_xll.qlRateHelperQuoteName(D64)</f>
        <v>#VALUE!</v>
      </c>
      <c r="F64" s="24" t="e">
        <f>_xll.qlRateHelperRate($D64)</f>
        <v>#VALUE!</v>
      </c>
      <c r="G64" s="24" t="str">
        <f>IF(ISERROR(_xll.qlSwapRateHelperSpread($D64)),IF(ISERROR(_xll.qlFuturesRateHelperConvexityAdjustment($D64)),"--",_xll.qlFuturesRateHelperConvexityAdjustment($D64)),_xll.qlSwapRateHelperSpread($D64))</f>
        <v>--</v>
      </c>
      <c r="H64" s="23" t="e">
        <f>_xll.qlRateHelperEarliestDate($D64)</f>
        <v>#VALUE!</v>
      </c>
      <c r="I64" s="22" t="e">
        <f>_xll.qlRateHelperLatestDate($D64)</f>
        <v>#VALUE!</v>
      </c>
      <c r="J64" s="24" t="e">
        <v>#N/A</v>
      </c>
    </row>
    <row r="65" spans="4:10" x14ac:dyDescent="0.2">
      <c r="D65" s="25" t="e">
        <v>#N/A</v>
      </c>
      <c r="E65" s="25" t="e">
        <f>_xll.qlRateHelperQuoteName(D65)</f>
        <v>#VALUE!</v>
      </c>
      <c r="F65" s="24" t="e">
        <f>_xll.qlRateHelperRate($D65)</f>
        <v>#VALUE!</v>
      </c>
      <c r="G65" s="24" t="str">
        <f>IF(ISERROR(_xll.qlSwapRateHelperSpread($D65)),IF(ISERROR(_xll.qlFuturesRateHelperConvexityAdjustment($D65)),"--",_xll.qlFuturesRateHelperConvexityAdjustment($D65)),_xll.qlSwapRateHelperSpread($D65))</f>
        <v>--</v>
      </c>
      <c r="H65" s="23" t="e">
        <f>_xll.qlRateHelperEarliestDate($D65)</f>
        <v>#VALUE!</v>
      </c>
      <c r="I65" s="22" t="e">
        <f>_xll.qlRateHelperLatestDate($D65)</f>
        <v>#VALUE!</v>
      </c>
      <c r="J65" s="24" t="e">
        <v>#N/A</v>
      </c>
    </row>
    <row r="66" spans="4:10" x14ac:dyDescent="0.2">
      <c r="D66" s="25" t="e">
        <v>#N/A</v>
      </c>
      <c r="E66" s="25" t="e">
        <f>_xll.qlRateHelperQuoteName(D66)</f>
        <v>#VALUE!</v>
      </c>
      <c r="F66" s="24" t="e">
        <f>_xll.qlRateHelperRate($D66)</f>
        <v>#VALUE!</v>
      </c>
      <c r="G66" s="24" t="str">
        <f>IF(ISERROR(_xll.qlSwapRateHelperSpread($D66)),IF(ISERROR(_xll.qlFuturesRateHelperConvexityAdjustment($D66)),"--",_xll.qlFuturesRateHelperConvexityAdjustment($D66)),_xll.qlSwapRateHelperSpread($D66))</f>
        <v>--</v>
      </c>
      <c r="H66" s="23" t="e">
        <f>_xll.qlRateHelperEarliestDate($D66)</f>
        <v>#VALUE!</v>
      </c>
      <c r="I66" s="22" t="e">
        <f>_xll.qlRateHelperLatestDate($D66)</f>
        <v>#VALUE!</v>
      </c>
      <c r="J66" s="24" t="e">
        <v>#N/A</v>
      </c>
    </row>
    <row r="67" spans="4:10" x14ac:dyDescent="0.2">
      <c r="D67" s="25" t="e">
        <v>#N/A</v>
      </c>
      <c r="E67" s="25" t="e">
        <f>_xll.qlRateHelperQuoteName(D67)</f>
        <v>#VALUE!</v>
      </c>
      <c r="F67" s="24" t="e">
        <f>_xll.qlRateHelperRate($D67)</f>
        <v>#VALUE!</v>
      </c>
      <c r="G67" s="24" t="str">
        <f>IF(ISERROR(_xll.qlSwapRateHelperSpread($D67)),IF(ISERROR(_xll.qlFuturesRateHelperConvexityAdjustment($D67)),"--",_xll.qlFuturesRateHelperConvexityAdjustment($D67)),_xll.qlSwapRateHelperSpread($D67))</f>
        <v>--</v>
      </c>
      <c r="H67" s="23" t="e">
        <f>_xll.qlRateHelperEarliestDate($D67)</f>
        <v>#VALUE!</v>
      </c>
      <c r="I67" s="22" t="e">
        <f>_xll.qlRateHelperLatestDate($D67)</f>
        <v>#VALUE!</v>
      </c>
      <c r="J67" s="24" t="e">
        <v>#N/A</v>
      </c>
    </row>
    <row r="68" spans="4:10" x14ac:dyDescent="0.2">
      <c r="D68" s="25" t="e">
        <v>#N/A</v>
      </c>
      <c r="E68" s="25" t="e">
        <f>_xll.qlRateHelperQuoteName(D68)</f>
        <v>#VALUE!</v>
      </c>
      <c r="F68" s="24" t="e">
        <f>_xll.qlRateHelperRate($D68)</f>
        <v>#VALUE!</v>
      </c>
      <c r="G68" s="24" t="str">
        <f>IF(ISERROR(_xll.qlSwapRateHelperSpread($D68)),IF(ISERROR(_xll.qlFuturesRateHelperConvexityAdjustment($D68)),"--",_xll.qlFuturesRateHelperConvexityAdjustment($D68)),_xll.qlSwapRateHelperSpread($D68))</f>
        <v>--</v>
      </c>
      <c r="H68" s="23" t="e">
        <f>_xll.qlRateHelperEarliestDate($D68)</f>
        <v>#VALUE!</v>
      </c>
      <c r="I68" s="22" t="e">
        <f>_xll.qlRateHelperLatestDate($D68)</f>
        <v>#VALUE!</v>
      </c>
      <c r="J68" s="24" t="e">
        <v>#N/A</v>
      </c>
    </row>
    <row r="69" spans="4:10" x14ac:dyDescent="0.2">
      <c r="D69" s="25" t="e">
        <v>#N/A</v>
      </c>
      <c r="E69" s="25" t="e">
        <f>_xll.qlRateHelperQuoteName(D69)</f>
        <v>#VALUE!</v>
      </c>
      <c r="F69" s="24" t="e">
        <f>_xll.qlRateHelperRate($D69)</f>
        <v>#VALUE!</v>
      </c>
      <c r="G69" s="24" t="str">
        <f>IF(ISERROR(_xll.qlSwapRateHelperSpread($D69)),IF(ISERROR(_xll.qlFuturesRateHelperConvexityAdjustment($D69)),"--",_xll.qlFuturesRateHelperConvexityAdjustment($D69)),_xll.qlSwapRateHelperSpread($D69))</f>
        <v>--</v>
      </c>
      <c r="H69" s="23" t="e">
        <f>_xll.qlRateHelperEarliestDate($D69)</f>
        <v>#VALUE!</v>
      </c>
      <c r="I69" s="22" t="e">
        <f>_xll.qlRateHelperLatestDate($D69)</f>
        <v>#VALUE!</v>
      </c>
      <c r="J69" s="24" t="e">
        <v>#N/A</v>
      </c>
    </row>
    <row r="70" spans="4:10" x14ac:dyDescent="0.2">
      <c r="D70" s="25" t="e">
        <v>#N/A</v>
      </c>
      <c r="E70" s="25" t="e">
        <f>_xll.qlRateHelperQuoteName(D70)</f>
        <v>#VALUE!</v>
      </c>
      <c r="F70" s="24" t="e">
        <f>_xll.qlRateHelperRate($D70)</f>
        <v>#VALUE!</v>
      </c>
      <c r="G70" s="24" t="str">
        <f>IF(ISERROR(_xll.qlSwapRateHelperSpread($D70)),IF(ISERROR(_xll.qlFuturesRateHelperConvexityAdjustment($D70)),"--",_xll.qlFuturesRateHelperConvexityAdjustment($D70)),_xll.qlSwapRateHelperSpread($D70))</f>
        <v>--</v>
      </c>
      <c r="H70" s="23" t="e">
        <f>_xll.qlRateHelperEarliestDate($D70)</f>
        <v>#VALUE!</v>
      </c>
      <c r="I70" s="22" t="e">
        <f>_xll.qlRateHelperLatestDate($D70)</f>
        <v>#VALUE!</v>
      </c>
      <c r="J70" s="24" t="e">
        <v>#N/A</v>
      </c>
    </row>
    <row r="71" spans="4:10" x14ac:dyDescent="0.2">
      <c r="D71" s="25" t="e">
        <v>#N/A</v>
      </c>
      <c r="E71" s="25" t="e">
        <f>_xll.qlRateHelperQuoteName(D71)</f>
        <v>#VALUE!</v>
      </c>
      <c r="F71" s="24" t="e">
        <f>_xll.qlRateHelperRate($D71)</f>
        <v>#VALUE!</v>
      </c>
      <c r="G71" s="24" t="str">
        <f>IF(ISERROR(_xll.qlSwapRateHelperSpread($D71)),IF(ISERROR(_xll.qlFuturesRateHelperConvexityAdjustment($D71)),"--",_xll.qlFuturesRateHelperConvexityAdjustment($D71)),_xll.qlSwapRateHelperSpread($D71))</f>
        <v>--</v>
      </c>
      <c r="H71" s="23" t="e">
        <f>_xll.qlRateHelperEarliestDate($D71)</f>
        <v>#VALUE!</v>
      </c>
      <c r="I71" s="22" t="e">
        <f>_xll.qlRateHelperLatestDate($D71)</f>
        <v>#VALUE!</v>
      </c>
      <c r="J71" s="24" t="e">
        <v>#N/A</v>
      </c>
    </row>
    <row r="72" spans="4:10" x14ac:dyDescent="0.2">
      <c r="D72" s="25" t="e">
        <v>#N/A</v>
      </c>
      <c r="E72" s="25" t="e">
        <f>_xll.qlRateHelperQuoteName(D72)</f>
        <v>#VALUE!</v>
      </c>
      <c r="F72" s="24" t="e">
        <f>_xll.qlRateHelperRate($D72)</f>
        <v>#VALUE!</v>
      </c>
      <c r="G72" s="24" t="str">
        <f>IF(ISERROR(_xll.qlSwapRateHelperSpread($D72)),IF(ISERROR(_xll.qlFuturesRateHelperConvexityAdjustment($D72)),"--",_xll.qlFuturesRateHelperConvexityAdjustment($D72)),_xll.qlSwapRateHelperSpread($D72))</f>
        <v>--</v>
      </c>
      <c r="H72" s="23" t="e">
        <f>_xll.qlRateHelperEarliestDate($D72)</f>
        <v>#VALUE!</v>
      </c>
      <c r="I72" s="22" t="e">
        <f>_xll.qlRateHelperLatestDate($D72)</f>
        <v>#VALUE!</v>
      </c>
      <c r="J72" s="24" t="e">
        <v>#N/A</v>
      </c>
    </row>
    <row r="73" spans="4:10" x14ac:dyDescent="0.2">
      <c r="D73" s="25" t="e">
        <v>#N/A</v>
      </c>
      <c r="E73" s="25" t="e">
        <f>_xll.qlRateHelperQuoteName(D73)</f>
        <v>#VALUE!</v>
      </c>
      <c r="F73" s="24" t="e">
        <f>_xll.qlRateHelperRate($D73)</f>
        <v>#VALUE!</v>
      </c>
      <c r="G73" s="24" t="str">
        <f>IF(ISERROR(_xll.qlSwapRateHelperSpread($D73)),IF(ISERROR(_xll.qlFuturesRateHelperConvexityAdjustment($D73)),"--",_xll.qlFuturesRateHelperConvexityAdjustment($D73)),_xll.qlSwapRateHelperSpread($D73))</f>
        <v>--</v>
      </c>
      <c r="H73" s="23" t="e">
        <f>_xll.qlRateHelperEarliestDate($D73)</f>
        <v>#VALUE!</v>
      </c>
      <c r="I73" s="22" t="e">
        <f>_xll.qlRateHelperLatestDate($D73)</f>
        <v>#VALUE!</v>
      </c>
      <c r="J73" s="24" t="e">
        <v>#N/A</v>
      </c>
    </row>
    <row r="74" spans="4:10" x14ac:dyDescent="0.2">
      <c r="D74" s="25" t="e">
        <v>#N/A</v>
      </c>
      <c r="E74" s="25" t="e">
        <f>_xll.qlRateHelperQuoteName(D74)</f>
        <v>#VALUE!</v>
      </c>
      <c r="F74" s="24" t="e">
        <f>_xll.qlRateHelperRate($D74)</f>
        <v>#VALUE!</v>
      </c>
      <c r="G74" s="24" t="str">
        <f>IF(ISERROR(_xll.qlSwapRateHelperSpread($D74)),IF(ISERROR(_xll.qlFuturesRateHelperConvexityAdjustment($D74)),"--",_xll.qlFuturesRateHelperConvexityAdjustment($D74)),_xll.qlSwapRateHelperSpread($D74))</f>
        <v>--</v>
      </c>
      <c r="H74" s="23" t="e">
        <f>_xll.qlRateHelperEarliestDate($D74)</f>
        <v>#VALUE!</v>
      </c>
      <c r="I74" s="22" t="e">
        <f>_xll.qlRateHelperLatestDate($D74)</f>
        <v>#VALUE!</v>
      </c>
      <c r="J74" s="24" t="e">
        <v>#N/A</v>
      </c>
    </row>
    <row r="75" spans="4:10" x14ac:dyDescent="0.2">
      <c r="D75" s="25" t="e">
        <v>#N/A</v>
      </c>
      <c r="E75" s="25" t="e">
        <f>_xll.qlRateHelperQuoteName(D75)</f>
        <v>#VALUE!</v>
      </c>
      <c r="F75" s="24" t="e">
        <f>_xll.qlRateHelperRate($D75)</f>
        <v>#VALUE!</v>
      </c>
      <c r="G75" s="24" t="str">
        <f>IF(ISERROR(_xll.qlSwapRateHelperSpread($D75)),IF(ISERROR(_xll.qlFuturesRateHelperConvexityAdjustment($D75)),"--",_xll.qlFuturesRateHelperConvexityAdjustment($D75)),_xll.qlSwapRateHelperSpread($D75))</f>
        <v>--</v>
      </c>
      <c r="H75" s="23" t="e">
        <f>_xll.qlRateHelperEarliestDate($D75)</f>
        <v>#VALUE!</v>
      </c>
      <c r="I75" s="22" t="e">
        <f>_xll.qlRateHelperLatestDate($D75)</f>
        <v>#VALUE!</v>
      </c>
      <c r="J75" s="24" t="e">
        <v>#N/A</v>
      </c>
    </row>
    <row r="76" spans="4:10" x14ac:dyDescent="0.2">
      <c r="D76" s="25" t="e">
        <v>#N/A</v>
      </c>
      <c r="E76" s="25" t="e">
        <f>_xll.qlRateHelperQuoteName(D76)</f>
        <v>#VALUE!</v>
      </c>
      <c r="F76" s="24" t="e">
        <f>_xll.qlRateHelperRate($D76)</f>
        <v>#VALUE!</v>
      </c>
      <c r="G76" s="24" t="str">
        <f>IF(ISERROR(_xll.qlSwapRateHelperSpread($D76)),IF(ISERROR(_xll.qlFuturesRateHelperConvexityAdjustment($D76)),"--",_xll.qlFuturesRateHelperConvexityAdjustment($D76)),_xll.qlSwapRateHelperSpread($D76))</f>
        <v>--</v>
      </c>
      <c r="H76" s="23" t="e">
        <f>_xll.qlRateHelperEarliestDate($D76)</f>
        <v>#VALUE!</v>
      </c>
      <c r="I76" s="22" t="e">
        <f>_xll.qlRateHelperLatestDate($D76)</f>
        <v>#VALUE!</v>
      </c>
      <c r="J76" s="24" t="e">
        <v>#N/A</v>
      </c>
    </row>
    <row r="77" spans="4:10" x14ac:dyDescent="0.2">
      <c r="D77" s="25" t="e">
        <v>#N/A</v>
      </c>
      <c r="E77" s="25" t="e">
        <f>_xll.qlRateHelperQuoteName(D77)</f>
        <v>#VALUE!</v>
      </c>
      <c r="F77" s="24" t="e">
        <f>_xll.qlRateHelperRate($D77)</f>
        <v>#VALUE!</v>
      </c>
      <c r="G77" s="24" t="str">
        <f>IF(ISERROR(_xll.qlSwapRateHelperSpread($D77)),IF(ISERROR(_xll.qlFuturesRateHelperConvexityAdjustment($D77)),"--",_xll.qlFuturesRateHelperConvexityAdjustment($D77)),_xll.qlSwapRateHelperSpread($D77))</f>
        <v>--</v>
      </c>
      <c r="H77" s="23" t="e">
        <f>_xll.qlRateHelperEarliestDate($D77)</f>
        <v>#VALUE!</v>
      </c>
      <c r="I77" s="22" t="e">
        <f>_xll.qlRateHelperLatestDate($D77)</f>
        <v>#VALUE!</v>
      </c>
      <c r="J77" s="24" t="e">
        <v>#N/A</v>
      </c>
    </row>
    <row r="78" spans="4:10" x14ac:dyDescent="0.2">
      <c r="D78" s="25" t="e">
        <v>#N/A</v>
      </c>
      <c r="E78" s="25" t="e">
        <f>_xll.qlRateHelperQuoteName(D78)</f>
        <v>#VALUE!</v>
      </c>
      <c r="F78" s="24" t="e">
        <f>_xll.qlRateHelperRate($D78)</f>
        <v>#VALUE!</v>
      </c>
      <c r="G78" s="24" t="str">
        <f>IF(ISERROR(_xll.qlSwapRateHelperSpread($D78)),IF(ISERROR(_xll.qlFuturesRateHelperConvexityAdjustment($D78)),"--",_xll.qlFuturesRateHelperConvexityAdjustment($D78)),_xll.qlSwapRateHelperSpread($D78))</f>
        <v>--</v>
      </c>
      <c r="H78" s="23" t="e">
        <f>_xll.qlRateHelperEarliestDate($D78)</f>
        <v>#VALUE!</v>
      </c>
      <c r="I78" s="22" t="e">
        <f>_xll.qlRateHelperLatestDate($D78)</f>
        <v>#VALUE!</v>
      </c>
      <c r="J78" s="24" t="e">
        <v>#N/A</v>
      </c>
    </row>
    <row r="79" spans="4:10" x14ac:dyDescent="0.2">
      <c r="D79" s="25" t="e">
        <v>#N/A</v>
      </c>
      <c r="E79" s="25" t="e">
        <f>_xll.qlRateHelperQuoteName(D79)</f>
        <v>#VALUE!</v>
      </c>
      <c r="F79" s="24" t="e">
        <f>_xll.qlRateHelperRate($D79)</f>
        <v>#VALUE!</v>
      </c>
      <c r="G79" s="24" t="str">
        <f>IF(ISERROR(_xll.qlSwapRateHelperSpread($D79)),IF(ISERROR(_xll.qlFuturesRateHelperConvexityAdjustment($D79)),"--",_xll.qlFuturesRateHelperConvexityAdjustment($D79)),_xll.qlSwapRateHelperSpread($D79))</f>
        <v>--</v>
      </c>
      <c r="H79" s="23" t="e">
        <f>_xll.qlRateHelperEarliestDate($D79)</f>
        <v>#VALUE!</v>
      </c>
      <c r="I79" s="22" t="e">
        <f>_xll.qlRateHelperLatestDate($D79)</f>
        <v>#VALUE!</v>
      </c>
      <c r="J79" s="24" t="e">
        <v>#N/A</v>
      </c>
    </row>
    <row r="80" spans="4:10" x14ac:dyDescent="0.2">
      <c r="D80" s="25" t="e">
        <v>#N/A</v>
      </c>
      <c r="E80" s="25" t="e">
        <f>_xll.qlRateHelperQuoteName(D80)</f>
        <v>#VALUE!</v>
      </c>
      <c r="F80" s="24" t="e">
        <f>_xll.qlRateHelperRate($D80)</f>
        <v>#VALUE!</v>
      </c>
      <c r="G80" s="24" t="str">
        <f>IF(ISERROR(_xll.qlSwapRateHelperSpread($D80)),IF(ISERROR(_xll.qlFuturesRateHelperConvexityAdjustment($D80)),"--",_xll.qlFuturesRateHelperConvexityAdjustment($D80)),_xll.qlSwapRateHelperSpread($D80))</f>
        <v>--</v>
      </c>
      <c r="H80" s="23" t="e">
        <f>_xll.qlRateHelperEarliestDate($D80)</f>
        <v>#VALUE!</v>
      </c>
      <c r="I80" s="22" t="e">
        <f>_xll.qlRateHelperLatestDate($D80)</f>
        <v>#VALUE!</v>
      </c>
      <c r="J80" s="24" t="e">
        <v>#N/A</v>
      </c>
    </row>
    <row r="81" spans="4:10" x14ac:dyDescent="0.2">
      <c r="D81" s="25" t="e">
        <v>#N/A</v>
      </c>
      <c r="E81" s="25" t="e">
        <f>_xll.qlRateHelperQuoteName(D81)</f>
        <v>#VALUE!</v>
      </c>
      <c r="F81" s="24" t="e">
        <f>_xll.qlRateHelperRate($D81)</f>
        <v>#VALUE!</v>
      </c>
      <c r="G81" s="24" t="str">
        <f>IF(ISERROR(_xll.qlSwapRateHelperSpread($D81)),IF(ISERROR(_xll.qlFuturesRateHelperConvexityAdjustment($D81)),"--",_xll.qlFuturesRateHelperConvexityAdjustment($D81)),_xll.qlSwapRateHelperSpread($D81))</f>
        <v>--</v>
      </c>
      <c r="H81" s="23" t="e">
        <f>_xll.qlRateHelperEarliestDate($D81)</f>
        <v>#VALUE!</v>
      </c>
      <c r="I81" s="22" t="e">
        <f>_xll.qlRateHelperLatestDate($D81)</f>
        <v>#VALUE!</v>
      </c>
      <c r="J81" s="24" t="e">
        <v>#N/A</v>
      </c>
    </row>
    <row r="82" spans="4:10" x14ac:dyDescent="0.2">
      <c r="D82" s="25" t="e">
        <v>#N/A</v>
      </c>
      <c r="E82" s="25" t="e">
        <f>_xll.qlRateHelperQuoteName(D82)</f>
        <v>#VALUE!</v>
      </c>
      <c r="F82" s="24" t="e">
        <f>_xll.qlRateHelperRate($D82)</f>
        <v>#VALUE!</v>
      </c>
      <c r="G82" s="24" t="str">
        <f>IF(ISERROR(_xll.qlSwapRateHelperSpread($D82)),IF(ISERROR(_xll.qlFuturesRateHelperConvexityAdjustment($D82)),"--",_xll.qlFuturesRateHelperConvexityAdjustment($D82)),_xll.qlSwapRateHelperSpread($D82))</f>
        <v>--</v>
      </c>
      <c r="H82" s="23" t="e">
        <f>_xll.qlRateHelperEarliestDate($D82)</f>
        <v>#VALUE!</v>
      </c>
      <c r="I82" s="22" t="e">
        <f>_xll.qlRateHelperLatestDate($D82)</f>
        <v>#VALUE!</v>
      </c>
      <c r="J82" s="24" t="e">
        <v>#N/A</v>
      </c>
    </row>
    <row r="83" spans="4:10" x14ac:dyDescent="0.2">
      <c r="D83" s="25" t="e">
        <v>#N/A</v>
      </c>
      <c r="E83" s="25" t="e">
        <f>_xll.qlRateHelperQuoteName(D83)</f>
        <v>#VALUE!</v>
      </c>
      <c r="F83" s="24" t="e">
        <f>_xll.qlRateHelperRate($D83)</f>
        <v>#VALUE!</v>
      </c>
      <c r="G83" s="24" t="str">
        <f>IF(ISERROR(_xll.qlSwapRateHelperSpread($D83)),IF(ISERROR(_xll.qlFuturesRateHelperConvexityAdjustment($D83)),"--",_xll.qlFuturesRateHelperConvexityAdjustment($D83)),_xll.qlSwapRateHelperSpread($D83))</f>
        <v>--</v>
      </c>
      <c r="H83" s="23" t="e">
        <f>_xll.qlRateHelperEarliestDate($D83)</f>
        <v>#VALUE!</v>
      </c>
      <c r="I83" s="22" t="e">
        <f>_xll.qlRateHelperLatestDate($D83)</f>
        <v>#VALUE!</v>
      </c>
      <c r="J83" s="24" t="e">
        <v>#N/A</v>
      </c>
    </row>
    <row r="84" spans="4:10" x14ac:dyDescent="0.2">
      <c r="D84" s="25" t="e">
        <v>#N/A</v>
      </c>
      <c r="E84" s="25" t="e">
        <f>_xll.qlRateHelperQuoteName(D84)</f>
        <v>#VALUE!</v>
      </c>
      <c r="F84" s="24" t="e">
        <f>_xll.qlRateHelperRate($D84)</f>
        <v>#VALUE!</v>
      </c>
      <c r="G84" s="24" t="str">
        <f>IF(ISERROR(_xll.qlSwapRateHelperSpread($D84)),IF(ISERROR(_xll.qlFuturesRateHelperConvexityAdjustment($D84)),"--",_xll.qlFuturesRateHelperConvexityAdjustment($D84)),_xll.qlSwapRateHelperSpread($D84))</f>
        <v>--</v>
      </c>
      <c r="H84" s="23" t="e">
        <f>_xll.qlRateHelperEarliestDate($D84)</f>
        <v>#VALUE!</v>
      </c>
      <c r="I84" s="22" t="e">
        <f>_xll.qlRateHelperLatestDate($D84)</f>
        <v>#VALUE!</v>
      </c>
      <c r="J84" s="24" t="e">
        <v>#N/A</v>
      </c>
    </row>
    <row r="85" spans="4:10" x14ac:dyDescent="0.2">
      <c r="D85" s="25" t="e">
        <v>#N/A</v>
      </c>
      <c r="E85" s="25" t="e">
        <f>_xll.qlRateHelperQuoteName(D85)</f>
        <v>#VALUE!</v>
      </c>
      <c r="F85" s="24" t="e">
        <f>_xll.qlRateHelperRate($D85)</f>
        <v>#VALUE!</v>
      </c>
      <c r="G85" s="24" t="str">
        <f>IF(ISERROR(_xll.qlSwapRateHelperSpread($D85)),IF(ISERROR(_xll.qlFuturesRateHelperConvexityAdjustment($D85)),"--",_xll.qlFuturesRateHelperConvexityAdjustment($D85)),_xll.qlSwapRateHelperSpread($D85))</f>
        <v>--</v>
      </c>
      <c r="H85" s="23" t="e">
        <f>_xll.qlRateHelperEarliestDate($D85)</f>
        <v>#VALUE!</v>
      </c>
      <c r="I85" s="22" t="e">
        <f>_xll.qlRateHelperLatestDate($D85)</f>
        <v>#VALUE!</v>
      </c>
      <c r="J85" s="24" t="e">
        <v>#N/A</v>
      </c>
    </row>
    <row r="86" spans="4:10" x14ac:dyDescent="0.2">
      <c r="D86" s="25" t="e">
        <v>#N/A</v>
      </c>
      <c r="E86" s="25" t="e">
        <f>_xll.qlRateHelperQuoteName(D86)</f>
        <v>#VALUE!</v>
      </c>
      <c r="F86" s="24" t="e">
        <f>_xll.qlRateHelperRate($D86)</f>
        <v>#VALUE!</v>
      </c>
      <c r="G86" s="24" t="str">
        <f>IF(ISERROR(_xll.qlSwapRateHelperSpread($D86)),IF(ISERROR(_xll.qlFuturesRateHelperConvexityAdjustment($D86)),"--",_xll.qlFuturesRateHelperConvexityAdjustment($D86)),_xll.qlSwapRateHelperSpread($D86))</f>
        <v>--</v>
      </c>
      <c r="H86" s="23" t="e">
        <f>_xll.qlRateHelperEarliestDate($D86)</f>
        <v>#VALUE!</v>
      </c>
      <c r="I86" s="22" t="e">
        <f>_xll.qlRateHelperLatestDate($D86)</f>
        <v>#VALUE!</v>
      </c>
      <c r="J86" s="24" t="e">
        <v>#N/A</v>
      </c>
    </row>
    <row r="87" spans="4:10" x14ac:dyDescent="0.2">
      <c r="D87" s="25" t="e">
        <v>#N/A</v>
      </c>
      <c r="E87" s="25" t="e">
        <f>_xll.qlRateHelperQuoteName(D87)</f>
        <v>#VALUE!</v>
      </c>
      <c r="F87" s="24" t="e">
        <f>_xll.qlRateHelperRate($D87)</f>
        <v>#VALUE!</v>
      </c>
      <c r="G87" s="24" t="str">
        <f>IF(ISERROR(_xll.qlSwapRateHelperSpread($D87)),IF(ISERROR(_xll.qlFuturesRateHelperConvexityAdjustment($D87)),"--",_xll.qlFuturesRateHelperConvexityAdjustment($D87)),_xll.qlSwapRateHelperSpread($D87))</f>
        <v>--</v>
      </c>
      <c r="H87" s="23" t="e">
        <f>_xll.qlRateHelperEarliestDate($D87)</f>
        <v>#VALUE!</v>
      </c>
      <c r="I87" s="22" t="e">
        <f>_xll.qlRateHelperLatestDate($D87)</f>
        <v>#VALUE!</v>
      </c>
      <c r="J87" s="24" t="e">
        <v>#N/A</v>
      </c>
    </row>
    <row r="88" spans="4:10" x14ac:dyDescent="0.2">
      <c r="D88" s="25" t="e">
        <v>#N/A</v>
      </c>
      <c r="E88" s="25" t="e">
        <f>_xll.qlRateHelperQuoteName(D88)</f>
        <v>#VALUE!</v>
      </c>
      <c r="F88" s="24" t="e">
        <f>_xll.qlRateHelperRate($D88)</f>
        <v>#VALUE!</v>
      </c>
      <c r="G88" s="24" t="str">
        <f>IF(ISERROR(_xll.qlSwapRateHelperSpread($D88)),IF(ISERROR(_xll.qlFuturesRateHelperConvexityAdjustment($D88)),"--",_xll.qlFuturesRateHelperConvexityAdjustment($D88)),_xll.qlSwapRateHelperSpread($D88))</f>
        <v>--</v>
      </c>
      <c r="H88" s="23" t="e">
        <f>_xll.qlRateHelperEarliestDate($D88)</f>
        <v>#VALUE!</v>
      </c>
      <c r="I88" s="22" t="e">
        <f>_xll.qlRateHelperLatestDate($D88)</f>
        <v>#VALUE!</v>
      </c>
      <c r="J88" s="24" t="e">
        <v>#N/A</v>
      </c>
    </row>
    <row r="89" spans="4:10" x14ac:dyDescent="0.2">
      <c r="D89" s="25" t="e">
        <v>#N/A</v>
      </c>
      <c r="E89" s="25" t="e">
        <f>_xll.qlRateHelperQuoteName(D89)</f>
        <v>#VALUE!</v>
      </c>
      <c r="F89" s="24" t="e">
        <f>_xll.qlRateHelperRate($D89)</f>
        <v>#VALUE!</v>
      </c>
      <c r="G89" s="24" t="str">
        <f>IF(ISERROR(_xll.qlSwapRateHelperSpread($D89)),IF(ISERROR(_xll.qlFuturesRateHelperConvexityAdjustment($D89)),"--",_xll.qlFuturesRateHelperConvexityAdjustment($D89)),_xll.qlSwapRateHelperSpread($D89))</f>
        <v>--</v>
      </c>
      <c r="H89" s="23" t="e">
        <f>_xll.qlRateHelperEarliestDate($D89)</f>
        <v>#VALUE!</v>
      </c>
      <c r="I89" s="22" t="e">
        <f>_xll.qlRateHelperLatestDate($D89)</f>
        <v>#VALUE!</v>
      </c>
      <c r="J89" s="24" t="e">
        <v>#N/A</v>
      </c>
    </row>
    <row r="90" spans="4:10" x14ac:dyDescent="0.2">
      <c r="D90" s="25" t="e">
        <v>#N/A</v>
      </c>
      <c r="E90" s="25" t="e">
        <f>_xll.qlRateHelperQuoteName(D90)</f>
        <v>#VALUE!</v>
      </c>
      <c r="F90" s="24" t="e">
        <f>_xll.qlRateHelperRate($D90)</f>
        <v>#VALUE!</v>
      </c>
      <c r="G90" s="24" t="str">
        <f>IF(ISERROR(_xll.qlSwapRateHelperSpread($D90)),IF(ISERROR(_xll.qlFuturesRateHelperConvexityAdjustment($D90)),"--",_xll.qlFuturesRateHelperConvexityAdjustment($D90)),_xll.qlSwapRateHelperSpread($D90))</f>
        <v>--</v>
      </c>
      <c r="H90" s="23" t="e">
        <f>_xll.qlRateHelperEarliestDate($D90)</f>
        <v>#VALUE!</v>
      </c>
      <c r="I90" s="22" t="e">
        <f>_xll.qlRateHelperLatestDate($D90)</f>
        <v>#VALUE!</v>
      </c>
      <c r="J90" s="24" t="e">
        <v>#N/A</v>
      </c>
    </row>
    <row r="91" spans="4:10" x14ac:dyDescent="0.2">
      <c r="D91" s="25" t="e">
        <v>#N/A</v>
      </c>
      <c r="E91" s="25" t="e">
        <f>_xll.qlRateHelperQuoteName(D91)</f>
        <v>#VALUE!</v>
      </c>
      <c r="F91" s="24" t="e">
        <f>_xll.qlRateHelperRate($D91)</f>
        <v>#VALUE!</v>
      </c>
      <c r="G91" s="24" t="str">
        <f>IF(ISERROR(_xll.qlSwapRateHelperSpread($D91)),IF(ISERROR(_xll.qlFuturesRateHelperConvexityAdjustment($D91)),"--",_xll.qlFuturesRateHelperConvexityAdjustment($D91)),_xll.qlSwapRateHelperSpread($D91))</f>
        <v>--</v>
      </c>
      <c r="H91" s="23" t="e">
        <f>_xll.qlRateHelperEarliestDate($D91)</f>
        <v>#VALUE!</v>
      </c>
      <c r="I91" s="22" t="e">
        <f>_xll.qlRateHelperLatestDate($D91)</f>
        <v>#VALUE!</v>
      </c>
      <c r="J91" s="24" t="e">
        <v>#N/A</v>
      </c>
    </row>
    <row r="92" spans="4:10" x14ac:dyDescent="0.2">
      <c r="D92" s="25" t="e">
        <v>#N/A</v>
      </c>
      <c r="E92" s="25" t="e">
        <f>_xll.qlRateHelperQuoteName(D92)</f>
        <v>#VALUE!</v>
      </c>
      <c r="F92" s="24" t="e">
        <f>_xll.qlRateHelperRate($D92)</f>
        <v>#VALUE!</v>
      </c>
      <c r="G92" s="24" t="str">
        <f>IF(ISERROR(_xll.qlSwapRateHelperSpread($D92)),IF(ISERROR(_xll.qlFuturesRateHelperConvexityAdjustment($D92)),"--",_xll.qlFuturesRateHelperConvexityAdjustment($D92)),_xll.qlSwapRateHelperSpread($D92))</f>
        <v>--</v>
      </c>
      <c r="H92" s="23" t="e">
        <f>_xll.qlRateHelperEarliestDate($D92)</f>
        <v>#VALUE!</v>
      </c>
      <c r="I92" s="22" t="e">
        <f>_xll.qlRateHelperLatestDate($D92)</f>
        <v>#VALUE!</v>
      </c>
      <c r="J92" s="24" t="e">
        <v>#N/A</v>
      </c>
    </row>
    <row r="93" spans="4:10" x14ac:dyDescent="0.2">
      <c r="D93" s="25" t="e">
        <v>#N/A</v>
      </c>
      <c r="E93" s="25" t="e">
        <f>_xll.qlRateHelperQuoteName(D93)</f>
        <v>#VALUE!</v>
      </c>
      <c r="F93" s="24" t="e">
        <f>_xll.qlRateHelperRate($D93)</f>
        <v>#VALUE!</v>
      </c>
      <c r="G93" s="24" t="str">
        <f>IF(ISERROR(_xll.qlSwapRateHelperSpread($D93)),IF(ISERROR(_xll.qlFuturesRateHelperConvexityAdjustment($D93)),"--",_xll.qlFuturesRateHelperConvexityAdjustment($D93)),_xll.qlSwapRateHelperSpread($D93))</f>
        <v>--</v>
      </c>
      <c r="H93" s="23" t="e">
        <f>_xll.qlRateHelperEarliestDate($D93)</f>
        <v>#VALUE!</v>
      </c>
      <c r="I93" s="22" t="e">
        <f>_xll.qlRateHelperLatestDate($D93)</f>
        <v>#VALUE!</v>
      </c>
      <c r="J93" s="24" t="e">
        <v>#N/A</v>
      </c>
    </row>
    <row r="94" spans="4:10" x14ac:dyDescent="0.2">
      <c r="D94" s="25" t="e">
        <v>#N/A</v>
      </c>
      <c r="E94" s="25" t="e">
        <f>_xll.qlRateHelperQuoteName(D94)</f>
        <v>#VALUE!</v>
      </c>
      <c r="F94" s="24" t="e">
        <f>_xll.qlRateHelperRate($D94)</f>
        <v>#VALUE!</v>
      </c>
      <c r="G94" s="24" t="str">
        <f>IF(ISERROR(_xll.qlSwapRateHelperSpread($D94)),IF(ISERROR(_xll.qlFuturesRateHelperConvexityAdjustment($D94)),"--",_xll.qlFuturesRateHelperConvexityAdjustment($D94)),_xll.qlSwapRateHelperSpread($D94))</f>
        <v>--</v>
      </c>
      <c r="H94" s="23" t="e">
        <f>_xll.qlRateHelperEarliestDate($D94)</f>
        <v>#VALUE!</v>
      </c>
      <c r="I94" s="22" t="e">
        <f>_xll.qlRateHelperLatestDate($D94)</f>
        <v>#VALUE!</v>
      </c>
      <c r="J94" s="24" t="e">
        <v>#N/A</v>
      </c>
    </row>
    <row r="95" spans="4:10" x14ac:dyDescent="0.2">
      <c r="D95" s="25" t="e">
        <v>#N/A</v>
      </c>
      <c r="E95" s="25" t="e">
        <f>_xll.qlRateHelperQuoteName(D95)</f>
        <v>#VALUE!</v>
      </c>
      <c r="F95" s="24" t="e">
        <f>_xll.qlRateHelperRate($D95)</f>
        <v>#VALUE!</v>
      </c>
      <c r="G95" s="24" t="str">
        <f>IF(ISERROR(_xll.qlSwapRateHelperSpread($D95)),IF(ISERROR(_xll.qlFuturesRateHelperConvexityAdjustment($D95)),"--",_xll.qlFuturesRateHelperConvexityAdjustment($D95)),_xll.qlSwapRateHelperSpread($D95))</f>
        <v>--</v>
      </c>
      <c r="H95" s="23" t="e">
        <f>_xll.qlRateHelperEarliestDate($D95)</f>
        <v>#VALUE!</v>
      </c>
      <c r="I95" s="22" t="e">
        <f>_xll.qlRateHelperLatestDate($D95)</f>
        <v>#VALUE!</v>
      </c>
      <c r="J95" s="24" t="e">
        <v>#N/A</v>
      </c>
    </row>
    <row r="96" spans="4:10" x14ac:dyDescent="0.2">
      <c r="D96" s="25" t="e">
        <v>#N/A</v>
      </c>
      <c r="E96" s="25" t="e">
        <f>_xll.qlRateHelperQuoteName(D96)</f>
        <v>#VALUE!</v>
      </c>
      <c r="F96" s="24" t="e">
        <f>_xll.qlRateHelperRate($D96)</f>
        <v>#VALUE!</v>
      </c>
      <c r="G96" s="24" t="str">
        <f>IF(ISERROR(_xll.qlSwapRateHelperSpread($D96)),IF(ISERROR(_xll.qlFuturesRateHelperConvexityAdjustment($D96)),"--",_xll.qlFuturesRateHelperConvexityAdjustment($D96)),_xll.qlSwapRateHelperSpread($D96))</f>
        <v>--</v>
      </c>
      <c r="H96" s="23" t="e">
        <f>_xll.qlRateHelperEarliestDate($D96)</f>
        <v>#VALUE!</v>
      </c>
      <c r="I96" s="22" t="e">
        <f>_xll.qlRateHelperLatestDate($D96)</f>
        <v>#VALUE!</v>
      </c>
      <c r="J96" s="24" t="e">
        <v>#N/A</v>
      </c>
    </row>
    <row r="97" spans="4:10" x14ac:dyDescent="0.2">
      <c r="D97" s="25" t="e">
        <v>#N/A</v>
      </c>
      <c r="E97" s="25" t="e">
        <f>_xll.qlRateHelperQuoteName(D97)</f>
        <v>#VALUE!</v>
      </c>
      <c r="F97" s="24" t="e">
        <f>_xll.qlRateHelperRate($D97)</f>
        <v>#VALUE!</v>
      </c>
      <c r="G97" s="24" t="str">
        <f>IF(ISERROR(_xll.qlSwapRateHelperSpread($D97)),IF(ISERROR(_xll.qlFuturesRateHelperConvexityAdjustment($D97)),"--",_xll.qlFuturesRateHelperConvexityAdjustment($D97)),_xll.qlSwapRateHelperSpread($D97))</f>
        <v>--</v>
      </c>
      <c r="H97" s="23" t="e">
        <f>_xll.qlRateHelperEarliestDate($D97)</f>
        <v>#VALUE!</v>
      </c>
      <c r="I97" s="22" t="e">
        <f>_xll.qlRateHelperLatestDate($D97)</f>
        <v>#VALUE!</v>
      </c>
      <c r="J97" s="24" t="e">
        <v>#N/A</v>
      </c>
    </row>
    <row r="98" spans="4:10" x14ac:dyDescent="0.2">
      <c r="D98" s="25" t="e">
        <v>#N/A</v>
      </c>
      <c r="E98" s="25" t="e">
        <f>_xll.qlRateHelperQuoteName(D98)</f>
        <v>#VALUE!</v>
      </c>
      <c r="F98" s="24" t="e">
        <f>_xll.qlRateHelperRate($D98)</f>
        <v>#VALUE!</v>
      </c>
      <c r="G98" s="24" t="str">
        <f>IF(ISERROR(_xll.qlSwapRateHelperSpread($D98)),IF(ISERROR(_xll.qlFuturesRateHelperConvexityAdjustment($D98)),"--",_xll.qlFuturesRateHelperConvexityAdjustment($D98)),_xll.qlSwapRateHelperSpread($D98))</f>
        <v>--</v>
      </c>
      <c r="H98" s="23" t="e">
        <f>_xll.qlRateHelperEarliestDate($D98)</f>
        <v>#VALUE!</v>
      </c>
      <c r="I98" s="22" t="e">
        <f>_xll.qlRateHelperLatestDate($D98)</f>
        <v>#VALUE!</v>
      </c>
      <c r="J98" s="24" t="e">
        <v>#N/A</v>
      </c>
    </row>
    <row r="99" spans="4:10" x14ac:dyDescent="0.2">
      <c r="D99" s="25" t="e">
        <v>#N/A</v>
      </c>
      <c r="E99" s="25" t="e">
        <f>_xll.qlRateHelperQuoteName(D99)</f>
        <v>#VALUE!</v>
      </c>
      <c r="F99" s="24" t="e">
        <f>_xll.qlRateHelperRate($D99)</f>
        <v>#VALUE!</v>
      </c>
      <c r="G99" s="24" t="str">
        <f>IF(ISERROR(_xll.qlSwapRateHelperSpread($D99)),IF(ISERROR(_xll.qlFuturesRateHelperConvexityAdjustment($D99)),"--",_xll.qlFuturesRateHelperConvexityAdjustment($D99)),_xll.qlSwapRateHelperSpread($D99))</f>
        <v>--</v>
      </c>
      <c r="H99" s="23" t="e">
        <f>_xll.qlRateHelperEarliestDate($D99)</f>
        <v>#VALUE!</v>
      </c>
      <c r="I99" s="22" t="e">
        <f>_xll.qlRateHelperLatestDate($D99)</f>
        <v>#VALUE!</v>
      </c>
      <c r="J99" s="24" t="e">
        <v>#N/A</v>
      </c>
    </row>
    <row r="100" spans="4:10" x14ac:dyDescent="0.2">
      <c r="D100" s="25" t="e">
        <v>#N/A</v>
      </c>
      <c r="E100" s="25" t="e">
        <f>_xll.qlRateHelperQuoteName(D100)</f>
        <v>#VALUE!</v>
      </c>
      <c r="F100" s="24" t="e">
        <f>_xll.qlRateHelperRate($D100)</f>
        <v>#VALUE!</v>
      </c>
      <c r="G100" s="24" t="str">
        <f>IF(ISERROR(_xll.qlSwapRateHelperSpread($D100)),IF(ISERROR(_xll.qlFuturesRateHelperConvexityAdjustment($D100)),"--",_xll.qlFuturesRateHelperConvexityAdjustment($D100)),_xll.qlSwapRateHelperSpread($D100))</f>
        <v>--</v>
      </c>
      <c r="H100" s="23" t="e">
        <f>_xll.qlRateHelperEarliestDate($D100)</f>
        <v>#VALUE!</v>
      </c>
      <c r="I100" s="22" t="e">
        <f>_xll.qlRateHelperLatestDate($D100)</f>
        <v>#VALUE!</v>
      </c>
      <c r="J100" s="24" t="e">
        <v>#N/A</v>
      </c>
    </row>
    <row r="101" spans="4:10" x14ac:dyDescent="0.2">
      <c r="D101" s="25" t="e">
        <v>#N/A</v>
      </c>
      <c r="E101" s="25" t="e">
        <f>_xll.qlRateHelperQuoteName(D101)</f>
        <v>#VALUE!</v>
      </c>
      <c r="F101" s="24" t="e">
        <f>_xll.qlRateHelperRate($D101)</f>
        <v>#VALUE!</v>
      </c>
      <c r="G101" s="24" t="str">
        <f>IF(ISERROR(_xll.qlSwapRateHelperSpread($D101)),IF(ISERROR(_xll.qlFuturesRateHelperConvexityAdjustment($D101)),"--",_xll.qlFuturesRateHelperConvexityAdjustment($D101)),_xll.qlSwapRateHelperSpread($D101))</f>
        <v>--</v>
      </c>
      <c r="H101" s="23" t="e">
        <f>_xll.qlRateHelperEarliestDate($D101)</f>
        <v>#VALUE!</v>
      </c>
      <c r="I101" s="22" t="e">
        <f>_xll.qlRateHelperLatestDate($D101)</f>
        <v>#VALUE!</v>
      </c>
      <c r="J101" s="24" t="e">
        <v>#N/A</v>
      </c>
    </row>
    <row r="102" spans="4:10" x14ac:dyDescent="0.2">
      <c r="D102" s="25" t="e">
        <v>#N/A</v>
      </c>
      <c r="E102" s="25" t="e">
        <f>_xll.qlRateHelperQuoteName(D102)</f>
        <v>#VALUE!</v>
      </c>
      <c r="F102" s="24" t="e">
        <f>_xll.qlRateHelperRate($D102)</f>
        <v>#VALUE!</v>
      </c>
      <c r="G102" s="24" t="str">
        <f>IF(ISERROR(_xll.qlSwapRateHelperSpread($D102)),IF(ISERROR(_xll.qlFuturesRateHelperConvexityAdjustment($D102)),"--",_xll.qlFuturesRateHelperConvexityAdjustment($D102)),_xll.qlSwapRateHelperSpread($D102))</f>
        <v>--</v>
      </c>
      <c r="H102" s="23" t="e">
        <f>_xll.qlRateHelperEarliestDate($D102)</f>
        <v>#VALUE!</v>
      </c>
      <c r="I102" s="22" t="e">
        <f>_xll.qlRateHelperLatestDate($D102)</f>
        <v>#VALUE!</v>
      </c>
      <c r="J102" s="24" t="e">
        <v>#N/A</v>
      </c>
    </row>
    <row r="103" spans="4:10" x14ac:dyDescent="0.2">
      <c r="D103" s="25" t="e">
        <v>#N/A</v>
      </c>
      <c r="E103" s="25" t="e">
        <f>_xll.qlRateHelperQuoteName(D103)</f>
        <v>#VALUE!</v>
      </c>
      <c r="F103" s="24" t="e">
        <f>_xll.qlRateHelperRate($D103)</f>
        <v>#VALUE!</v>
      </c>
      <c r="G103" s="24" t="str">
        <f>IF(ISERROR(_xll.qlSwapRateHelperSpread($D103)),IF(ISERROR(_xll.qlFuturesRateHelperConvexityAdjustment($D103)),"--",_xll.qlFuturesRateHelperConvexityAdjustment($D103)),_xll.qlSwapRateHelperSpread($D103))</f>
        <v>--</v>
      </c>
      <c r="H103" s="23" t="e">
        <f>_xll.qlRateHelperEarliestDate($D103)</f>
        <v>#VALUE!</v>
      </c>
      <c r="I103" s="22" t="e">
        <f>_xll.qlRateHelperLatestDate($D103)</f>
        <v>#VALUE!</v>
      </c>
      <c r="J103" s="24" t="e">
        <v>#N/A</v>
      </c>
    </row>
    <row r="104" spans="4:10" x14ac:dyDescent="0.2">
      <c r="D104" s="25" t="e">
        <v>#N/A</v>
      </c>
      <c r="E104" s="25" t="e">
        <f>_xll.qlRateHelperQuoteName(D104)</f>
        <v>#VALUE!</v>
      </c>
      <c r="F104" s="24" t="e">
        <f>_xll.qlRateHelperRate($D104)</f>
        <v>#VALUE!</v>
      </c>
      <c r="G104" s="24" t="str">
        <f>IF(ISERROR(_xll.qlSwapRateHelperSpread($D104)),IF(ISERROR(_xll.qlFuturesRateHelperConvexityAdjustment($D104)),"--",_xll.qlFuturesRateHelperConvexityAdjustment($D104)),_xll.qlSwapRateHelperSpread($D104))</f>
        <v>--</v>
      </c>
      <c r="H104" s="23" t="e">
        <f>_xll.qlRateHelperEarliestDate($D104)</f>
        <v>#VALUE!</v>
      </c>
      <c r="I104" s="22" t="e">
        <f>_xll.qlRateHelperLatestDate($D104)</f>
        <v>#VALUE!</v>
      </c>
      <c r="J104" s="24" t="e">
        <v>#N/A</v>
      </c>
    </row>
    <row r="105" spans="4:10" x14ac:dyDescent="0.2">
      <c r="D105" s="25" t="e">
        <v>#N/A</v>
      </c>
      <c r="E105" s="25" t="e">
        <f>_xll.qlRateHelperQuoteName(D105)</f>
        <v>#VALUE!</v>
      </c>
      <c r="F105" s="24" t="e">
        <f>_xll.qlRateHelperRate($D105)</f>
        <v>#VALUE!</v>
      </c>
      <c r="G105" s="24" t="str">
        <f>IF(ISERROR(_xll.qlSwapRateHelperSpread($D105)),IF(ISERROR(_xll.qlFuturesRateHelperConvexityAdjustment($D105)),"--",_xll.qlFuturesRateHelperConvexityAdjustment($D105)),_xll.qlSwapRateHelperSpread($D105))</f>
        <v>--</v>
      </c>
      <c r="H105" s="23" t="e">
        <f>_xll.qlRateHelperEarliestDate($D105)</f>
        <v>#VALUE!</v>
      </c>
      <c r="I105" s="22" t="e">
        <f>_xll.qlRateHelperLatestDate($D105)</f>
        <v>#VALUE!</v>
      </c>
      <c r="J105" s="24" t="e">
        <v>#N/A</v>
      </c>
    </row>
    <row r="106" spans="4:10" x14ac:dyDescent="0.2">
      <c r="D106" s="25" t="e">
        <v>#N/A</v>
      </c>
      <c r="E106" s="25" t="e">
        <f>_xll.qlRateHelperQuoteName(D106)</f>
        <v>#VALUE!</v>
      </c>
      <c r="F106" s="24" t="e">
        <f>_xll.qlRateHelperRate($D106)</f>
        <v>#VALUE!</v>
      </c>
      <c r="G106" s="24" t="str">
        <f>IF(ISERROR(_xll.qlSwapRateHelperSpread($D106)),IF(ISERROR(_xll.qlFuturesRateHelperConvexityAdjustment($D106)),"--",_xll.qlFuturesRateHelperConvexityAdjustment($D106)),_xll.qlSwapRateHelperSpread($D106))</f>
        <v>--</v>
      </c>
      <c r="H106" s="23" t="e">
        <f>_xll.qlRateHelperEarliestDate($D106)</f>
        <v>#VALUE!</v>
      </c>
      <c r="I106" s="22" t="e">
        <f>_xll.qlRateHelperLatestDate($D106)</f>
        <v>#VALUE!</v>
      </c>
      <c r="J106" s="24" t="e">
        <v>#N/A</v>
      </c>
    </row>
    <row r="107" spans="4:10" x14ac:dyDescent="0.2">
      <c r="D107" s="25" t="e">
        <v>#N/A</v>
      </c>
      <c r="E107" s="25" t="e">
        <f>_xll.qlRateHelperQuoteName(D107)</f>
        <v>#VALUE!</v>
      </c>
      <c r="F107" s="24" t="e">
        <f>_xll.qlRateHelperRate($D107)</f>
        <v>#VALUE!</v>
      </c>
      <c r="G107" s="24" t="str">
        <f>IF(ISERROR(_xll.qlSwapRateHelperSpread($D107)),IF(ISERROR(_xll.qlFuturesRateHelperConvexityAdjustment($D107)),"--",_xll.qlFuturesRateHelperConvexityAdjustment($D107)),_xll.qlSwapRateHelperSpread($D107))</f>
        <v>--</v>
      </c>
      <c r="H107" s="23" t="e">
        <f>_xll.qlRateHelperEarliestDate($D107)</f>
        <v>#VALUE!</v>
      </c>
      <c r="I107" s="22" t="e">
        <f>_xll.qlRateHelperLatestDate($D107)</f>
        <v>#VALUE!</v>
      </c>
      <c r="J107" s="24" t="e">
        <v>#N/A</v>
      </c>
    </row>
    <row r="108" spans="4:10" x14ac:dyDescent="0.2">
      <c r="D108" s="25" t="e">
        <v>#N/A</v>
      </c>
      <c r="E108" s="25" t="e">
        <f>_xll.qlRateHelperQuoteName(D108)</f>
        <v>#VALUE!</v>
      </c>
      <c r="F108" s="24" t="e">
        <f>_xll.qlRateHelperRate($D108)</f>
        <v>#VALUE!</v>
      </c>
      <c r="G108" s="24" t="str">
        <f>IF(ISERROR(_xll.qlSwapRateHelperSpread($D108)),IF(ISERROR(_xll.qlFuturesRateHelperConvexityAdjustment($D108)),"--",_xll.qlFuturesRateHelperConvexityAdjustment($D108)),_xll.qlSwapRateHelperSpread($D108))</f>
        <v>--</v>
      </c>
      <c r="H108" s="23" t="e">
        <f>_xll.qlRateHelperEarliestDate($D108)</f>
        <v>#VALUE!</v>
      </c>
      <c r="I108" s="22" t="e">
        <f>_xll.qlRateHelperLatestDate($D108)</f>
        <v>#VALUE!</v>
      </c>
      <c r="J108" s="24" t="e">
        <v>#N/A</v>
      </c>
    </row>
    <row r="109" spans="4:10" x14ac:dyDescent="0.2">
      <c r="D109" s="25" t="e">
        <v>#N/A</v>
      </c>
      <c r="E109" s="25" t="e">
        <f>_xll.qlRateHelperQuoteName(D109)</f>
        <v>#VALUE!</v>
      </c>
      <c r="F109" s="24" t="e">
        <f>_xll.qlRateHelperRate($D109)</f>
        <v>#VALUE!</v>
      </c>
      <c r="G109" s="24" t="str">
        <f>IF(ISERROR(_xll.qlSwapRateHelperSpread($D109)),IF(ISERROR(_xll.qlFuturesRateHelperConvexityAdjustment($D109)),"--",_xll.qlFuturesRateHelperConvexityAdjustment($D109)),_xll.qlSwapRateHelperSpread($D109))</f>
        <v>--</v>
      </c>
      <c r="H109" s="23" t="e">
        <f>_xll.qlRateHelperEarliestDate($D109)</f>
        <v>#VALUE!</v>
      </c>
      <c r="I109" s="22" t="e">
        <f>_xll.qlRateHelperLatestDate($D109)</f>
        <v>#VALUE!</v>
      </c>
      <c r="J109" s="24" t="e">
        <v>#N/A</v>
      </c>
    </row>
    <row r="110" spans="4:10" x14ac:dyDescent="0.2">
      <c r="D110" s="25" t="e">
        <v>#N/A</v>
      </c>
      <c r="E110" s="25" t="e">
        <f>_xll.qlRateHelperQuoteName(D110)</f>
        <v>#VALUE!</v>
      </c>
      <c r="F110" s="24" t="e">
        <f>_xll.qlRateHelperRate($D110)</f>
        <v>#VALUE!</v>
      </c>
      <c r="G110" s="24" t="str">
        <f>IF(ISERROR(_xll.qlSwapRateHelperSpread($D110)),IF(ISERROR(_xll.qlFuturesRateHelperConvexityAdjustment($D110)),"--",_xll.qlFuturesRateHelperConvexityAdjustment($D110)),_xll.qlSwapRateHelperSpread($D110))</f>
        <v>--</v>
      </c>
      <c r="H110" s="23" t="e">
        <f>_xll.qlRateHelperEarliestDate($D110)</f>
        <v>#VALUE!</v>
      </c>
      <c r="I110" s="22" t="e">
        <f>_xll.qlRateHelperLatestDate($D110)</f>
        <v>#VALUE!</v>
      </c>
      <c r="J110" s="24" t="e">
        <v>#N/A</v>
      </c>
    </row>
    <row r="111" spans="4:10" x14ac:dyDescent="0.2">
      <c r="D111" s="25" t="e">
        <v>#N/A</v>
      </c>
      <c r="E111" s="25" t="e">
        <f>_xll.qlRateHelperQuoteName(D111)</f>
        <v>#VALUE!</v>
      </c>
      <c r="F111" s="24" t="e">
        <f>_xll.qlRateHelperRate($D111)</f>
        <v>#VALUE!</v>
      </c>
      <c r="G111" s="24" t="str">
        <f>IF(ISERROR(_xll.qlSwapRateHelperSpread($D111)),IF(ISERROR(_xll.qlFuturesRateHelperConvexityAdjustment($D111)),"--",_xll.qlFuturesRateHelperConvexityAdjustment($D111)),_xll.qlSwapRateHelperSpread($D111))</f>
        <v>--</v>
      </c>
      <c r="H111" s="23" t="e">
        <f>_xll.qlRateHelperEarliestDate($D111)</f>
        <v>#VALUE!</v>
      </c>
      <c r="I111" s="22" t="e">
        <f>_xll.qlRateHelperLatestDate($D111)</f>
        <v>#VALUE!</v>
      </c>
      <c r="J111" s="24" t="e">
        <v>#N/A</v>
      </c>
    </row>
    <row r="112" spans="4:10" x14ac:dyDescent="0.2">
      <c r="D112" s="25" t="e">
        <v>#N/A</v>
      </c>
      <c r="E112" s="25" t="e">
        <f>_xll.qlRateHelperQuoteName(D112)</f>
        <v>#VALUE!</v>
      </c>
      <c r="F112" s="24" t="e">
        <f>_xll.qlRateHelperRate($D112)</f>
        <v>#VALUE!</v>
      </c>
      <c r="G112" s="24" t="str">
        <f>IF(ISERROR(_xll.qlSwapRateHelperSpread($D112)),IF(ISERROR(_xll.qlFuturesRateHelperConvexityAdjustment($D112)),"--",_xll.qlFuturesRateHelperConvexityAdjustment($D112)),_xll.qlSwapRateHelperSpread($D112))</f>
        <v>--</v>
      </c>
      <c r="H112" s="23" t="e">
        <f>_xll.qlRateHelperEarliestDate($D112)</f>
        <v>#VALUE!</v>
      </c>
      <c r="I112" s="22" t="e">
        <f>_xll.qlRateHelperLatestDate($D112)</f>
        <v>#VALUE!</v>
      </c>
      <c r="J112" s="24" t="e">
        <v>#N/A</v>
      </c>
    </row>
    <row r="113" spans="4:10" x14ac:dyDescent="0.2">
      <c r="D113" s="25" t="e">
        <v>#N/A</v>
      </c>
      <c r="E113" s="25" t="e">
        <f>_xll.qlRateHelperQuoteName(D113)</f>
        <v>#VALUE!</v>
      </c>
      <c r="F113" s="24" t="e">
        <f>_xll.qlRateHelperRate($D113)</f>
        <v>#VALUE!</v>
      </c>
      <c r="G113" s="24" t="str">
        <f>IF(ISERROR(_xll.qlSwapRateHelperSpread($D113)),IF(ISERROR(_xll.qlFuturesRateHelperConvexityAdjustment($D113)),"--",_xll.qlFuturesRateHelperConvexityAdjustment($D113)),_xll.qlSwapRateHelperSpread($D113))</f>
        <v>--</v>
      </c>
      <c r="H113" s="23" t="e">
        <f>_xll.qlRateHelperEarliestDate($D113)</f>
        <v>#VALUE!</v>
      </c>
      <c r="I113" s="22" t="e">
        <f>_xll.qlRateHelperLatestDate($D113)</f>
        <v>#VALUE!</v>
      </c>
      <c r="J113" s="24" t="e">
        <v>#N/A</v>
      </c>
    </row>
    <row r="114" spans="4:10" x14ac:dyDescent="0.2">
      <c r="D114" s="25" t="e">
        <v>#N/A</v>
      </c>
      <c r="E114" s="25" t="e">
        <f>_xll.qlRateHelperQuoteName(D114)</f>
        <v>#VALUE!</v>
      </c>
      <c r="F114" s="24" t="e">
        <f>_xll.qlRateHelperRate($D114)</f>
        <v>#VALUE!</v>
      </c>
      <c r="G114" s="24" t="str">
        <f>IF(ISERROR(_xll.qlSwapRateHelperSpread($D114)),IF(ISERROR(_xll.qlFuturesRateHelperConvexityAdjustment($D114)),"--",_xll.qlFuturesRateHelperConvexityAdjustment($D114)),_xll.qlSwapRateHelperSpread($D114))</f>
        <v>--</v>
      </c>
      <c r="H114" s="23" t="e">
        <f>_xll.qlRateHelperEarliestDate($D114)</f>
        <v>#VALUE!</v>
      </c>
      <c r="I114" s="22" t="e">
        <f>_xll.qlRateHelperLatestDate($D114)</f>
        <v>#VALUE!</v>
      </c>
      <c r="J114" s="24" t="e">
        <v>#N/A</v>
      </c>
    </row>
    <row r="115" spans="4:10" x14ac:dyDescent="0.2">
      <c r="D115" s="25" t="e">
        <v>#N/A</v>
      </c>
      <c r="E115" s="25" t="e">
        <f>_xll.qlRateHelperQuoteName(D115)</f>
        <v>#VALUE!</v>
      </c>
      <c r="F115" s="24" t="e">
        <f>_xll.qlRateHelperRate($D115)</f>
        <v>#VALUE!</v>
      </c>
      <c r="G115" s="24" t="str">
        <f>IF(ISERROR(_xll.qlSwapRateHelperSpread($D115)),IF(ISERROR(_xll.qlFuturesRateHelperConvexityAdjustment($D115)),"--",_xll.qlFuturesRateHelperConvexityAdjustment($D115)),_xll.qlSwapRateHelperSpread($D115))</f>
        <v>--</v>
      </c>
      <c r="H115" s="23" t="e">
        <f>_xll.qlRateHelperEarliestDate($D115)</f>
        <v>#VALUE!</v>
      </c>
      <c r="I115" s="22" t="e">
        <f>_xll.qlRateHelperLatestDate($D115)</f>
        <v>#VALUE!</v>
      </c>
      <c r="J115" s="24" t="e">
        <v>#N/A</v>
      </c>
    </row>
    <row r="116" spans="4:10" x14ac:dyDescent="0.2">
      <c r="D116" s="25" t="e">
        <v>#N/A</v>
      </c>
      <c r="E116" s="25" t="e">
        <f>_xll.qlRateHelperQuoteName(D116)</f>
        <v>#VALUE!</v>
      </c>
      <c r="F116" s="24" t="e">
        <f>_xll.qlRateHelperRate($D116)</f>
        <v>#VALUE!</v>
      </c>
      <c r="G116" s="24" t="str">
        <f>IF(ISERROR(_xll.qlSwapRateHelperSpread($D116)),IF(ISERROR(_xll.qlFuturesRateHelperConvexityAdjustment($D116)),"--",_xll.qlFuturesRateHelperConvexityAdjustment($D116)),_xll.qlSwapRateHelperSpread($D116))</f>
        <v>--</v>
      </c>
      <c r="H116" s="23" t="e">
        <f>_xll.qlRateHelperEarliestDate($D116)</f>
        <v>#VALUE!</v>
      </c>
      <c r="I116" s="22" t="e">
        <f>_xll.qlRateHelperLatestDate($D116)</f>
        <v>#VALUE!</v>
      </c>
      <c r="J116" s="24" t="e">
        <v>#N/A</v>
      </c>
    </row>
    <row r="117" spans="4:10" x14ac:dyDescent="0.2">
      <c r="D117" s="25" t="e">
        <v>#N/A</v>
      </c>
      <c r="E117" s="25" t="e">
        <f>_xll.qlRateHelperQuoteName(D117)</f>
        <v>#VALUE!</v>
      </c>
      <c r="F117" s="24" t="e">
        <f>_xll.qlRateHelperRate($D117)</f>
        <v>#VALUE!</v>
      </c>
      <c r="G117" s="24" t="str">
        <f>IF(ISERROR(_xll.qlSwapRateHelperSpread($D117)),IF(ISERROR(_xll.qlFuturesRateHelperConvexityAdjustment($D117)),"--",_xll.qlFuturesRateHelperConvexityAdjustment($D117)),_xll.qlSwapRateHelperSpread($D117))</f>
        <v>--</v>
      </c>
      <c r="H117" s="23" t="e">
        <f>_xll.qlRateHelperEarliestDate($D117)</f>
        <v>#VALUE!</v>
      </c>
      <c r="I117" s="22" t="e">
        <f>_xll.qlRateHelperLatestDate($D117)</f>
        <v>#VALUE!</v>
      </c>
      <c r="J117" s="24" t="e">
        <v>#N/A</v>
      </c>
    </row>
    <row r="118" spans="4:10" x14ac:dyDescent="0.2">
      <c r="D118" s="25" t="e">
        <v>#N/A</v>
      </c>
      <c r="E118" s="25" t="e">
        <f>_xll.qlRateHelperQuoteName(D118)</f>
        <v>#VALUE!</v>
      </c>
      <c r="F118" s="24" t="e">
        <f>_xll.qlRateHelperRate($D118)</f>
        <v>#VALUE!</v>
      </c>
      <c r="G118" s="24" t="str">
        <f>IF(ISERROR(_xll.qlSwapRateHelperSpread($D118)),IF(ISERROR(_xll.qlFuturesRateHelperConvexityAdjustment($D118)),"--",_xll.qlFuturesRateHelperConvexityAdjustment($D118)),_xll.qlSwapRateHelperSpread($D118))</f>
        <v>--</v>
      </c>
      <c r="H118" s="23" t="e">
        <f>_xll.qlRateHelperEarliestDate($D118)</f>
        <v>#VALUE!</v>
      </c>
      <c r="I118" s="22" t="e">
        <f>_xll.qlRateHelperLatestDate($D118)</f>
        <v>#VALUE!</v>
      </c>
      <c r="J118" s="24" t="e">
        <v>#N/A</v>
      </c>
    </row>
    <row r="119" spans="4:10" x14ac:dyDescent="0.2">
      <c r="D119" s="25" t="e">
        <v>#N/A</v>
      </c>
      <c r="E119" s="25" t="e">
        <f>_xll.qlRateHelperQuoteName(D119)</f>
        <v>#VALUE!</v>
      </c>
      <c r="F119" s="24" t="e">
        <f>_xll.qlRateHelperRate($D119)</f>
        <v>#VALUE!</v>
      </c>
      <c r="G119" s="24" t="str">
        <f>IF(ISERROR(_xll.qlSwapRateHelperSpread($D119)),IF(ISERROR(_xll.qlFuturesRateHelperConvexityAdjustment($D119)),"--",_xll.qlFuturesRateHelperConvexityAdjustment($D119)),_xll.qlSwapRateHelperSpread($D119))</f>
        <v>--</v>
      </c>
      <c r="H119" s="23" t="e">
        <f>_xll.qlRateHelperEarliestDate($D119)</f>
        <v>#VALUE!</v>
      </c>
      <c r="I119" s="22" t="e">
        <f>_xll.qlRateHelperLatestDate($D119)</f>
        <v>#VALUE!</v>
      </c>
      <c r="J119" s="24" t="e">
        <v>#N/A</v>
      </c>
    </row>
    <row r="120" spans="4:10" x14ac:dyDescent="0.2">
      <c r="D120" s="25" t="e">
        <v>#N/A</v>
      </c>
      <c r="E120" s="25" t="e">
        <f>_xll.qlRateHelperQuoteName(D120)</f>
        <v>#VALUE!</v>
      </c>
      <c r="F120" s="24" t="e">
        <f>_xll.qlRateHelperRate($D120)</f>
        <v>#VALUE!</v>
      </c>
      <c r="G120" s="24" t="str">
        <f>IF(ISERROR(_xll.qlSwapRateHelperSpread($D120)),IF(ISERROR(_xll.qlFuturesRateHelperConvexityAdjustment($D120)),"--",_xll.qlFuturesRateHelperConvexityAdjustment($D120)),_xll.qlSwapRateHelperSpread($D120))</f>
        <v>--</v>
      </c>
      <c r="H120" s="23" t="e">
        <f>_xll.qlRateHelperEarliestDate($D120)</f>
        <v>#VALUE!</v>
      </c>
      <c r="I120" s="22" t="e">
        <f>_xll.qlRateHelperLatestDate($D120)</f>
        <v>#VALUE!</v>
      </c>
      <c r="J120" s="24" t="e">
        <v>#N/A</v>
      </c>
    </row>
    <row r="121" spans="4:10" x14ac:dyDescent="0.2">
      <c r="D121" s="25" t="e">
        <v>#N/A</v>
      </c>
      <c r="E121" s="25" t="e">
        <f>_xll.qlRateHelperQuoteName(D121)</f>
        <v>#VALUE!</v>
      </c>
      <c r="F121" s="24" t="e">
        <f>_xll.qlRateHelperRate($D121)</f>
        <v>#VALUE!</v>
      </c>
      <c r="G121" s="24" t="str">
        <f>IF(ISERROR(_xll.qlSwapRateHelperSpread($D121)),IF(ISERROR(_xll.qlFuturesRateHelperConvexityAdjustment($D121)),"--",_xll.qlFuturesRateHelperConvexityAdjustment($D121)),_xll.qlSwapRateHelperSpread($D121))</f>
        <v>--</v>
      </c>
      <c r="H121" s="23" t="e">
        <f>_xll.qlRateHelperEarliestDate($D121)</f>
        <v>#VALUE!</v>
      </c>
      <c r="I121" s="22" t="e">
        <f>_xll.qlRateHelperLatestDate($D121)</f>
        <v>#VALUE!</v>
      </c>
      <c r="J121" s="24" t="e">
        <v>#N/A</v>
      </c>
    </row>
    <row r="122" spans="4:10" x14ac:dyDescent="0.2">
      <c r="D122" s="25" t="e">
        <v>#N/A</v>
      </c>
      <c r="E122" s="25" t="e">
        <f>_xll.qlRateHelperQuoteName(D122)</f>
        <v>#VALUE!</v>
      </c>
      <c r="F122" s="24" t="e">
        <f>_xll.qlRateHelperRate($D122)</f>
        <v>#VALUE!</v>
      </c>
      <c r="G122" s="24" t="str">
        <f>IF(ISERROR(_xll.qlSwapRateHelperSpread($D122)),IF(ISERROR(_xll.qlFuturesRateHelperConvexityAdjustment($D122)),"--",_xll.qlFuturesRateHelperConvexityAdjustment($D122)),_xll.qlSwapRateHelperSpread($D122))</f>
        <v>--</v>
      </c>
      <c r="H122" s="23" t="e">
        <f>_xll.qlRateHelperEarliestDate($D122)</f>
        <v>#VALUE!</v>
      </c>
      <c r="I122" s="22" t="e">
        <f>_xll.qlRateHelperLatestDate($D122)</f>
        <v>#VALUE!</v>
      </c>
      <c r="J122" s="24" t="e">
        <v>#N/A</v>
      </c>
    </row>
    <row r="123" spans="4:10" x14ac:dyDescent="0.2">
      <c r="D123" s="25" t="e">
        <v>#N/A</v>
      </c>
      <c r="E123" s="25" t="e">
        <f>_xll.qlRateHelperQuoteName(D123)</f>
        <v>#VALUE!</v>
      </c>
      <c r="F123" s="24" t="e">
        <f>_xll.qlRateHelperRate($D123)</f>
        <v>#VALUE!</v>
      </c>
      <c r="G123" s="24" t="str">
        <f>IF(ISERROR(_xll.qlSwapRateHelperSpread($D123)),IF(ISERROR(_xll.qlFuturesRateHelperConvexityAdjustment($D123)),"--",_xll.qlFuturesRateHelperConvexityAdjustment($D123)),_xll.qlSwapRateHelperSpread($D123))</f>
        <v>--</v>
      </c>
      <c r="H123" s="23" t="e">
        <f>_xll.qlRateHelperEarliestDate($D123)</f>
        <v>#VALUE!</v>
      </c>
      <c r="I123" s="22" t="e">
        <f>_xll.qlRateHelperLatestDate($D123)</f>
        <v>#VALUE!</v>
      </c>
      <c r="J123" s="24" t="e">
        <v>#N/A</v>
      </c>
    </row>
    <row r="124" spans="4:10" x14ac:dyDescent="0.2">
      <c r="D124" s="25" t="e">
        <v>#N/A</v>
      </c>
      <c r="E124" s="25" t="e">
        <f>_xll.qlRateHelperQuoteName(D124)</f>
        <v>#VALUE!</v>
      </c>
      <c r="F124" s="24" t="e">
        <f>_xll.qlRateHelperRate($D124)</f>
        <v>#VALUE!</v>
      </c>
      <c r="G124" s="24" t="str">
        <f>IF(ISERROR(_xll.qlSwapRateHelperSpread($D124)),IF(ISERROR(_xll.qlFuturesRateHelperConvexityAdjustment($D124)),"--",_xll.qlFuturesRateHelperConvexityAdjustment($D124)),_xll.qlSwapRateHelperSpread($D124))</f>
        <v>--</v>
      </c>
      <c r="H124" s="23" t="e">
        <f>_xll.qlRateHelperEarliestDate($D124)</f>
        <v>#VALUE!</v>
      </c>
      <c r="I124" s="22" t="e">
        <f>_xll.qlRateHelperLatestDate($D124)</f>
        <v>#VALUE!</v>
      </c>
      <c r="J124" s="24" t="e">
        <v>#N/A</v>
      </c>
    </row>
    <row r="125" spans="4:10" x14ac:dyDescent="0.2">
      <c r="D125" s="25" t="e">
        <v>#N/A</v>
      </c>
      <c r="E125" s="25" t="e">
        <f>_xll.qlRateHelperQuoteName(D125)</f>
        <v>#VALUE!</v>
      </c>
      <c r="F125" s="24" t="e">
        <f>_xll.qlRateHelperRate($D125)</f>
        <v>#VALUE!</v>
      </c>
      <c r="G125" s="24" t="str">
        <f>IF(ISERROR(_xll.qlSwapRateHelperSpread($D125)),IF(ISERROR(_xll.qlFuturesRateHelperConvexityAdjustment($D125)),"--",_xll.qlFuturesRateHelperConvexityAdjustment($D125)),_xll.qlSwapRateHelperSpread($D125))</f>
        <v>--</v>
      </c>
      <c r="H125" s="23" t="e">
        <f>_xll.qlRateHelperEarliestDate($D125)</f>
        <v>#VALUE!</v>
      </c>
      <c r="I125" s="22" t="e">
        <f>_xll.qlRateHelperLatestDate($D125)</f>
        <v>#VALUE!</v>
      </c>
      <c r="J125" s="24" t="e">
        <v>#N/A</v>
      </c>
    </row>
    <row r="126" spans="4:10" ht="12" thickBot="1" x14ac:dyDescent="0.25">
      <c r="D126" s="21" t="e">
        <v>#N/A</v>
      </c>
      <c r="E126" s="21" t="e">
        <f>_xll.qlRateHelperQuoteName(D126)</f>
        <v>#VALUE!</v>
      </c>
      <c r="F126" s="20" t="e">
        <f>_xll.qlRateHelperRate($D126)</f>
        <v>#VALUE!</v>
      </c>
      <c r="G126" s="20" t="str">
        <f>IF(ISERROR(_xll.qlSwapRateHelperSpread($D126)),IF(ISERROR(_xll.qlFuturesRateHelperConvexityAdjustment($D126)),"--",_xll.qlFuturesRateHelperConvexityAdjustment($D126)),_xll.qlSwapRateHelperSpread($D126))</f>
        <v>--</v>
      </c>
      <c r="H126" s="19" t="e">
        <f>_xll.qlRateHelperEarliestDate($D126)</f>
        <v>#VALUE!</v>
      </c>
      <c r="I126" s="18" t="e">
        <f>_xll.qlRateHelperLatestDate($D126)</f>
        <v>#VALUE!</v>
      </c>
      <c r="J126" s="24" t="e">
        <v>#N/A</v>
      </c>
    </row>
  </sheetData>
  <mergeCells count="1">
    <mergeCell ref="A1:B1"/>
  </mergeCells>
  <dataValidations count="1">
    <dataValidation type="list" allowBlank="1" showInputMessage="1" showErrorMessage="1" sqref="B5 IH5 SD5 ABZ5 ALV5 AVR5 BFN5 BPJ5 BZF5 CJB5 CSX5 DCT5 DMP5 DWL5 EGH5 EQD5 EZZ5 FJV5 FTR5 GDN5 GNJ5 GXF5 HHB5 HQX5 IAT5 IKP5 IUL5 JEH5 JOD5 JXZ5 KHV5 KRR5 LBN5 LLJ5 LVF5 MFB5 MOX5 MYT5 NIP5 NSL5 OCH5 OMD5 OVZ5 PFV5 PPR5 PZN5 QJJ5 QTF5 RDB5 RMX5 RWT5 SGP5 SQL5 TAH5 TKD5 TTZ5 UDV5 UNR5 UXN5 VHJ5 VRF5 WBB5 WKX5 WUT5 B65541 IH65541 SD65541 ABZ65541 ALV65541 AVR65541 BFN65541 BPJ65541 BZF65541 CJB65541 CSX65541 DCT65541 DMP65541 DWL65541 EGH65541 EQD65541 EZZ65541 FJV65541 FTR65541 GDN65541 GNJ65541 GXF65541 HHB65541 HQX65541 IAT65541 IKP65541 IUL65541 JEH65541 JOD65541 JXZ65541 KHV65541 KRR65541 LBN65541 LLJ65541 LVF65541 MFB65541 MOX65541 MYT65541 NIP65541 NSL65541 OCH65541 OMD65541 OVZ65541 PFV65541 PPR65541 PZN65541 QJJ65541 QTF65541 RDB65541 RMX65541 RWT65541 SGP65541 SQL65541 TAH65541 TKD65541 TTZ65541 UDV65541 UNR65541 UXN65541 VHJ65541 VRF65541 WBB65541 WKX65541 WUT65541 B131077 IH131077 SD131077 ABZ131077 ALV131077 AVR131077 BFN131077 BPJ131077 BZF131077 CJB131077 CSX131077 DCT131077 DMP131077 DWL131077 EGH131077 EQD131077 EZZ131077 FJV131077 FTR131077 GDN131077 GNJ131077 GXF131077 HHB131077 HQX131077 IAT131077 IKP131077 IUL131077 JEH131077 JOD131077 JXZ131077 KHV131077 KRR131077 LBN131077 LLJ131077 LVF131077 MFB131077 MOX131077 MYT131077 NIP131077 NSL131077 OCH131077 OMD131077 OVZ131077 PFV131077 PPR131077 PZN131077 QJJ131077 QTF131077 RDB131077 RMX131077 RWT131077 SGP131077 SQL131077 TAH131077 TKD131077 TTZ131077 UDV131077 UNR131077 UXN131077 VHJ131077 VRF131077 WBB131077 WKX131077 WUT131077 B196613 IH196613 SD196613 ABZ196613 ALV196613 AVR196613 BFN196613 BPJ196613 BZF196613 CJB196613 CSX196613 DCT196613 DMP196613 DWL196613 EGH196613 EQD196613 EZZ196613 FJV196613 FTR196613 GDN196613 GNJ196613 GXF196613 HHB196613 HQX196613 IAT196613 IKP196613 IUL196613 JEH196613 JOD196613 JXZ196613 KHV196613 KRR196613 LBN196613 LLJ196613 LVF196613 MFB196613 MOX196613 MYT196613 NIP196613 NSL196613 OCH196613 OMD196613 OVZ196613 PFV196613 PPR196613 PZN196613 QJJ196613 QTF196613 RDB196613 RMX196613 RWT196613 SGP196613 SQL196613 TAH196613 TKD196613 TTZ196613 UDV196613 UNR196613 UXN196613 VHJ196613 VRF196613 WBB196613 WKX196613 WUT196613 B262149 IH262149 SD262149 ABZ262149 ALV262149 AVR262149 BFN262149 BPJ262149 BZF262149 CJB262149 CSX262149 DCT262149 DMP262149 DWL262149 EGH262149 EQD262149 EZZ262149 FJV262149 FTR262149 GDN262149 GNJ262149 GXF262149 HHB262149 HQX262149 IAT262149 IKP262149 IUL262149 JEH262149 JOD262149 JXZ262149 KHV262149 KRR262149 LBN262149 LLJ262149 LVF262149 MFB262149 MOX262149 MYT262149 NIP262149 NSL262149 OCH262149 OMD262149 OVZ262149 PFV262149 PPR262149 PZN262149 QJJ262149 QTF262149 RDB262149 RMX262149 RWT262149 SGP262149 SQL262149 TAH262149 TKD262149 TTZ262149 UDV262149 UNR262149 UXN262149 VHJ262149 VRF262149 WBB262149 WKX262149 WUT262149 B327685 IH327685 SD327685 ABZ327685 ALV327685 AVR327685 BFN327685 BPJ327685 BZF327685 CJB327685 CSX327685 DCT327685 DMP327685 DWL327685 EGH327685 EQD327685 EZZ327685 FJV327685 FTR327685 GDN327685 GNJ327685 GXF327685 HHB327685 HQX327685 IAT327685 IKP327685 IUL327685 JEH327685 JOD327685 JXZ327685 KHV327685 KRR327685 LBN327685 LLJ327685 LVF327685 MFB327685 MOX327685 MYT327685 NIP327685 NSL327685 OCH327685 OMD327685 OVZ327685 PFV327685 PPR327685 PZN327685 QJJ327685 QTF327685 RDB327685 RMX327685 RWT327685 SGP327685 SQL327685 TAH327685 TKD327685 TTZ327685 UDV327685 UNR327685 UXN327685 VHJ327685 VRF327685 WBB327685 WKX327685 WUT327685 B393221 IH393221 SD393221 ABZ393221 ALV393221 AVR393221 BFN393221 BPJ393221 BZF393221 CJB393221 CSX393221 DCT393221 DMP393221 DWL393221 EGH393221 EQD393221 EZZ393221 FJV393221 FTR393221 GDN393221 GNJ393221 GXF393221 HHB393221 HQX393221 IAT393221 IKP393221 IUL393221 JEH393221 JOD393221 JXZ393221 KHV393221 KRR393221 LBN393221 LLJ393221 LVF393221 MFB393221 MOX393221 MYT393221 NIP393221 NSL393221 OCH393221 OMD393221 OVZ393221 PFV393221 PPR393221 PZN393221 QJJ393221 QTF393221 RDB393221 RMX393221 RWT393221 SGP393221 SQL393221 TAH393221 TKD393221 TTZ393221 UDV393221 UNR393221 UXN393221 VHJ393221 VRF393221 WBB393221 WKX393221 WUT393221 B458757 IH458757 SD458757 ABZ458757 ALV458757 AVR458757 BFN458757 BPJ458757 BZF458757 CJB458757 CSX458757 DCT458757 DMP458757 DWL458757 EGH458757 EQD458757 EZZ458757 FJV458757 FTR458757 GDN458757 GNJ458757 GXF458757 HHB458757 HQX458757 IAT458757 IKP458757 IUL458757 JEH458757 JOD458757 JXZ458757 KHV458757 KRR458757 LBN458757 LLJ458757 LVF458757 MFB458757 MOX458757 MYT458757 NIP458757 NSL458757 OCH458757 OMD458757 OVZ458757 PFV458757 PPR458757 PZN458757 QJJ458757 QTF458757 RDB458757 RMX458757 RWT458757 SGP458757 SQL458757 TAH458757 TKD458757 TTZ458757 UDV458757 UNR458757 UXN458757 VHJ458757 VRF458757 WBB458757 WKX458757 WUT458757 B524293 IH524293 SD524293 ABZ524293 ALV524293 AVR524293 BFN524293 BPJ524293 BZF524293 CJB524293 CSX524293 DCT524293 DMP524293 DWL524293 EGH524293 EQD524293 EZZ524293 FJV524293 FTR524293 GDN524293 GNJ524293 GXF524293 HHB524293 HQX524293 IAT524293 IKP524293 IUL524293 JEH524293 JOD524293 JXZ524293 KHV524293 KRR524293 LBN524293 LLJ524293 LVF524293 MFB524293 MOX524293 MYT524293 NIP524293 NSL524293 OCH524293 OMD524293 OVZ524293 PFV524293 PPR524293 PZN524293 QJJ524293 QTF524293 RDB524293 RMX524293 RWT524293 SGP524293 SQL524293 TAH524293 TKD524293 TTZ524293 UDV524293 UNR524293 UXN524293 VHJ524293 VRF524293 WBB524293 WKX524293 WUT524293 B589829 IH589829 SD589829 ABZ589829 ALV589829 AVR589829 BFN589829 BPJ589829 BZF589829 CJB589829 CSX589829 DCT589829 DMP589829 DWL589829 EGH589829 EQD589829 EZZ589829 FJV589829 FTR589829 GDN589829 GNJ589829 GXF589829 HHB589829 HQX589829 IAT589829 IKP589829 IUL589829 JEH589829 JOD589829 JXZ589829 KHV589829 KRR589829 LBN589829 LLJ589829 LVF589829 MFB589829 MOX589829 MYT589829 NIP589829 NSL589829 OCH589829 OMD589829 OVZ589829 PFV589829 PPR589829 PZN589829 QJJ589829 QTF589829 RDB589829 RMX589829 RWT589829 SGP589829 SQL589829 TAH589829 TKD589829 TTZ589829 UDV589829 UNR589829 UXN589829 VHJ589829 VRF589829 WBB589829 WKX589829 WUT589829 B655365 IH655365 SD655365 ABZ655365 ALV655365 AVR655365 BFN655365 BPJ655365 BZF655365 CJB655365 CSX655365 DCT655365 DMP655365 DWL655365 EGH655365 EQD655365 EZZ655365 FJV655365 FTR655365 GDN655365 GNJ655365 GXF655365 HHB655365 HQX655365 IAT655365 IKP655365 IUL655365 JEH655365 JOD655365 JXZ655365 KHV655365 KRR655365 LBN655365 LLJ655365 LVF655365 MFB655365 MOX655365 MYT655365 NIP655365 NSL655365 OCH655365 OMD655365 OVZ655365 PFV655365 PPR655365 PZN655365 QJJ655365 QTF655365 RDB655365 RMX655365 RWT655365 SGP655365 SQL655365 TAH655365 TKD655365 TTZ655365 UDV655365 UNR655365 UXN655365 VHJ655365 VRF655365 WBB655365 WKX655365 WUT655365 B720901 IH720901 SD720901 ABZ720901 ALV720901 AVR720901 BFN720901 BPJ720901 BZF720901 CJB720901 CSX720901 DCT720901 DMP720901 DWL720901 EGH720901 EQD720901 EZZ720901 FJV720901 FTR720901 GDN720901 GNJ720901 GXF720901 HHB720901 HQX720901 IAT720901 IKP720901 IUL720901 JEH720901 JOD720901 JXZ720901 KHV720901 KRR720901 LBN720901 LLJ720901 LVF720901 MFB720901 MOX720901 MYT720901 NIP720901 NSL720901 OCH720901 OMD720901 OVZ720901 PFV720901 PPR720901 PZN720901 QJJ720901 QTF720901 RDB720901 RMX720901 RWT720901 SGP720901 SQL720901 TAH720901 TKD720901 TTZ720901 UDV720901 UNR720901 UXN720901 VHJ720901 VRF720901 WBB720901 WKX720901 WUT720901 B786437 IH786437 SD786437 ABZ786437 ALV786437 AVR786437 BFN786437 BPJ786437 BZF786437 CJB786437 CSX786437 DCT786437 DMP786437 DWL786437 EGH786437 EQD786437 EZZ786437 FJV786437 FTR786437 GDN786437 GNJ786437 GXF786437 HHB786437 HQX786437 IAT786437 IKP786437 IUL786437 JEH786437 JOD786437 JXZ786437 KHV786437 KRR786437 LBN786437 LLJ786437 LVF786437 MFB786437 MOX786437 MYT786437 NIP786437 NSL786437 OCH786437 OMD786437 OVZ786437 PFV786437 PPR786437 PZN786437 QJJ786437 QTF786437 RDB786437 RMX786437 RWT786437 SGP786437 SQL786437 TAH786437 TKD786437 TTZ786437 UDV786437 UNR786437 UXN786437 VHJ786437 VRF786437 WBB786437 WKX786437 WUT786437 B851973 IH851973 SD851973 ABZ851973 ALV851973 AVR851973 BFN851973 BPJ851973 BZF851973 CJB851973 CSX851973 DCT851973 DMP851973 DWL851973 EGH851973 EQD851973 EZZ851973 FJV851973 FTR851973 GDN851973 GNJ851973 GXF851973 HHB851973 HQX851973 IAT851973 IKP851973 IUL851973 JEH851973 JOD851973 JXZ851973 KHV851973 KRR851973 LBN851973 LLJ851973 LVF851973 MFB851973 MOX851973 MYT851973 NIP851973 NSL851973 OCH851973 OMD851973 OVZ851973 PFV851973 PPR851973 PZN851973 QJJ851973 QTF851973 RDB851973 RMX851973 RWT851973 SGP851973 SQL851973 TAH851973 TKD851973 TTZ851973 UDV851973 UNR851973 UXN851973 VHJ851973 VRF851973 WBB851973 WKX851973 WUT851973 B917509 IH917509 SD917509 ABZ917509 ALV917509 AVR917509 BFN917509 BPJ917509 BZF917509 CJB917509 CSX917509 DCT917509 DMP917509 DWL917509 EGH917509 EQD917509 EZZ917509 FJV917509 FTR917509 GDN917509 GNJ917509 GXF917509 HHB917509 HQX917509 IAT917509 IKP917509 IUL917509 JEH917509 JOD917509 JXZ917509 KHV917509 KRR917509 LBN917509 LLJ917509 LVF917509 MFB917509 MOX917509 MYT917509 NIP917509 NSL917509 OCH917509 OMD917509 OVZ917509 PFV917509 PPR917509 PZN917509 QJJ917509 QTF917509 RDB917509 RMX917509 RWT917509 SGP917509 SQL917509 TAH917509 TKD917509 TTZ917509 UDV917509 UNR917509 UXN917509 VHJ917509 VRF917509 WBB917509 WKX917509 WUT917509 B983045 IH983045 SD983045 ABZ983045 ALV983045 AVR983045 BFN983045 BPJ983045 BZF983045 CJB983045 CSX983045 DCT983045 DMP983045 DWL983045 EGH983045 EQD983045 EZZ983045 FJV983045 FTR983045 GDN983045 GNJ983045 GXF983045 HHB983045 HQX983045 IAT983045 IKP983045 IUL983045 JEH983045 JOD983045 JXZ983045 KHV983045 KRR983045 LBN983045 LLJ983045 LVF983045 MFB983045 MOX983045 MYT983045 NIP983045 NSL983045 OCH983045 OMD983045 OVZ983045 PFV983045 PPR983045 PZN983045 QJJ983045 QTF983045 RDB983045 RMX983045 RWT983045 SGP983045 SQL983045 TAH983045 TKD983045 TTZ983045 UDV983045 UNR983045 UXN983045 VHJ983045 VRF983045 WBB983045 WKX983045 WUT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25"/>
  <sheetViews>
    <sheetView workbookViewId="0">
      <selection activeCell="J2" sqref="J2"/>
    </sheetView>
  </sheetViews>
  <sheetFormatPr defaultRowHeight="13.5" x14ac:dyDescent="0.25"/>
  <cols>
    <col min="1" max="1" width="2.7109375" style="72" customWidth="1"/>
    <col min="2" max="2" width="4.42578125" style="72" bestFit="1" customWidth="1"/>
    <col min="3" max="3" width="5" style="72" bestFit="1" customWidth="1"/>
    <col min="4" max="4" width="24.42578125" style="72" bestFit="1" customWidth="1"/>
    <col min="5" max="5" width="19.28515625" style="72" bestFit="1" customWidth="1"/>
    <col min="6" max="6" width="6" style="72" bestFit="1" customWidth="1"/>
    <col min="7" max="8" width="19.5703125" style="72" bestFit="1" customWidth="1"/>
    <col min="9" max="9" width="17.28515625" style="72" bestFit="1" customWidth="1"/>
    <col min="10" max="10" width="26.140625" style="72" bestFit="1" customWidth="1"/>
    <col min="11" max="11" width="35.7109375" style="72" customWidth="1"/>
    <col min="12" max="12" width="2.7109375" style="72" customWidth="1"/>
    <col min="13" max="13" width="9.140625" style="72"/>
    <col min="14" max="14" width="19.5703125" style="72" bestFit="1" customWidth="1"/>
    <col min="15" max="15" width="26.7109375" style="72" bestFit="1" customWidth="1"/>
    <col min="16" max="16384" width="9.140625" style="72"/>
  </cols>
  <sheetData>
    <row r="1" spans="1:14" ht="11.25" customHeight="1" x14ac:dyDescent="0.25">
      <c r="A1" s="91"/>
      <c r="B1" s="90"/>
      <c r="C1" s="90"/>
      <c r="D1" s="90"/>
      <c r="E1" s="90"/>
      <c r="F1" s="90"/>
      <c r="G1" s="90"/>
      <c r="H1" s="74" t="s">
        <v>100</v>
      </c>
      <c r="I1" s="89" t="str">
        <f>Currency&amp;"_YC"&amp;$H$1&amp;"RH"</f>
        <v>GBP_YCSTDRH</v>
      </c>
      <c r="J1" s="87" t="str">
        <f>$I$1&amp;"_Deposits.xml"</f>
        <v>GBP_YCSTDRH_Deposits.xml</v>
      </c>
      <c r="K1" s="73"/>
      <c r="L1" s="77"/>
    </row>
    <row r="2" spans="1:14" ht="23.25" customHeight="1" x14ac:dyDescent="0.25">
      <c r="A2" s="82"/>
      <c r="B2" s="88"/>
      <c r="C2" s="88" t="s">
        <v>142</v>
      </c>
      <c r="D2" s="88" t="s">
        <v>143</v>
      </c>
      <c r="E2" s="88" t="s">
        <v>144</v>
      </c>
      <c r="F2" s="88" t="s">
        <v>146</v>
      </c>
      <c r="G2" s="88" t="s">
        <v>147</v>
      </c>
      <c r="H2" s="88" t="s">
        <v>99</v>
      </c>
      <c r="I2" s="88" t="s">
        <v>98</v>
      </c>
      <c r="J2" s="86" t="str">
        <f>IF(Serialize,_xll.ohObjectSave(J3:J12,SerializationPath&amp;J1,FileOverwrite,Serialize),"---")</f>
        <v>---</v>
      </c>
      <c r="K2" s="85" t="str">
        <f>_xll.ohRangeRetrieveError(J2)</f>
        <v/>
      </c>
      <c r="L2" s="77"/>
    </row>
    <row r="3" spans="1:14" ht="11.25" customHeight="1" x14ac:dyDescent="0.25">
      <c r="A3" s="82"/>
      <c r="B3" s="84" t="s">
        <v>97</v>
      </c>
      <c r="C3" s="84">
        <v>0</v>
      </c>
      <c r="D3" s="84" t="str">
        <f t="shared" ref="D3:D20" si="0">Calendar</f>
        <v>UnitedKingdom::Exchange</v>
      </c>
      <c r="E3" s="84" t="s">
        <v>145</v>
      </c>
      <c r="F3" s="84" t="b">
        <v>0</v>
      </c>
      <c r="G3" s="84" t="s">
        <v>124</v>
      </c>
      <c r="H3" s="179" t="s">
        <v>96</v>
      </c>
      <c r="I3" s="180" t="str">
        <f>Currency&amp;$B3&amp;"D"&amp;QuoteSuffix</f>
        <v>GBPOND_Quote</v>
      </c>
      <c r="J3" s="181" t="str">
        <f>_xll.qlDepositRateHelper(,I3,H3,Permanent,Trigger)</f>
        <v>obj_00352#0003</v>
      </c>
      <c r="K3" s="83" t="str">
        <f>_xll.ohRangeRetrieveError(J3)</f>
        <v/>
      </c>
      <c r="L3" s="77"/>
      <c r="N3" s="76"/>
    </row>
    <row r="4" spans="1:14" ht="11.25" customHeight="1" x14ac:dyDescent="0.25">
      <c r="A4" s="82"/>
      <c r="B4" s="81" t="s">
        <v>134</v>
      </c>
      <c r="C4" s="84">
        <v>1</v>
      </c>
      <c r="D4" s="84" t="str">
        <f t="shared" si="0"/>
        <v>UnitedKingdom::Exchange</v>
      </c>
      <c r="E4" s="84" t="s">
        <v>145</v>
      </c>
      <c r="F4" s="84" t="b">
        <v>0</v>
      </c>
      <c r="G4" s="84" t="s">
        <v>124</v>
      </c>
      <c r="H4" s="84" t="str">
        <f>_xll.qlLibor(,Currency,B4,,Permanent,Trigger,ObjectOverwrite)</f>
        <v>obj_00354#0003</v>
      </c>
      <c r="I4" s="80" t="str">
        <f>Currency&amp;$B4&amp;"D"&amp;"_Mx"&amp;QuoteSuffix</f>
        <v>GBPSND_Mx_Quote</v>
      </c>
      <c r="J4" s="79" t="str">
        <f>_xll.qlDepositRateHelper2(,I4,"1D",C4,D4,E4,F4,G4,Permanent,Trigger,ObjectOverwrite)</f>
        <v>obj_00360#0003</v>
      </c>
      <c r="K4" s="78" t="str">
        <f>_xll.ohRangeRetrieveError(J4)</f>
        <v/>
      </c>
      <c r="L4" s="77"/>
      <c r="N4" s="76"/>
    </row>
    <row r="5" spans="1:14" ht="11.25" customHeight="1" x14ac:dyDescent="0.25">
      <c r="A5" s="82"/>
      <c r="B5" s="84" t="s">
        <v>95</v>
      </c>
      <c r="C5" s="84">
        <v>0</v>
      </c>
      <c r="D5" s="84" t="str">
        <f t="shared" si="0"/>
        <v>UnitedKingdom::Exchange</v>
      </c>
      <c r="E5" s="84" t="s">
        <v>145</v>
      </c>
      <c r="F5" s="84" t="b">
        <v>0</v>
      </c>
      <c r="G5" s="84" t="s">
        <v>124</v>
      </c>
      <c r="H5" s="179" t="str">
        <f>Currency&amp;FamilyName&amp;B5</f>
        <v>GBPLiborSW</v>
      </c>
      <c r="I5" s="180" t="str">
        <f>Currency&amp;$B5&amp;"D"&amp;QuoteSuffix</f>
        <v>GBPSWD_Quote</v>
      </c>
      <c r="J5" s="181" t="str">
        <f>_xll.qlDepositRateHelper(,I5,H5,Permanent,Trigger)</f>
        <v>obj_0034e#0003</v>
      </c>
      <c r="K5" s="78" t="str">
        <f>_xll.ohRangeRetrieveError(J5)</f>
        <v/>
      </c>
      <c r="L5" s="77"/>
      <c r="N5" s="76"/>
    </row>
    <row r="6" spans="1:14" ht="11.25" customHeight="1" x14ac:dyDescent="0.25">
      <c r="A6" s="82"/>
      <c r="B6" s="84" t="s">
        <v>132</v>
      </c>
      <c r="C6" s="84">
        <v>0</v>
      </c>
      <c r="D6" s="84" t="str">
        <f t="shared" si="0"/>
        <v>UnitedKingdom::Exchange</v>
      </c>
      <c r="E6" s="84" t="s">
        <v>145</v>
      </c>
      <c r="F6" s="84" t="b">
        <v>0</v>
      </c>
      <c r="G6" s="84" t="s">
        <v>124</v>
      </c>
      <c r="H6" s="84" t="str">
        <f>_xll.qlLibor(,Currency,B6,,Permanent,Trigger,ObjectOverwrite)</f>
        <v>obj_0034a#0003</v>
      </c>
      <c r="I6" s="80" t="str">
        <f>Currency&amp;$B6&amp;"D"&amp;"_Mx"&amp;QuoteSuffix</f>
        <v>GBP2WD_Mx_Quote</v>
      </c>
      <c r="J6" s="79" t="str">
        <f>_xll.qlDepositRateHelper2(,I6,B6,C6,D6,E6,F6,G6,Permanent,Trigger,ObjectOverwrite)</f>
        <v>obj_00363#0003</v>
      </c>
      <c r="K6" s="78" t="str">
        <f>_xll.ohRangeRetrieveError(J6)</f>
        <v/>
      </c>
      <c r="L6" s="77"/>
      <c r="N6" s="76"/>
    </row>
    <row r="7" spans="1:14" ht="11.25" customHeight="1" x14ac:dyDescent="0.25">
      <c r="A7" s="82"/>
      <c r="B7" s="81" t="s">
        <v>133</v>
      </c>
      <c r="C7" s="84">
        <v>0</v>
      </c>
      <c r="D7" s="84" t="str">
        <f t="shared" si="0"/>
        <v>UnitedKingdom::Exchange</v>
      </c>
      <c r="E7" s="84" t="s">
        <v>145</v>
      </c>
      <c r="F7" s="84" t="b">
        <v>0</v>
      </c>
      <c r="G7" s="84" t="s">
        <v>124</v>
      </c>
      <c r="H7" s="84" t="str">
        <f>_xll.qlLibor(,Currency,B7,,Permanent,Trigger,ObjectOverwrite)</f>
        <v>obj_0034b#0003</v>
      </c>
      <c r="I7" s="80" t="str">
        <f>Currency&amp;$B7&amp;"D"&amp;"_Mx"&amp;QuoteSuffix</f>
        <v>GBP3WD_Mx_Quote</v>
      </c>
      <c r="J7" s="79" t="str">
        <f>_xll.qlDepositRateHelper2(,I7,B7,C7,D7,E7,F7,G7,Permanent,Trigger,ObjectOverwrite)</f>
        <v>obj_0035e#0003</v>
      </c>
      <c r="K7" s="78" t="str">
        <f>_xll.ohRangeRetrieveError(J7)</f>
        <v/>
      </c>
      <c r="L7" s="77"/>
      <c r="N7" s="76"/>
    </row>
    <row r="8" spans="1:14" ht="11.25" customHeight="1" x14ac:dyDescent="0.25">
      <c r="A8" s="82"/>
      <c r="B8" s="81" t="s">
        <v>94</v>
      </c>
      <c r="C8" s="84">
        <v>0</v>
      </c>
      <c r="D8" s="84" t="str">
        <f t="shared" si="0"/>
        <v>UnitedKingdom::Exchange</v>
      </c>
      <c r="E8" s="84" t="s">
        <v>113</v>
      </c>
      <c r="F8" s="84" t="b">
        <v>1</v>
      </c>
      <c r="G8" s="84" t="s">
        <v>124</v>
      </c>
      <c r="H8" s="179" t="str">
        <f>Currency&amp;FamilyName&amp;B8</f>
        <v>GBPLibor1M</v>
      </c>
      <c r="I8" s="180" t="str">
        <f>Currency&amp;$B8&amp;"D"&amp;QuoteSuffix</f>
        <v>GBP1MD_Quote</v>
      </c>
      <c r="J8" s="181" t="str">
        <f>_xll.qlDepositRateHelper(,I8,H8,Permanent,Trigger)</f>
        <v>obj_00358#0003</v>
      </c>
      <c r="K8" s="78" t="str">
        <f>_xll.ohRangeRetrieveError(J8)</f>
        <v/>
      </c>
      <c r="L8" s="77"/>
      <c r="N8" s="76"/>
    </row>
    <row r="9" spans="1:14" ht="11.25" customHeight="1" x14ac:dyDescent="0.25">
      <c r="A9" s="82"/>
      <c r="B9" s="84" t="s">
        <v>93</v>
      </c>
      <c r="C9" s="84">
        <v>0</v>
      </c>
      <c r="D9" s="84" t="str">
        <f t="shared" si="0"/>
        <v>UnitedKingdom::Exchange</v>
      </c>
      <c r="E9" s="84" t="s">
        <v>113</v>
      </c>
      <c r="F9" s="84" t="b">
        <v>1</v>
      </c>
      <c r="G9" s="84" t="s">
        <v>124</v>
      </c>
      <c r="H9" s="179" t="str">
        <f>Currency&amp;FamilyName&amp;B9</f>
        <v>GBPLibor2M</v>
      </c>
      <c r="I9" s="180" t="str">
        <f>Currency&amp;$B9&amp;"D"&amp;QuoteSuffix</f>
        <v>GBP2MD_Quote</v>
      </c>
      <c r="J9" s="181" t="str">
        <f>_xll.qlDepositRateHelper(,I9,H9,Permanent,Trigger)</f>
        <v>obj_00349#0003</v>
      </c>
      <c r="K9" s="78" t="str">
        <f>_xll.ohRangeRetrieveError(J9)</f>
        <v/>
      </c>
      <c r="L9" s="77"/>
      <c r="N9" s="76"/>
    </row>
    <row r="10" spans="1:14" ht="11.25" customHeight="1" x14ac:dyDescent="0.25">
      <c r="A10" s="82"/>
      <c r="B10" s="81" t="s">
        <v>92</v>
      </c>
      <c r="C10" s="84">
        <v>0</v>
      </c>
      <c r="D10" s="84" t="str">
        <f t="shared" si="0"/>
        <v>UnitedKingdom::Exchange</v>
      </c>
      <c r="E10" s="84" t="s">
        <v>113</v>
      </c>
      <c r="F10" s="84" t="b">
        <v>1</v>
      </c>
      <c r="G10" s="84" t="s">
        <v>124</v>
      </c>
      <c r="H10" s="179" t="str">
        <f>Currency&amp;FamilyName&amp;B10</f>
        <v>GBPLibor3M</v>
      </c>
      <c r="I10" s="180" t="str">
        <f>Currency&amp;$B10&amp;"D"&amp;QuoteSuffix</f>
        <v>GBP3MD_Quote</v>
      </c>
      <c r="J10" s="181" t="str">
        <f>_xll.qlDepositRateHelper(,I10,H10,Permanent,Trigger)</f>
        <v>obj_0034f#0003</v>
      </c>
      <c r="K10" s="78" t="str">
        <f>_xll.ohRangeRetrieveError(J10)</f>
        <v/>
      </c>
      <c r="L10" s="77"/>
      <c r="N10" s="76"/>
    </row>
    <row r="11" spans="1:14" ht="11.25" customHeight="1" x14ac:dyDescent="0.25">
      <c r="A11" s="82"/>
      <c r="B11" s="81" t="s">
        <v>135</v>
      </c>
      <c r="C11" s="84">
        <v>0</v>
      </c>
      <c r="D11" s="84" t="str">
        <f t="shared" si="0"/>
        <v>UnitedKingdom::Exchange</v>
      </c>
      <c r="E11" s="84" t="s">
        <v>113</v>
      </c>
      <c r="F11" s="84" t="b">
        <v>1</v>
      </c>
      <c r="G11" s="84" t="s">
        <v>124</v>
      </c>
      <c r="H11" s="84" t="str">
        <f>_xll.qlLibor(,Currency,B11,,Permanent,Trigger,ObjectOverwrite)</f>
        <v>obj_00351#0003</v>
      </c>
      <c r="I11" s="80" t="str">
        <f>Currency&amp;$B11&amp;"D"&amp;"_Mx"&amp;QuoteSuffix</f>
        <v>GBP4MD_Mx_Quote</v>
      </c>
      <c r="J11" s="79" t="str">
        <f>_xll.qlDepositRateHelper2(,I11,B11,C11,D11,E11,F11,G11,Permanent,Trigger,ObjectOverwrite)</f>
        <v>obj_0035b#0003</v>
      </c>
      <c r="K11" s="78" t="str">
        <f>_xll.ohRangeRetrieveError(J11)</f>
        <v/>
      </c>
      <c r="L11" s="77"/>
      <c r="N11" s="76"/>
    </row>
    <row r="12" spans="1:14" ht="11.25" customHeight="1" x14ac:dyDescent="0.25">
      <c r="A12" s="82"/>
      <c r="B12" s="84" t="s">
        <v>136</v>
      </c>
      <c r="C12" s="84">
        <v>0</v>
      </c>
      <c r="D12" s="84" t="str">
        <f t="shared" si="0"/>
        <v>UnitedKingdom::Exchange</v>
      </c>
      <c r="E12" s="84" t="s">
        <v>113</v>
      </c>
      <c r="F12" s="84" t="b">
        <v>1</v>
      </c>
      <c r="G12" s="84" t="s">
        <v>124</v>
      </c>
      <c r="H12" s="84" t="str">
        <f>_xll.qlLibor(,Currency,B12,,Permanent,Trigger,ObjectOverwrite)</f>
        <v>obj_0034d#0003</v>
      </c>
      <c r="I12" s="80" t="str">
        <f>Currency&amp;$B12&amp;"D"&amp;"_Mx"&amp;QuoteSuffix</f>
        <v>GBP5MD_Mx_Quote</v>
      </c>
      <c r="J12" s="79" t="str">
        <f>_xll.qlDepositRateHelper2(,I12,B12,C12,D12,E12,F12,G12,Permanent,Trigger,ObjectOverwrite)</f>
        <v>obj_0035d#0003</v>
      </c>
      <c r="K12" s="78" t="str">
        <f>_xll.ohRangeRetrieveError(J12)</f>
        <v/>
      </c>
      <c r="L12" s="77"/>
      <c r="N12" s="76"/>
    </row>
    <row r="13" spans="1:14" ht="11.25" customHeight="1" x14ac:dyDescent="0.25">
      <c r="A13" s="82"/>
      <c r="B13" s="81" t="s">
        <v>91</v>
      </c>
      <c r="C13" s="84">
        <v>0</v>
      </c>
      <c r="D13" s="84" t="str">
        <f t="shared" si="0"/>
        <v>UnitedKingdom::Exchange</v>
      </c>
      <c r="E13" s="84" t="s">
        <v>113</v>
      </c>
      <c r="F13" s="84" t="b">
        <v>1</v>
      </c>
      <c r="G13" s="84" t="s">
        <v>124</v>
      </c>
      <c r="H13" s="179" t="str">
        <f>Currency&amp;FamilyName&amp;B13</f>
        <v>GBPLibor6M</v>
      </c>
      <c r="I13" s="180" t="str">
        <f>Currency&amp;$B13&amp;"D"&amp;QuoteSuffix</f>
        <v>GBP6MD_Quote</v>
      </c>
      <c r="J13" s="181" t="str">
        <f>_xll.qlDepositRateHelper(,I13,H13,Permanent,Trigger)</f>
        <v>obj_00350#0003</v>
      </c>
      <c r="K13" s="78" t="str">
        <f>_xll.ohRangeRetrieveError(J13)</f>
        <v/>
      </c>
      <c r="L13" s="77"/>
      <c r="N13" s="76"/>
    </row>
    <row r="14" spans="1:14" ht="11.25" customHeight="1" x14ac:dyDescent="0.25">
      <c r="A14" s="82"/>
      <c r="B14" s="81" t="s">
        <v>137</v>
      </c>
      <c r="C14" s="84">
        <v>0</v>
      </c>
      <c r="D14" s="84" t="str">
        <f t="shared" si="0"/>
        <v>UnitedKingdom::Exchange</v>
      </c>
      <c r="E14" s="84" t="s">
        <v>113</v>
      </c>
      <c r="F14" s="84" t="b">
        <v>1</v>
      </c>
      <c r="G14" s="84" t="s">
        <v>124</v>
      </c>
      <c r="H14" s="84" t="str">
        <f>_xll.qlLibor(,Currency,B14,,Permanent,Trigger,ObjectOverwrite)</f>
        <v>obj_00356#0003</v>
      </c>
      <c r="I14" s="80" t="str">
        <f>Currency&amp;$B14&amp;"D"&amp;"_Mx"&amp;QuoteSuffix</f>
        <v>GBP7MD_Mx_Quote</v>
      </c>
      <c r="J14" s="79" t="str">
        <f>_xll.qlDepositRateHelper2(,I14,B14,C14,D14,E14,F14,G14,Permanent,Trigger,ObjectOverwrite)</f>
        <v>obj_00362#0003</v>
      </c>
      <c r="K14" s="78" t="str">
        <f>_xll.ohRangeRetrieveError(J14)</f>
        <v/>
      </c>
      <c r="L14" s="77"/>
      <c r="N14" s="76"/>
    </row>
    <row r="15" spans="1:14" ht="11.25" customHeight="1" x14ac:dyDescent="0.25">
      <c r="A15" s="82"/>
      <c r="B15" s="84" t="s">
        <v>138</v>
      </c>
      <c r="C15" s="84">
        <v>0</v>
      </c>
      <c r="D15" s="84" t="str">
        <f t="shared" si="0"/>
        <v>UnitedKingdom::Exchange</v>
      </c>
      <c r="E15" s="84" t="s">
        <v>113</v>
      </c>
      <c r="F15" s="84" t="b">
        <v>1</v>
      </c>
      <c r="G15" s="84" t="s">
        <v>124</v>
      </c>
      <c r="H15" s="84" t="str">
        <f>_xll.qlLibor(,Currency,B15,,Permanent,Trigger,ObjectOverwrite)</f>
        <v>obj_00353#0003</v>
      </c>
      <c r="I15" s="80" t="str">
        <f>Currency&amp;$B15&amp;"D"&amp;"_Mx"&amp;QuoteSuffix</f>
        <v>GBP8MD_Mx_Quote</v>
      </c>
      <c r="J15" s="79" t="str">
        <f>_xll.qlDepositRateHelper2(,I15,B15,C15,D15,E15,F15,G15,Permanent,Trigger,ObjectOverwrite)</f>
        <v>obj_0035c#0003</v>
      </c>
      <c r="K15" s="78" t="str">
        <f>_xll.ohRangeRetrieveError(J15)</f>
        <v/>
      </c>
      <c r="L15" s="77"/>
      <c r="N15" s="76"/>
    </row>
    <row r="16" spans="1:14" ht="11.25" customHeight="1" x14ac:dyDescent="0.25">
      <c r="A16" s="82"/>
      <c r="B16" s="81" t="s">
        <v>139</v>
      </c>
      <c r="C16" s="84">
        <v>0</v>
      </c>
      <c r="D16" s="84" t="str">
        <f t="shared" si="0"/>
        <v>UnitedKingdom::Exchange</v>
      </c>
      <c r="E16" s="84" t="s">
        <v>113</v>
      </c>
      <c r="F16" s="84" t="b">
        <v>1</v>
      </c>
      <c r="G16" s="84" t="s">
        <v>124</v>
      </c>
      <c r="H16" s="84" t="str">
        <f>_xll.qlLibor(,Currency,B16,,Permanent,Trigger,ObjectOverwrite)</f>
        <v>obj_0034c#0003</v>
      </c>
      <c r="I16" s="80" t="str">
        <f>Currency&amp;$B16&amp;"D"&amp;"_Mx"&amp;QuoteSuffix</f>
        <v>GBP9MD_Mx_Quote</v>
      </c>
      <c r="J16" s="79" t="str">
        <f>_xll.qlDepositRateHelper2(,I16,B16,C16,D16,E16,F16,G16,Permanent,Trigger,ObjectOverwrite)</f>
        <v>obj_00361#0003</v>
      </c>
      <c r="K16" s="78" t="str">
        <f>_xll.ohRangeRetrieveError(J16)</f>
        <v/>
      </c>
      <c r="L16" s="77"/>
      <c r="N16" s="76"/>
    </row>
    <row r="17" spans="1:14" ht="11.25" customHeight="1" x14ac:dyDescent="0.25">
      <c r="A17" s="82"/>
      <c r="B17" s="81" t="s">
        <v>140</v>
      </c>
      <c r="C17" s="84">
        <v>0</v>
      </c>
      <c r="D17" s="84" t="str">
        <f t="shared" si="0"/>
        <v>UnitedKingdom::Exchange</v>
      </c>
      <c r="E17" s="84" t="s">
        <v>113</v>
      </c>
      <c r="F17" s="84" t="b">
        <v>1</v>
      </c>
      <c r="G17" s="84" t="s">
        <v>124</v>
      </c>
      <c r="H17" s="84" t="str">
        <f>_xll.qlLibor(,Currency,B17,,Permanent,Trigger,ObjectOverwrite)</f>
        <v>obj_00359#0003</v>
      </c>
      <c r="I17" s="80" t="str">
        <f>Currency&amp;$B17&amp;"D"&amp;"_Mx"&amp;QuoteSuffix</f>
        <v>GBP10MD_Mx_Quote</v>
      </c>
      <c r="J17" s="79" t="str">
        <f>_xll.qlDepositRateHelper2(,I17,B17,C17,D17,E17,F17,G17,Permanent,Trigger,ObjectOverwrite)</f>
        <v>obj_0035f#0003</v>
      </c>
      <c r="K17" s="78" t="str">
        <f>_xll.ohRangeRetrieveError(J17)</f>
        <v/>
      </c>
      <c r="L17" s="77"/>
      <c r="N17" s="76"/>
    </row>
    <row r="18" spans="1:14" ht="11.25" customHeight="1" x14ac:dyDescent="0.25">
      <c r="A18" s="82"/>
      <c r="B18" s="84" t="s">
        <v>141</v>
      </c>
      <c r="C18" s="84">
        <v>0</v>
      </c>
      <c r="D18" s="84" t="str">
        <f t="shared" si="0"/>
        <v>UnitedKingdom::Exchange</v>
      </c>
      <c r="E18" s="84" t="s">
        <v>113</v>
      </c>
      <c r="F18" s="84" t="b">
        <v>1</v>
      </c>
      <c r="G18" s="84" t="s">
        <v>124</v>
      </c>
      <c r="H18" s="84" t="str">
        <f>_xll.qlLibor(,Currency,B18,,Permanent,Trigger,ObjectOverwrite)</f>
        <v>obj_00357#0003</v>
      </c>
      <c r="I18" s="80" t="str">
        <f>Currency&amp;$B18&amp;"D"&amp;"_Mx"&amp;QuoteSuffix</f>
        <v>GBP11MD_Mx_Quote</v>
      </c>
      <c r="J18" s="79" t="str">
        <f>_xll.qlDepositRateHelper2(,I18,B18,C18,D18,E18,F18,G18,Permanent,Trigger,ObjectOverwrite)</f>
        <v>obj_0035a#0003</v>
      </c>
      <c r="K18" s="78" t="str">
        <f>_xll.ohRangeRetrieveError(J18)</f>
        <v/>
      </c>
      <c r="L18" s="77"/>
      <c r="N18" s="76"/>
    </row>
    <row r="19" spans="1:14" ht="11.25" customHeight="1" x14ac:dyDescent="0.25">
      <c r="A19" s="82"/>
      <c r="B19" s="81" t="s">
        <v>36</v>
      </c>
      <c r="C19" s="84">
        <v>0</v>
      </c>
      <c r="D19" s="84" t="str">
        <f t="shared" si="0"/>
        <v>UnitedKingdom::Exchange</v>
      </c>
      <c r="E19" s="84" t="s">
        <v>113</v>
      </c>
      <c r="F19" s="84" t="b">
        <v>1</v>
      </c>
      <c r="G19" s="84" t="s">
        <v>124</v>
      </c>
      <c r="H19" s="179" t="str">
        <f>Currency&amp;FamilyName&amp;B19</f>
        <v>GBPLibor1Y</v>
      </c>
      <c r="I19" s="180" t="str">
        <f>Currency&amp;$B19&amp;"D"&amp;QuoteSuffix</f>
        <v>GBP1YD_Quote</v>
      </c>
      <c r="J19" s="181" t="str">
        <f>_xll.qlDepositRateHelper(,I19,H19,Permanent,Trigger)</f>
        <v>obj_00355#0003</v>
      </c>
      <c r="K19" s="78" t="str">
        <f>_xll.ohRangeRetrieveError(J19)</f>
        <v/>
      </c>
      <c r="L19" s="77"/>
      <c r="N19" s="76"/>
    </row>
    <row r="20" spans="1:14" ht="11.25" customHeight="1" x14ac:dyDescent="0.25">
      <c r="A20" s="82"/>
      <c r="B20" s="81">
        <f>_xll.qlCalendarBusinessDaysBetween(D20,_xll.qlSettingsEvaluationDate(Trigger),G25)-1</f>
        <v>177</v>
      </c>
      <c r="C20" s="84">
        <v>0</v>
      </c>
      <c r="D20" s="84" t="str">
        <f t="shared" si="0"/>
        <v>UnitedKingdom::Exchange</v>
      </c>
      <c r="E20" s="84" t="s">
        <v>145</v>
      </c>
      <c r="F20" s="84" t="b">
        <v>0</v>
      </c>
      <c r="G20" s="84" t="s">
        <v>124</v>
      </c>
      <c r="H20" s="179"/>
      <c r="I20" s="180" t="str">
        <f>_xll.qlSimpleQuote("stub",,,,Trigger)</f>
        <v>stub#0003</v>
      </c>
      <c r="J20" s="181" t="str">
        <f>_xll.qlDepositRateHelper2(,I20,B20&amp;"D",C20,Deposits!D20,E20,F20,G20)</f>
        <v>obj_003b4#0010</v>
      </c>
      <c r="K20" s="78"/>
      <c r="L20" s="77"/>
      <c r="N20" s="76"/>
    </row>
    <row r="21" spans="1:14" ht="11.25" customHeight="1" thickBot="1" x14ac:dyDescent="0.3">
      <c r="A21" s="75"/>
      <c r="B21" s="70"/>
      <c r="C21" s="70"/>
      <c r="D21" s="70"/>
      <c r="E21" s="70"/>
      <c r="F21" s="70"/>
      <c r="G21" s="70"/>
      <c r="H21" s="178"/>
      <c r="I21" s="173"/>
      <c r="J21" s="186"/>
      <c r="K21" s="187"/>
      <c r="L21" s="71"/>
      <c r="N21" s="76"/>
    </row>
    <row r="22" spans="1:14" ht="11.25" customHeight="1" x14ac:dyDescent="0.25">
      <c r="I22" s="184" t="e">
        <f ca="1">qlSimpleQuoteSetValue(I20,J24)</f>
        <v>#NAME?</v>
      </c>
      <c r="J22" s="72">
        <f>_xll.RtGet("DTSIMI1","GBP_STD_#20150617D","ask")/100</f>
        <v>8.4340821600000001E-3</v>
      </c>
    </row>
    <row r="23" spans="1:14" x14ac:dyDescent="0.25">
      <c r="G23" s="76">
        <f>_xll.qlIMMNextDate(_xll.qlSettingsEvaluationDate(Trigger),TRUE)</f>
        <v>41990</v>
      </c>
      <c r="J23" s="72">
        <f>_xll.RtGet("DTSIMI1","GBP_STD_#20150617D","bid")/100</f>
        <v>8.2340821599999996E-3</v>
      </c>
    </row>
    <row r="24" spans="1:14" x14ac:dyDescent="0.25">
      <c r="G24" s="76">
        <f>_xll.qlIMMNextDate(G23)</f>
        <v>42081</v>
      </c>
      <c r="J24" s="72">
        <f>AVERAGE(J22:J23)</f>
        <v>8.334082159999999E-3</v>
      </c>
    </row>
    <row r="25" spans="1:14" x14ac:dyDescent="0.25">
      <c r="G25" s="76">
        <f>_xll.qlIMMNextDate(G24)</f>
        <v>42172</v>
      </c>
      <c r="H25" s="188">
        <f>_xll.qlRateHelperLatestDate(J20)</f>
        <v>42172</v>
      </c>
    </row>
  </sheetData>
  <dataValidations count="2">
    <dataValidation type="list" allowBlank="1" showInputMessage="1" showErrorMessage="1" sqref="E3:E20">
      <formula1>"Following,Modified Following,Preceding,Modified Preceding,Unadjusted,Half-Month Modified Following"</formula1>
    </dataValidation>
    <dataValidation type="list" allowBlank="1" showInputMessage="1" showErrorMessage="1" sqref="G3:G20">
      <formula1>"Actual/Actual (ISDA),Actual/360,30/360 (Bond Basis),30E/360 (Eurobond Basis),Actual/365 (Fixed),Actual/Actual (ISMA),Actual/Actual (AFB),1/1,30/360 (Italian),Simple"</formula1>
    </dataValidation>
  </dataValidation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S45"/>
  <sheetViews>
    <sheetView workbookViewId="0">
      <selection activeCell="G3" sqref="G3"/>
    </sheetView>
  </sheetViews>
  <sheetFormatPr defaultColWidth="6.28515625" defaultRowHeight="13.5" x14ac:dyDescent="0.25"/>
  <cols>
    <col min="1" max="1" width="2.7109375" style="72" customWidth="1"/>
    <col min="2" max="2" width="3" style="72" bestFit="1" customWidth="1"/>
    <col min="3" max="3" width="6" style="72" bestFit="1" customWidth="1"/>
    <col min="4" max="4" width="7" style="72" bestFit="1" customWidth="1"/>
    <col min="5" max="5" width="11" style="72" bestFit="1" customWidth="1"/>
    <col min="6" max="6" width="17.28515625" style="72" bestFit="1" customWidth="1"/>
    <col min="7" max="7" width="24.42578125" style="72" bestFit="1" customWidth="1"/>
    <col min="8" max="8" width="27.140625" style="72" bestFit="1" customWidth="1"/>
    <col min="9" max="9" width="35.7109375" style="72" customWidth="1"/>
    <col min="10" max="10" width="2.7109375" style="72" customWidth="1"/>
    <col min="11" max="16384" width="6.28515625" style="72"/>
  </cols>
  <sheetData>
    <row r="1" spans="1:11" ht="11.25" customHeight="1" x14ac:dyDescent="0.25">
      <c r="A1" s="91"/>
      <c r="B1" s="123"/>
      <c r="C1" s="123"/>
      <c r="D1" s="123"/>
      <c r="E1" s="74" t="s">
        <v>92</v>
      </c>
      <c r="F1" s="124"/>
      <c r="G1" s="125" t="str">
        <f>Currency&amp;"_YC"&amp;"STDRH"</f>
        <v>GBP_YCSTDRH</v>
      </c>
      <c r="H1" s="87" t="str">
        <f>$G$1&amp;"_Futures"&amp;$E$1&amp;".xml"</f>
        <v>GBP_YCSTDRH_Futures3M.xml</v>
      </c>
      <c r="I1" s="126"/>
      <c r="J1" s="77"/>
    </row>
    <row r="2" spans="1:11" ht="22.5" x14ac:dyDescent="0.25">
      <c r="A2" s="91"/>
      <c r="B2" s="127" t="s">
        <v>131</v>
      </c>
      <c r="C2" s="88" t="s">
        <v>112</v>
      </c>
      <c r="D2" s="128" t="s">
        <v>111</v>
      </c>
      <c r="E2" s="88" t="s">
        <v>99</v>
      </c>
      <c r="F2" s="88" t="s">
        <v>98</v>
      </c>
      <c r="G2" s="127" t="s">
        <v>110</v>
      </c>
      <c r="H2" s="146" t="str">
        <f>IF(Serialize,_xll.ohObjectSave(H3:H44,SerializationPath&amp;H1,FileOverwrite,Serialize),"---")</f>
        <v>---</v>
      </c>
      <c r="I2" s="129" t="str">
        <f>_xll.ohRangeRetrieveError(H2)</f>
        <v/>
      </c>
      <c r="J2" s="77"/>
    </row>
    <row r="3" spans="1:11" ht="11.25" customHeight="1" x14ac:dyDescent="0.25">
      <c r="A3" s="130"/>
      <c r="B3" s="131">
        <v>1</v>
      </c>
      <c r="C3" s="132" t="b">
        <v>0</v>
      </c>
      <c r="D3" s="133" t="str">
        <f t="array" ref="D3:D44">_xll.qlIMMNextCodes(_xll.qlSettingsEvaluationDate(Trigger)-1,C3:C44)</f>
        <v>V4</v>
      </c>
      <c r="E3" s="132" t="str">
        <f t="shared" ref="E3:E34" si="0">PROPER(Currency)&amp;FamilyName&amp;$E$1</f>
        <v>GbpLibor3M</v>
      </c>
      <c r="F3" s="134" t="str">
        <f t="shared" ref="F3:F34" si="1">Currency&amp;"FUT"&amp;$E$1&amp;$D3&amp;QuoteSuffix</f>
        <v>GBPFUT3MV4_Quote</v>
      </c>
      <c r="G3" s="134" t="str">
        <f t="shared" ref="G3:G34" si="2">Currency&amp;"FUT"&amp;$E$1&amp;$D3&amp;"ConvAdj"&amp;QuoteSuffix</f>
        <v>GBPFUT3MV4ConvAdj_Quote</v>
      </c>
      <c r="H3" s="135" t="str">
        <f>_xll.qlFuturesRateHelper(,$F3,$D3,$E3,$G3,Permanent,Trigger,ObjectOverwrite)</f>
        <v>obj_0039e#0003</v>
      </c>
      <c r="I3" s="136" t="str">
        <f>_xll.ohRangeRetrieveError(H3)</f>
        <v/>
      </c>
      <c r="J3" s="77"/>
      <c r="K3" s="76"/>
    </row>
    <row r="4" spans="1:11" ht="11.25" customHeight="1" x14ac:dyDescent="0.25">
      <c r="A4" s="130"/>
      <c r="B4" s="137">
        <v>2</v>
      </c>
      <c r="C4" s="138" t="b">
        <v>0</v>
      </c>
      <c r="D4" s="139" t="str">
        <v>X4</v>
      </c>
      <c r="E4" s="132" t="str">
        <f t="shared" si="0"/>
        <v>GbpLibor3M</v>
      </c>
      <c r="F4" s="134" t="str">
        <f t="shared" si="1"/>
        <v>GBPFUT3MX4_Quote</v>
      </c>
      <c r="G4" s="134" t="str">
        <f t="shared" si="2"/>
        <v>GBPFUT3MX4ConvAdj_Quote</v>
      </c>
      <c r="H4" s="140" t="str">
        <f>_xll.qlFuturesRateHelper(,$F4,$D4,$E4,$G4,Permanent,Trigger,ObjectOverwrite)</f>
        <v>obj_00370#0003</v>
      </c>
      <c r="I4" s="141" t="str">
        <f>_xll.ohRangeRetrieveError(H4)</f>
        <v/>
      </c>
      <c r="J4" s="77"/>
      <c r="K4" s="76"/>
    </row>
    <row r="5" spans="1:11" ht="11.25" customHeight="1" x14ac:dyDescent="0.25">
      <c r="A5" s="130"/>
      <c r="B5" s="137">
        <v>3</v>
      </c>
      <c r="C5" s="138" t="b">
        <v>0</v>
      </c>
      <c r="D5" s="139" t="str">
        <v>Z4</v>
      </c>
      <c r="E5" s="132" t="str">
        <f t="shared" si="0"/>
        <v>GbpLibor3M</v>
      </c>
      <c r="F5" s="134" t="str">
        <f t="shared" si="1"/>
        <v>GBPFUT3MZ4_Quote</v>
      </c>
      <c r="G5" s="134" t="str">
        <f t="shared" si="2"/>
        <v>GBPFUT3MZ4ConvAdj_Quote</v>
      </c>
      <c r="H5" s="140" t="str">
        <f>_xll.qlFuturesRateHelper(,$F5,$D5,$E5,$G5,Permanent,Trigger,ObjectOverwrite)</f>
        <v>obj_003b2#0003</v>
      </c>
      <c r="I5" s="141" t="str">
        <f>_xll.ohRangeRetrieveError(H5)</f>
        <v/>
      </c>
      <c r="J5" s="77"/>
      <c r="K5" s="76"/>
    </row>
    <row r="6" spans="1:11" ht="11.25" customHeight="1" x14ac:dyDescent="0.25">
      <c r="A6" s="130"/>
      <c r="B6" s="137">
        <v>4</v>
      </c>
      <c r="C6" s="138" t="b">
        <v>0</v>
      </c>
      <c r="D6" s="139" t="str">
        <v>F5</v>
      </c>
      <c r="E6" s="132" t="str">
        <f t="shared" si="0"/>
        <v>GbpLibor3M</v>
      </c>
      <c r="F6" s="134" t="str">
        <f t="shared" si="1"/>
        <v>GBPFUT3MF5_Quote</v>
      </c>
      <c r="G6" s="134" t="str">
        <f t="shared" si="2"/>
        <v>GBPFUT3MF5ConvAdj_Quote</v>
      </c>
      <c r="H6" s="140" t="str">
        <f>_xll.qlFuturesRateHelper(,$F6,$D6,$E6,$G6,Permanent,Trigger,ObjectOverwrite)</f>
        <v>obj_0038a#0003</v>
      </c>
      <c r="I6" s="141" t="str">
        <f>_xll.ohRangeRetrieveError(H6)</f>
        <v/>
      </c>
      <c r="J6" s="77"/>
      <c r="K6" s="76"/>
    </row>
    <row r="7" spans="1:11" ht="11.25" customHeight="1" x14ac:dyDescent="0.25">
      <c r="A7" s="130"/>
      <c r="B7" s="137">
        <v>5</v>
      </c>
      <c r="C7" s="138" t="b">
        <v>0</v>
      </c>
      <c r="D7" s="139" t="str">
        <v>G5</v>
      </c>
      <c r="E7" s="132" t="str">
        <f t="shared" si="0"/>
        <v>GbpLibor3M</v>
      </c>
      <c r="F7" s="134" t="str">
        <f t="shared" si="1"/>
        <v>GBPFUT3MG5_Quote</v>
      </c>
      <c r="G7" s="134" t="str">
        <f t="shared" si="2"/>
        <v>GBPFUT3MG5ConvAdj_Quote</v>
      </c>
      <c r="H7" s="140" t="str">
        <f>_xll.qlFuturesRateHelper(,$F7,$D7,$E7,$G7,Permanent,Trigger,ObjectOverwrite)</f>
        <v>obj_00395#0003</v>
      </c>
      <c r="I7" s="141" t="str">
        <f>_xll.ohRangeRetrieveError(H7)</f>
        <v/>
      </c>
      <c r="J7" s="77"/>
      <c r="K7" s="76"/>
    </row>
    <row r="8" spans="1:11" ht="11.25" customHeight="1" x14ac:dyDescent="0.25">
      <c r="A8" s="130"/>
      <c r="B8" s="137">
        <v>6</v>
      </c>
      <c r="C8" s="138" t="b">
        <v>0</v>
      </c>
      <c r="D8" s="139" t="str">
        <v>H5</v>
      </c>
      <c r="E8" s="132" t="str">
        <f t="shared" si="0"/>
        <v>GbpLibor3M</v>
      </c>
      <c r="F8" s="134" t="str">
        <f t="shared" si="1"/>
        <v>GBPFUT3MH5_Quote</v>
      </c>
      <c r="G8" s="134" t="str">
        <f t="shared" si="2"/>
        <v>GBPFUT3MH5ConvAdj_Quote</v>
      </c>
      <c r="H8" s="140" t="str">
        <f>_xll.qlFuturesRateHelper(,$F8,$D8,$E8,$G8,Permanent,Trigger,ObjectOverwrite)</f>
        <v>obj_003aa#0003</v>
      </c>
      <c r="I8" s="141" t="str">
        <f>_xll.ohRangeRetrieveError(H8)</f>
        <v/>
      </c>
      <c r="J8" s="77"/>
      <c r="K8" s="76"/>
    </row>
    <row r="9" spans="1:11" ht="11.25" customHeight="1" x14ac:dyDescent="0.25">
      <c r="A9" s="130"/>
      <c r="B9" s="137">
        <v>7</v>
      </c>
      <c r="C9" s="138" t="b">
        <v>0</v>
      </c>
      <c r="D9" s="139" t="str">
        <v>J5</v>
      </c>
      <c r="E9" s="132" t="str">
        <f t="shared" si="0"/>
        <v>GbpLibor3M</v>
      </c>
      <c r="F9" s="134" t="str">
        <f t="shared" si="1"/>
        <v>GBPFUT3MJ5_Quote</v>
      </c>
      <c r="G9" s="134" t="str">
        <f t="shared" si="2"/>
        <v>GBPFUT3MJ5ConvAdj_Quote</v>
      </c>
      <c r="H9" s="140" t="str">
        <f>_xll.qlFuturesRateHelper(,$F9,$D9,$E9,$G9,Permanent,Trigger,ObjectOverwrite)</f>
        <v>obj_003ac#0003</v>
      </c>
      <c r="I9" s="141" t="str">
        <f>_xll.ohRangeRetrieveError(H9)</f>
        <v/>
      </c>
      <c r="J9" s="77"/>
      <c r="K9" s="76"/>
    </row>
    <row r="10" spans="1:11" ht="11.25" customHeight="1" x14ac:dyDescent="0.25">
      <c r="A10" s="130"/>
      <c r="B10" s="137">
        <v>8</v>
      </c>
      <c r="C10" s="138" t="b">
        <v>0</v>
      </c>
      <c r="D10" s="139" t="str">
        <v>K5</v>
      </c>
      <c r="E10" s="132" t="str">
        <f t="shared" si="0"/>
        <v>GbpLibor3M</v>
      </c>
      <c r="F10" s="134" t="str">
        <f t="shared" si="1"/>
        <v>GBPFUT3MK5_Quote</v>
      </c>
      <c r="G10" s="134" t="str">
        <f t="shared" si="2"/>
        <v>GBPFUT3MK5ConvAdj_Quote</v>
      </c>
      <c r="H10" s="140" t="str">
        <f>_xll.qlFuturesRateHelper(,$F10,$D10,$E10,$G10,Permanent,Trigger,ObjectOverwrite)</f>
        <v>obj_003b1#0003</v>
      </c>
      <c r="I10" s="141" t="str">
        <f>_xll.ohRangeRetrieveError(H10)</f>
        <v/>
      </c>
      <c r="J10" s="77"/>
      <c r="K10" s="76"/>
    </row>
    <row r="11" spans="1:11" ht="11.25" customHeight="1" x14ac:dyDescent="0.25">
      <c r="A11" s="130"/>
      <c r="B11" s="137">
        <v>9</v>
      </c>
      <c r="C11" s="138" t="b">
        <v>0</v>
      </c>
      <c r="D11" s="139" t="str">
        <v>M5</v>
      </c>
      <c r="E11" s="132" t="str">
        <f t="shared" si="0"/>
        <v>GbpLibor3M</v>
      </c>
      <c r="F11" s="134" t="str">
        <f t="shared" si="1"/>
        <v>GBPFUT3MM5_Quote</v>
      </c>
      <c r="G11" s="134" t="str">
        <f t="shared" si="2"/>
        <v>GBPFUT3MM5ConvAdj_Quote</v>
      </c>
      <c r="H11" s="140" t="str">
        <f>_xll.qlFuturesRateHelper(,$F11,$D11,$E11,$G11,Permanent,Trigger,ObjectOverwrite)</f>
        <v>obj_0038f#0003</v>
      </c>
      <c r="I11" s="141" t="str">
        <f>_xll.ohRangeRetrieveError(H11)</f>
        <v/>
      </c>
      <c r="J11" s="77"/>
      <c r="K11" s="76"/>
    </row>
    <row r="12" spans="1:11" ht="11.25" customHeight="1" x14ac:dyDescent="0.25">
      <c r="A12" s="130"/>
      <c r="B12" s="137">
        <v>10</v>
      </c>
      <c r="C12" s="138" t="b">
        <v>0</v>
      </c>
      <c r="D12" s="139" t="str">
        <v>N5</v>
      </c>
      <c r="E12" s="132" t="str">
        <f t="shared" si="0"/>
        <v>GbpLibor3M</v>
      </c>
      <c r="F12" s="134" t="str">
        <f t="shared" si="1"/>
        <v>GBPFUT3MN5_Quote</v>
      </c>
      <c r="G12" s="134" t="str">
        <f t="shared" si="2"/>
        <v>GBPFUT3MN5ConvAdj_Quote</v>
      </c>
      <c r="H12" s="140" t="str">
        <f>_xll.qlFuturesRateHelper(,$F12,$D12,$E12,$G12,Permanent,Trigger,ObjectOverwrite)</f>
        <v>obj_0037b#0003</v>
      </c>
      <c r="I12" s="141" t="str">
        <f>_xll.ohRangeRetrieveError(H12)</f>
        <v/>
      </c>
      <c r="J12" s="77"/>
      <c r="K12" s="76"/>
    </row>
    <row r="13" spans="1:11" ht="11.25" customHeight="1" x14ac:dyDescent="0.25">
      <c r="A13" s="130"/>
      <c r="B13" s="137">
        <v>11</v>
      </c>
      <c r="C13" s="138" t="b">
        <v>0</v>
      </c>
      <c r="D13" s="139" t="str">
        <v>Q5</v>
      </c>
      <c r="E13" s="132" t="str">
        <f t="shared" si="0"/>
        <v>GbpLibor3M</v>
      </c>
      <c r="F13" s="134" t="str">
        <f t="shared" si="1"/>
        <v>GBPFUT3MQ5_Quote</v>
      </c>
      <c r="G13" s="134" t="str">
        <f t="shared" si="2"/>
        <v>GBPFUT3MQ5ConvAdj_Quote</v>
      </c>
      <c r="H13" s="140" t="str">
        <f>_xll.qlFuturesRateHelper(,$F13,$D13,$E13,$G13,Permanent,Trigger,ObjectOverwrite)</f>
        <v>obj_00369#0003</v>
      </c>
      <c r="I13" s="141" t="str">
        <f>_xll.ohRangeRetrieveError(H13)</f>
        <v/>
      </c>
      <c r="J13" s="77"/>
      <c r="K13" s="76"/>
    </row>
    <row r="14" spans="1:11" ht="11.25" customHeight="1" x14ac:dyDescent="0.25">
      <c r="A14" s="130"/>
      <c r="B14" s="137">
        <v>12</v>
      </c>
      <c r="C14" s="138" t="b">
        <v>0</v>
      </c>
      <c r="D14" s="139" t="str">
        <v>U5</v>
      </c>
      <c r="E14" s="132" t="str">
        <f t="shared" si="0"/>
        <v>GbpLibor3M</v>
      </c>
      <c r="F14" s="134" t="str">
        <f t="shared" si="1"/>
        <v>GBPFUT3MU5_Quote</v>
      </c>
      <c r="G14" s="134" t="str">
        <f t="shared" si="2"/>
        <v>GBPFUT3MU5ConvAdj_Quote</v>
      </c>
      <c r="H14" s="140" t="str">
        <f>_xll.qlFuturesRateHelper(,$F14,$D14,$E14,$G14,Permanent,Trigger,ObjectOverwrite)</f>
        <v>obj_00388#0003</v>
      </c>
      <c r="I14" s="141" t="str">
        <f>_xll.ohRangeRetrieveError(H14)</f>
        <v/>
      </c>
      <c r="J14" s="77"/>
      <c r="K14" s="76"/>
    </row>
    <row r="15" spans="1:11" ht="11.25" customHeight="1" x14ac:dyDescent="0.25">
      <c r="A15" s="130"/>
      <c r="B15" s="137">
        <v>13</v>
      </c>
      <c r="C15" s="138" t="b">
        <v>1</v>
      </c>
      <c r="D15" s="139" t="str">
        <v>Z5</v>
      </c>
      <c r="E15" s="132" t="str">
        <f t="shared" si="0"/>
        <v>GbpLibor3M</v>
      </c>
      <c r="F15" s="134" t="str">
        <f t="shared" si="1"/>
        <v>GBPFUT3MZ5_Quote</v>
      </c>
      <c r="G15" s="134" t="str">
        <f t="shared" si="2"/>
        <v>GBPFUT3MZ5ConvAdj_Quote</v>
      </c>
      <c r="H15" s="140" t="str">
        <f>_xll.qlFuturesRateHelper(,$F15,$D15,$E15,$G15,Permanent,Trigger,ObjectOverwrite)</f>
        <v>obj_0039a#0003</v>
      </c>
      <c r="I15" s="141" t="str">
        <f>_xll.ohRangeRetrieveError(H15)</f>
        <v/>
      </c>
      <c r="J15" s="77"/>
      <c r="K15" s="76"/>
    </row>
    <row r="16" spans="1:11" ht="11.25" customHeight="1" x14ac:dyDescent="0.25">
      <c r="A16" s="130"/>
      <c r="B16" s="137">
        <v>14</v>
      </c>
      <c r="C16" s="138" t="b">
        <v>1</v>
      </c>
      <c r="D16" s="139" t="str">
        <v>H6</v>
      </c>
      <c r="E16" s="132" t="str">
        <f t="shared" si="0"/>
        <v>GbpLibor3M</v>
      </c>
      <c r="F16" s="134" t="str">
        <f t="shared" si="1"/>
        <v>GBPFUT3MH6_Quote</v>
      </c>
      <c r="G16" s="134" t="str">
        <f t="shared" si="2"/>
        <v>GBPFUT3MH6ConvAdj_Quote</v>
      </c>
      <c r="H16" s="140" t="str">
        <f>_xll.qlFuturesRateHelper(,$F16,$D16,$E16,$G16,Permanent,Trigger,ObjectOverwrite)</f>
        <v>obj_0037c#0003</v>
      </c>
      <c r="I16" s="141" t="str">
        <f>_xll.ohRangeRetrieveError(H16)</f>
        <v/>
      </c>
      <c r="J16" s="77"/>
      <c r="K16" s="76"/>
    </row>
    <row r="17" spans="1:11" ht="11.25" customHeight="1" x14ac:dyDescent="0.25">
      <c r="A17" s="130"/>
      <c r="B17" s="137">
        <v>15</v>
      </c>
      <c r="C17" s="138" t="b">
        <v>1</v>
      </c>
      <c r="D17" s="139" t="str">
        <v>M6</v>
      </c>
      <c r="E17" s="132" t="str">
        <f t="shared" si="0"/>
        <v>GbpLibor3M</v>
      </c>
      <c r="F17" s="134" t="str">
        <f t="shared" si="1"/>
        <v>GBPFUT3MM6_Quote</v>
      </c>
      <c r="G17" s="134" t="str">
        <f t="shared" si="2"/>
        <v>GBPFUT3MM6ConvAdj_Quote</v>
      </c>
      <c r="H17" s="140" t="str">
        <f>_xll.qlFuturesRateHelper(,$F17,$D17,$E17,$G17,Permanent,Trigger,ObjectOverwrite)</f>
        <v>obj_0037e#0003</v>
      </c>
      <c r="I17" s="141" t="str">
        <f>_xll.ohRangeRetrieveError(H17)</f>
        <v/>
      </c>
      <c r="J17" s="77"/>
      <c r="K17" s="76"/>
    </row>
    <row r="18" spans="1:11" ht="11.25" customHeight="1" x14ac:dyDescent="0.25">
      <c r="A18" s="130"/>
      <c r="B18" s="137">
        <v>16</v>
      </c>
      <c r="C18" s="138" t="b">
        <v>1</v>
      </c>
      <c r="D18" s="139" t="str">
        <v>U6</v>
      </c>
      <c r="E18" s="132" t="str">
        <f t="shared" si="0"/>
        <v>GbpLibor3M</v>
      </c>
      <c r="F18" s="134" t="str">
        <f t="shared" si="1"/>
        <v>GBPFUT3MU6_Quote</v>
      </c>
      <c r="G18" s="134" t="str">
        <f t="shared" si="2"/>
        <v>GBPFUT3MU6ConvAdj_Quote</v>
      </c>
      <c r="H18" s="140" t="str">
        <f>_xll.qlFuturesRateHelper(,$F18,$D18,$E18,$G18,Permanent,Trigger,ObjectOverwrite)</f>
        <v>obj_0038b#0003</v>
      </c>
      <c r="I18" s="141" t="str">
        <f>_xll.ohRangeRetrieveError(H18)</f>
        <v/>
      </c>
      <c r="J18" s="77"/>
      <c r="K18" s="76"/>
    </row>
    <row r="19" spans="1:11" ht="11.25" customHeight="1" x14ac:dyDescent="0.25">
      <c r="A19" s="130"/>
      <c r="B19" s="137">
        <v>17</v>
      </c>
      <c r="C19" s="138" t="b">
        <v>1</v>
      </c>
      <c r="D19" s="139" t="str">
        <v>Z6</v>
      </c>
      <c r="E19" s="132" t="str">
        <f t="shared" si="0"/>
        <v>GbpLibor3M</v>
      </c>
      <c r="F19" s="134" t="str">
        <f t="shared" si="1"/>
        <v>GBPFUT3MZ6_Quote</v>
      </c>
      <c r="G19" s="134" t="str">
        <f t="shared" si="2"/>
        <v>GBPFUT3MZ6ConvAdj_Quote</v>
      </c>
      <c r="H19" s="140" t="str">
        <f>_xll.qlFuturesRateHelper(,$F19,$D19,$E19,$G19,Permanent,Trigger,ObjectOverwrite)</f>
        <v>obj_00392#0003</v>
      </c>
      <c r="I19" s="141" t="str">
        <f>_xll.ohRangeRetrieveError(H19)</f>
        <v/>
      </c>
      <c r="J19" s="77"/>
      <c r="K19" s="76"/>
    </row>
    <row r="20" spans="1:11" ht="11.25" customHeight="1" x14ac:dyDescent="0.25">
      <c r="A20" s="130"/>
      <c r="B20" s="137">
        <v>18</v>
      </c>
      <c r="C20" s="138" t="b">
        <v>1</v>
      </c>
      <c r="D20" s="139" t="str">
        <v>H7</v>
      </c>
      <c r="E20" s="132" t="str">
        <f t="shared" si="0"/>
        <v>GbpLibor3M</v>
      </c>
      <c r="F20" s="134" t="str">
        <f t="shared" si="1"/>
        <v>GBPFUT3MH7_Quote</v>
      </c>
      <c r="G20" s="134" t="str">
        <f t="shared" si="2"/>
        <v>GBPFUT3MH7ConvAdj_Quote</v>
      </c>
      <c r="H20" s="140" t="str">
        <f>_xll.qlFuturesRateHelper(,$F20,$D20,$E20,$G20,Permanent,Trigger,ObjectOverwrite)</f>
        <v>obj_0036d#0003</v>
      </c>
      <c r="I20" s="141" t="str">
        <f>_xll.ohRangeRetrieveError(H20)</f>
        <v/>
      </c>
      <c r="J20" s="77"/>
      <c r="K20" s="76"/>
    </row>
    <row r="21" spans="1:11" ht="11.25" customHeight="1" x14ac:dyDescent="0.25">
      <c r="A21" s="130"/>
      <c r="B21" s="137">
        <v>19</v>
      </c>
      <c r="C21" s="138" t="b">
        <v>1</v>
      </c>
      <c r="D21" s="139" t="str">
        <v>M7</v>
      </c>
      <c r="E21" s="132" t="str">
        <f t="shared" si="0"/>
        <v>GbpLibor3M</v>
      </c>
      <c r="F21" s="134" t="str">
        <f t="shared" si="1"/>
        <v>GBPFUT3MM7_Quote</v>
      </c>
      <c r="G21" s="134" t="str">
        <f t="shared" si="2"/>
        <v>GBPFUT3MM7ConvAdj_Quote</v>
      </c>
      <c r="H21" s="140" t="str">
        <f>_xll.qlFuturesRateHelper(,$F21,$D21,$E21,$G21,Permanent,Trigger,ObjectOverwrite)</f>
        <v>obj_00389#0003</v>
      </c>
      <c r="I21" s="141" t="str">
        <f>_xll.ohRangeRetrieveError(H21)</f>
        <v/>
      </c>
      <c r="J21" s="77"/>
      <c r="K21" s="76"/>
    </row>
    <row r="22" spans="1:11" ht="11.25" customHeight="1" x14ac:dyDescent="0.25">
      <c r="A22" s="130"/>
      <c r="B22" s="137">
        <v>20</v>
      </c>
      <c r="C22" s="138" t="b">
        <v>1</v>
      </c>
      <c r="D22" s="139" t="str">
        <v>U7</v>
      </c>
      <c r="E22" s="132" t="str">
        <f t="shared" si="0"/>
        <v>GbpLibor3M</v>
      </c>
      <c r="F22" s="134" t="str">
        <f t="shared" si="1"/>
        <v>GBPFUT3MU7_Quote</v>
      </c>
      <c r="G22" s="134" t="str">
        <f t="shared" si="2"/>
        <v>GBPFUT3MU7ConvAdj_Quote</v>
      </c>
      <c r="H22" s="140" t="str">
        <f>_xll.qlFuturesRateHelper(,$F22,$D22,$E22,$G22,Permanent,Trigger,ObjectOverwrite)</f>
        <v>obj_00385#0003</v>
      </c>
      <c r="I22" s="141" t="str">
        <f>_xll.ohRangeRetrieveError(H22)</f>
        <v/>
      </c>
      <c r="J22" s="77"/>
      <c r="K22" s="76"/>
    </row>
    <row r="23" spans="1:11" ht="11.25" customHeight="1" x14ac:dyDescent="0.25">
      <c r="A23" s="130"/>
      <c r="B23" s="137">
        <v>21</v>
      </c>
      <c r="C23" s="138" t="b">
        <v>1</v>
      </c>
      <c r="D23" s="139" t="str">
        <v>Z7</v>
      </c>
      <c r="E23" s="132" t="str">
        <f t="shared" si="0"/>
        <v>GbpLibor3M</v>
      </c>
      <c r="F23" s="134" t="str">
        <f t="shared" si="1"/>
        <v>GBPFUT3MZ7_Quote</v>
      </c>
      <c r="G23" s="134" t="str">
        <f t="shared" si="2"/>
        <v>GBPFUT3MZ7ConvAdj_Quote</v>
      </c>
      <c r="H23" s="140" t="str">
        <f>_xll.qlFuturesRateHelper(,$F23,$D23,$E23,$G23,Permanent,Trigger,ObjectOverwrite)</f>
        <v>obj_00376#0003</v>
      </c>
      <c r="I23" s="141" t="str">
        <f>_xll.ohRangeRetrieveError(H23)</f>
        <v/>
      </c>
      <c r="J23" s="77"/>
      <c r="K23" s="76"/>
    </row>
    <row r="24" spans="1:11" ht="11.25" customHeight="1" x14ac:dyDescent="0.25">
      <c r="A24" s="130"/>
      <c r="B24" s="137">
        <v>22</v>
      </c>
      <c r="C24" s="138" t="b">
        <v>1</v>
      </c>
      <c r="D24" s="139" t="str">
        <v>H8</v>
      </c>
      <c r="E24" s="132" t="str">
        <f t="shared" si="0"/>
        <v>GbpLibor3M</v>
      </c>
      <c r="F24" s="134" t="str">
        <f t="shared" si="1"/>
        <v>GBPFUT3MH8_Quote</v>
      </c>
      <c r="G24" s="134" t="str">
        <f t="shared" si="2"/>
        <v>GBPFUT3MH8ConvAdj_Quote</v>
      </c>
      <c r="H24" s="140" t="str">
        <f>_xll.qlFuturesRateHelper(,$F24,$D24,$E24,$G24,Permanent,Trigger,ObjectOverwrite)</f>
        <v>obj_00384#0003</v>
      </c>
      <c r="I24" s="141" t="str">
        <f>_xll.ohRangeRetrieveError(H24)</f>
        <v/>
      </c>
      <c r="J24" s="77"/>
      <c r="K24" s="76"/>
    </row>
    <row r="25" spans="1:11" ht="11.25" customHeight="1" x14ac:dyDescent="0.25">
      <c r="A25" s="130"/>
      <c r="B25" s="137">
        <v>23</v>
      </c>
      <c r="C25" s="138" t="b">
        <v>1</v>
      </c>
      <c r="D25" s="139" t="str">
        <v>M8</v>
      </c>
      <c r="E25" s="132" t="str">
        <f t="shared" si="0"/>
        <v>GbpLibor3M</v>
      </c>
      <c r="F25" s="134" t="str">
        <f t="shared" si="1"/>
        <v>GBPFUT3MM8_Quote</v>
      </c>
      <c r="G25" s="134" t="str">
        <f t="shared" si="2"/>
        <v>GBPFUT3MM8ConvAdj_Quote</v>
      </c>
      <c r="H25" s="140" t="str">
        <f>_xll.qlFuturesRateHelper(,$F25,$D25,$E25,$G25,Permanent,Trigger,ObjectOverwrite)</f>
        <v>obj_003a8#0003</v>
      </c>
      <c r="I25" s="141" t="str">
        <f>_xll.ohRangeRetrieveError(H25)</f>
        <v/>
      </c>
      <c r="J25" s="77"/>
      <c r="K25" s="76"/>
    </row>
    <row r="26" spans="1:11" ht="11.25" customHeight="1" x14ac:dyDescent="0.25">
      <c r="A26" s="130"/>
      <c r="B26" s="137">
        <v>24</v>
      </c>
      <c r="C26" s="138" t="b">
        <v>1</v>
      </c>
      <c r="D26" s="139" t="str">
        <v>U8</v>
      </c>
      <c r="E26" s="132" t="str">
        <f t="shared" si="0"/>
        <v>GbpLibor3M</v>
      </c>
      <c r="F26" s="134" t="str">
        <f t="shared" si="1"/>
        <v>GBPFUT3MU8_Quote</v>
      </c>
      <c r="G26" s="134" t="str">
        <f t="shared" si="2"/>
        <v>GBPFUT3MU8ConvAdj_Quote</v>
      </c>
      <c r="H26" s="140" t="str">
        <f>_xll.qlFuturesRateHelper(,$F26,$D26,$E26,$G26,Permanent,Trigger,ObjectOverwrite)</f>
        <v>obj_003ad#0003</v>
      </c>
      <c r="I26" s="141" t="str">
        <f>_xll.ohRangeRetrieveError(H26)</f>
        <v/>
      </c>
      <c r="J26" s="77"/>
      <c r="K26" s="76"/>
    </row>
    <row r="27" spans="1:11" ht="11.25" customHeight="1" x14ac:dyDescent="0.25">
      <c r="A27" s="130"/>
      <c r="B27" s="137">
        <v>25</v>
      </c>
      <c r="C27" s="138" t="b">
        <v>1</v>
      </c>
      <c r="D27" s="139" t="str">
        <v>Z8</v>
      </c>
      <c r="E27" s="132" t="str">
        <f t="shared" si="0"/>
        <v>GbpLibor3M</v>
      </c>
      <c r="F27" s="134" t="str">
        <f t="shared" si="1"/>
        <v>GBPFUT3MZ8_Quote</v>
      </c>
      <c r="G27" s="134" t="str">
        <f t="shared" si="2"/>
        <v>GBPFUT3MZ8ConvAdj_Quote</v>
      </c>
      <c r="H27" s="140" t="str">
        <f>_xll.qlFuturesRateHelper(,$F27,$D27,$E27,$G27,Permanent,Trigger,ObjectOverwrite)</f>
        <v>obj_0037d#0003</v>
      </c>
      <c r="I27" s="141" t="str">
        <f>_xll.ohRangeRetrieveError(H27)</f>
        <v/>
      </c>
      <c r="J27" s="77"/>
      <c r="K27" s="76"/>
    </row>
    <row r="28" spans="1:11" ht="11.25" customHeight="1" x14ac:dyDescent="0.25">
      <c r="A28" s="130"/>
      <c r="B28" s="137">
        <v>26</v>
      </c>
      <c r="C28" s="138" t="b">
        <v>1</v>
      </c>
      <c r="D28" s="139" t="str">
        <v>H9</v>
      </c>
      <c r="E28" s="132" t="str">
        <f t="shared" si="0"/>
        <v>GbpLibor3M</v>
      </c>
      <c r="F28" s="134" t="str">
        <f t="shared" si="1"/>
        <v>GBPFUT3MH9_Quote</v>
      </c>
      <c r="G28" s="134" t="str">
        <f t="shared" si="2"/>
        <v>GBPFUT3MH9ConvAdj_Quote</v>
      </c>
      <c r="H28" s="140" t="str">
        <f>_xll.qlFuturesRateHelper(,$F28,$D28,$E28,$G28,Permanent,Trigger,ObjectOverwrite)</f>
        <v>obj_00391#0003</v>
      </c>
      <c r="I28" s="141" t="str">
        <f>_xll.ohRangeRetrieveError(H28)</f>
        <v/>
      </c>
      <c r="J28" s="77"/>
      <c r="K28" s="76"/>
    </row>
    <row r="29" spans="1:11" ht="11.25" customHeight="1" x14ac:dyDescent="0.25">
      <c r="A29" s="130"/>
      <c r="B29" s="137">
        <v>27</v>
      </c>
      <c r="C29" s="138" t="b">
        <v>1</v>
      </c>
      <c r="D29" s="139" t="str">
        <v>M9</v>
      </c>
      <c r="E29" s="132" t="str">
        <f t="shared" si="0"/>
        <v>GbpLibor3M</v>
      </c>
      <c r="F29" s="134" t="str">
        <f t="shared" si="1"/>
        <v>GBPFUT3MM9_Quote</v>
      </c>
      <c r="G29" s="134" t="str">
        <f t="shared" si="2"/>
        <v>GBPFUT3MM9ConvAdj_Quote</v>
      </c>
      <c r="H29" s="140" t="str">
        <f>_xll.qlFuturesRateHelper(,$F29,$D29,$E29,$G29,Permanent,Trigger,ObjectOverwrite)</f>
        <v>obj_003a0#0003</v>
      </c>
      <c r="I29" s="141" t="str">
        <f>_xll.ohRangeRetrieveError(H29)</f>
        <v/>
      </c>
      <c r="J29" s="77"/>
      <c r="K29" s="76"/>
    </row>
    <row r="30" spans="1:11" ht="11.25" customHeight="1" x14ac:dyDescent="0.25">
      <c r="A30" s="130"/>
      <c r="B30" s="137">
        <v>28</v>
      </c>
      <c r="C30" s="138" t="b">
        <v>1</v>
      </c>
      <c r="D30" s="139" t="str">
        <v>U9</v>
      </c>
      <c r="E30" s="132" t="str">
        <f t="shared" si="0"/>
        <v>GbpLibor3M</v>
      </c>
      <c r="F30" s="134" t="str">
        <f t="shared" si="1"/>
        <v>GBPFUT3MU9_Quote</v>
      </c>
      <c r="G30" s="134" t="str">
        <f t="shared" si="2"/>
        <v>GBPFUT3MU9ConvAdj_Quote</v>
      </c>
      <c r="H30" s="140" t="str">
        <f>_xll.qlFuturesRateHelper(,$F30,$D30,$E30,$G30,Permanent,Trigger,ObjectOverwrite)</f>
        <v>obj_003a7#0003</v>
      </c>
      <c r="I30" s="141" t="str">
        <f>_xll.ohRangeRetrieveError(H30)</f>
        <v/>
      </c>
      <c r="J30" s="77"/>
      <c r="K30" s="76"/>
    </row>
    <row r="31" spans="1:11" ht="11.25" customHeight="1" x14ac:dyDescent="0.25">
      <c r="A31" s="130"/>
      <c r="B31" s="137">
        <v>29</v>
      </c>
      <c r="C31" s="138" t="b">
        <v>1</v>
      </c>
      <c r="D31" s="139" t="str">
        <v>Z9</v>
      </c>
      <c r="E31" s="132" t="str">
        <f t="shared" si="0"/>
        <v>GbpLibor3M</v>
      </c>
      <c r="F31" s="134" t="str">
        <f t="shared" si="1"/>
        <v>GBPFUT3MZ9_Quote</v>
      </c>
      <c r="G31" s="134" t="str">
        <f t="shared" si="2"/>
        <v>GBPFUT3MZ9ConvAdj_Quote</v>
      </c>
      <c r="H31" s="140" t="str">
        <f>_xll.qlFuturesRateHelper(,$F31,$D31,$E31,$G31,Permanent,Trigger,ObjectOverwrite)</f>
        <v>obj_003ae#0003</v>
      </c>
      <c r="I31" s="141" t="str">
        <f>_xll.ohRangeRetrieveError(H31)</f>
        <v/>
      </c>
      <c r="J31" s="77"/>
      <c r="K31" s="76"/>
    </row>
    <row r="32" spans="1:11" ht="11.25" customHeight="1" x14ac:dyDescent="0.25">
      <c r="A32" s="130"/>
      <c r="B32" s="137">
        <v>30</v>
      </c>
      <c r="C32" s="138" t="b">
        <v>1</v>
      </c>
      <c r="D32" s="139" t="str">
        <v>H0</v>
      </c>
      <c r="E32" s="132" t="str">
        <f t="shared" si="0"/>
        <v>GbpLibor3M</v>
      </c>
      <c r="F32" s="134" t="str">
        <f t="shared" si="1"/>
        <v>GBPFUT3MH0_Quote</v>
      </c>
      <c r="G32" s="134" t="str">
        <f t="shared" si="2"/>
        <v>GBPFUT3MH0ConvAdj_Quote</v>
      </c>
      <c r="H32" s="140" t="str">
        <f>_xll.qlFuturesRateHelper(,$F32,$D32,$E32,$G32,Permanent,Trigger,ObjectOverwrite)</f>
        <v>obj_003a1#0003</v>
      </c>
      <c r="I32" s="141" t="str">
        <f>_xll.ohRangeRetrieveError(H32)</f>
        <v/>
      </c>
      <c r="J32" s="77"/>
      <c r="K32" s="76"/>
    </row>
    <row r="33" spans="1:19" ht="11.25" customHeight="1" x14ac:dyDescent="0.25">
      <c r="A33" s="130"/>
      <c r="B33" s="137">
        <v>31</v>
      </c>
      <c r="C33" s="138" t="b">
        <v>1</v>
      </c>
      <c r="D33" s="139" t="str">
        <v>M0</v>
      </c>
      <c r="E33" s="132" t="str">
        <f t="shared" si="0"/>
        <v>GbpLibor3M</v>
      </c>
      <c r="F33" s="134" t="str">
        <f t="shared" si="1"/>
        <v>GBPFUT3MM0_Quote</v>
      </c>
      <c r="G33" s="134" t="str">
        <f t="shared" si="2"/>
        <v>GBPFUT3MM0ConvAdj_Quote</v>
      </c>
      <c r="H33" s="140" t="str">
        <f>_xll.qlFuturesRateHelper(,$F33,$D33,$E33,$G33,Permanent,Trigger,ObjectOverwrite)</f>
        <v>obj_00367#0003</v>
      </c>
      <c r="I33" s="141" t="str">
        <f>_xll.ohRangeRetrieveError(H33)</f>
        <v/>
      </c>
      <c r="J33" s="77"/>
      <c r="K33" s="76"/>
    </row>
    <row r="34" spans="1:19" ht="11.25" customHeight="1" x14ac:dyDescent="0.25">
      <c r="A34" s="130"/>
      <c r="B34" s="137">
        <v>32</v>
      </c>
      <c r="C34" s="138" t="b">
        <v>1</v>
      </c>
      <c r="D34" s="139" t="str">
        <v>U0</v>
      </c>
      <c r="E34" s="132" t="str">
        <f t="shared" si="0"/>
        <v>GbpLibor3M</v>
      </c>
      <c r="F34" s="134" t="str">
        <f t="shared" si="1"/>
        <v>GBPFUT3MU0_Quote</v>
      </c>
      <c r="G34" s="134" t="str">
        <f t="shared" si="2"/>
        <v>GBPFUT3MU0ConvAdj_Quote</v>
      </c>
      <c r="H34" s="140" t="str">
        <f>_xll.qlFuturesRateHelper(,$F34,$D34,$E34,$G34,Permanent,Trigger,ObjectOverwrite)</f>
        <v>obj_003a9#0003</v>
      </c>
      <c r="I34" s="141" t="str">
        <f>_xll.ohRangeRetrieveError(H34)</f>
        <v/>
      </c>
      <c r="J34" s="77"/>
      <c r="K34" s="76"/>
    </row>
    <row r="35" spans="1:19" ht="11.25" customHeight="1" x14ac:dyDescent="0.25">
      <c r="A35" s="130"/>
      <c r="B35" s="137">
        <v>33</v>
      </c>
      <c r="C35" s="138" t="b">
        <v>1</v>
      </c>
      <c r="D35" s="139" t="str">
        <v>Z0</v>
      </c>
      <c r="E35" s="132" t="str">
        <f t="shared" ref="E35:E44" si="3">PROPER(Currency)&amp;FamilyName&amp;$E$1</f>
        <v>GbpLibor3M</v>
      </c>
      <c r="F35" s="134" t="str">
        <f t="shared" ref="F35:F44" si="4">Currency&amp;"FUT"&amp;$E$1&amp;$D35&amp;QuoteSuffix</f>
        <v>GBPFUT3MZ0_Quote</v>
      </c>
      <c r="G35" s="134" t="str">
        <f t="shared" ref="G35:G44" si="5">Currency&amp;"FUT"&amp;$E$1&amp;$D35&amp;"ConvAdj"&amp;QuoteSuffix</f>
        <v>GBPFUT3MZ0ConvAdj_Quote</v>
      </c>
      <c r="H35" s="140" t="str">
        <f>_xll.qlFuturesRateHelper(,$F35,$D35,$E35,$G35,Permanent,Trigger,ObjectOverwrite)</f>
        <v>obj_003af#0003</v>
      </c>
      <c r="I35" s="141" t="str">
        <f>_xll.ohRangeRetrieveError(H35)</f>
        <v/>
      </c>
      <c r="J35" s="77"/>
      <c r="K35" s="76"/>
    </row>
    <row r="36" spans="1:19" ht="11.25" customHeight="1" x14ac:dyDescent="0.25">
      <c r="A36" s="130"/>
      <c r="B36" s="137">
        <v>34</v>
      </c>
      <c r="C36" s="138" t="b">
        <v>1</v>
      </c>
      <c r="D36" s="139" t="str">
        <v>H1</v>
      </c>
      <c r="E36" s="132" t="str">
        <f t="shared" si="3"/>
        <v>GbpLibor3M</v>
      </c>
      <c r="F36" s="134" t="str">
        <f t="shared" si="4"/>
        <v>GBPFUT3MH1_Quote</v>
      </c>
      <c r="G36" s="134" t="str">
        <f t="shared" si="5"/>
        <v>GBPFUT3MH1ConvAdj_Quote</v>
      </c>
      <c r="H36" s="140" t="str">
        <f>_xll.qlFuturesRateHelper(,$F36,$D36,$E36,$G36,Permanent,Trigger,ObjectOverwrite)</f>
        <v>obj_0036c#0003</v>
      </c>
      <c r="I36" s="141" t="str">
        <f>_xll.ohRangeRetrieveError(H36)</f>
        <v/>
      </c>
      <c r="J36" s="77"/>
      <c r="K36" s="76"/>
    </row>
    <row r="37" spans="1:19" ht="11.25" customHeight="1" x14ac:dyDescent="0.25">
      <c r="A37" s="130"/>
      <c r="B37" s="137">
        <v>35</v>
      </c>
      <c r="C37" s="138" t="b">
        <v>1</v>
      </c>
      <c r="D37" s="139" t="str">
        <v>M1</v>
      </c>
      <c r="E37" s="132" t="str">
        <f t="shared" si="3"/>
        <v>GbpLibor3M</v>
      </c>
      <c r="F37" s="134" t="str">
        <f t="shared" si="4"/>
        <v>GBPFUT3MM1_Quote</v>
      </c>
      <c r="G37" s="134" t="str">
        <f t="shared" si="5"/>
        <v>GBPFUT3MM1ConvAdj_Quote</v>
      </c>
      <c r="H37" s="140" t="str">
        <f>_xll.qlFuturesRateHelper(,$F37,$D37,$E37,$G37,Permanent,Trigger,ObjectOverwrite)</f>
        <v>obj_0036b#0003</v>
      </c>
      <c r="I37" s="141" t="str">
        <f>_xll.ohRangeRetrieveError(H37)</f>
        <v/>
      </c>
      <c r="J37" s="77"/>
      <c r="K37" s="76"/>
    </row>
    <row r="38" spans="1:19" ht="11.25" customHeight="1" x14ac:dyDescent="0.25">
      <c r="A38" s="130"/>
      <c r="B38" s="137">
        <v>36</v>
      </c>
      <c r="C38" s="138" t="b">
        <v>1</v>
      </c>
      <c r="D38" s="139" t="str">
        <v>U1</v>
      </c>
      <c r="E38" s="132" t="str">
        <f t="shared" si="3"/>
        <v>GbpLibor3M</v>
      </c>
      <c r="F38" s="134" t="str">
        <f t="shared" si="4"/>
        <v>GBPFUT3MU1_Quote</v>
      </c>
      <c r="G38" s="134" t="str">
        <f t="shared" si="5"/>
        <v>GBPFUT3MU1ConvAdj_Quote</v>
      </c>
      <c r="H38" s="140" t="str">
        <f>_xll.qlFuturesRateHelper(,$F38,$D38,$E38,$G38,Permanent,Trigger,ObjectOverwrite)</f>
        <v>obj_00394#0003</v>
      </c>
      <c r="I38" s="141" t="str">
        <f>_xll.ohRangeRetrieveError(H38)</f>
        <v/>
      </c>
      <c r="J38" s="77"/>
      <c r="K38" s="76"/>
    </row>
    <row r="39" spans="1:19" ht="11.25" customHeight="1" x14ac:dyDescent="0.25">
      <c r="A39" s="130"/>
      <c r="B39" s="137">
        <v>37</v>
      </c>
      <c r="C39" s="138" t="b">
        <v>1</v>
      </c>
      <c r="D39" s="139" t="str">
        <v>Z1</v>
      </c>
      <c r="E39" s="132" t="str">
        <f t="shared" si="3"/>
        <v>GbpLibor3M</v>
      </c>
      <c r="F39" s="134" t="str">
        <f t="shared" si="4"/>
        <v>GBPFUT3MZ1_Quote</v>
      </c>
      <c r="G39" s="134" t="str">
        <f t="shared" si="5"/>
        <v>GBPFUT3MZ1ConvAdj_Quote</v>
      </c>
      <c r="H39" s="140" t="str">
        <f>_xll.qlFuturesRateHelper(,$F39,$D39,$E39,$G39,Permanent,Trigger,ObjectOverwrite)</f>
        <v>obj_00390#0003</v>
      </c>
      <c r="I39" s="141" t="str">
        <f>_xll.ohRangeRetrieveError(H39)</f>
        <v/>
      </c>
      <c r="J39" s="77"/>
      <c r="K39" s="76"/>
    </row>
    <row r="40" spans="1:19" ht="11.25" customHeight="1" x14ac:dyDescent="0.25">
      <c r="A40" s="130"/>
      <c r="B40" s="137">
        <v>38</v>
      </c>
      <c r="C40" s="138" t="b">
        <v>1</v>
      </c>
      <c r="D40" s="139" t="str">
        <v>H2</v>
      </c>
      <c r="E40" s="132" t="str">
        <f t="shared" si="3"/>
        <v>GbpLibor3M</v>
      </c>
      <c r="F40" s="134" t="str">
        <f t="shared" si="4"/>
        <v>GBPFUT3MH2_Quote</v>
      </c>
      <c r="G40" s="134" t="str">
        <f t="shared" si="5"/>
        <v>GBPFUT3MH2ConvAdj_Quote</v>
      </c>
      <c r="H40" s="140" t="str">
        <f>_xll.qlFuturesRateHelper(,$F40,$D40,$E40,$G40,Permanent,Trigger,ObjectOverwrite)</f>
        <v>obj_003a6#0003</v>
      </c>
      <c r="I40" s="141" t="str">
        <f>_xll.ohRangeRetrieveError(H40)</f>
        <v/>
      </c>
      <c r="J40" s="77"/>
      <c r="K40" s="76"/>
    </row>
    <row r="41" spans="1:19" ht="11.25" customHeight="1" x14ac:dyDescent="0.25">
      <c r="A41" s="130"/>
      <c r="B41" s="137">
        <v>39</v>
      </c>
      <c r="C41" s="138" t="b">
        <v>1</v>
      </c>
      <c r="D41" s="139" t="str">
        <v>M2</v>
      </c>
      <c r="E41" s="132" t="str">
        <f t="shared" si="3"/>
        <v>GbpLibor3M</v>
      </c>
      <c r="F41" s="134" t="str">
        <f t="shared" si="4"/>
        <v>GBPFUT3MM2_Quote</v>
      </c>
      <c r="G41" s="134" t="str">
        <f t="shared" si="5"/>
        <v>GBPFUT3MM2ConvAdj_Quote</v>
      </c>
      <c r="H41" s="140" t="str">
        <f>_xll.qlFuturesRateHelper(,$F41,$D41,$E41,$G41,Permanent,Trigger,ObjectOverwrite)</f>
        <v>obj_00365#0003</v>
      </c>
      <c r="I41" s="141" t="str">
        <f>_xll.ohRangeRetrieveError(H41)</f>
        <v/>
      </c>
      <c r="J41" s="77"/>
      <c r="K41" s="76"/>
      <c r="S41" s="142"/>
    </row>
    <row r="42" spans="1:19" ht="11.25" customHeight="1" x14ac:dyDescent="0.25">
      <c r="A42" s="130"/>
      <c r="B42" s="137">
        <v>40</v>
      </c>
      <c r="C42" s="138" t="b">
        <v>1</v>
      </c>
      <c r="D42" s="139" t="str">
        <v>U2</v>
      </c>
      <c r="E42" s="132" t="str">
        <f t="shared" si="3"/>
        <v>GbpLibor3M</v>
      </c>
      <c r="F42" s="134" t="str">
        <f t="shared" si="4"/>
        <v>GBPFUT3MU2_Quote</v>
      </c>
      <c r="G42" s="134" t="str">
        <f t="shared" si="5"/>
        <v>GBPFUT3MU2ConvAdj_Quote</v>
      </c>
      <c r="H42" s="140" t="str">
        <f>_xll.qlFuturesRateHelper(,$F42,$D42,$E42,$G42,Permanent,Trigger,ObjectOverwrite)</f>
        <v>obj_003a5#0003</v>
      </c>
      <c r="I42" s="141" t="str">
        <f>_xll.ohRangeRetrieveError(H42)</f>
        <v/>
      </c>
      <c r="J42" s="77"/>
      <c r="K42" s="76"/>
    </row>
    <row r="43" spans="1:19" ht="11.25" customHeight="1" x14ac:dyDescent="0.25">
      <c r="A43" s="130"/>
      <c r="B43" s="137">
        <v>41</v>
      </c>
      <c r="C43" s="138" t="b">
        <v>1</v>
      </c>
      <c r="D43" s="139" t="str">
        <v>Z2</v>
      </c>
      <c r="E43" s="132" t="str">
        <f t="shared" si="3"/>
        <v>GbpLibor3M</v>
      </c>
      <c r="F43" s="134" t="str">
        <f t="shared" si="4"/>
        <v>GBPFUT3MZ2_Quote</v>
      </c>
      <c r="G43" s="134" t="str">
        <f t="shared" si="5"/>
        <v>GBPFUT3MZ2ConvAdj_Quote</v>
      </c>
      <c r="H43" s="140" t="str">
        <f>_xll.qlFuturesRateHelper(,$F43,$D43,$E43,$G43,Permanent,Trigger,ObjectOverwrite)</f>
        <v>obj_003ab#0003</v>
      </c>
      <c r="I43" s="141" t="str">
        <f>_xll.ohRangeRetrieveError(H43)</f>
        <v/>
      </c>
      <c r="J43" s="77"/>
      <c r="K43" s="76"/>
    </row>
    <row r="44" spans="1:19" ht="11.25" customHeight="1" x14ac:dyDescent="0.25">
      <c r="A44" s="130"/>
      <c r="B44" s="137">
        <v>42</v>
      </c>
      <c r="C44" s="138" t="b">
        <v>1</v>
      </c>
      <c r="D44" s="139" t="str">
        <v>H3</v>
      </c>
      <c r="E44" s="132" t="str">
        <f t="shared" si="3"/>
        <v>GbpLibor3M</v>
      </c>
      <c r="F44" s="134" t="str">
        <f t="shared" si="4"/>
        <v>GBPFUT3MH3_Quote</v>
      </c>
      <c r="G44" s="134" t="str">
        <f t="shared" si="5"/>
        <v>GBPFUT3MH3ConvAdj_Quote</v>
      </c>
      <c r="H44" s="140" t="str">
        <f>_xll.qlFuturesRateHelper(,$F44,$D44,$E44,$G44,Permanent,Trigger,ObjectOverwrite)</f>
        <v>obj_00379#0003</v>
      </c>
      <c r="I44" s="141" t="str">
        <f>_xll.ohRangeRetrieveError(H44)</f>
        <v/>
      </c>
      <c r="J44" s="77"/>
      <c r="K44" s="76"/>
    </row>
    <row r="45" spans="1:19" ht="11.25" customHeight="1" thickBot="1" x14ac:dyDescent="0.3">
      <c r="A45" s="143"/>
      <c r="B45" s="144"/>
      <c r="C45" s="144"/>
      <c r="D45" s="144"/>
      <c r="E45" s="144"/>
      <c r="F45" s="144"/>
      <c r="G45" s="144"/>
      <c r="H45" s="144"/>
      <c r="I45" s="144"/>
      <c r="J45" s="71"/>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Q43"/>
  <sheetViews>
    <sheetView workbookViewId="0">
      <selection activeCell="K3" sqref="K3"/>
    </sheetView>
  </sheetViews>
  <sheetFormatPr defaultRowHeight="13.5" x14ac:dyDescent="0.25"/>
  <cols>
    <col min="1" max="1" width="2.7109375" style="72" customWidth="1"/>
    <col min="2" max="2" width="6" style="72" customWidth="1"/>
    <col min="3" max="3" width="4" style="72" bestFit="1" customWidth="1"/>
    <col min="4" max="5" width="3" style="72" bestFit="1" customWidth="1"/>
    <col min="6" max="6" width="11" style="72" bestFit="1" customWidth="1"/>
    <col min="7" max="8" width="19.28515625" style="72" bestFit="1" customWidth="1"/>
    <col min="9" max="9" width="8" style="72" bestFit="1" customWidth="1"/>
    <col min="10" max="10" width="17.28515625" style="72" bestFit="1" customWidth="1"/>
    <col min="11" max="11" width="23" style="177" bestFit="1" customWidth="1"/>
    <col min="12" max="12" width="35.7109375" style="72" customWidth="1"/>
    <col min="13" max="13" width="2.7109375" style="72" customWidth="1"/>
    <col min="14" max="14" width="2.5703125" style="72" customWidth="1"/>
    <col min="15" max="15" width="4" style="72" bestFit="1" customWidth="1"/>
    <col min="16" max="17" width="3" style="72" bestFit="1" customWidth="1"/>
    <col min="18" max="16384" width="9.140625" style="72"/>
  </cols>
  <sheetData>
    <row r="1" spans="1:17" ht="11.25" customHeight="1" x14ac:dyDescent="0.25">
      <c r="A1" s="152"/>
      <c r="B1" s="153"/>
      <c r="C1" s="153"/>
      <c r="D1" s="153"/>
      <c r="E1" s="153"/>
      <c r="F1" s="153"/>
      <c r="G1" s="153"/>
      <c r="H1" s="153"/>
      <c r="I1" s="153"/>
      <c r="J1" s="153"/>
      <c r="K1" s="153"/>
      <c r="L1" s="153"/>
      <c r="M1" s="154"/>
    </row>
    <row r="2" spans="1:17" ht="11.25" customHeight="1" x14ac:dyDescent="0.25">
      <c r="A2" s="82"/>
      <c r="B2" s="90"/>
      <c r="C2" s="90"/>
      <c r="D2" s="90"/>
      <c r="E2" s="90"/>
      <c r="F2" s="90"/>
      <c r="G2" s="90"/>
      <c r="H2" s="90"/>
      <c r="I2" s="74" t="s">
        <v>91</v>
      </c>
      <c r="J2" s="74" t="str">
        <f>Currency&amp;"_YC"&amp;"STDRH"</f>
        <v>GBP_YCSTDRH</v>
      </c>
      <c r="K2" s="155" t="str">
        <f>J2&amp;"_Swaps.xml"</f>
        <v>GBP_YCSTDRH_Swaps.xml</v>
      </c>
      <c r="L2" s="90"/>
      <c r="M2" s="156"/>
    </row>
    <row r="3" spans="1:17" ht="22.5" x14ac:dyDescent="0.25">
      <c r="A3" s="82"/>
      <c r="B3" s="88" t="s">
        <v>121</v>
      </c>
      <c r="C3" s="88"/>
      <c r="D3" s="88"/>
      <c r="E3" s="88"/>
      <c r="F3" s="88" t="s">
        <v>120</v>
      </c>
      <c r="G3" s="88" t="s">
        <v>119</v>
      </c>
      <c r="H3" s="88" t="s">
        <v>118</v>
      </c>
      <c r="I3" s="88" t="s">
        <v>117</v>
      </c>
      <c r="J3" s="88" t="s">
        <v>98</v>
      </c>
      <c r="K3" s="146" t="str">
        <f>IF(Serialize,_xll.ohObjectSave(K4:K42,SerializationPath&amp;K2,FileOverwrite,Serialize),"---")</f>
        <v>---</v>
      </c>
      <c r="L3" s="157" t="str">
        <f>_xll.ohRangeRetrieveError(K3)</f>
        <v/>
      </c>
      <c r="M3" s="158"/>
    </row>
    <row r="4" spans="1:17" ht="11.25" customHeight="1" x14ac:dyDescent="0.25">
      <c r="A4" s="91"/>
      <c r="B4" s="90"/>
      <c r="C4" s="90"/>
      <c r="D4" s="90"/>
      <c r="E4" s="90"/>
      <c r="F4" s="90"/>
      <c r="G4" s="90"/>
      <c r="H4" s="90"/>
      <c r="I4" s="90"/>
      <c r="J4" s="90"/>
      <c r="K4" s="159" t="str">
        <f>IF(UPPER(FamilyName)="IBOR",_xll.qlEuribor(,$I$2,,Permanent,Trigger,ObjectOverwrite),IF(UPPER(FamilyName)="LIBOR",_xll.qlLibor(,Currency,$I$2,,Permanent,Trigger,ObjectOverwrite),"--"))</f>
        <v>obj_00364#0003</v>
      </c>
      <c r="L4" s="160" t="str">
        <f>_xll.ohRangeRetrieveError(K4)</f>
        <v/>
      </c>
      <c r="M4" s="156"/>
    </row>
    <row r="5" spans="1:17" s="73" customFormat="1" ht="11.25" customHeight="1" thickBot="1" x14ac:dyDescent="0.25">
      <c r="A5" s="91"/>
      <c r="B5" s="90"/>
      <c r="C5" s="90"/>
      <c r="D5" s="90"/>
      <c r="E5" s="90"/>
      <c r="F5" s="90"/>
      <c r="G5" s="90"/>
      <c r="H5" s="90"/>
      <c r="I5" s="90"/>
      <c r="J5" s="90"/>
      <c r="K5" s="90"/>
      <c r="L5" s="90"/>
      <c r="M5" s="156"/>
    </row>
    <row r="6" spans="1:17" ht="11.25" customHeight="1" x14ac:dyDescent="0.25">
      <c r="A6" s="82"/>
      <c r="B6" s="161" t="s">
        <v>114</v>
      </c>
      <c r="C6" s="161" t="s">
        <v>36</v>
      </c>
      <c r="D6" s="161" t="str">
        <f t="array" ref="D6:D42">VLOOKUP(Currency,Conventions,2)</f>
        <v>SB</v>
      </c>
      <c r="E6" s="161" t="str">
        <f t="array" ref="E6:E42">VLOOKUP(Currency,Conventions,3)</f>
        <v>6L</v>
      </c>
      <c r="F6" s="138" t="str">
        <f t="shared" ref="F6:F42" si="0">IF(UPPER(LEFT($D6))="A","Annual",IF(UPPER(LEFT($D6))="S","Semiannual","--"))</f>
        <v>Semiannual</v>
      </c>
      <c r="G6" s="138" t="s">
        <v>113</v>
      </c>
      <c r="H6" s="138" t="str">
        <f t="shared" ref="H6:H42" si="1">IF(UPPER(RIGHT($D6))="B",BondBasisDayCounter,IF(UPPER(RIGHT($D6))="M",MoneyMarketDayCounter,"--"))</f>
        <v>Actual/365 (Fixed)</v>
      </c>
      <c r="I6" s="162">
        <v>0</v>
      </c>
      <c r="J6" s="163" t="str">
        <f t="shared" ref="J6:J42" si="2">Currency&amp;$D6&amp;$E6&amp;$C6&amp;QuoteSuffix</f>
        <v>GBPSB6L1Y_Quote</v>
      </c>
      <c r="K6" s="164" t="str">
        <f>_xll.qlSwapRateHelper2(,$J6,$C6,Calendar,$F6,$G6,$H6,$K$4,$I6,B6,,Permanent,,ObjectOverwrite)</f>
        <v>obj_00380#0003</v>
      </c>
      <c r="L6" s="157" t="str">
        <f>_xll.ohRangeRetrieveError(K6)</f>
        <v/>
      </c>
      <c r="M6" s="158"/>
      <c r="O6" s="165" t="s">
        <v>88</v>
      </c>
      <c r="P6" s="166"/>
      <c r="Q6" s="167"/>
    </row>
    <row r="7" spans="1:17" ht="11.25" customHeight="1" x14ac:dyDescent="0.25">
      <c r="A7" s="82"/>
      <c r="B7" s="161" t="s">
        <v>114</v>
      </c>
      <c r="C7" s="161" t="s">
        <v>35</v>
      </c>
      <c r="D7" s="161" t="str">
        <v>SB</v>
      </c>
      <c r="E7" s="161" t="str">
        <v>6L</v>
      </c>
      <c r="F7" s="132" t="str">
        <f t="shared" si="0"/>
        <v>Semiannual</v>
      </c>
      <c r="G7" s="132" t="s">
        <v>113</v>
      </c>
      <c r="H7" s="132" t="str">
        <f t="shared" si="1"/>
        <v>Actual/365 (Fixed)</v>
      </c>
      <c r="I7" s="162">
        <v>0</v>
      </c>
      <c r="J7" s="168" t="str">
        <f t="shared" si="2"/>
        <v>GBPSB6L15M_Quote</v>
      </c>
      <c r="K7" s="164" t="str">
        <f>_xll.qlSwapRateHelper2(,$J7,$C7,Calendar,$F7,$G7,$H7,$K$4,$I7,B7,,Permanent,,ObjectOverwrite)</f>
        <v>obj_00393#0003</v>
      </c>
      <c r="L7" s="157" t="str">
        <f>_xll.ohRangeRetrieveError(K7)</f>
        <v/>
      </c>
      <c r="M7" s="158"/>
      <c r="O7" s="169" t="s">
        <v>86</v>
      </c>
      <c r="P7" s="170" t="s">
        <v>85</v>
      </c>
      <c r="Q7" s="171" t="s">
        <v>116</v>
      </c>
    </row>
    <row r="8" spans="1:17" ht="11.25" customHeight="1" x14ac:dyDescent="0.25">
      <c r="A8" s="82"/>
      <c r="B8" s="161" t="s">
        <v>114</v>
      </c>
      <c r="C8" s="161" t="s">
        <v>34</v>
      </c>
      <c r="D8" s="161" t="str">
        <v>SB</v>
      </c>
      <c r="E8" s="161" t="str">
        <v>6L</v>
      </c>
      <c r="F8" s="132" t="str">
        <f t="shared" si="0"/>
        <v>Semiannual</v>
      </c>
      <c r="G8" s="132" t="s">
        <v>113</v>
      </c>
      <c r="H8" s="132" t="str">
        <f t="shared" si="1"/>
        <v>Actual/365 (Fixed)</v>
      </c>
      <c r="I8" s="162">
        <v>0</v>
      </c>
      <c r="J8" s="168" t="str">
        <f t="shared" si="2"/>
        <v>GBPSB6L18M_Quote</v>
      </c>
      <c r="K8" s="164" t="str">
        <f>_xll.qlSwapRateHelper2(,$J8,$C8,Calendar,$F8,$G8,$H8,$K$4,$I8,B8,,Permanent,,ObjectOverwrite)</f>
        <v>obj_0038e#0003</v>
      </c>
      <c r="L8" s="157" t="str">
        <f>_xll.ohRangeRetrieveError(K8)</f>
        <v/>
      </c>
      <c r="M8" s="158"/>
      <c r="O8" s="169" t="s">
        <v>83</v>
      </c>
      <c r="P8" s="170" t="s">
        <v>82</v>
      </c>
      <c r="Q8" s="171" t="s">
        <v>80</v>
      </c>
    </row>
    <row r="9" spans="1:17" ht="11.25" customHeight="1" x14ac:dyDescent="0.25">
      <c r="A9" s="82"/>
      <c r="B9" s="161" t="s">
        <v>114</v>
      </c>
      <c r="C9" s="161" t="s">
        <v>33</v>
      </c>
      <c r="D9" s="161" t="str">
        <v>SB</v>
      </c>
      <c r="E9" s="161" t="str">
        <v>6L</v>
      </c>
      <c r="F9" s="132" t="str">
        <f t="shared" si="0"/>
        <v>Semiannual</v>
      </c>
      <c r="G9" s="132" t="s">
        <v>113</v>
      </c>
      <c r="H9" s="132" t="str">
        <f t="shared" si="1"/>
        <v>Actual/365 (Fixed)</v>
      </c>
      <c r="I9" s="162">
        <v>0</v>
      </c>
      <c r="J9" s="168" t="str">
        <f t="shared" si="2"/>
        <v>GBPSB6L21M_Quote</v>
      </c>
      <c r="K9" s="164" t="str">
        <f>_xll.qlSwapRateHelper2(,$J9,$C9,Calendar,$F9,$G9,$H9,$K$4,$I9,B9,,Permanent,,ObjectOverwrite)</f>
        <v>obj_0039c#0003</v>
      </c>
      <c r="L9" s="157" t="str">
        <f>_xll.ohRangeRetrieveError(K9)</f>
        <v/>
      </c>
      <c r="M9" s="158"/>
      <c r="O9" s="169" t="s">
        <v>79</v>
      </c>
      <c r="P9" s="170"/>
      <c r="Q9" s="171"/>
    </row>
    <row r="10" spans="1:17" ht="11.25" customHeight="1" thickBot="1" x14ac:dyDescent="0.3">
      <c r="A10" s="82"/>
      <c r="B10" s="161" t="s">
        <v>114</v>
      </c>
      <c r="C10" s="161" t="s">
        <v>32</v>
      </c>
      <c r="D10" s="161" t="str">
        <v>SB</v>
      </c>
      <c r="E10" s="161" t="str">
        <v>6L</v>
      </c>
      <c r="F10" s="132" t="str">
        <f t="shared" si="0"/>
        <v>Semiannual</v>
      </c>
      <c r="G10" s="132" t="s">
        <v>113</v>
      </c>
      <c r="H10" s="132" t="str">
        <f t="shared" si="1"/>
        <v>Actual/365 (Fixed)</v>
      </c>
      <c r="I10" s="162">
        <v>0</v>
      </c>
      <c r="J10" s="168" t="str">
        <f t="shared" si="2"/>
        <v>GBPSB6L2Y_Quote</v>
      </c>
      <c r="K10" s="164" t="str">
        <f>_xll.qlSwapRateHelper2(,$J10,$C10,Calendar,$F10,$G10,$H10,$K$4,$I10,B10,,Permanent,,ObjectOverwrite)</f>
        <v>obj_0039b#0003</v>
      </c>
      <c r="L10" s="157" t="str">
        <f>_xll.ohRangeRetrieveError(K10)</f>
        <v/>
      </c>
      <c r="M10" s="158"/>
      <c r="O10" s="172" t="s">
        <v>77</v>
      </c>
      <c r="P10" s="173" t="s">
        <v>76</v>
      </c>
      <c r="Q10" s="174" t="s">
        <v>115</v>
      </c>
    </row>
    <row r="11" spans="1:17" ht="11.25" customHeight="1" x14ac:dyDescent="0.25">
      <c r="A11" s="82"/>
      <c r="B11" s="161" t="s">
        <v>114</v>
      </c>
      <c r="C11" s="161" t="s">
        <v>31</v>
      </c>
      <c r="D11" s="161" t="str">
        <v>SB</v>
      </c>
      <c r="E11" s="161" t="str">
        <v>6L</v>
      </c>
      <c r="F11" s="132" t="str">
        <f t="shared" si="0"/>
        <v>Semiannual</v>
      </c>
      <c r="G11" s="132" t="s">
        <v>113</v>
      </c>
      <c r="H11" s="132" t="str">
        <f t="shared" si="1"/>
        <v>Actual/365 (Fixed)</v>
      </c>
      <c r="I11" s="162">
        <v>0</v>
      </c>
      <c r="J11" s="168" t="str">
        <f t="shared" si="2"/>
        <v>GBPSB6L3Y_Quote</v>
      </c>
      <c r="K11" s="164" t="str">
        <f>_xll.qlSwapRateHelper2(,$J11,$C11,Calendar,$F11,$G11,$H11,$K$4,$I11,B11,,Permanent,,ObjectOverwrite)</f>
        <v>obj_00398#0003</v>
      </c>
      <c r="L11" s="157" t="str">
        <f>_xll.ohRangeRetrieveError(K11)</f>
        <v/>
      </c>
      <c r="M11" s="158"/>
    </row>
    <row r="12" spans="1:17" ht="11.25" customHeight="1" x14ac:dyDescent="0.25">
      <c r="A12" s="82"/>
      <c r="B12" s="161" t="s">
        <v>114</v>
      </c>
      <c r="C12" s="161" t="s">
        <v>30</v>
      </c>
      <c r="D12" s="161" t="str">
        <v>SB</v>
      </c>
      <c r="E12" s="161" t="str">
        <v>6L</v>
      </c>
      <c r="F12" s="132" t="str">
        <f t="shared" si="0"/>
        <v>Semiannual</v>
      </c>
      <c r="G12" s="132" t="s">
        <v>113</v>
      </c>
      <c r="H12" s="132" t="str">
        <f t="shared" si="1"/>
        <v>Actual/365 (Fixed)</v>
      </c>
      <c r="I12" s="162">
        <v>0</v>
      </c>
      <c r="J12" s="168" t="str">
        <f t="shared" si="2"/>
        <v>GBPSB6L4Y_Quote</v>
      </c>
      <c r="K12" s="164" t="str">
        <f>_xll.qlSwapRateHelper2(,$J12,$C12,Calendar,$F12,$G12,$H12,$K$4,$I12,B12,,Permanent,,ObjectOverwrite)</f>
        <v>obj_00373#0003</v>
      </c>
      <c r="L12" s="157" t="str">
        <f>_xll.ohRangeRetrieveError(K12)</f>
        <v/>
      </c>
      <c r="M12" s="158"/>
    </row>
    <row r="13" spans="1:17" ht="11.25" customHeight="1" x14ac:dyDescent="0.25">
      <c r="A13" s="82"/>
      <c r="B13" s="161" t="s">
        <v>114</v>
      </c>
      <c r="C13" s="161" t="s">
        <v>29</v>
      </c>
      <c r="D13" s="161" t="str">
        <v>SB</v>
      </c>
      <c r="E13" s="161" t="str">
        <v>6L</v>
      </c>
      <c r="F13" s="132" t="str">
        <f t="shared" si="0"/>
        <v>Semiannual</v>
      </c>
      <c r="G13" s="132" t="s">
        <v>113</v>
      </c>
      <c r="H13" s="132" t="str">
        <f t="shared" si="1"/>
        <v>Actual/365 (Fixed)</v>
      </c>
      <c r="I13" s="162">
        <v>0</v>
      </c>
      <c r="J13" s="168" t="str">
        <f t="shared" si="2"/>
        <v>GBPSB6L5Y_Quote</v>
      </c>
      <c r="K13" s="164" t="str">
        <f>_xll.qlSwapRateHelper2(,$J13,$C13,Calendar,$F13,$G13,$H13,$K$4,$I13,B13,,Permanent,,ObjectOverwrite)</f>
        <v>obj_0038c#0003</v>
      </c>
      <c r="L13" s="157" t="str">
        <f>_xll.ohRangeRetrieveError(K13)</f>
        <v/>
      </c>
      <c r="M13" s="158"/>
    </row>
    <row r="14" spans="1:17" ht="11.25" customHeight="1" x14ac:dyDescent="0.25">
      <c r="A14" s="82"/>
      <c r="B14" s="161" t="s">
        <v>114</v>
      </c>
      <c r="C14" s="161" t="s">
        <v>28</v>
      </c>
      <c r="D14" s="161" t="str">
        <v>SB</v>
      </c>
      <c r="E14" s="161" t="str">
        <v>6L</v>
      </c>
      <c r="F14" s="132" t="str">
        <f t="shared" si="0"/>
        <v>Semiannual</v>
      </c>
      <c r="G14" s="132" t="s">
        <v>113</v>
      </c>
      <c r="H14" s="132" t="str">
        <f t="shared" si="1"/>
        <v>Actual/365 (Fixed)</v>
      </c>
      <c r="I14" s="162">
        <v>0</v>
      </c>
      <c r="J14" s="168" t="str">
        <f t="shared" si="2"/>
        <v>GBPSB6L6Y_Quote</v>
      </c>
      <c r="K14" s="164" t="str">
        <f>_xll.qlSwapRateHelper2(,$J14,$C14,Calendar,$F14,$G14,$H14,$K$4,$I14,B14,,Permanent,,ObjectOverwrite)</f>
        <v>obj_0037f#0003</v>
      </c>
      <c r="L14" s="157" t="str">
        <f>_xll.ohRangeRetrieveError(K14)</f>
        <v/>
      </c>
      <c r="M14" s="158"/>
    </row>
    <row r="15" spans="1:17" ht="11.25" customHeight="1" x14ac:dyDescent="0.25">
      <c r="A15" s="82"/>
      <c r="B15" s="161" t="s">
        <v>114</v>
      </c>
      <c r="C15" s="161" t="s">
        <v>27</v>
      </c>
      <c r="D15" s="161" t="str">
        <v>SB</v>
      </c>
      <c r="E15" s="161" t="str">
        <v>6L</v>
      </c>
      <c r="F15" s="132" t="str">
        <f t="shared" si="0"/>
        <v>Semiannual</v>
      </c>
      <c r="G15" s="132" t="s">
        <v>113</v>
      </c>
      <c r="H15" s="132" t="str">
        <f t="shared" si="1"/>
        <v>Actual/365 (Fixed)</v>
      </c>
      <c r="I15" s="162">
        <v>0</v>
      </c>
      <c r="J15" s="168" t="str">
        <f t="shared" si="2"/>
        <v>GBPSB6L7Y_Quote</v>
      </c>
      <c r="K15" s="164" t="str">
        <f>_xll.qlSwapRateHelper2(,$J15,$C15,Calendar,$F15,$G15,$H15,$K$4,$I15,B15,,Permanent,,ObjectOverwrite)</f>
        <v>obj_00371#0003</v>
      </c>
      <c r="L15" s="157" t="str">
        <f>_xll.ohRangeRetrieveError(K15)</f>
        <v/>
      </c>
      <c r="M15" s="158"/>
    </row>
    <row r="16" spans="1:17" ht="11.25" customHeight="1" x14ac:dyDescent="0.25">
      <c r="A16" s="82"/>
      <c r="B16" s="161" t="s">
        <v>114</v>
      </c>
      <c r="C16" s="161" t="s">
        <v>26</v>
      </c>
      <c r="D16" s="161" t="str">
        <v>SB</v>
      </c>
      <c r="E16" s="161" t="str">
        <v>6L</v>
      </c>
      <c r="F16" s="132" t="str">
        <f t="shared" si="0"/>
        <v>Semiannual</v>
      </c>
      <c r="G16" s="132" t="s">
        <v>113</v>
      </c>
      <c r="H16" s="132" t="str">
        <f t="shared" si="1"/>
        <v>Actual/365 (Fixed)</v>
      </c>
      <c r="I16" s="162">
        <v>0</v>
      </c>
      <c r="J16" s="168" t="str">
        <f t="shared" si="2"/>
        <v>GBPSB6L8Y_Quote</v>
      </c>
      <c r="K16" s="164" t="str">
        <f>_xll.qlSwapRateHelper2(,$J16,$C16,Calendar,$F16,$G16,$H16,$K$4,$I16,B16,,Permanent,,ObjectOverwrite)</f>
        <v>obj_00381#0003</v>
      </c>
      <c r="L16" s="157" t="str">
        <f>_xll.ohRangeRetrieveError(K16)</f>
        <v/>
      </c>
      <c r="M16" s="158"/>
    </row>
    <row r="17" spans="1:13" ht="11.25" customHeight="1" x14ac:dyDescent="0.25">
      <c r="A17" s="82"/>
      <c r="B17" s="161" t="s">
        <v>114</v>
      </c>
      <c r="C17" s="161" t="s">
        <v>25</v>
      </c>
      <c r="D17" s="161" t="str">
        <v>SB</v>
      </c>
      <c r="E17" s="161" t="str">
        <v>6L</v>
      </c>
      <c r="F17" s="132" t="str">
        <f t="shared" si="0"/>
        <v>Semiannual</v>
      </c>
      <c r="G17" s="132" t="s">
        <v>113</v>
      </c>
      <c r="H17" s="132" t="str">
        <f t="shared" si="1"/>
        <v>Actual/365 (Fixed)</v>
      </c>
      <c r="I17" s="162">
        <v>0</v>
      </c>
      <c r="J17" s="168" t="str">
        <f t="shared" si="2"/>
        <v>GBPSB6L9Y_Quote</v>
      </c>
      <c r="K17" s="164" t="str">
        <f>_xll.qlSwapRateHelper2(,$J17,$C17,Calendar,$F17,$G17,$H17,$K$4,$I17,B17,,Permanent,,ObjectOverwrite)</f>
        <v>obj_003b0#0003</v>
      </c>
      <c r="L17" s="157" t="str">
        <f>_xll.ohRangeRetrieveError(K17)</f>
        <v/>
      </c>
      <c r="M17" s="158"/>
    </row>
    <row r="18" spans="1:13" ht="11.25" customHeight="1" x14ac:dyDescent="0.25">
      <c r="A18" s="82"/>
      <c r="B18" s="161" t="s">
        <v>114</v>
      </c>
      <c r="C18" s="161" t="s">
        <v>24</v>
      </c>
      <c r="D18" s="161" t="str">
        <v>SB</v>
      </c>
      <c r="E18" s="161" t="str">
        <v>6L</v>
      </c>
      <c r="F18" s="132" t="str">
        <f t="shared" si="0"/>
        <v>Semiannual</v>
      </c>
      <c r="G18" s="132" t="s">
        <v>113</v>
      </c>
      <c r="H18" s="132" t="str">
        <f t="shared" si="1"/>
        <v>Actual/365 (Fixed)</v>
      </c>
      <c r="I18" s="162">
        <v>0</v>
      </c>
      <c r="J18" s="168" t="str">
        <f t="shared" si="2"/>
        <v>GBPSB6L10Y_Quote</v>
      </c>
      <c r="K18" s="164" t="str">
        <f>_xll.qlSwapRateHelper2(,$J18,$C18,Calendar,$F18,$G18,$H18,$K$4,$I18,B18,,Permanent,,ObjectOverwrite)</f>
        <v>obj_00366#0003</v>
      </c>
      <c r="L18" s="157" t="str">
        <f>_xll.ohRangeRetrieveError(K18)</f>
        <v/>
      </c>
      <c r="M18" s="158"/>
    </row>
    <row r="19" spans="1:13" ht="11.25" customHeight="1" x14ac:dyDescent="0.25">
      <c r="A19" s="82"/>
      <c r="B19" s="161" t="s">
        <v>114</v>
      </c>
      <c r="C19" s="161" t="s">
        <v>23</v>
      </c>
      <c r="D19" s="161" t="str">
        <v>SB</v>
      </c>
      <c r="E19" s="161" t="str">
        <v>6L</v>
      </c>
      <c r="F19" s="132" t="str">
        <f t="shared" si="0"/>
        <v>Semiannual</v>
      </c>
      <c r="G19" s="132" t="s">
        <v>113</v>
      </c>
      <c r="H19" s="132" t="str">
        <f t="shared" si="1"/>
        <v>Actual/365 (Fixed)</v>
      </c>
      <c r="I19" s="162">
        <v>0</v>
      </c>
      <c r="J19" s="168" t="str">
        <f t="shared" si="2"/>
        <v>GBPSB6L11Y_Quote</v>
      </c>
      <c r="K19" s="164" t="str">
        <f>_xll.qlSwapRateHelper2(,$J19,$C19,Calendar,$F19,$G19,$H19,$K$4,$I19,B19,,Permanent,,ObjectOverwrite)</f>
        <v>obj_00377#0003</v>
      </c>
      <c r="L19" s="157" t="str">
        <f>_xll.ohRangeRetrieveError(K19)</f>
        <v/>
      </c>
      <c r="M19" s="158"/>
    </row>
    <row r="20" spans="1:13" ht="11.25" customHeight="1" x14ac:dyDescent="0.25">
      <c r="A20" s="82"/>
      <c r="B20" s="161" t="s">
        <v>114</v>
      </c>
      <c r="C20" s="161" t="s">
        <v>22</v>
      </c>
      <c r="D20" s="161" t="str">
        <v>SB</v>
      </c>
      <c r="E20" s="161" t="str">
        <v>6L</v>
      </c>
      <c r="F20" s="132" t="str">
        <f t="shared" si="0"/>
        <v>Semiannual</v>
      </c>
      <c r="G20" s="132" t="s">
        <v>113</v>
      </c>
      <c r="H20" s="132" t="str">
        <f t="shared" si="1"/>
        <v>Actual/365 (Fixed)</v>
      </c>
      <c r="I20" s="162">
        <v>0</v>
      </c>
      <c r="J20" s="168" t="str">
        <f t="shared" si="2"/>
        <v>GBPSB6L12Y_Quote</v>
      </c>
      <c r="K20" s="164" t="str">
        <f>_xll.qlSwapRateHelper2(,$J20,$C20,Calendar,$F20,$G20,$H20,$K$4,$I20,B20,,Permanent,,ObjectOverwrite)</f>
        <v>obj_0038d#0003</v>
      </c>
      <c r="L20" s="157" t="str">
        <f>_xll.ohRangeRetrieveError(K20)</f>
        <v/>
      </c>
      <c r="M20" s="158"/>
    </row>
    <row r="21" spans="1:13" ht="11.25" customHeight="1" x14ac:dyDescent="0.25">
      <c r="A21" s="82"/>
      <c r="B21" s="161" t="s">
        <v>114</v>
      </c>
      <c r="C21" s="161" t="s">
        <v>21</v>
      </c>
      <c r="D21" s="161" t="str">
        <v>SB</v>
      </c>
      <c r="E21" s="161" t="str">
        <v>6L</v>
      </c>
      <c r="F21" s="132" t="str">
        <f t="shared" si="0"/>
        <v>Semiannual</v>
      </c>
      <c r="G21" s="132" t="s">
        <v>113</v>
      </c>
      <c r="H21" s="132" t="str">
        <f t="shared" si="1"/>
        <v>Actual/365 (Fixed)</v>
      </c>
      <c r="I21" s="162">
        <v>0</v>
      </c>
      <c r="J21" s="168" t="str">
        <f t="shared" si="2"/>
        <v>GBPSB6L13Y_Quote</v>
      </c>
      <c r="K21" s="164" t="str">
        <f>_xll.qlSwapRateHelper2(,$J21,$C21,Calendar,$F21,$G21,$H21,$K$4,$I21,B21,,Permanent,,ObjectOverwrite)</f>
        <v>obj_00375#0003</v>
      </c>
      <c r="L21" s="157" t="str">
        <f>_xll.ohRangeRetrieveError(K21)</f>
        <v/>
      </c>
      <c r="M21" s="158"/>
    </row>
    <row r="22" spans="1:13" ht="11.25" customHeight="1" x14ac:dyDescent="0.25">
      <c r="A22" s="82"/>
      <c r="B22" s="161" t="s">
        <v>114</v>
      </c>
      <c r="C22" s="161" t="s">
        <v>20</v>
      </c>
      <c r="D22" s="161" t="str">
        <v>SB</v>
      </c>
      <c r="E22" s="161" t="str">
        <v>6L</v>
      </c>
      <c r="F22" s="132" t="str">
        <f t="shared" si="0"/>
        <v>Semiannual</v>
      </c>
      <c r="G22" s="132" t="s">
        <v>113</v>
      </c>
      <c r="H22" s="132" t="str">
        <f t="shared" si="1"/>
        <v>Actual/365 (Fixed)</v>
      </c>
      <c r="I22" s="162">
        <v>0</v>
      </c>
      <c r="J22" s="168" t="str">
        <f t="shared" si="2"/>
        <v>GBPSB6L14Y_Quote</v>
      </c>
      <c r="K22" s="164" t="str">
        <f>_xll.qlSwapRateHelper2(,$J22,$C22,Calendar,$F22,$G22,$H22,$K$4,$I22,B22,,Permanent,,ObjectOverwrite)</f>
        <v>obj_00378#0003</v>
      </c>
      <c r="L22" s="157" t="str">
        <f>_xll.ohRangeRetrieveError(K22)</f>
        <v/>
      </c>
      <c r="M22" s="158"/>
    </row>
    <row r="23" spans="1:13" ht="11.25" customHeight="1" x14ac:dyDescent="0.25">
      <c r="A23" s="82"/>
      <c r="B23" s="161" t="s">
        <v>114</v>
      </c>
      <c r="C23" s="161" t="s">
        <v>19</v>
      </c>
      <c r="D23" s="161" t="str">
        <v>SB</v>
      </c>
      <c r="E23" s="161" t="str">
        <v>6L</v>
      </c>
      <c r="F23" s="132" t="str">
        <f t="shared" si="0"/>
        <v>Semiannual</v>
      </c>
      <c r="G23" s="132" t="s">
        <v>113</v>
      </c>
      <c r="H23" s="132" t="str">
        <f t="shared" si="1"/>
        <v>Actual/365 (Fixed)</v>
      </c>
      <c r="I23" s="162">
        <v>0</v>
      </c>
      <c r="J23" s="168" t="str">
        <f t="shared" si="2"/>
        <v>GBPSB6L15Y_Quote</v>
      </c>
      <c r="K23" s="164" t="str">
        <f>_xll.qlSwapRateHelper2(,$J23,$C23,Calendar,$F23,$G23,$H23,$K$4,$I23,B23,,Permanent,,ObjectOverwrite)</f>
        <v>obj_003a3#0003</v>
      </c>
      <c r="L23" s="157" t="str">
        <f>_xll.ohRangeRetrieveError(K23)</f>
        <v/>
      </c>
      <c r="M23" s="158"/>
    </row>
    <row r="24" spans="1:13" ht="11.25" customHeight="1" x14ac:dyDescent="0.25">
      <c r="A24" s="82"/>
      <c r="B24" s="161" t="s">
        <v>114</v>
      </c>
      <c r="C24" s="161" t="s">
        <v>18</v>
      </c>
      <c r="D24" s="161" t="str">
        <v>SB</v>
      </c>
      <c r="E24" s="161" t="str">
        <v>6L</v>
      </c>
      <c r="F24" s="132" t="str">
        <f t="shared" si="0"/>
        <v>Semiannual</v>
      </c>
      <c r="G24" s="132" t="s">
        <v>113</v>
      </c>
      <c r="H24" s="132" t="str">
        <f t="shared" si="1"/>
        <v>Actual/365 (Fixed)</v>
      </c>
      <c r="I24" s="162">
        <v>0</v>
      </c>
      <c r="J24" s="168" t="str">
        <f t="shared" si="2"/>
        <v>GBPSB6L16Y_Quote</v>
      </c>
      <c r="K24" s="164" t="str">
        <f>_xll.qlSwapRateHelper2(,$J24,$C24,Calendar,$F24,$G24,$H24,$K$4,$I24,B24,,Permanent,,ObjectOverwrite)</f>
        <v>obj_00399#0003</v>
      </c>
      <c r="L24" s="157" t="str">
        <f>_xll.ohRangeRetrieveError(K24)</f>
        <v/>
      </c>
      <c r="M24" s="158"/>
    </row>
    <row r="25" spans="1:13" ht="11.25" customHeight="1" x14ac:dyDescent="0.25">
      <c r="A25" s="82"/>
      <c r="B25" s="161" t="s">
        <v>114</v>
      </c>
      <c r="C25" s="161" t="s">
        <v>17</v>
      </c>
      <c r="D25" s="161" t="str">
        <v>SB</v>
      </c>
      <c r="E25" s="161" t="str">
        <v>6L</v>
      </c>
      <c r="F25" s="132" t="str">
        <f t="shared" si="0"/>
        <v>Semiannual</v>
      </c>
      <c r="G25" s="132" t="s">
        <v>113</v>
      </c>
      <c r="H25" s="132" t="str">
        <f t="shared" si="1"/>
        <v>Actual/365 (Fixed)</v>
      </c>
      <c r="I25" s="162">
        <v>0</v>
      </c>
      <c r="J25" s="168" t="str">
        <f t="shared" si="2"/>
        <v>GBPSB6L17Y_Quote</v>
      </c>
      <c r="K25" s="164" t="str">
        <f>_xll.qlSwapRateHelper2(,$J25,$C25,Calendar,$F25,$G25,$H25,$K$4,$I25,B25,,Permanent,,ObjectOverwrite)</f>
        <v>obj_00386#0003</v>
      </c>
      <c r="L25" s="157" t="str">
        <f>_xll.ohRangeRetrieveError(K25)</f>
        <v/>
      </c>
      <c r="M25" s="158"/>
    </row>
    <row r="26" spans="1:13" ht="11.25" customHeight="1" x14ac:dyDescent="0.25">
      <c r="A26" s="82"/>
      <c r="B26" s="161" t="s">
        <v>114</v>
      </c>
      <c r="C26" s="161" t="s">
        <v>16</v>
      </c>
      <c r="D26" s="161" t="str">
        <v>SB</v>
      </c>
      <c r="E26" s="161" t="str">
        <v>6L</v>
      </c>
      <c r="F26" s="132" t="str">
        <f t="shared" si="0"/>
        <v>Semiannual</v>
      </c>
      <c r="G26" s="132" t="s">
        <v>113</v>
      </c>
      <c r="H26" s="132" t="str">
        <f t="shared" si="1"/>
        <v>Actual/365 (Fixed)</v>
      </c>
      <c r="I26" s="162">
        <v>0</v>
      </c>
      <c r="J26" s="168" t="str">
        <f t="shared" si="2"/>
        <v>GBPSB6L18Y_Quote</v>
      </c>
      <c r="K26" s="164" t="str">
        <f>_xll.qlSwapRateHelper2(,$J26,$C26,Calendar,$F26,$G26,$H26,$K$4,$I26,B26,,Permanent,,ObjectOverwrite)</f>
        <v>obj_0039f#0003</v>
      </c>
      <c r="L26" s="157" t="str">
        <f>_xll.ohRangeRetrieveError(K26)</f>
        <v/>
      </c>
      <c r="M26" s="158"/>
    </row>
    <row r="27" spans="1:13" ht="11.25" customHeight="1" x14ac:dyDescent="0.25">
      <c r="A27" s="82"/>
      <c r="B27" s="161" t="s">
        <v>114</v>
      </c>
      <c r="C27" s="161" t="s">
        <v>15</v>
      </c>
      <c r="D27" s="161" t="str">
        <v>SB</v>
      </c>
      <c r="E27" s="161" t="str">
        <v>6L</v>
      </c>
      <c r="F27" s="132" t="str">
        <f t="shared" si="0"/>
        <v>Semiannual</v>
      </c>
      <c r="G27" s="132" t="s">
        <v>113</v>
      </c>
      <c r="H27" s="132" t="str">
        <f t="shared" si="1"/>
        <v>Actual/365 (Fixed)</v>
      </c>
      <c r="I27" s="162">
        <v>0</v>
      </c>
      <c r="J27" s="168" t="str">
        <f t="shared" si="2"/>
        <v>GBPSB6L19Y_Quote</v>
      </c>
      <c r="K27" s="164" t="str">
        <f>_xll.qlSwapRateHelper2(,$J27,$C27,Calendar,$F27,$G27,$H27,$K$4,$I27,B27,,Permanent,,ObjectOverwrite)</f>
        <v>obj_0036a#0003</v>
      </c>
      <c r="L27" s="157" t="str">
        <f>_xll.ohRangeRetrieveError(K27)</f>
        <v/>
      </c>
      <c r="M27" s="158"/>
    </row>
    <row r="28" spans="1:13" ht="11.25" customHeight="1" x14ac:dyDescent="0.25">
      <c r="A28" s="82"/>
      <c r="B28" s="161" t="s">
        <v>114</v>
      </c>
      <c r="C28" s="161" t="s">
        <v>14</v>
      </c>
      <c r="D28" s="161" t="str">
        <v>SB</v>
      </c>
      <c r="E28" s="161" t="str">
        <v>6L</v>
      </c>
      <c r="F28" s="132" t="str">
        <f t="shared" si="0"/>
        <v>Semiannual</v>
      </c>
      <c r="G28" s="132" t="s">
        <v>113</v>
      </c>
      <c r="H28" s="132" t="str">
        <f t="shared" si="1"/>
        <v>Actual/365 (Fixed)</v>
      </c>
      <c r="I28" s="162">
        <v>0</v>
      </c>
      <c r="J28" s="168" t="str">
        <f t="shared" si="2"/>
        <v>GBPSB6L20Y_Quote</v>
      </c>
      <c r="K28" s="164" t="str">
        <f>_xll.qlSwapRateHelper2(,$J28,$C28,Calendar,$F28,$G28,$H28,$K$4,$I28,B28,,Permanent,,ObjectOverwrite)</f>
        <v>obj_00396#0003</v>
      </c>
      <c r="L28" s="157" t="str">
        <f>_xll.ohRangeRetrieveError(K28)</f>
        <v/>
      </c>
      <c r="M28" s="158"/>
    </row>
    <row r="29" spans="1:13" ht="11.25" customHeight="1" x14ac:dyDescent="0.25">
      <c r="A29" s="82"/>
      <c r="B29" s="161" t="s">
        <v>114</v>
      </c>
      <c r="C29" s="161" t="s">
        <v>13</v>
      </c>
      <c r="D29" s="161" t="str">
        <v>SB</v>
      </c>
      <c r="E29" s="161" t="str">
        <v>6L</v>
      </c>
      <c r="F29" s="132" t="str">
        <f t="shared" si="0"/>
        <v>Semiannual</v>
      </c>
      <c r="G29" s="132" t="s">
        <v>113</v>
      </c>
      <c r="H29" s="132" t="str">
        <f t="shared" si="1"/>
        <v>Actual/365 (Fixed)</v>
      </c>
      <c r="I29" s="162">
        <v>0</v>
      </c>
      <c r="J29" s="168" t="str">
        <f t="shared" si="2"/>
        <v>GBPSB6L21Y_Quote</v>
      </c>
      <c r="K29" s="164" t="str">
        <f>_xll.qlSwapRateHelper2(,$J29,$C29,Calendar,$F29,$G29,$H29,$K$4,$I29,B29,,Permanent,,ObjectOverwrite)</f>
        <v>obj_00397#0003</v>
      </c>
      <c r="L29" s="157" t="str">
        <f>_xll.ohRangeRetrieveError(K29)</f>
        <v/>
      </c>
      <c r="M29" s="158"/>
    </row>
    <row r="30" spans="1:13" ht="11.25" customHeight="1" x14ac:dyDescent="0.25">
      <c r="A30" s="82"/>
      <c r="B30" s="161" t="s">
        <v>114</v>
      </c>
      <c r="C30" s="161" t="s">
        <v>12</v>
      </c>
      <c r="D30" s="161" t="str">
        <v>SB</v>
      </c>
      <c r="E30" s="161" t="str">
        <v>6L</v>
      </c>
      <c r="F30" s="132" t="str">
        <f t="shared" si="0"/>
        <v>Semiannual</v>
      </c>
      <c r="G30" s="132" t="s">
        <v>113</v>
      </c>
      <c r="H30" s="132" t="str">
        <f t="shared" si="1"/>
        <v>Actual/365 (Fixed)</v>
      </c>
      <c r="I30" s="162">
        <v>0</v>
      </c>
      <c r="J30" s="168" t="str">
        <f t="shared" si="2"/>
        <v>GBPSB6L22Y_Quote</v>
      </c>
      <c r="K30" s="164" t="str">
        <f>_xll.qlSwapRateHelper2(,$J30,$C30,Calendar,$F30,$G30,$H30,$K$4,$I30,B30,,Permanent,,ObjectOverwrite)</f>
        <v>obj_0036f#0003</v>
      </c>
      <c r="L30" s="157" t="str">
        <f>_xll.ohRangeRetrieveError(K30)</f>
        <v/>
      </c>
      <c r="M30" s="158"/>
    </row>
    <row r="31" spans="1:13" ht="11.25" customHeight="1" x14ac:dyDescent="0.25">
      <c r="A31" s="82"/>
      <c r="B31" s="161" t="s">
        <v>114</v>
      </c>
      <c r="C31" s="161" t="s">
        <v>11</v>
      </c>
      <c r="D31" s="161" t="str">
        <v>SB</v>
      </c>
      <c r="E31" s="161" t="str">
        <v>6L</v>
      </c>
      <c r="F31" s="132" t="str">
        <f t="shared" si="0"/>
        <v>Semiannual</v>
      </c>
      <c r="G31" s="132" t="s">
        <v>113</v>
      </c>
      <c r="H31" s="132" t="str">
        <f t="shared" si="1"/>
        <v>Actual/365 (Fixed)</v>
      </c>
      <c r="I31" s="162">
        <v>0</v>
      </c>
      <c r="J31" s="168" t="str">
        <f t="shared" si="2"/>
        <v>GBPSB6L23Y_Quote</v>
      </c>
      <c r="K31" s="164" t="str">
        <f>_xll.qlSwapRateHelper2(,$J31,$C31,Calendar,$F31,$G31,$H31,$K$4,$I31,B31,,Permanent,,ObjectOverwrite)</f>
        <v>obj_003a4#0003</v>
      </c>
      <c r="L31" s="157" t="str">
        <f>_xll.ohRangeRetrieveError(K31)</f>
        <v/>
      </c>
      <c r="M31" s="158"/>
    </row>
    <row r="32" spans="1:13" ht="11.25" customHeight="1" x14ac:dyDescent="0.25">
      <c r="A32" s="82"/>
      <c r="B32" s="161" t="s">
        <v>114</v>
      </c>
      <c r="C32" s="161" t="s">
        <v>10</v>
      </c>
      <c r="D32" s="161" t="str">
        <v>SB</v>
      </c>
      <c r="E32" s="161" t="str">
        <v>6L</v>
      </c>
      <c r="F32" s="132" t="str">
        <f t="shared" si="0"/>
        <v>Semiannual</v>
      </c>
      <c r="G32" s="132" t="s">
        <v>113</v>
      </c>
      <c r="H32" s="132" t="str">
        <f t="shared" si="1"/>
        <v>Actual/365 (Fixed)</v>
      </c>
      <c r="I32" s="162">
        <v>0</v>
      </c>
      <c r="J32" s="168" t="str">
        <f t="shared" si="2"/>
        <v>GBPSB6L24Y_Quote</v>
      </c>
      <c r="K32" s="164" t="str">
        <f>_xll.qlSwapRateHelper2(,$J32,$C32,Calendar,$F32,$G32,$H32,$K$4,$I32,B32,,Permanent,,ObjectOverwrite)</f>
        <v>obj_00374#0003</v>
      </c>
      <c r="L32" s="157" t="str">
        <f>_xll.ohRangeRetrieveError(K32)</f>
        <v/>
      </c>
      <c r="M32" s="158"/>
    </row>
    <row r="33" spans="1:13" ht="11.25" customHeight="1" x14ac:dyDescent="0.25">
      <c r="A33" s="82"/>
      <c r="B33" s="161" t="s">
        <v>114</v>
      </c>
      <c r="C33" s="161" t="s">
        <v>9</v>
      </c>
      <c r="D33" s="161" t="str">
        <v>SB</v>
      </c>
      <c r="E33" s="161" t="str">
        <v>6L</v>
      </c>
      <c r="F33" s="132" t="str">
        <f t="shared" si="0"/>
        <v>Semiannual</v>
      </c>
      <c r="G33" s="132" t="s">
        <v>113</v>
      </c>
      <c r="H33" s="132" t="str">
        <f t="shared" si="1"/>
        <v>Actual/365 (Fixed)</v>
      </c>
      <c r="I33" s="162">
        <v>0</v>
      </c>
      <c r="J33" s="168" t="str">
        <f t="shared" si="2"/>
        <v>GBPSB6L25Y_Quote</v>
      </c>
      <c r="K33" s="164" t="str">
        <f>_xll.qlSwapRateHelper2(,$J33,$C33,Calendar,$F33,$G33,$H33,$K$4,$I33,B33,,Permanent,,ObjectOverwrite)</f>
        <v>obj_0036e#0003</v>
      </c>
      <c r="L33" s="157" t="str">
        <f>_xll.ohRangeRetrieveError(K33)</f>
        <v/>
      </c>
      <c r="M33" s="158"/>
    </row>
    <row r="34" spans="1:13" ht="11.25" customHeight="1" x14ac:dyDescent="0.25">
      <c r="A34" s="82"/>
      <c r="B34" s="161" t="s">
        <v>114</v>
      </c>
      <c r="C34" s="161" t="s">
        <v>8</v>
      </c>
      <c r="D34" s="161" t="str">
        <v>SB</v>
      </c>
      <c r="E34" s="161" t="str">
        <v>6L</v>
      </c>
      <c r="F34" s="132" t="str">
        <f t="shared" si="0"/>
        <v>Semiannual</v>
      </c>
      <c r="G34" s="132" t="s">
        <v>113</v>
      </c>
      <c r="H34" s="132" t="str">
        <f t="shared" si="1"/>
        <v>Actual/365 (Fixed)</v>
      </c>
      <c r="I34" s="162">
        <v>0</v>
      </c>
      <c r="J34" s="168" t="str">
        <f t="shared" si="2"/>
        <v>GBPSB6L26Y_Quote</v>
      </c>
      <c r="K34" s="164" t="str">
        <f>_xll.qlSwapRateHelper2(,$J34,$C34,Calendar,$F34,$G34,$H34,$K$4,$I34,B34,,Permanent,,ObjectOverwrite)</f>
        <v>obj_00382#0003</v>
      </c>
      <c r="L34" s="157" t="str">
        <f>_xll.ohRangeRetrieveError(K34)</f>
        <v/>
      </c>
      <c r="M34" s="158"/>
    </row>
    <row r="35" spans="1:13" ht="11.25" customHeight="1" x14ac:dyDescent="0.25">
      <c r="A35" s="82"/>
      <c r="B35" s="161" t="s">
        <v>114</v>
      </c>
      <c r="C35" s="161" t="s">
        <v>7</v>
      </c>
      <c r="D35" s="161" t="str">
        <v>SB</v>
      </c>
      <c r="E35" s="161" t="str">
        <v>6L</v>
      </c>
      <c r="F35" s="132" t="str">
        <f t="shared" si="0"/>
        <v>Semiannual</v>
      </c>
      <c r="G35" s="132" t="s">
        <v>113</v>
      </c>
      <c r="H35" s="132" t="str">
        <f t="shared" si="1"/>
        <v>Actual/365 (Fixed)</v>
      </c>
      <c r="I35" s="162">
        <v>0</v>
      </c>
      <c r="J35" s="168" t="str">
        <f t="shared" si="2"/>
        <v>GBPSB6L27Y_Quote</v>
      </c>
      <c r="K35" s="164" t="str">
        <f>_xll.qlSwapRateHelper2(,$J35,$C35,Calendar,$F35,$G35,$H35,$K$4,$I35,B35,,Permanent,,ObjectOverwrite)</f>
        <v>obj_00387#0003</v>
      </c>
      <c r="L35" s="157" t="str">
        <f>_xll.ohRangeRetrieveError(K35)</f>
        <v/>
      </c>
      <c r="M35" s="158"/>
    </row>
    <row r="36" spans="1:13" ht="11.25" customHeight="1" x14ac:dyDescent="0.25">
      <c r="A36" s="82"/>
      <c r="B36" s="161" t="s">
        <v>114</v>
      </c>
      <c r="C36" s="161" t="s">
        <v>6</v>
      </c>
      <c r="D36" s="161" t="str">
        <v>SB</v>
      </c>
      <c r="E36" s="161" t="str">
        <v>6L</v>
      </c>
      <c r="F36" s="132" t="str">
        <f t="shared" si="0"/>
        <v>Semiannual</v>
      </c>
      <c r="G36" s="132" t="s">
        <v>113</v>
      </c>
      <c r="H36" s="132" t="str">
        <f t="shared" si="1"/>
        <v>Actual/365 (Fixed)</v>
      </c>
      <c r="I36" s="162">
        <v>0</v>
      </c>
      <c r="J36" s="168" t="str">
        <f t="shared" si="2"/>
        <v>GBPSB6L28Y_Quote</v>
      </c>
      <c r="K36" s="164" t="str">
        <f>_xll.qlSwapRateHelper2(,$J36,$C36,Calendar,$F36,$G36,$H36,$K$4,$I36,B36,,Permanent,,ObjectOverwrite)</f>
        <v>obj_0037a#0003</v>
      </c>
      <c r="L36" s="157" t="str">
        <f>_xll.ohRangeRetrieveError(K36)</f>
        <v/>
      </c>
      <c r="M36" s="158"/>
    </row>
    <row r="37" spans="1:13" ht="11.25" customHeight="1" x14ac:dyDescent="0.25">
      <c r="A37" s="82"/>
      <c r="B37" s="161" t="s">
        <v>114</v>
      </c>
      <c r="C37" s="161" t="s">
        <v>5</v>
      </c>
      <c r="D37" s="161" t="str">
        <v>SB</v>
      </c>
      <c r="E37" s="161" t="str">
        <v>6L</v>
      </c>
      <c r="F37" s="132" t="str">
        <f t="shared" si="0"/>
        <v>Semiannual</v>
      </c>
      <c r="G37" s="132" t="s">
        <v>113</v>
      </c>
      <c r="H37" s="132" t="str">
        <f t="shared" si="1"/>
        <v>Actual/365 (Fixed)</v>
      </c>
      <c r="I37" s="162">
        <v>0</v>
      </c>
      <c r="J37" s="168" t="str">
        <f t="shared" si="2"/>
        <v>GBPSB6L29Y_Quote</v>
      </c>
      <c r="K37" s="164" t="str">
        <f>_xll.qlSwapRateHelper2(,$J37,$C37,Calendar,$F37,$G37,$H37,$K$4,$I37,B37,,Permanent,,ObjectOverwrite)</f>
        <v>obj_00368#0003</v>
      </c>
      <c r="L37" s="157" t="str">
        <f>_xll.ohRangeRetrieveError(K37)</f>
        <v/>
      </c>
      <c r="M37" s="158"/>
    </row>
    <row r="38" spans="1:13" ht="11.25" customHeight="1" x14ac:dyDescent="0.25">
      <c r="A38" s="82"/>
      <c r="B38" s="161" t="s">
        <v>114</v>
      </c>
      <c r="C38" s="161" t="s">
        <v>4</v>
      </c>
      <c r="D38" s="161" t="str">
        <v>SB</v>
      </c>
      <c r="E38" s="161" t="str">
        <v>6L</v>
      </c>
      <c r="F38" s="132" t="str">
        <f t="shared" si="0"/>
        <v>Semiannual</v>
      </c>
      <c r="G38" s="132" t="s">
        <v>113</v>
      </c>
      <c r="H38" s="132" t="str">
        <f t="shared" si="1"/>
        <v>Actual/365 (Fixed)</v>
      </c>
      <c r="I38" s="162">
        <v>0</v>
      </c>
      <c r="J38" s="168" t="str">
        <f t="shared" si="2"/>
        <v>GBPSB6L30Y_Quote</v>
      </c>
      <c r="K38" s="164" t="str">
        <f>_xll.qlSwapRateHelper2(,$J38,$C38,Calendar,$F38,$G38,$H38,$K$4,$I38,B38,,Permanent,,ObjectOverwrite)</f>
        <v>obj_003a2#0003</v>
      </c>
      <c r="L38" s="157" t="str">
        <f>_xll.ohRangeRetrieveError(K38)</f>
        <v/>
      </c>
      <c r="M38" s="158"/>
    </row>
    <row r="39" spans="1:13" ht="11.25" customHeight="1" x14ac:dyDescent="0.25">
      <c r="A39" s="82"/>
      <c r="B39" s="161" t="s">
        <v>114</v>
      </c>
      <c r="C39" s="161" t="s">
        <v>3</v>
      </c>
      <c r="D39" s="161" t="str">
        <v>SB</v>
      </c>
      <c r="E39" s="161" t="str">
        <v>6L</v>
      </c>
      <c r="F39" s="132" t="str">
        <f t="shared" si="0"/>
        <v>Semiannual</v>
      </c>
      <c r="G39" s="132" t="s">
        <v>113</v>
      </c>
      <c r="H39" s="132" t="str">
        <f t="shared" si="1"/>
        <v>Actual/365 (Fixed)</v>
      </c>
      <c r="I39" s="162">
        <v>0</v>
      </c>
      <c r="J39" s="168" t="str">
        <f t="shared" si="2"/>
        <v>GBPSB6L35Y_Quote</v>
      </c>
      <c r="K39" s="164" t="str">
        <f>_xll.qlSwapRateHelper2(,$J39,$C39,Calendar,$F39,$G39,$H39,$K$4,$I39,B39,,Permanent,,ObjectOverwrite)</f>
        <v>obj_0039d#0003</v>
      </c>
      <c r="L39" s="157" t="str">
        <f>_xll.ohRangeRetrieveError(K39)</f>
        <v/>
      </c>
      <c r="M39" s="158"/>
    </row>
    <row r="40" spans="1:13" ht="11.25" customHeight="1" x14ac:dyDescent="0.25">
      <c r="A40" s="82"/>
      <c r="B40" s="161" t="s">
        <v>114</v>
      </c>
      <c r="C40" s="161" t="s">
        <v>2</v>
      </c>
      <c r="D40" s="161" t="str">
        <v>SB</v>
      </c>
      <c r="E40" s="161" t="str">
        <v>6L</v>
      </c>
      <c r="F40" s="132" t="str">
        <f t="shared" si="0"/>
        <v>Semiannual</v>
      </c>
      <c r="G40" s="132" t="s">
        <v>113</v>
      </c>
      <c r="H40" s="132" t="str">
        <f t="shared" si="1"/>
        <v>Actual/365 (Fixed)</v>
      </c>
      <c r="I40" s="162">
        <v>0</v>
      </c>
      <c r="J40" s="168" t="str">
        <f t="shared" si="2"/>
        <v>GBPSB6L40Y_Quote</v>
      </c>
      <c r="K40" s="164" t="str">
        <f>_xll.qlSwapRateHelper2(,$J40,$C40,Calendar,$F40,$G40,$H40,$K$4,$I40,B40,,Permanent,,ObjectOverwrite)</f>
        <v>obj_003b3#0003</v>
      </c>
      <c r="L40" s="157" t="str">
        <f>_xll.ohRangeRetrieveError(K40)</f>
        <v/>
      </c>
      <c r="M40" s="158"/>
    </row>
    <row r="41" spans="1:13" ht="11.25" customHeight="1" x14ac:dyDescent="0.25">
      <c r="A41" s="82"/>
      <c r="B41" s="161" t="s">
        <v>114</v>
      </c>
      <c r="C41" s="161" t="s">
        <v>1</v>
      </c>
      <c r="D41" s="161" t="str">
        <v>SB</v>
      </c>
      <c r="E41" s="161" t="str">
        <v>6L</v>
      </c>
      <c r="F41" s="132" t="str">
        <f t="shared" si="0"/>
        <v>Semiannual</v>
      </c>
      <c r="G41" s="132" t="s">
        <v>113</v>
      </c>
      <c r="H41" s="132" t="str">
        <f t="shared" si="1"/>
        <v>Actual/365 (Fixed)</v>
      </c>
      <c r="I41" s="162">
        <v>0</v>
      </c>
      <c r="J41" s="168" t="str">
        <f t="shared" si="2"/>
        <v>GBPSB6L50Y_Quote</v>
      </c>
      <c r="K41" s="164" t="str">
        <f>_xll.qlSwapRateHelper2(,$J41,$C41,Calendar,$F41,$G41,$H41,$K$4,$I41,B41,,Permanent,,ObjectOverwrite)</f>
        <v>obj_00372#0003</v>
      </c>
      <c r="L41" s="157" t="str">
        <f>_xll.ohRangeRetrieveError(K41)</f>
        <v/>
      </c>
      <c r="M41" s="158"/>
    </row>
    <row r="42" spans="1:13" ht="11.25" customHeight="1" x14ac:dyDescent="0.25">
      <c r="A42" s="82"/>
      <c r="B42" s="161" t="s">
        <v>114</v>
      </c>
      <c r="C42" s="161" t="s">
        <v>0</v>
      </c>
      <c r="D42" s="161" t="str">
        <v>SB</v>
      </c>
      <c r="E42" s="161" t="str">
        <v>6L</v>
      </c>
      <c r="F42" s="132" t="str">
        <f t="shared" si="0"/>
        <v>Semiannual</v>
      </c>
      <c r="G42" s="132" t="s">
        <v>113</v>
      </c>
      <c r="H42" s="132" t="str">
        <f t="shared" si="1"/>
        <v>Actual/365 (Fixed)</v>
      </c>
      <c r="I42" s="162">
        <v>0</v>
      </c>
      <c r="J42" s="168" t="str">
        <f t="shared" si="2"/>
        <v>GBPSB6L60Y_Quote</v>
      </c>
      <c r="K42" s="164" t="str">
        <f>_xll.qlSwapRateHelper2(,$J42,$C42,Calendar,$F42,$G42,$H42,$K$4,$I42,B42,,Permanent,,ObjectOverwrite)</f>
        <v>obj_00383#0003</v>
      </c>
      <c r="L42" s="157" t="str">
        <f>_xll.ohRangeRetrieveError(K42)</f>
        <v/>
      </c>
      <c r="M42" s="158"/>
    </row>
    <row r="43" spans="1:13" ht="11.25" customHeight="1" thickBot="1" x14ac:dyDescent="0.3">
      <c r="A43" s="75"/>
      <c r="B43" s="70"/>
      <c r="C43" s="70"/>
      <c r="D43" s="70"/>
      <c r="E43" s="70"/>
      <c r="F43" s="70"/>
      <c r="G43" s="70"/>
      <c r="H43" s="70"/>
      <c r="I43" s="70"/>
      <c r="J43" s="70"/>
      <c r="K43" s="175"/>
      <c r="L43" s="175"/>
      <c r="M43" s="176"/>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Deposits</vt:lpstr>
      <vt:lpstr>Futures</vt:lpstr>
      <vt:lpstr>Swaps</vt:lpstr>
      <vt:lpstr>Accuracy</vt:lpstr>
      <vt:lpstr>BondBasisDayCounter</vt:lpstr>
      <vt:lpstr>Calendar</vt:lpstr>
      <vt:lpstr>Swaps!Conventions</vt:lpstr>
      <vt:lpstr>Currency</vt:lpstr>
      <vt:lpstr>DepoInclusionCriteria</vt:lpstr>
      <vt:lpstr>Discounting</vt:lpstr>
      <vt:lpstr>Discounting2</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RateHelpers!QuoteLive</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2014-01-14T09:24:09Z</dcterms:created>
  <dcterms:modified xsi:type="dcterms:W3CDTF">2014-10-08T07:58:42Z</dcterms:modified>
</cp:coreProperties>
</file>