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505" yWindow="315" windowWidth="11655" windowHeight="11625" activeTab="1"/>
  </bookViews>
  <sheets>
    <sheet name="General Settings" sheetId="3" r:id="rId1"/>
    <sheet name="HIBOR" sheetId="11" r:id="rId2"/>
    <sheet name="IBOR" sheetId="8" r:id="rId3"/>
    <sheet name="IB365" sheetId="9" r:id="rId4"/>
    <sheet name="SFIX1" sheetId="7" r:id="rId5"/>
    <sheet name="SFIX2" sheetId="12" r:id="rId6"/>
    <sheet name="SFIX3" sheetId="13" r:id="rId7"/>
  </sheets>
  <definedNames>
    <definedName name="Currency">'General Settings'!$D$4</definedName>
    <definedName name="EvaluationDate">'General Settings'!$D$5</definedName>
    <definedName name="GENERAL_SETTINGS">'General Settings'!$B$2</definedName>
    <definedName name="Traits" localSheetId="1">HIBOR!$C$24:$E$30</definedName>
    <definedName name="Traits" localSheetId="3">'IB365'!$C$24:$E$30</definedName>
    <definedName name="Traits" localSheetId="2">IBOR!$C$24:$E$30</definedName>
    <definedName name="Traits" localSheetId="4">SFIX1!$C$21:$E$27</definedName>
    <definedName name="Traits" localSheetId="5">SFIX2!$C$21:$E$27</definedName>
    <definedName name="Traits" localSheetId="6">SFIX3!$C$21:$E$27</definedName>
    <definedName name="Trigger">'General Settings'!$D$6</definedName>
    <definedName name="TriggerCounter">'General Settings'!$D$7</definedName>
  </definedNames>
  <calcPr calcId="145621"/>
</workbook>
</file>

<file path=xl/calcChain.xml><?xml version="1.0" encoding="utf-8"?>
<calcChain xmlns="http://schemas.openxmlformats.org/spreadsheetml/2006/main">
  <c r="H9" i="11" l="1"/>
  <c r="H6" i="11"/>
  <c r="H5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8" i="11"/>
  <c r="H7" i="11"/>
  <c r="H4" i="11" l="1"/>
  <c r="J7" i="11" l="1"/>
  <c r="D21" i="11" l="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J2" i="11"/>
  <c r="J13" i="11" s="1"/>
  <c r="G13" i="11"/>
  <c r="J12" i="11"/>
  <c r="G12" i="11"/>
  <c r="G11" i="11"/>
  <c r="J10" i="11"/>
  <c r="G10" i="11"/>
  <c r="G9" i="11"/>
  <c r="J8" i="11"/>
  <c r="G8" i="11"/>
  <c r="G7" i="11"/>
  <c r="J6" i="11"/>
  <c r="G6" i="11"/>
  <c r="G5" i="11"/>
  <c r="G4" i="11"/>
  <c r="D2" i="11"/>
  <c r="D2" i="9"/>
  <c r="D18" i="9"/>
  <c r="D5" i="9"/>
  <c r="D6" i="9"/>
  <c r="G5" i="9"/>
  <c r="H5" i="9" s="1"/>
  <c r="L5" i="9" s="1"/>
  <c r="J2" i="9"/>
  <c r="G6" i="9"/>
  <c r="H6" i="9"/>
  <c r="L6" i="9" s="1"/>
  <c r="G5" i="8"/>
  <c r="H5" i="8" s="1"/>
  <c r="L5" i="8" s="1"/>
  <c r="G6" i="8"/>
  <c r="H6" i="8"/>
  <c r="L6" i="8" s="1"/>
  <c r="J2" i="8"/>
  <c r="J5" i="8"/>
  <c r="J6" i="8"/>
  <c r="D2" i="8"/>
  <c r="D17" i="8"/>
  <c r="D5" i="8"/>
  <c r="G21" i="8"/>
  <c r="H21" i="8" s="1"/>
  <c r="J21" i="8"/>
  <c r="R21" i="8"/>
  <c r="G20" i="8"/>
  <c r="H20" i="8" s="1"/>
  <c r="J20" i="8"/>
  <c r="R20" i="8"/>
  <c r="G19" i="8"/>
  <c r="H19" i="8" s="1"/>
  <c r="J19" i="8"/>
  <c r="R19" i="8"/>
  <c r="G18" i="8"/>
  <c r="H18" i="8" s="1"/>
  <c r="R18" i="8"/>
  <c r="G17" i="8"/>
  <c r="H17" i="8" s="1"/>
  <c r="R17" i="8"/>
  <c r="G16" i="8"/>
  <c r="H16" i="8" s="1"/>
  <c r="L16" i="8" s="1"/>
  <c r="J16" i="8"/>
  <c r="R16" i="8"/>
  <c r="J7" i="8"/>
  <c r="G7" i="8"/>
  <c r="H7" i="8"/>
  <c r="L7" i="8" s="1"/>
  <c r="R7" i="8"/>
  <c r="J8" i="8"/>
  <c r="G8" i="8"/>
  <c r="H8" i="8" s="1"/>
  <c r="R8" i="8"/>
  <c r="G9" i="8"/>
  <c r="H9" i="8"/>
  <c r="L9" i="8" s="1"/>
  <c r="R9" i="8"/>
  <c r="J10" i="8"/>
  <c r="G10" i="8"/>
  <c r="H10" i="8" s="1"/>
  <c r="L10" i="8" s="1"/>
  <c r="R10" i="8"/>
  <c r="J11" i="8"/>
  <c r="G11" i="8"/>
  <c r="H11" i="8" s="1"/>
  <c r="R11" i="8"/>
  <c r="J12" i="8"/>
  <c r="G12" i="8"/>
  <c r="H12" i="8" s="1"/>
  <c r="R12" i="8"/>
  <c r="J13" i="8"/>
  <c r="G13" i="8"/>
  <c r="H13" i="8" s="1"/>
  <c r="L13" i="8" s="1"/>
  <c r="R13" i="8"/>
  <c r="J14" i="8"/>
  <c r="G14" i="8"/>
  <c r="H14" i="8"/>
  <c r="L14" i="8" s="1"/>
  <c r="R14" i="8"/>
  <c r="J15" i="8"/>
  <c r="G15" i="8"/>
  <c r="H15" i="8" s="1"/>
  <c r="R15" i="8"/>
  <c r="G4" i="8"/>
  <c r="H4" i="8" s="1"/>
  <c r="L4" i="8" s="1"/>
  <c r="R4" i="8"/>
  <c r="J2" i="13"/>
  <c r="J11" i="13"/>
  <c r="J4" i="13"/>
  <c r="G4" i="13"/>
  <c r="H4" i="13" s="1"/>
  <c r="L4" i="13" s="1"/>
  <c r="G5" i="13"/>
  <c r="H5" i="13"/>
  <c r="L5" i="13" s="1"/>
  <c r="G6" i="13"/>
  <c r="H6" i="13" s="1"/>
  <c r="L6" i="13" s="1"/>
  <c r="G7" i="13"/>
  <c r="H7" i="13" s="1"/>
  <c r="L7" i="13" s="1"/>
  <c r="G8" i="13"/>
  <c r="H8" i="13"/>
  <c r="L8" i="13" s="1"/>
  <c r="G9" i="13"/>
  <c r="H9" i="13" s="1"/>
  <c r="L9" i="13" s="1"/>
  <c r="G10" i="13"/>
  <c r="H10" i="13" s="1"/>
  <c r="L10" i="13" s="1"/>
  <c r="G11" i="13"/>
  <c r="H11" i="13" s="1"/>
  <c r="L11" i="13" s="1"/>
  <c r="G12" i="13"/>
  <c r="H12" i="13" s="1"/>
  <c r="L12" i="13" s="1"/>
  <c r="J13" i="13"/>
  <c r="G13" i="13"/>
  <c r="H13" i="13" s="1"/>
  <c r="L13" i="13" s="1"/>
  <c r="G14" i="13"/>
  <c r="H14" i="13" s="1"/>
  <c r="L14" i="13" s="1"/>
  <c r="G15" i="13"/>
  <c r="H15" i="13" s="1"/>
  <c r="L15" i="13" s="1"/>
  <c r="G16" i="13"/>
  <c r="H16" i="13" s="1"/>
  <c r="L16" i="13" s="1"/>
  <c r="G17" i="13"/>
  <c r="H17" i="13"/>
  <c r="L17" i="13" s="1"/>
  <c r="G18" i="13"/>
  <c r="H18" i="13" s="1"/>
  <c r="L18" i="13" s="1"/>
  <c r="J2" i="7"/>
  <c r="J5" i="7"/>
  <c r="J4" i="7"/>
  <c r="G4" i="7"/>
  <c r="H4" i="7" s="1"/>
  <c r="L4" i="7" s="1"/>
  <c r="G5" i="7"/>
  <c r="H5" i="7" s="1"/>
  <c r="L5" i="7" s="1"/>
  <c r="G6" i="7"/>
  <c r="H6" i="7" s="1"/>
  <c r="L6" i="7" s="1"/>
  <c r="J7" i="7"/>
  <c r="G7" i="7"/>
  <c r="H7" i="7" s="1"/>
  <c r="L7" i="7" s="1"/>
  <c r="J8" i="7"/>
  <c r="G8" i="7"/>
  <c r="H8" i="7" s="1"/>
  <c r="L8" i="7" s="1"/>
  <c r="J9" i="7"/>
  <c r="G9" i="7"/>
  <c r="H9" i="7" s="1"/>
  <c r="L9" i="7" s="1"/>
  <c r="G10" i="7"/>
  <c r="H10" i="7" s="1"/>
  <c r="L10" i="7" s="1"/>
  <c r="J11" i="7"/>
  <c r="G11" i="7"/>
  <c r="H11" i="7" s="1"/>
  <c r="L11" i="7" s="1"/>
  <c r="G12" i="7"/>
  <c r="H12" i="7"/>
  <c r="L12" i="7" s="1"/>
  <c r="J13" i="7"/>
  <c r="G13" i="7"/>
  <c r="H13" i="7" s="1"/>
  <c r="L13" i="7" s="1"/>
  <c r="J14" i="7"/>
  <c r="G14" i="7"/>
  <c r="H14" i="7" s="1"/>
  <c r="L14" i="7" s="1"/>
  <c r="J15" i="7"/>
  <c r="G15" i="7"/>
  <c r="H15" i="7" s="1"/>
  <c r="L15" i="7" s="1"/>
  <c r="J16" i="7"/>
  <c r="G16" i="7"/>
  <c r="H16" i="7" s="1"/>
  <c r="L16" i="7" s="1"/>
  <c r="J17" i="7"/>
  <c r="G17" i="7"/>
  <c r="H17" i="7" s="1"/>
  <c r="L17" i="7" s="1"/>
  <c r="J18" i="7"/>
  <c r="G18" i="7"/>
  <c r="H18" i="7" s="1"/>
  <c r="L18" i="7" s="1"/>
  <c r="J14" i="11"/>
  <c r="G14" i="11"/>
  <c r="J15" i="11"/>
  <c r="G15" i="11"/>
  <c r="J16" i="11"/>
  <c r="G16" i="11"/>
  <c r="J17" i="11"/>
  <c r="G17" i="11"/>
  <c r="J18" i="11"/>
  <c r="G18" i="11"/>
  <c r="G19" i="11"/>
  <c r="J20" i="11"/>
  <c r="G20" i="11"/>
  <c r="J21" i="11"/>
  <c r="G21" i="11"/>
  <c r="J4" i="9"/>
  <c r="G4" i="9"/>
  <c r="H4" i="9"/>
  <c r="L4" i="9" s="1"/>
  <c r="G7" i="9"/>
  <c r="H7" i="9" s="1"/>
  <c r="L7" i="9" s="1"/>
  <c r="J8" i="9"/>
  <c r="G8" i="9"/>
  <c r="H8" i="9" s="1"/>
  <c r="L8" i="9" s="1"/>
  <c r="G9" i="9"/>
  <c r="H9" i="9" s="1"/>
  <c r="L9" i="9" s="1"/>
  <c r="G10" i="9"/>
  <c r="H10" i="9" s="1"/>
  <c r="L10" i="9" s="1"/>
  <c r="J11" i="9"/>
  <c r="G11" i="9"/>
  <c r="H11" i="9" s="1"/>
  <c r="L11" i="9" s="1"/>
  <c r="J12" i="9"/>
  <c r="G12" i="9"/>
  <c r="H12" i="9" s="1"/>
  <c r="L12" i="9" s="1"/>
  <c r="J13" i="9"/>
  <c r="G13" i="9"/>
  <c r="H13" i="9" s="1"/>
  <c r="L13" i="9" s="1"/>
  <c r="J14" i="9"/>
  <c r="G14" i="9"/>
  <c r="H14" i="9" s="1"/>
  <c r="L14" i="9" s="1"/>
  <c r="J15" i="9"/>
  <c r="G15" i="9"/>
  <c r="H15" i="9" s="1"/>
  <c r="L15" i="9" s="1"/>
  <c r="G16" i="9"/>
  <c r="H16" i="9" s="1"/>
  <c r="L16" i="9" s="1"/>
  <c r="J17" i="9"/>
  <c r="G17" i="9"/>
  <c r="H17" i="9" s="1"/>
  <c r="L17" i="9" s="1"/>
  <c r="G18" i="9"/>
  <c r="H18" i="9" s="1"/>
  <c r="L18" i="9" s="1"/>
  <c r="G19" i="9"/>
  <c r="H19" i="9" s="1"/>
  <c r="L19" i="9" s="1"/>
  <c r="J20" i="9"/>
  <c r="G20" i="9"/>
  <c r="H20" i="9" s="1"/>
  <c r="L20" i="9" s="1"/>
  <c r="J21" i="9"/>
  <c r="G21" i="9"/>
  <c r="H21" i="9" s="1"/>
  <c r="L21" i="9" s="1"/>
  <c r="D2" i="13"/>
  <c r="J2" i="12"/>
  <c r="J4" i="12"/>
  <c r="G4" i="12"/>
  <c r="H4" i="12" s="1"/>
  <c r="L4" i="12" s="1"/>
  <c r="J5" i="12"/>
  <c r="G5" i="12"/>
  <c r="H5" i="12" s="1"/>
  <c r="L5" i="12" s="1"/>
  <c r="J6" i="12"/>
  <c r="G6" i="12"/>
  <c r="H6" i="12" s="1"/>
  <c r="L6" i="12" s="1"/>
  <c r="J7" i="12"/>
  <c r="G7" i="12"/>
  <c r="H7" i="12" s="1"/>
  <c r="L7" i="12" s="1"/>
  <c r="J8" i="12"/>
  <c r="G8" i="12"/>
  <c r="H8" i="12" s="1"/>
  <c r="L8" i="12" s="1"/>
  <c r="G9" i="12"/>
  <c r="H9" i="12" s="1"/>
  <c r="L9" i="12" s="1"/>
  <c r="J10" i="12"/>
  <c r="G10" i="12"/>
  <c r="H10" i="12" s="1"/>
  <c r="L10" i="12" s="1"/>
  <c r="G11" i="12"/>
  <c r="H11" i="12" s="1"/>
  <c r="L11" i="12" s="1"/>
  <c r="G12" i="12"/>
  <c r="H12" i="12" s="1"/>
  <c r="L12" i="12" s="1"/>
  <c r="J13" i="12"/>
  <c r="G13" i="12"/>
  <c r="H13" i="12" s="1"/>
  <c r="L13" i="12" s="1"/>
  <c r="J14" i="12"/>
  <c r="G14" i="12"/>
  <c r="H14" i="12" s="1"/>
  <c r="L14" i="12" s="1"/>
  <c r="J15" i="12"/>
  <c r="G15" i="12"/>
  <c r="H15" i="12" s="1"/>
  <c r="L15" i="12" s="1"/>
  <c r="G16" i="12"/>
  <c r="H16" i="12" s="1"/>
  <c r="L16" i="12" s="1"/>
  <c r="J17" i="12"/>
  <c r="G17" i="12"/>
  <c r="H17" i="12" s="1"/>
  <c r="L17" i="12" s="1"/>
  <c r="G18" i="12"/>
  <c r="H18" i="12" s="1"/>
  <c r="L18" i="12" s="1"/>
  <c r="D2" i="12"/>
  <c r="D17" i="12"/>
  <c r="D2" i="7"/>
  <c r="D18" i="13"/>
  <c r="D17" i="13"/>
  <c r="D14" i="13"/>
  <c r="D13" i="13"/>
  <c r="D11" i="13"/>
  <c r="D10" i="13"/>
  <c r="D9" i="13"/>
  <c r="D6" i="13"/>
  <c r="D5" i="13"/>
  <c r="D18" i="12"/>
  <c r="D16" i="12"/>
  <c r="D13" i="12"/>
  <c r="D12" i="12"/>
  <c r="D10" i="12"/>
  <c r="D9" i="12"/>
  <c r="D8" i="12"/>
  <c r="D5" i="12"/>
  <c r="D16" i="7"/>
  <c r="D15" i="7"/>
  <c r="D14" i="7"/>
  <c r="D13" i="7"/>
  <c r="D12" i="7"/>
  <c r="D11" i="7"/>
  <c r="D10" i="7"/>
  <c r="D5" i="7"/>
  <c r="D13" i="9"/>
  <c r="D12" i="9"/>
  <c r="D11" i="9"/>
  <c r="D13" i="8"/>
  <c r="J4" i="8"/>
  <c r="D9" i="8"/>
  <c r="J17" i="13"/>
  <c r="D21" i="8"/>
  <c r="D17" i="9"/>
  <c r="J11" i="12"/>
  <c r="J18" i="12"/>
  <c r="J16" i="12"/>
  <c r="J9" i="12"/>
  <c r="J12" i="12"/>
  <c r="D16" i="8"/>
  <c r="D4" i="12"/>
  <c r="D16" i="13"/>
  <c r="D8" i="13"/>
  <c r="D15" i="13"/>
  <c r="D7" i="13"/>
  <c r="D12" i="13"/>
  <c r="D4" i="13"/>
  <c r="J8" i="13"/>
  <c r="D20" i="8"/>
  <c r="D14" i="8"/>
  <c r="D16" i="9"/>
  <c r="D8" i="9"/>
  <c r="D15" i="9"/>
  <c r="D7" i="9"/>
  <c r="J18" i="13"/>
  <c r="J9" i="13"/>
  <c r="J7" i="13"/>
  <c r="J16" i="13"/>
  <c r="J14" i="13"/>
  <c r="J5" i="13"/>
  <c r="J12" i="13"/>
  <c r="J10" i="13"/>
  <c r="D10" i="8"/>
  <c r="D12" i="8"/>
  <c r="D20" i="9"/>
  <c r="J15" i="13"/>
  <c r="D10" i="9"/>
  <c r="D21" i="9"/>
  <c r="D9" i="7"/>
  <c r="D8" i="7"/>
  <c r="D7" i="7"/>
  <c r="D6" i="7"/>
  <c r="D18" i="7"/>
  <c r="D17" i="7"/>
  <c r="J6" i="13"/>
  <c r="D19" i="8"/>
  <c r="D15" i="8"/>
  <c r="D11" i="8"/>
  <c r="D7" i="8"/>
  <c r="D4" i="8"/>
  <c r="D8" i="8"/>
  <c r="D14" i="9"/>
  <c r="D4" i="9"/>
  <c r="D19" i="9"/>
  <c r="D9" i="9"/>
  <c r="D18" i="8"/>
  <c r="D4" i="7"/>
  <c r="D15" i="12"/>
  <c r="D7" i="12"/>
  <c r="D14" i="12"/>
  <c r="D6" i="12"/>
  <c r="D11" i="12"/>
  <c r="D6" i="8"/>
  <c r="J5" i="9"/>
  <c r="J18" i="9"/>
  <c r="J9" i="9"/>
  <c r="J16" i="9"/>
  <c r="J7" i="9"/>
  <c r="J6" i="9"/>
  <c r="J19" i="9"/>
  <c r="J10" i="9"/>
  <c r="J6" i="7"/>
  <c r="J17" i="8"/>
  <c r="J11" i="11"/>
  <c r="J10" i="7"/>
  <c r="J12" i="7"/>
  <c r="J9" i="8"/>
  <c r="J18" i="8"/>
  <c r="K4" i="11"/>
  <c r="K11" i="9"/>
  <c r="N13" i="9"/>
  <c r="N6" i="7"/>
  <c r="K8" i="9"/>
  <c r="K10" i="12"/>
  <c r="K16" i="13"/>
  <c r="K4" i="7"/>
  <c r="N4" i="7"/>
  <c r="N15" i="9"/>
  <c r="N14" i="13"/>
  <c r="N5" i="7"/>
  <c r="K7" i="8"/>
  <c r="N8" i="12"/>
  <c r="N9" i="8"/>
  <c r="K6" i="12"/>
  <c r="N4" i="12"/>
  <c r="K9" i="12"/>
  <c r="K10" i="13"/>
  <c r="K7" i="7"/>
  <c r="N9" i="9"/>
  <c r="N6" i="8"/>
  <c r="K18" i="13"/>
  <c r="N12" i="12"/>
  <c r="N19" i="9"/>
  <c r="K17" i="13"/>
  <c r="K16" i="12"/>
  <c r="K10" i="9"/>
  <c r="N5" i="9"/>
  <c r="K10" i="7"/>
  <c r="K21" i="8"/>
  <c r="K14" i="11"/>
  <c r="K6" i="8"/>
  <c r="K4" i="9"/>
  <c r="K20" i="8"/>
  <c r="N13" i="12"/>
  <c r="K13" i="12"/>
  <c r="K13" i="8"/>
  <c r="N5" i="12"/>
  <c r="K9" i="7"/>
  <c r="N18" i="13"/>
  <c r="S21" i="8"/>
  <c r="K18" i="11"/>
  <c r="K14" i="9"/>
  <c r="K5" i="8"/>
  <c r="K18" i="8"/>
  <c r="K10" i="8"/>
  <c r="K18" i="9"/>
  <c r="K6" i="7"/>
  <c r="N14" i="9"/>
  <c r="K4" i="13"/>
  <c r="N6" i="12"/>
  <c r="K19" i="8"/>
  <c r="K20" i="9"/>
  <c r="K17" i="9"/>
  <c r="N15" i="7"/>
  <c r="K14" i="13"/>
  <c r="K14" i="7"/>
  <c r="K19" i="9"/>
  <c r="K12" i="9"/>
  <c r="N16" i="12"/>
  <c r="K9" i="13"/>
  <c r="N9" i="12"/>
  <c r="N5" i="8"/>
  <c r="N15" i="13"/>
  <c r="N6" i="9"/>
  <c r="K13" i="9"/>
  <c r="N4" i="13"/>
  <c r="K10" i="11"/>
  <c r="K7" i="13"/>
  <c r="K5" i="13"/>
  <c r="K17" i="12"/>
  <c r="K16" i="7"/>
  <c r="K12" i="7"/>
  <c r="N9" i="13"/>
  <c r="N14" i="7"/>
  <c r="K4" i="12"/>
  <c r="K6" i="9"/>
  <c r="K17" i="11"/>
  <c r="N12" i="13"/>
  <c r="N5" i="13"/>
  <c r="K8" i="13"/>
  <c r="K19" i="11"/>
  <c r="N18" i="7"/>
  <c r="N18" i="12"/>
  <c r="N17" i="13"/>
  <c r="K8" i="7"/>
  <c r="N7" i="9"/>
  <c r="N16" i="7"/>
  <c r="N14" i="12"/>
  <c r="K11" i="13"/>
  <c r="K5" i="7"/>
  <c r="N11" i="9"/>
  <c r="N11" i="12"/>
  <c r="K15" i="8"/>
  <c r="K5" i="12"/>
  <c r="N10" i="13"/>
  <c r="N14" i="8"/>
  <c r="N16" i="13"/>
  <c r="K12" i="8"/>
  <c r="K9" i="9"/>
  <c r="K7" i="9"/>
  <c r="N12" i="9"/>
  <c r="K17" i="7"/>
  <c r="N15" i="12"/>
  <c r="K8" i="12"/>
  <c r="K12" i="12"/>
  <c r="N8" i="13"/>
  <c r="N16" i="9"/>
  <c r="K9" i="11"/>
  <c r="N6" i="13"/>
  <c r="N7" i="12"/>
  <c r="K16" i="8"/>
  <c r="K11" i="7"/>
  <c r="N8" i="9"/>
  <c r="K6" i="11"/>
  <c r="K11" i="8"/>
  <c r="K15" i="13"/>
  <c r="K13" i="13"/>
  <c r="N11" i="7"/>
  <c r="K5" i="9"/>
  <c r="K13" i="11"/>
  <c r="K20" i="11"/>
  <c r="N8" i="7"/>
  <c r="K12" i="11"/>
  <c r="K15" i="12"/>
  <c r="K11" i="11"/>
  <c r="K21" i="11"/>
  <c r="N10" i="12"/>
  <c r="K13" i="7"/>
  <c r="K9" i="8"/>
  <c r="K16" i="9"/>
  <c r="N21" i="9"/>
  <c r="K14" i="8"/>
  <c r="K17" i="8"/>
  <c r="K21" i="9"/>
  <c r="K11" i="12"/>
  <c r="N20" i="9"/>
  <c r="K8" i="11"/>
  <c r="K15" i="11"/>
  <c r="K7" i="12"/>
  <c r="K6" i="13"/>
  <c r="N13" i="13"/>
  <c r="N4" i="9"/>
  <c r="N10" i="8"/>
  <c r="N7" i="13"/>
  <c r="K14" i="12"/>
  <c r="K15" i="7"/>
  <c r="K18" i="12"/>
  <c r="K7" i="11"/>
  <c r="N7" i="8"/>
  <c r="K12" i="13"/>
  <c r="N12" i="7"/>
  <c r="N17" i="7"/>
  <c r="N11" i="13"/>
  <c r="N13" i="8"/>
  <c r="N17" i="12"/>
  <c r="N9" i="7"/>
  <c r="N10" i="9"/>
  <c r="N10" i="7"/>
  <c r="K16" i="11"/>
  <c r="K15" i="9"/>
  <c r="N7" i="7"/>
  <c r="N17" i="9"/>
  <c r="K8" i="8"/>
  <c r="K4" i="8"/>
  <c r="K18" i="7"/>
  <c r="N18" i="9"/>
  <c r="K5" i="11"/>
  <c r="N16" i="8"/>
  <c r="N13" i="7"/>
  <c r="N4" i="8"/>
  <c r="S19" i="8"/>
  <c r="D5" i="3"/>
  <c r="B1" i="3"/>
  <c r="D3" i="9"/>
  <c r="D3" i="7"/>
  <c r="D3" i="12"/>
  <c r="D3" i="13"/>
  <c r="D3" i="8"/>
  <c r="L5" i="11" l="1"/>
  <c r="L6" i="11"/>
  <c r="M6" i="11" s="1"/>
  <c r="L9" i="11"/>
  <c r="M9" i="11" s="1"/>
  <c r="L17" i="8"/>
  <c r="M17" i="8" s="1"/>
  <c r="O17" i="8" s="1"/>
  <c r="L15" i="8"/>
  <c r="M15" i="8" s="1"/>
  <c r="O15" i="8" s="1"/>
  <c r="L11" i="8"/>
  <c r="L21" i="8"/>
  <c r="J9" i="11"/>
  <c r="J4" i="11"/>
  <c r="J19" i="11"/>
  <c r="J5" i="11"/>
  <c r="M10" i="7"/>
  <c r="O10" i="7" s="1"/>
  <c r="M17" i="13"/>
  <c r="O17" i="13" s="1"/>
  <c r="M17" i="7"/>
  <c r="O17" i="7" s="1"/>
  <c r="M5" i="13"/>
  <c r="O5" i="13" s="1"/>
  <c r="M10" i="13"/>
  <c r="O10" i="13" s="1"/>
  <c r="M16" i="13"/>
  <c r="O16" i="13" s="1"/>
  <c r="M9" i="8"/>
  <c r="O9" i="8" s="1"/>
  <c r="M4" i="8"/>
  <c r="O4" i="8" s="1"/>
  <c r="M10" i="12"/>
  <c r="O10" i="12" s="1"/>
  <c r="M11" i="13"/>
  <c r="O11" i="13" s="1"/>
  <c r="M9" i="12"/>
  <c r="O9" i="12" s="1"/>
  <c r="M13" i="13"/>
  <c r="O13" i="13" s="1"/>
  <c r="M14" i="7"/>
  <c r="O14" i="7" s="1"/>
  <c r="M5" i="8"/>
  <c r="M14" i="9"/>
  <c r="O14" i="9" s="1"/>
  <c r="M16" i="7"/>
  <c r="O16" i="7" s="1"/>
  <c r="M10" i="9"/>
  <c r="O10" i="9" s="1"/>
  <c r="M19" i="9"/>
  <c r="O19" i="9" s="1"/>
  <c r="M17" i="12"/>
  <c r="O17" i="12" s="1"/>
  <c r="M14" i="8"/>
  <c r="O14" i="8" s="1"/>
  <c r="M13" i="12"/>
  <c r="O13" i="12" s="1"/>
  <c r="M7" i="13"/>
  <c r="O7" i="13" s="1"/>
  <c r="M9" i="13"/>
  <c r="O9" i="13" s="1"/>
  <c r="M11" i="12"/>
  <c r="O11" i="12" s="1"/>
  <c r="M18" i="9"/>
  <c r="O18" i="9" s="1"/>
  <c r="M7" i="12"/>
  <c r="O7" i="12" s="1"/>
  <c r="M11" i="7"/>
  <c r="O11" i="7" s="1"/>
  <c r="M20" i="9"/>
  <c r="O20" i="9" s="1"/>
  <c r="M14" i="13"/>
  <c r="O14" i="13" s="1"/>
  <c r="M16" i="12"/>
  <c r="O16" i="12" s="1"/>
  <c r="M18" i="7"/>
  <c r="O18" i="7" s="1"/>
  <c r="M5" i="12"/>
  <c r="O5" i="12" s="1"/>
  <c r="M7" i="7"/>
  <c r="O7" i="7" s="1"/>
  <c r="M5" i="9"/>
  <c r="M12" i="12"/>
  <c r="O12" i="12" s="1"/>
  <c r="M18" i="12"/>
  <c r="O18" i="12" s="1"/>
  <c r="M8" i="12"/>
  <c r="O8" i="12" s="1"/>
  <c r="M12" i="9"/>
  <c r="O12" i="9" s="1"/>
  <c r="M7" i="8"/>
  <c r="O7" i="8" s="1"/>
  <c r="M4" i="13"/>
  <c r="O4" i="13" s="1"/>
  <c r="M4" i="7"/>
  <c r="O4" i="7" s="1"/>
  <c r="M7" i="9"/>
  <c r="O7" i="9" s="1"/>
  <c r="M15" i="13"/>
  <c r="O15" i="13" s="1"/>
  <c r="M13" i="7"/>
  <c r="O13" i="7" s="1"/>
  <c r="M21" i="8"/>
  <c r="O21" i="8" s="1"/>
  <c r="M9" i="9"/>
  <c r="O9" i="9" s="1"/>
  <c r="M5" i="7"/>
  <c r="O5" i="7" s="1"/>
  <c r="M12" i="13"/>
  <c r="O12" i="13" s="1"/>
  <c r="M10" i="8"/>
  <c r="O10" i="8" s="1"/>
  <c r="M21" i="9"/>
  <c r="O21" i="9" s="1"/>
  <c r="M6" i="7"/>
  <c r="O6" i="7" s="1"/>
  <c r="M13" i="8"/>
  <c r="O13" i="8" s="1"/>
  <c r="M12" i="7"/>
  <c r="O12" i="7" s="1"/>
  <c r="M8" i="9"/>
  <c r="O8" i="9" s="1"/>
  <c r="M18" i="13"/>
  <c r="O18" i="13" s="1"/>
  <c r="M15" i="7"/>
  <c r="O15" i="7" s="1"/>
  <c r="M6" i="13"/>
  <c r="O6" i="13" s="1"/>
  <c r="M16" i="9"/>
  <c r="O16" i="9" s="1"/>
  <c r="M13" i="9"/>
  <c r="O13" i="9" s="1"/>
  <c r="M16" i="8"/>
  <c r="O16" i="8" s="1"/>
  <c r="M4" i="12"/>
  <c r="O4" i="12" s="1"/>
  <c r="M14" i="12"/>
  <c r="O14" i="12" s="1"/>
  <c r="M15" i="12"/>
  <c r="O15" i="12" s="1"/>
  <c r="M8" i="13"/>
  <c r="O8" i="13" s="1"/>
  <c r="M6" i="12"/>
  <c r="O6" i="12" s="1"/>
  <c r="M8" i="7"/>
  <c r="O8" i="7" s="1"/>
  <c r="M6" i="9"/>
  <c r="M15" i="9"/>
  <c r="O15" i="9" s="1"/>
  <c r="M6" i="8"/>
  <c r="M9" i="7"/>
  <c r="O9" i="7" s="1"/>
  <c r="M17" i="9"/>
  <c r="O17" i="9" s="1"/>
  <c r="M4" i="9"/>
  <c r="O4" i="9" s="1"/>
  <c r="M11" i="9"/>
  <c r="O11" i="9" s="1"/>
  <c r="L18" i="8"/>
  <c r="M18" i="8" s="1"/>
  <c r="O18" i="8" s="1"/>
  <c r="L8" i="8"/>
  <c r="M8" i="8" s="1"/>
  <c r="O8" i="8" s="1"/>
  <c r="L12" i="8"/>
  <c r="M12" i="8" s="1"/>
  <c r="O12" i="8" s="1"/>
  <c r="L20" i="8"/>
  <c r="L19" i="8"/>
  <c r="T14" i="8"/>
  <c r="T13" i="8"/>
  <c r="T16" i="8"/>
  <c r="T10" i="8"/>
  <c r="T11" i="8"/>
  <c r="T18" i="8"/>
  <c r="T17" i="8"/>
  <c r="T19" i="8"/>
  <c r="T7" i="8"/>
  <c r="T12" i="8"/>
  <c r="T8" i="8"/>
  <c r="T15" i="8"/>
  <c r="T20" i="8"/>
  <c r="T9" i="8"/>
  <c r="T21" i="8"/>
  <c r="T4" i="8"/>
  <c r="S10" i="8"/>
  <c r="S12" i="8"/>
  <c r="S9" i="8"/>
  <c r="S15" i="8"/>
  <c r="S18" i="8"/>
  <c r="N6" i="11"/>
  <c r="N17" i="8"/>
  <c r="N21" i="8"/>
  <c r="N9" i="11"/>
  <c r="S11" i="8"/>
  <c r="S13" i="8"/>
  <c r="N20" i="8"/>
  <c r="S16" i="8"/>
  <c r="N15" i="8"/>
  <c r="N18" i="8"/>
  <c r="N12" i="8"/>
  <c r="S14" i="8"/>
  <c r="S4" i="8"/>
  <c r="N19" i="8"/>
  <c r="S17" i="8"/>
  <c r="N11" i="8"/>
  <c r="S8" i="8"/>
  <c r="S20" i="8"/>
  <c r="N8" i="8"/>
  <c r="N5" i="11"/>
  <c r="S7" i="8"/>
  <c r="D3" i="11"/>
  <c r="M5" i="11" l="1"/>
  <c r="M11" i="8"/>
  <c r="O11" i="8" s="1"/>
  <c r="O9" i="11"/>
  <c r="M19" i="8"/>
  <c r="O19" i="8" s="1"/>
  <c r="M2" i="7"/>
  <c r="M2" i="13"/>
  <c r="M2" i="12"/>
  <c r="M20" i="8"/>
  <c r="O20" i="8" s="1"/>
  <c r="M2" i="9"/>
  <c r="L21" i="11"/>
  <c r="L20" i="11"/>
  <c r="L18" i="11"/>
  <c r="L17" i="11"/>
  <c r="L16" i="11"/>
  <c r="L15" i="11"/>
  <c r="L14" i="11"/>
  <c r="L13" i="11"/>
  <c r="L12" i="11"/>
  <c r="L11" i="11"/>
  <c r="L10" i="11"/>
  <c r="L8" i="11"/>
  <c r="L7" i="11"/>
  <c r="L4" i="11"/>
  <c r="N11" i="11"/>
  <c r="N4" i="11"/>
  <c r="N14" i="11"/>
  <c r="N12" i="11"/>
  <c r="N10" i="11"/>
  <c r="N8" i="11"/>
  <c r="N17" i="11"/>
  <c r="N15" i="11"/>
  <c r="N16" i="11"/>
  <c r="N7" i="11"/>
  <c r="N20" i="11"/>
  <c r="N21" i="11"/>
  <c r="N18" i="11"/>
  <c r="N13" i="11"/>
  <c r="M18" i="11" l="1"/>
  <c r="M15" i="11"/>
  <c r="O15" i="11" s="1"/>
  <c r="M17" i="11"/>
  <c r="O17" i="11" s="1"/>
  <c r="M8" i="11"/>
  <c r="O8" i="11" s="1"/>
  <c r="M10" i="11"/>
  <c r="O10" i="11" s="1"/>
  <c r="M14" i="11"/>
  <c r="O14" i="11" s="1"/>
  <c r="M16" i="11"/>
  <c r="O16" i="11" s="1"/>
  <c r="M4" i="11"/>
  <c r="M12" i="11"/>
  <c r="O12" i="11" s="1"/>
  <c r="M11" i="11"/>
  <c r="O11" i="11" s="1"/>
  <c r="M13" i="11"/>
  <c r="O13" i="11" s="1"/>
  <c r="M7" i="11"/>
  <c r="O7" i="11" s="1"/>
  <c r="M2" i="8"/>
  <c r="M20" i="11"/>
  <c r="O20" i="11" s="1"/>
  <c r="O18" i="11"/>
  <c r="M21" i="11"/>
  <c r="O21" i="11" s="1"/>
  <c r="L19" i="11"/>
  <c r="N19" i="11"/>
  <c r="D7" i="3"/>
  <c r="M19" i="11" l="1"/>
  <c r="O19" i="11" s="1"/>
  <c r="O4" i="11"/>
  <c r="M2" i="11" s="1"/>
</calcChain>
</file>

<file path=xl/sharedStrings.xml><?xml version="1.0" encoding="utf-8"?>
<sst xmlns="http://schemas.openxmlformats.org/spreadsheetml/2006/main" count="461" uniqueCount="79">
  <si>
    <t>EUR</t>
  </si>
  <si>
    <t>IBOR</t>
  </si>
  <si>
    <t>Currency</t>
  </si>
  <si>
    <t>TriggerCounter</t>
  </si>
  <si>
    <t>2W</t>
  </si>
  <si>
    <t>1M</t>
  </si>
  <si>
    <t>3W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</si>
  <si>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</si>
  <si>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</si>
  <si>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</si>
  <si>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</si>
  <si>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</si>
  <si>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</si>
  <si>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</si>
  <si>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</si>
  <si>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</si>
  <si>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</si>
  <si>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Tenor</t>
  </si>
  <si>
    <t>ON</t>
  </si>
  <si>
    <t>1Y</t>
  </si>
  <si>
    <t>IB365</t>
  </si>
  <si>
    <t>SFIXA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</si>
  <si>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</si>
  <si>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</si>
  <si>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</si>
  <si>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</si>
  <si>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</si>
  <si>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</si>
  <si>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</si>
  <si>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</si>
  <si>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</si>
  <si>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</si>
  <si>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</si>
  <si>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</si>
  <si>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</si>
  <si>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</si>
  <si>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Add Fixing</t>
  </si>
  <si>
    <t>Observed Fixing</t>
  </si>
  <si>
    <t>Delta</t>
  </si>
  <si>
    <t>SW</t>
  </si>
  <si>
    <t>PRIM ACT 1</t>
  </si>
  <si>
    <t>FSR</t>
  </si>
  <si>
    <t>SFIXLA</t>
  </si>
  <si>
    <t>SFIXLB</t>
  </si>
  <si>
    <t>LAST</t>
  </si>
  <si>
    <t>VALUE_DT1</t>
  </si>
  <si>
    <t>Object ID</t>
  </si>
  <si>
    <t>Trigger</t>
  </si>
  <si>
    <t>EvaluationDate</t>
  </si>
  <si>
    <t>Fixing Check</t>
  </si>
  <si>
    <t>Forecasted Before Fixing</t>
  </si>
  <si>
    <t>GENERAL_SETTINGS</t>
  </si>
  <si>
    <t>ibor</t>
  </si>
  <si>
    <t>ibor365</t>
  </si>
  <si>
    <t>Libor</t>
  </si>
  <si>
    <t>LiborSwapIsdaFixA</t>
  </si>
  <si>
    <t>LiborSwapIsdaFixB</t>
  </si>
  <si>
    <t>After Fixing Check</t>
  </si>
  <si>
    <t>USD</t>
  </si>
  <si>
    <t>JPY</t>
  </si>
  <si>
    <t>CHF</t>
  </si>
  <si>
    <t>GBP</t>
  </si>
  <si>
    <t>Abs Delta</t>
  </si>
  <si>
    <t>iborSwapIsdaFixA</t>
  </si>
  <si>
    <t>SFIX</t>
  </si>
  <si>
    <t>LiborSwapIsdaFixAm</t>
  </si>
  <si>
    <t>SFIXP</t>
  </si>
  <si>
    <t>LiborSwapIsdaFixPm</t>
  </si>
  <si>
    <t>-</t>
  </si>
  <si>
    <t>_Quote</t>
  </si>
  <si>
    <t>LiborSwapIsda</t>
  </si>
  <si>
    <t>TN</t>
  </si>
  <si>
    <t>SN</t>
  </si>
  <si>
    <t>HKD</t>
  </si>
  <si>
    <t>CAD</t>
  </si>
  <si>
    <t>The record could not be found</t>
  </si>
  <si>
    <t>D</t>
  </si>
  <si>
    <t>Hibor</t>
  </si>
  <si>
    <t>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</si>
</sst>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%"/>
    <numFmt numFmtId="166" formatCode="ddd\,\ dd\-mmm\-yy"/>
    <numFmt numFmtId="167" formatCode="ddd\,\ dd\-mmm\-yyyy\ h:mm:ss"/>
    <numFmt numFmtId="168" formatCode="ddd\,\ dd\-mmm\-yyyy\,\ hh:mm:ss"/>
    <numFmt numFmtId="169" formatCode="ddd\,\ dd\-mmm\-yyyy"/>
  </numFmts>
  <fonts count="8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2"/>
      <color indexed="12"/>
      <name val="Arial Black"/>
      <family val="2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164" fontId="4" fillId="2" borderId="0" xfId="1" applyNumberFormat="1" applyFont="1" applyFill="1"/>
    <xf numFmtId="14" fontId="0" fillId="2" borderId="0" xfId="0" applyNumberFormat="1" applyFill="1"/>
    <xf numFmtId="165" fontId="3" fillId="0" borderId="0" xfId="1" applyNumberFormat="1" applyFont="1" applyFill="1" applyBorder="1" applyAlignment="1"/>
    <xf numFmtId="168" fontId="0" fillId="2" borderId="0" xfId="0" applyNumberFormat="1" applyFill="1"/>
    <xf numFmtId="0" fontId="3" fillId="4" borderId="0" xfId="0" applyFont="1" applyFill="1"/>
    <xf numFmtId="0" fontId="6" fillId="4" borderId="0" xfId="0" applyFont="1" applyFill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3" fillId="0" borderId="0" xfId="0" applyFont="1"/>
    <xf numFmtId="0" fontId="6" fillId="2" borderId="4" xfId="0" applyFont="1" applyFill="1" applyBorder="1"/>
    <xf numFmtId="0" fontId="3" fillId="2" borderId="5" xfId="0" applyFont="1" applyFill="1" applyBorder="1"/>
    <xf numFmtId="0" fontId="6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4" borderId="0" xfId="0" applyFont="1" applyFill="1" applyBorder="1"/>
    <xf numFmtId="0" fontId="3" fillId="2" borderId="0" xfId="0" applyFont="1" applyFill="1"/>
    <xf numFmtId="0" fontId="3" fillId="2" borderId="9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5" fontId="2" fillId="0" borderId="13" xfId="1" applyNumberFormat="1" applyFont="1" applyFill="1" applyBorder="1" applyAlignment="1">
      <alignment horizontal="center" vertical="center" wrapText="1"/>
    </xf>
    <xf numFmtId="165" fontId="2" fillId="0" borderId="14" xfId="1" applyNumberFormat="1" applyFont="1" applyFill="1" applyBorder="1" applyAlignment="1">
      <alignment horizontal="center" vertical="center" wrapText="1"/>
    </xf>
    <xf numFmtId="165" fontId="2" fillId="0" borderId="15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/>
    <xf numFmtId="165" fontId="3" fillId="0" borderId="16" xfId="1" applyNumberFormat="1" applyFont="1" applyFill="1" applyBorder="1" applyAlignment="1"/>
    <xf numFmtId="165" fontId="3" fillId="0" borderId="17" xfId="1" applyNumberFormat="1" applyFont="1" applyFill="1" applyBorder="1" applyAlignment="1">
      <alignment horizontal="center"/>
    </xf>
    <xf numFmtId="165" fontId="3" fillId="0" borderId="18" xfId="1" applyNumberFormat="1" applyFont="1" applyFill="1" applyBorder="1" applyAlignment="1">
      <alignment horizontal="center"/>
    </xf>
    <xf numFmtId="165" fontId="2" fillId="0" borderId="19" xfId="1" applyNumberFormat="1" applyFont="1" applyFill="1" applyBorder="1" applyAlignment="1">
      <alignment horizontal="center" vertical="center" wrapText="1"/>
    </xf>
    <xf numFmtId="0" fontId="0" fillId="3" borderId="10" xfId="0" applyFill="1" applyBorder="1"/>
    <xf numFmtId="0" fontId="0" fillId="3" borderId="11" xfId="0" applyFill="1" applyBorder="1"/>
    <xf numFmtId="0" fontId="5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left"/>
    </xf>
    <xf numFmtId="0" fontId="4" fillId="3" borderId="11" xfId="0" applyFont="1" applyFill="1" applyBorder="1"/>
    <xf numFmtId="0" fontId="5" fillId="3" borderId="11" xfId="0" applyFont="1" applyFill="1" applyBorder="1"/>
    <xf numFmtId="165" fontId="0" fillId="3" borderId="11" xfId="0" applyNumberFormat="1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64" fontId="4" fillId="3" borderId="7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165" fontId="3" fillId="0" borderId="20" xfId="1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0" fillId="2" borderId="7" xfId="0" quotePrefix="1" applyFill="1" applyBorder="1"/>
    <xf numFmtId="0" fontId="0" fillId="2" borderId="8" xfId="0" quotePrefix="1" applyFill="1" applyBorder="1"/>
    <xf numFmtId="165" fontId="2" fillId="0" borderId="21" xfId="1" applyNumberFormat="1" applyFont="1" applyFill="1" applyBorder="1" applyAlignment="1"/>
    <xf numFmtId="166" fontId="3" fillId="0" borderId="2" xfId="1" applyNumberFormat="1" applyFont="1" applyFill="1" applyBorder="1" applyAlignment="1"/>
    <xf numFmtId="0" fontId="3" fillId="0" borderId="2" xfId="1" applyNumberFormat="1" applyFont="1" applyFill="1" applyBorder="1" applyAlignment="1"/>
    <xf numFmtId="164" fontId="3" fillId="0" borderId="2" xfId="1" applyNumberFormat="1" applyFont="1" applyFill="1" applyBorder="1" applyAlignment="1"/>
    <xf numFmtId="0" fontId="0" fillId="0" borderId="22" xfId="0" applyBorder="1" applyAlignment="1"/>
    <xf numFmtId="0" fontId="0" fillId="3" borderId="0" xfId="0" applyFill="1" applyBorder="1" applyAlignment="1"/>
    <xf numFmtId="165" fontId="3" fillId="0" borderId="21" xfId="1" applyNumberFormat="1" applyFont="1" applyFill="1" applyBorder="1" applyAlignment="1"/>
    <xf numFmtId="165" fontId="3" fillId="0" borderId="22" xfId="1" applyNumberFormat="1" applyFont="1" applyFill="1" applyBorder="1" applyAlignment="1"/>
    <xf numFmtId="165" fontId="2" fillId="0" borderId="23" xfId="1" applyNumberFormat="1" applyFont="1" applyFill="1" applyBorder="1" applyAlignment="1"/>
    <xf numFmtId="166" fontId="3" fillId="0" borderId="0" xfId="1" applyNumberFormat="1" applyFont="1" applyFill="1" applyBorder="1" applyAlignment="1"/>
    <xf numFmtId="164" fontId="3" fillId="0" borderId="0" xfId="1" applyNumberFormat="1" applyFont="1" applyFill="1" applyBorder="1" applyAlignment="1"/>
    <xf numFmtId="0" fontId="0" fillId="0" borderId="24" xfId="0" applyBorder="1" applyAlignment="1"/>
    <xf numFmtId="165" fontId="3" fillId="0" borderId="23" xfId="1" applyNumberFormat="1" applyFont="1" applyFill="1" applyBorder="1" applyAlignment="1"/>
    <xf numFmtId="165" fontId="3" fillId="0" borderId="24" xfId="1" applyNumberFormat="1" applyFont="1" applyFill="1" applyBorder="1" applyAlignment="1"/>
    <xf numFmtId="165" fontId="2" fillId="0" borderId="25" xfId="1" applyNumberFormat="1" applyFont="1" applyFill="1" applyBorder="1" applyAlignment="1"/>
    <xf numFmtId="166" fontId="3" fillId="0" borderId="16" xfId="1" applyNumberFormat="1" applyFont="1" applyFill="1" applyBorder="1" applyAlignment="1"/>
    <xf numFmtId="164" fontId="3" fillId="0" borderId="16" xfId="1" applyNumberFormat="1" applyFont="1" applyFill="1" applyBorder="1" applyAlignment="1"/>
    <xf numFmtId="0" fontId="0" fillId="0" borderId="9" xfId="0" applyBorder="1" applyAlignment="1"/>
    <xf numFmtId="165" fontId="3" fillId="0" borderId="25" xfId="1" applyNumberFormat="1" applyFont="1" applyFill="1" applyBorder="1" applyAlignment="1"/>
    <xf numFmtId="165" fontId="3" fillId="0" borderId="9" xfId="1" applyNumberFormat="1" applyFont="1" applyFill="1" applyBorder="1" applyAlignment="1"/>
    <xf numFmtId="165" fontId="3" fillId="0" borderId="17" xfId="1" applyNumberFormat="1" applyFont="1" applyFill="1" applyBorder="1" applyAlignment="1"/>
    <xf numFmtId="165" fontId="3" fillId="0" borderId="18" xfId="1" applyNumberFormat="1" applyFont="1" applyFill="1" applyBorder="1" applyAlignment="1"/>
    <xf numFmtId="0" fontId="3" fillId="3" borderId="20" xfId="0" applyFont="1" applyFill="1" applyBorder="1"/>
    <xf numFmtId="0" fontId="3" fillId="2" borderId="22" xfId="0" applyFont="1" applyFill="1" applyBorder="1" applyAlignment="1">
      <alignment horizontal="center"/>
    </xf>
    <xf numFmtId="0" fontId="3" fillId="3" borderId="17" xfId="0" applyFont="1" applyFill="1" applyBorder="1"/>
    <xf numFmtId="169" fontId="3" fillId="0" borderId="24" xfId="1" applyNumberFormat="1" applyFont="1" applyFill="1" applyBorder="1" applyAlignment="1">
      <alignment horizontal="center"/>
    </xf>
    <xf numFmtId="167" fontId="3" fillId="2" borderId="24" xfId="0" applyNumberFormat="1" applyFont="1" applyFill="1" applyBorder="1" applyAlignment="1">
      <alignment horizontal="center"/>
    </xf>
    <xf numFmtId="0" fontId="3" fillId="3" borderId="18" xfId="0" applyFont="1" applyFill="1" applyBorder="1"/>
    <xf numFmtId="10" fontId="0" fillId="2" borderId="0" xfId="1" applyNumberFormat="1" applyFont="1" applyFill="1"/>
    <xf numFmtId="165" fontId="0" fillId="2" borderId="0" xfId="1" applyNumberFormat="1" applyFont="1" applyFill="1"/>
    <xf numFmtId="0" fontId="3" fillId="0" borderId="0" xfId="1" applyNumberFormat="1" applyFont="1" applyFill="1" applyBorder="1" applyAlignment="1"/>
    <xf numFmtId="0" fontId="0" fillId="2" borderId="11" xfId="0" quotePrefix="1" applyFill="1" applyBorder="1"/>
    <xf numFmtId="0" fontId="0" fillId="2" borderId="12" xfId="0" quotePrefix="1" applyFill="1" applyBorder="1"/>
    <xf numFmtId="0" fontId="0" fillId="2" borderId="0" xfId="0" quotePrefix="1" applyFill="1" applyBorder="1"/>
    <xf numFmtId="0" fontId="0" fillId="2" borderId="5" xfId="0" quotePrefix="1" applyFill="1" applyBorder="1"/>
    <xf numFmtId="0" fontId="3" fillId="2" borderId="0" xfId="0" applyFont="1" applyFill="1" applyBorder="1"/>
    <xf numFmtId="0" fontId="7" fillId="5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20:29:13</v>
        <stp/>
        <stp>{BAEF8CA6-4D94-485D-9EF6-2C642CF91958}</stp>
        <tr r="D3" s="9"/>
      </tp>
      <tp t="s">
        <v>Updated at 20:29:13</v>
        <stp/>
        <stp>{6BAA62F2-9FAF-4135-B913-F78476C24D61}</stp>
        <tr r="D3" s="8"/>
      </tp>
      <tp t="s">
        <v>Updated at 20:29:13</v>
        <stp/>
        <stp>{062B3083-8C6F-479D-AE9A-2464F35A8103}</stp>
        <tr r="D3" s="11"/>
      </tp>
      <tp t="s">
        <v>Updated at 20:29:14</v>
        <stp/>
        <stp>{23E6E846-6725-435F-A6D2-ED838E11BDF2}</stp>
        <tr r="D3" s="7"/>
      </tp>
    </main>
    <main first="pldatasource.rdatartdserver">
      <tp t="s">
        <v>Updated at 20:29:14</v>
        <stp/>
        <stp>{0E231C8B-AA76-406D-9F73-39631263688E}</stp>
        <tr r="D3" s="12"/>
      </tp>
      <tp t="s">
        <v>Updated at 20:29:13</v>
        <stp/>
        <stp>{97ECD09E-2986-40D5-A882-A9BF99B5D486}</stp>
        <tr r="D3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K38"/>
  <sheetViews>
    <sheetView workbookViewId="0">
      <selection activeCell="D6" sqref="D6"/>
    </sheetView>
  </sheetViews>
  <sheetFormatPr defaultRowHeight="11.25" x14ac:dyDescent="0.2"/>
  <cols>
    <col min="1" max="1" width="3.5" style="22" customWidth="1"/>
    <col min="2" max="2" width="6" style="22" customWidth="1"/>
    <col min="3" max="3" width="13.33203125" style="22" bestFit="1" customWidth="1"/>
    <col min="4" max="4" width="23.6640625" style="22" bestFit="1" customWidth="1"/>
    <col min="5" max="5" width="7.33203125" style="22" customWidth="1"/>
    <col min="6" max="16384" width="9.33203125" style="22"/>
  </cols>
  <sheetData>
    <row r="1" spans="1:167" s="10" customFormat="1" ht="13.5" thickBot="1" x14ac:dyDescent="0.25">
      <c r="B1" s="11" t="str">
        <f>_xll.qlxlVersion(TRUE,Trigger)</f>
        <v>QuantLibXL 1.2.0 - MS VC++ 9.0 - Multithreaded Dynamic Runtime library - Release Configuration - Jan 18 2013 12:11:06</v>
      </c>
    </row>
    <row r="2" spans="1:167" s="10" customFormat="1" ht="15.75" x14ac:dyDescent="0.25">
      <c r="B2" s="94" t="s">
        <v>51</v>
      </c>
      <c r="C2" s="95"/>
      <c r="D2" s="95"/>
      <c r="E2" s="96"/>
    </row>
    <row r="3" spans="1:167" s="15" customFormat="1" ht="12.75" x14ac:dyDescent="0.2">
      <c r="A3" s="10"/>
      <c r="B3" s="12"/>
      <c r="C3" s="13"/>
      <c r="D3" s="13"/>
      <c r="E3" s="1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</row>
    <row r="4" spans="1:167" s="15" customFormat="1" ht="12.75" x14ac:dyDescent="0.2">
      <c r="A4" s="10"/>
      <c r="B4" s="16"/>
      <c r="C4" s="80" t="s">
        <v>2</v>
      </c>
      <c r="D4" s="81" t="s">
        <v>73</v>
      </c>
      <c r="E4" s="1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</row>
    <row r="5" spans="1:167" s="15" customFormat="1" ht="12.75" x14ac:dyDescent="0.2">
      <c r="A5" s="10"/>
      <c r="B5" s="16"/>
      <c r="C5" s="82" t="s">
        <v>48</v>
      </c>
      <c r="D5" s="83">
        <f>_xll.qlSettingsEvaluationDate(Trigger)</f>
        <v>41576</v>
      </c>
      <c r="E5" s="1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</row>
    <row r="6" spans="1:167" s="15" customFormat="1" ht="12.75" x14ac:dyDescent="0.2">
      <c r="A6" s="10"/>
      <c r="B6" s="16"/>
      <c r="C6" s="82" t="s">
        <v>47</v>
      </c>
      <c r="D6" s="84">
        <v>41576.85292824074</v>
      </c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</row>
    <row r="7" spans="1:167" s="15" customFormat="1" ht="12.75" x14ac:dyDescent="0.2">
      <c r="A7" s="10"/>
      <c r="B7" s="16"/>
      <c r="C7" s="85" t="s">
        <v>3</v>
      </c>
      <c r="D7" s="23">
        <f>_xll.ohTrigger(IBOR!H4:H21,'IB365'!H4:H21,HIBOR!H4:H21,SFIX1!H4:H18,SFIX2!H4:H18,SFIX3!H4:H18)</f>
        <v>21</v>
      </c>
      <c r="E7" s="17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</row>
    <row r="8" spans="1:167" s="15" customFormat="1" ht="13.5" thickBot="1" x14ac:dyDescent="0.25">
      <c r="A8" s="10"/>
      <c r="B8" s="18"/>
      <c r="C8" s="19"/>
      <c r="D8" s="19"/>
      <c r="E8" s="2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</row>
    <row r="9" spans="1:167" s="15" customFormat="1" x14ac:dyDescent="0.2">
      <c r="A9" s="10"/>
      <c r="B9" s="21"/>
      <c r="C9" s="21"/>
      <c r="D9" s="21"/>
      <c r="E9" s="2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</row>
    <row r="10" spans="1:167" s="10" customFormat="1" x14ac:dyDescent="0.2">
      <c r="C10" s="21"/>
      <c r="D10" s="21"/>
      <c r="E10" s="21"/>
    </row>
    <row r="11" spans="1:167" s="10" customFormat="1" x14ac:dyDescent="0.2">
      <c r="C11" s="21"/>
      <c r="D11" s="21"/>
      <c r="E11" s="21"/>
    </row>
    <row r="12" spans="1:167" s="10" customFormat="1" x14ac:dyDescent="0.2">
      <c r="C12" s="21"/>
      <c r="D12" s="21"/>
      <c r="E12" s="21"/>
    </row>
    <row r="13" spans="1:167" s="10" customFormat="1" x14ac:dyDescent="0.2">
      <c r="C13" s="21"/>
      <c r="D13" s="21"/>
      <c r="E13" s="21"/>
    </row>
    <row r="14" spans="1:167" s="10" customFormat="1" x14ac:dyDescent="0.2">
      <c r="E14" s="21"/>
    </row>
    <row r="15" spans="1:167" s="10" customFormat="1" x14ac:dyDescent="0.2"/>
    <row r="16" spans="1:167" s="10" customFormat="1" x14ac:dyDescent="0.2"/>
    <row r="17" s="10" customFormat="1" x14ac:dyDescent="0.2"/>
    <row r="18" s="10" customFormat="1" x14ac:dyDescent="0.2"/>
    <row r="19" s="10" customFormat="1" x14ac:dyDescent="0.2"/>
    <row r="20" s="10" customFormat="1" x14ac:dyDescent="0.2"/>
    <row r="21" s="10" customFormat="1" x14ac:dyDescent="0.2"/>
    <row r="22" s="10" customFormat="1" x14ac:dyDescent="0.2"/>
    <row r="23" s="10" customFormat="1" x14ac:dyDescent="0.2"/>
    <row r="24" s="10" customFormat="1" x14ac:dyDescent="0.2"/>
    <row r="25" s="10" customFormat="1" x14ac:dyDescent="0.2"/>
    <row r="26" s="10" customFormat="1" x14ac:dyDescent="0.2"/>
    <row r="27" s="10" customFormat="1" x14ac:dyDescent="0.2"/>
    <row r="28" s="10" customFormat="1" x14ac:dyDescent="0.2"/>
    <row r="29" s="10" customFormat="1" x14ac:dyDescent="0.2"/>
    <row r="30" s="10" customFormat="1" x14ac:dyDescent="0.2"/>
    <row r="31" s="10" customFormat="1" x14ac:dyDescent="0.2"/>
    <row r="32" s="10" customFormat="1" x14ac:dyDescent="0.2"/>
    <row r="33" s="10" customFormat="1" x14ac:dyDescent="0.2"/>
    <row r="34" s="10" customFormat="1" x14ac:dyDescent="0.2"/>
    <row r="35" s="10" customFormat="1" x14ac:dyDescent="0.2"/>
    <row r="36" s="10" customFormat="1" x14ac:dyDescent="0.2"/>
    <row r="37" s="10" customFormat="1" x14ac:dyDescent="0.2"/>
    <row r="38" s="10" customFormat="1" x14ac:dyDescent="0.2"/>
  </sheetData>
  <mergeCells count="1">
    <mergeCell ref="B2:E2"/>
  </mergeCells>
  <phoneticPr fontId="0" type="noConversion"/>
  <dataValidations count="1">
    <dataValidation type="list" allowBlank="1" showInputMessage="1" showErrorMessage="1" sqref="D4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41"/>
  <sheetViews>
    <sheetView tabSelected="1" workbookViewId="0">
      <selection activeCell="H23" sqref="H23"/>
    </sheetView>
  </sheetViews>
  <sheetFormatPr defaultRowHeight="11.25" x14ac:dyDescent="0.2"/>
  <cols>
    <col min="1" max="2" width="5" customWidth="1"/>
    <col min="3" max="3" width="6.6640625" bestFit="1" customWidth="1"/>
    <col min="4" max="4" width="14.1640625" bestFit="1" customWidth="1"/>
    <col min="5" max="5" width="15" customWidth="1"/>
    <col min="6" max="6" width="8.6640625" customWidth="1"/>
    <col min="7" max="7" width="7" bestFit="1" customWidth="1"/>
    <col min="8" max="8" width="6.5" bestFit="1" customWidth="1"/>
    <col min="9" max="9" width="5" customWidth="1"/>
    <col min="10" max="10" width="11.16406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hidden="1" customWidth="1"/>
    <col min="16" max="17" width="5" customWidth="1"/>
    <col min="18" max="18" width="4.6640625" bestFit="1" customWidth="1"/>
    <col min="19" max="19" width="4.5" bestFit="1" customWidth="1"/>
    <col min="20" max="20" width="5.1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2.5" customHeight="1" x14ac:dyDescent="0.4">
      <c r="A2" s="1"/>
      <c r="B2" s="40"/>
      <c r="C2" s="41"/>
      <c r="D2" s="42" t="str">
        <f>VLOOKUP(Currency,Traits,2,FALSE)</f>
        <v>D</v>
      </c>
      <c r="E2" s="43"/>
      <c r="F2" s="44"/>
      <c r="G2" s="44"/>
      <c r="H2" s="41"/>
      <c r="I2" s="41"/>
      <c r="J2" s="45" t="str">
        <f>VLOOKUP(Currency,Traits,3,FALSE)</f>
        <v>Hibor</v>
      </c>
      <c r="K2" s="41"/>
      <c r="L2" s="41"/>
      <c r="M2" s="46">
        <f>MAX(O4:O21)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_xll.RData(D4:D21,E3:F3,"RTFEED:IDN",,,E4)</f>
        <v>Updated at 20:29:13</v>
      </c>
      <c r="E3" s="33" t="s">
        <v>45</v>
      </c>
      <c r="F3" s="33" t="s">
        <v>44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18</v>
      </c>
      <c r="D4" s="35" t="str">
        <f t="shared" ref="D4:D21" si="0">"HI"&amp;Currency&amp;$C4&amp;$D$2&amp;"="</f>
        <v>HIHKDOND=</v>
      </c>
      <c r="E4" s="59">
        <v>41576</v>
      </c>
      <c r="F4" s="61">
        <v>9.0709999999999999E-2</v>
      </c>
      <c r="G4" s="61" t="b">
        <f>IF(AND(ISNUMBER($F4),$F4&lt;&gt;0%),TRUE,FALSE)</f>
        <v>1</v>
      </c>
      <c r="H4" s="62" t="b">
        <f>IF($G4,_xll.qlIndexAddFixings($J4,$E4,$F4/100,TRUE,ISERROR($K4)),NA())</f>
        <v>1</v>
      </c>
      <c r="I4" s="63"/>
      <c r="J4" s="64" t="str">
        <f t="shared" ref="J4:J21" si="1">PROPER(Currency)&amp;$J$2&amp;$C4</f>
        <v>HkdHiborON</v>
      </c>
      <c r="K4" s="35" t="e">
        <f>_xll.qlIndexFixing($J4,$E4,TRUE,$G4)</f>
        <v>#NUM!</v>
      </c>
      <c r="L4" s="35">
        <f>IF($H4,_xll.qlIndexFixing($J4,$E4,FALSE,$G4),"-")</f>
        <v>9.0709999999999999E-4</v>
      </c>
      <c r="M4" s="35" t="e">
        <f t="shared" ref="M4:M18" si="2">K4-L4</f>
        <v>#NUM!</v>
      </c>
      <c r="N4" s="65">
        <f>_xll.qlIndexFixing($J4,$E4,TRUE,$L4)</f>
        <v>3.9589105807813496E-4</v>
      </c>
      <c r="O4" s="54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71</v>
      </c>
      <c r="D5" s="8" t="str">
        <f t="shared" si="0"/>
        <v>HIHKDTND=</v>
      </c>
      <c r="E5" s="67" t="s">
        <v>75</v>
      </c>
      <c r="F5" s="68" t="s">
        <v>75</v>
      </c>
      <c r="G5" s="68" t="b">
        <f t="shared" ref="G5:G21" si="3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HkdHiborTN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si="2"/>
        <v>#NUM!</v>
      </c>
      <c r="N5" s="71" t="e">
        <f>_xll.qlIndexFixing($J5,$E5,TRUE,$L5)</f>
        <v>#NUM!</v>
      </c>
      <c r="O5" s="37"/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72</v>
      </c>
      <c r="D6" s="8" t="str">
        <f t="shared" si="0"/>
        <v>HIHKDSND=</v>
      </c>
      <c r="E6" s="67" t="s">
        <v>75</v>
      </c>
      <c r="F6" s="68" t="s">
        <v>75</v>
      </c>
      <c r="G6" s="68" t="b">
        <f t="shared" si="3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HkdHiborSN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2"/>
        <v>#NUM!</v>
      </c>
      <c r="N6" s="71" t="e">
        <f>_xll.qlIndexFixing($J6,$E6,TRUE,$L6)</f>
        <v>#NUM!</v>
      </c>
      <c r="O6" s="37"/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78</v>
      </c>
      <c r="D7" s="8" t="str">
        <f t="shared" si="0"/>
        <v>HIHKD1WD=</v>
      </c>
      <c r="E7" s="67">
        <v>41576</v>
      </c>
      <c r="F7" s="68">
        <v>0.13714000000000001</v>
      </c>
      <c r="G7" s="68" t="b">
        <f t="shared" si="3"/>
        <v>1</v>
      </c>
      <c r="H7" s="69" t="b">
        <f>IF($G7,_xll.qlIndexAddFixings($J7,$E7,$F7/100,TRUE,ISERROR($K7)),NA())</f>
        <v>1</v>
      </c>
      <c r="I7" s="63"/>
      <c r="J7" s="70" t="str">
        <f>PROPER(Currency)&amp;$J$2&amp;"SW"</f>
        <v>HkdHiborSW</v>
      </c>
      <c r="K7" s="8" t="e">
        <f>_xll.qlIndexFixing($J7,$E7,TRUE,$G7)</f>
        <v>#NUM!</v>
      </c>
      <c r="L7" s="8">
        <f>IF($H7,_xll.qlIndexFixing($J7,$E7,FALSE,$G7),"-")</f>
        <v>1.3714E-3</v>
      </c>
      <c r="M7" s="8" t="e">
        <f t="shared" si="2"/>
        <v>#NUM!</v>
      </c>
      <c r="N7" s="71">
        <f>_xll.qlIndexFixing($J7,$E7,TRUE,$L7)</f>
        <v>2.0996489090001941E-3</v>
      </c>
      <c r="O7" s="37">
        <f t="shared" ref="O7:O21" si="4">IF(ISERROR(M7),0,ABS(M7))</f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4</v>
      </c>
      <c r="D8" s="8" t="str">
        <f t="shared" si="0"/>
        <v>HIHKD2WD=</v>
      </c>
      <c r="E8" s="67">
        <v>41576</v>
      </c>
      <c r="F8" s="68">
        <v>0.15856999999999999</v>
      </c>
      <c r="G8" s="68" t="b">
        <f t="shared" si="3"/>
        <v>1</v>
      </c>
      <c r="H8" s="69" t="b">
        <f>IF($G8,_xll.qlIndexAddFixings($J8,$E8,$F8/100,TRUE,ISERROR($K8)),NA())</f>
        <v>1</v>
      </c>
      <c r="I8" s="63"/>
      <c r="J8" s="70" t="str">
        <f t="shared" si="1"/>
        <v>HkdHibor2W</v>
      </c>
      <c r="K8" s="8" t="e">
        <f>_xll.qlIndexFixing($J8,$E8,TRUE,$G8)</f>
        <v>#NUM!</v>
      </c>
      <c r="L8" s="8">
        <f>IF($H8,_xll.qlIndexFixing($J8,$E8,FALSE,$G8),"-")</f>
        <v>1.5856999999999998E-3</v>
      </c>
      <c r="M8" s="8" t="e">
        <f t="shared" si="2"/>
        <v>#NUM!</v>
      </c>
      <c r="N8" s="71">
        <f>_xll.qlIndexFixing($J8,$E8,TRUE,$L8)</f>
        <v>2.0996911825318532E-3</v>
      </c>
      <c r="O8" s="37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6</v>
      </c>
      <c r="D9" s="8" t="str">
        <f t="shared" si="0"/>
        <v>HIHKD3WD=</v>
      </c>
      <c r="E9" s="67" t="s">
        <v>75</v>
      </c>
      <c r="F9" s="68" t="s">
        <v>75</v>
      </c>
      <c r="G9" s="68" t="b">
        <f t="shared" si="3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HkdHibor3W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2"/>
        <v>#NUM!</v>
      </c>
      <c r="N9" s="71" t="e">
        <f>_xll.qlIndexFixing($J9,$E9,TRUE,$L9)</f>
        <v>#NUM!</v>
      </c>
      <c r="O9" s="37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5</v>
      </c>
      <c r="D10" s="8" t="str">
        <f t="shared" si="0"/>
        <v>HIHKD1MD=</v>
      </c>
      <c r="E10" s="67">
        <v>41576</v>
      </c>
      <c r="F10" s="68">
        <v>0.215</v>
      </c>
      <c r="G10" s="68" t="b">
        <f t="shared" si="3"/>
        <v>1</v>
      </c>
      <c r="H10" s="69" t="b">
        <f>IF($G10,_xll.qlIndexAddFixings($J10,$E10,$F10/100,TRUE,ISERROR($K10)),NA())</f>
        <v>1</v>
      </c>
      <c r="I10" s="63"/>
      <c r="J10" s="70" t="str">
        <f t="shared" si="1"/>
        <v>HkdHibor1M</v>
      </c>
      <c r="K10" s="8" t="e">
        <f>_xll.qlIndexFixing($J10,$E10,TRUE,$G10)</f>
        <v>#NUM!</v>
      </c>
      <c r="L10" s="8">
        <f>IF($H10,_xll.qlIndexFixing($J10,$E10,FALSE,$G10),"-")</f>
        <v>2.15E-3</v>
      </c>
      <c r="M10" s="8" t="e">
        <f t="shared" si="2"/>
        <v>#NUM!</v>
      </c>
      <c r="N10" s="71">
        <f>_xll.qlIndexFixing($J10,$E10,TRUE,$L10)</f>
        <v>2.0997938515480404E-3</v>
      </c>
      <c r="O10" s="37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7</v>
      </c>
      <c r="D11" s="8" t="str">
        <f t="shared" si="0"/>
        <v>HIHKD2MD=</v>
      </c>
      <c r="E11" s="67">
        <v>41576</v>
      </c>
      <c r="F11" s="68">
        <v>0.32571</v>
      </c>
      <c r="G11" s="68" t="b">
        <f t="shared" si="3"/>
        <v>1</v>
      </c>
      <c r="H11" s="69" t="b">
        <f>IF($G11,_xll.qlIndexAddFixings($J11,$E11,$F11/100,TRUE,ISERROR($K11)),NA())</f>
        <v>1</v>
      </c>
      <c r="I11" s="63"/>
      <c r="J11" s="70" t="str">
        <f t="shared" si="1"/>
        <v>HkdHibor2M</v>
      </c>
      <c r="K11" s="8" t="e">
        <f>_xll.qlIndexFixing($J11,$E11,TRUE,$G11)</f>
        <v>#NUM!</v>
      </c>
      <c r="L11" s="8">
        <f>IF($H11,_xll.qlIndexFixing($J11,$E11,FALSE,$G11),"-")</f>
        <v>3.2571000000000002E-3</v>
      </c>
      <c r="M11" s="8" t="e">
        <f t="shared" si="2"/>
        <v>#NUM!</v>
      </c>
      <c r="N11" s="71" t="e">
        <f>_xll.qlIndexFixing($J11,$E11,TRUE,$L11)</f>
        <v>#NUM!</v>
      </c>
      <c r="O11" s="37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8</v>
      </c>
      <c r="D12" s="8" t="str">
        <f t="shared" si="0"/>
        <v>HIHKD3MD=</v>
      </c>
      <c r="E12" s="67">
        <v>41576</v>
      </c>
      <c r="F12" s="68">
        <v>0.38285999999999998</v>
      </c>
      <c r="G12" s="68" t="b">
        <f t="shared" si="3"/>
        <v>1</v>
      </c>
      <c r="H12" s="69" t="b">
        <f>IF($G12,_xll.qlIndexAddFixings($J12,$E12,$F12/100,TRUE,ISERROR($K12)),NA())</f>
        <v>1</v>
      </c>
      <c r="I12" s="63"/>
      <c r="J12" s="70" t="str">
        <f t="shared" si="1"/>
        <v>HkdHibor3M</v>
      </c>
      <c r="K12" s="8" t="e">
        <f>_xll.qlIndexFixing($J12,$E12,TRUE,$G12)</f>
        <v>#NUM!</v>
      </c>
      <c r="L12" s="8">
        <f>IF($H12,_xll.qlIndexFixing($J12,$E12,FALSE,$G12),"-")</f>
        <v>3.8285999999999997E-3</v>
      </c>
      <c r="M12" s="8" t="e">
        <f t="shared" si="2"/>
        <v>#NUM!</v>
      </c>
      <c r="N12" s="71" t="e">
        <f>_xll.qlIndexFixing($J12,$E12,TRUE,$L12)</f>
        <v>#NUM!</v>
      </c>
      <c r="O12" s="37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9</v>
      </c>
      <c r="D13" s="8" t="str">
        <f t="shared" si="0"/>
        <v>HIHKD4MD=</v>
      </c>
      <c r="E13" s="67">
        <v>41576</v>
      </c>
      <c r="F13" s="68">
        <v>0.41</v>
      </c>
      <c r="G13" s="68" t="b">
        <f t="shared" si="3"/>
        <v>1</v>
      </c>
      <c r="H13" s="69" t="b">
        <f>IF($G13,_xll.qlIndexAddFixings($J13,$E13,$F13/100,TRUE,ISERROR($K13)),NA())</f>
        <v>1</v>
      </c>
      <c r="I13" s="63"/>
      <c r="J13" s="70" t="str">
        <f t="shared" si="1"/>
        <v>HkdHibor4M</v>
      </c>
      <c r="K13" s="8" t="e">
        <f>_xll.qlIndexFixing($J13,$E13,TRUE,$G13)</f>
        <v>#NUM!</v>
      </c>
      <c r="L13" s="8">
        <f>IF($H13,_xll.qlIndexFixing($J13,$E13,FALSE,$G13),"-")</f>
        <v>4.0999999999999995E-3</v>
      </c>
      <c r="M13" s="8" t="e">
        <f t="shared" si="2"/>
        <v>#NUM!</v>
      </c>
      <c r="N13" s="71" t="e">
        <f>_xll.qlIndexFixing($J13,$E13,TRUE,$L13)</f>
        <v>#NUM!</v>
      </c>
      <c r="O13" s="37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10</v>
      </c>
      <c r="D14" s="8" t="str">
        <f t="shared" si="0"/>
        <v>HIHKD5MD=</v>
      </c>
      <c r="E14" s="67">
        <v>41576</v>
      </c>
      <c r="F14" s="68">
        <v>0.45071</v>
      </c>
      <c r="G14" s="68" t="b">
        <f t="shared" si="3"/>
        <v>1</v>
      </c>
      <c r="H14" s="69" t="b">
        <f>IF($G14,_xll.qlIndexAddFixings($J14,$E14,$F14/100,TRUE,ISERROR($K14)),NA())</f>
        <v>1</v>
      </c>
      <c r="I14" s="63"/>
      <c r="J14" s="70" t="str">
        <f t="shared" si="1"/>
        <v>HkdHibor5M</v>
      </c>
      <c r="K14" s="8" t="e">
        <f>_xll.qlIndexFixing($J14,$E14,TRUE,$G14)</f>
        <v>#NUM!</v>
      </c>
      <c r="L14" s="8">
        <f>IF($H14,_xll.qlIndexFixing($J14,$E14,FALSE,$G14),"-")</f>
        <v>4.5071E-3</v>
      </c>
      <c r="M14" s="8" t="e">
        <f t="shared" si="2"/>
        <v>#NUM!</v>
      </c>
      <c r="N14" s="71" t="e">
        <f>_xll.qlIndexFixing($J14,$E14,TRUE,$L14)</f>
        <v>#NUM!</v>
      </c>
      <c r="O14" s="37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11</v>
      </c>
      <c r="D15" s="8" t="str">
        <f t="shared" si="0"/>
        <v>HIHKD6MD=</v>
      </c>
      <c r="E15" s="67">
        <v>41576</v>
      </c>
      <c r="F15" s="68">
        <v>0.54500000000000004</v>
      </c>
      <c r="G15" s="68" t="b">
        <f t="shared" si="3"/>
        <v>1</v>
      </c>
      <c r="H15" s="69" t="b">
        <f>IF($G15,_xll.qlIndexAddFixings($J15,$E15,$F15/100,TRUE,ISERROR($K15)),NA())</f>
        <v>1</v>
      </c>
      <c r="I15" s="63"/>
      <c r="J15" s="70" t="str">
        <f t="shared" si="1"/>
        <v>HkdHibor6M</v>
      </c>
      <c r="K15" s="8" t="e">
        <f>_xll.qlIndexFixing($J15,$E15,TRUE,$G15)</f>
        <v>#NUM!</v>
      </c>
      <c r="L15" s="8">
        <f>IF($H15,_xll.qlIndexFixing($J15,$E15,FALSE,$G15),"-")</f>
        <v>5.45E-3</v>
      </c>
      <c r="M15" s="8" t="e">
        <f t="shared" si="2"/>
        <v>#NUM!</v>
      </c>
      <c r="N15" s="71" t="e">
        <f>_xll.qlIndexFixing($J15,$E15,TRUE,$L15)</f>
        <v>#NUM!</v>
      </c>
      <c r="O15" s="37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12</v>
      </c>
      <c r="D16" s="8" t="str">
        <f t="shared" si="0"/>
        <v>HIHKD7MD=</v>
      </c>
      <c r="E16" s="67">
        <v>41576</v>
      </c>
      <c r="F16" s="68">
        <v>0.57071000000000005</v>
      </c>
      <c r="G16" s="68" t="b">
        <f t="shared" si="3"/>
        <v>1</v>
      </c>
      <c r="H16" s="69" t="b">
        <f>IF($G16,_xll.qlIndexAddFixings($J16,$E16,$F16/100,TRUE,ISERROR($K16)),NA())</f>
        <v>1</v>
      </c>
      <c r="I16" s="63"/>
      <c r="J16" s="70" t="str">
        <f t="shared" si="1"/>
        <v>HkdHibor7M</v>
      </c>
      <c r="K16" s="8" t="e">
        <f>_xll.qlIndexFixing($J16,$E16,TRUE,$G16)</f>
        <v>#NUM!</v>
      </c>
      <c r="L16" s="8">
        <f>IF($H16,_xll.qlIndexFixing($J16,$E16,FALSE,$G16),"-")</f>
        <v>5.7071000000000005E-3</v>
      </c>
      <c r="M16" s="8" t="e">
        <f t="shared" si="2"/>
        <v>#NUM!</v>
      </c>
      <c r="N16" s="71" t="e">
        <f>_xll.qlIndexFixing($J16,$E16,TRUE,$L16)</f>
        <v>#NUM!</v>
      </c>
      <c r="O16" s="37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13</v>
      </c>
      <c r="D17" s="8" t="str">
        <f t="shared" si="0"/>
        <v>HIHKD8MD=</v>
      </c>
      <c r="E17" s="67">
        <v>41576</v>
      </c>
      <c r="F17" s="68">
        <v>0.59286000000000005</v>
      </c>
      <c r="G17" s="68" t="b">
        <f t="shared" si="3"/>
        <v>1</v>
      </c>
      <c r="H17" s="69" t="b">
        <f>IF($G17,_xll.qlIndexAddFixings($J17,$E17,$F17/100,TRUE,ISERROR($K17)),NA())</f>
        <v>1</v>
      </c>
      <c r="I17" s="63"/>
      <c r="J17" s="70" t="str">
        <f t="shared" si="1"/>
        <v>HkdHibor8M</v>
      </c>
      <c r="K17" s="8" t="e">
        <f>_xll.qlIndexFixing($J17,$E17,TRUE,$G17)</f>
        <v>#NUM!</v>
      </c>
      <c r="L17" s="8">
        <f>IF($H17,_xll.qlIndexFixing($J17,$E17,FALSE,$G17),"-")</f>
        <v>5.9286000000000009E-3</v>
      </c>
      <c r="M17" s="8" t="e">
        <f t="shared" si="2"/>
        <v>#NUM!</v>
      </c>
      <c r="N17" s="71" t="e">
        <f>_xll.qlIndexFixing($J17,$E17,TRUE,$L17)</f>
        <v>#NUM!</v>
      </c>
      <c r="O17" s="37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66" t="s">
        <v>14</v>
      </c>
      <c r="D18" s="8" t="str">
        <f t="shared" si="0"/>
        <v>HIHKD9MD=</v>
      </c>
      <c r="E18" s="67">
        <v>41576</v>
      </c>
      <c r="F18" s="68">
        <v>0.62143000000000004</v>
      </c>
      <c r="G18" s="68" t="b">
        <f t="shared" si="3"/>
        <v>1</v>
      </c>
      <c r="H18" s="69" t="b">
        <f>IF($G18,_xll.qlIndexAddFixings($J18,$E18,$F18/100,TRUE,ISERROR($K18)),NA())</f>
        <v>1</v>
      </c>
      <c r="I18" s="63"/>
      <c r="J18" s="70" t="str">
        <f t="shared" si="1"/>
        <v>HkdHibor9M</v>
      </c>
      <c r="K18" s="8" t="e">
        <f>_xll.qlIndexFixing($J18,$E18,TRUE,$G18)</f>
        <v>#NUM!</v>
      </c>
      <c r="L18" s="8">
        <f>IF($H18,_xll.qlIndexFixing($J18,$E18,FALSE,$G18),"-")</f>
        <v>6.2143000000000007E-3</v>
      </c>
      <c r="M18" s="8" t="e">
        <f t="shared" si="2"/>
        <v>#NUM!</v>
      </c>
      <c r="N18" s="71" t="e">
        <f>_xll.qlIndexFixing($J18,$E18,TRUE,$L18)</f>
        <v>#NUM!</v>
      </c>
      <c r="O18" s="37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48"/>
      <c r="C19" s="66" t="s">
        <v>15</v>
      </c>
      <c r="D19" s="8" t="str">
        <f t="shared" si="0"/>
        <v>HIHKD10MD=</v>
      </c>
      <c r="E19" s="67">
        <v>41576</v>
      </c>
      <c r="F19" s="68">
        <v>0.70213999999999999</v>
      </c>
      <c r="G19" s="68" t="b">
        <f t="shared" si="3"/>
        <v>1</v>
      </c>
      <c r="H19" s="69" t="b">
        <f>IF($G19,_xll.qlIndexAddFixings($J19,$E19,$F19/100,TRUE,ISERROR($K19)),NA())</f>
        <v>1</v>
      </c>
      <c r="I19" s="63"/>
      <c r="J19" s="70" t="str">
        <f t="shared" si="1"/>
        <v>HkdHibor10M</v>
      </c>
      <c r="K19" s="8" t="e">
        <f>_xll.qlIndexFixing($J19,$E19,TRUE,$G19)</f>
        <v>#NUM!</v>
      </c>
      <c r="L19" s="8">
        <f>IF($H19,_xll.qlIndexFixing($J19,$E19,FALSE,$G19),"-")</f>
        <v>7.0213999999999997E-3</v>
      </c>
      <c r="M19" s="8" t="e">
        <f t="shared" ref="M19:M21" si="5">K19-L19</f>
        <v>#NUM!</v>
      </c>
      <c r="N19" s="71" t="e">
        <f>_xll.qlIndexFixing($J19,$E19,TRUE,$L19)</f>
        <v>#NUM!</v>
      </c>
      <c r="O19" s="37">
        <f t="shared" si="4"/>
        <v>0</v>
      </c>
      <c r="P19" s="49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48"/>
      <c r="C20" s="66" t="s">
        <v>16</v>
      </c>
      <c r="D20" s="8" t="str">
        <f t="shared" si="0"/>
        <v>HIHKD11MD=</v>
      </c>
      <c r="E20" s="67">
        <v>41576</v>
      </c>
      <c r="F20" s="68">
        <v>0.78356999999999999</v>
      </c>
      <c r="G20" s="68" t="b">
        <f t="shared" si="3"/>
        <v>1</v>
      </c>
      <c r="H20" s="69" t="b">
        <f>IF($G20,_xll.qlIndexAddFixings($J20,$E20,$F20/100,TRUE,ISERROR($K20)),NA())</f>
        <v>1</v>
      </c>
      <c r="I20" s="63"/>
      <c r="J20" s="70" t="str">
        <f t="shared" si="1"/>
        <v>HkdHibor11M</v>
      </c>
      <c r="K20" s="8" t="e">
        <f>_xll.qlIndexFixing($J20,$E20,TRUE,$G20)</f>
        <v>#NUM!</v>
      </c>
      <c r="L20" s="8">
        <f>IF($H20,_xll.qlIndexFixing($J20,$E20,FALSE,$G20),"-")</f>
        <v>7.8356999999999993E-3</v>
      </c>
      <c r="M20" s="8" t="e">
        <f t="shared" si="5"/>
        <v>#NUM!</v>
      </c>
      <c r="N20" s="71" t="e">
        <f>_xll.qlIndexFixing($J20,$E20,TRUE,$L20)</f>
        <v>#NUM!</v>
      </c>
      <c r="O20" s="37">
        <f t="shared" si="4"/>
        <v>0</v>
      </c>
      <c r="P20" s="49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48"/>
      <c r="C21" s="72" t="s">
        <v>19</v>
      </c>
      <c r="D21" s="36" t="str">
        <f t="shared" si="0"/>
        <v>HIHKD1YD=</v>
      </c>
      <c r="E21" s="73">
        <v>41576</v>
      </c>
      <c r="F21" s="74">
        <v>0.87070999999999998</v>
      </c>
      <c r="G21" s="74" t="b">
        <f t="shared" si="3"/>
        <v>1</v>
      </c>
      <c r="H21" s="75" t="b">
        <f>IF($G21,_xll.qlIndexAddFixings($J21,$E21,$F21/100,TRUE,ISERROR($K21)),NA())</f>
        <v>1</v>
      </c>
      <c r="I21" s="63"/>
      <c r="J21" s="76" t="str">
        <f t="shared" si="1"/>
        <v>HkdHibor1Y</v>
      </c>
      <c r="K21" s="36" t="e">
        <f>_xll.qlIndexFixing($J21,$E21,TRUE,$G21)</f>
        <v>#NUM!</v>
      </c>
      <c r="L21" s="36">
        <f>IF($H21,_xll.qlIndexFixing($J21,$E21,FALSE,$G21),"-")</f>
        <v>8.7071000000000006E-3</v>
      </c>
      <c r="M21" s="36" t="e">
        <f t="shared" si="5"/>
        <v>#NUM!</v>
      </c>
      <c r="N21" s="77" t="e">
        <f>_xll.qlIndexFixing($J21,$E21,TRUE,$L21)</f>
        <v>#NUM!</v>
      </c>
      <c r="O21" s="38">
        <f t="shared" si="4"/>
        <v>0</v>
      </c>
      <c r="P21" s="49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" thickBot="1" x14ac:dyDescent="0.25">
      <c r="A22" s="1"/>
      <c r="B22" s="50"/>
      <c r="C22" s="52"/>
      <c r="D22" s="52"/>
      <c r="E22" s="55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" thickBot="1" x14ac:dyDescent="0.25">
      <c r="A23" s="1"/>
      <c r="B23" s="1"/>
      <c r="C23" s="1"/>
      <c r="D23" s="1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1" customFormat="1" x14ac:dyDescent="0.2">
      <c r="C24" s="24" t="s">
        <v>60</v>
      </c>
      <c r="D24" s="25" t="s">
        <v>41</v>
      </c>
      <c r="E24" s="26" t="s">
        <v>54</v>
      </c>
      <c r="F24" s="9"/>
    </row>
    <row r="25" spans="1:30" s="1" customFormat="1" x14ac:dyDescent="0.2">
      <c r="C25" s="27" t="s">
        <v>0</v>
      </c>
      <c r="D25" s="2" t="s">
        <v>41</v>
      </c>
      <c r="E25" s="28" t="s">
        <v>54</v>
      </c>
      <c r="J25" s="7"/>
    </row>
    <row r="26" spans="1:30" s="1" customFormat="1" x14ac:dyDescent="0.2">
      <c r="C26" s="27" t="s">
        <v>73</v>
      </c>
      <c r="D26" s="93" t="s">
        <v>76</v>
      </c>
      <c r="E26" s="17" t="s">
        <v>77</v>
      </c>
      <c r="J26" s="7"/>
    </row>
    <row r="27" spans="1:30" s="1" customFormat="1" x14ac:dyDescent="0.2">
      <c r="C27" s="27" t="s">
        <v>74</v>
      </c>
      <c r="D27" s="2" t="s">
        <v>41</v>
      </c>
      <c r="E27" s="28" t="s">
        <v>54</v>
      </c>
      <c r="J27" s="7"/>
    </row>
    <row r="28" spans="1:30" s="1" customFormat="1" x14ac:dyDescent="0.2">
      <c r="C28" s="27" t="s">
        <v>61</v>
      </c>
      <c r="D28" s="2" t="s">
        <v>41</v>
      </c>
      <c r="E28" s="28" t="s">
        <v>54</v>
      </c>
    </row>
    <row r="29" spans="1:30" s="1" customFormat="1" x14ac:dyDescent="0.2">
      <c r="C29" s="27" t="s">
        <v>59</v>
      </c>
      <c r="D29" s="2" t="s">
        <v>41</v>
      </c>
      <c r="E29" s="28" t="s">
        <v>54</v>
      </c>
    </row>
    <row r="30" spans="1:30" s="1" customFormat="1" ht="12" thickBot="1" x14ac:dyDescent="0.25">
      <c r="C30" s="29" t="s">
        <v>58</v>
      </c>
      <c r="D30" s="56" t="s">
        <v>41</v>
      </c>
      <c r="E30" s="57" t="s">
        <v>54</v>
      </c>
    </row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0" type="noConversion"/>
  <conditionalFormatting sqref="M4:M21">
    <cfRule type="cellIs" dxfId="11" priority="1" stopIfTrue="1" operator="greaterThan">
      <formula>0</formula>
    </cfRule>
    <cfRule type="cellIs" dxfId="1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41"/>
  <sheetViews>
    <sheetView workbookViewId="0">
      <selection activeCell="J2" sqref="J2"/>
    </sheetView>
  </sheetViews>
  <sheetFormatPr defaultRowHeight="11.25" x14ac:dyDescent="0.2"/>
  <cols>
    <col min="1" max="2" width="5" customWidth="1"/>
    <col min="3" max="3" width="6.6640625" bestFit="1" customWidth="1"/>
    <col min="4" max="4" width="14.1640625" bestFit="1" customWidth="1"/>
    <col min="5" max="5" width="15" customWidth="1"/>
    <col min="6" max="6" width="8.6640625" customWidth="1"/>
    <col min="7" max="7" width="7" bestFit="1" customWidth="1"/>
    <col min="8" max="8" width="6.5" bestFit="1" customWidth="1"/>
    <col min="9" max="9" width="5" customWidth="1"/>
    <col min="10" max="10" width="11.16406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hidden="1" customWidth="1"/>
    <col min="16" max="17" width="5" customWidth="1"/>
    <col min="18" max="18" width="15" bestFit="1" customWidth="1"/>
    <col min="19" max="19" width="8.33203125" bestFit="1" customWidth="1"/>
    <col min="20" max="20" width="7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2.5" customHeight="1" x14ac:dyDescent="0.4">
      <c r="A2" s="1"/>
      <c r="B2" s="40"/>
      <c r="C2" s="41"/>
      <c r="D2" s="42" t="str">
        <f>VLOOKUP(Currency,Traits,2,FALSE)</f>
        <v>-</v>
      </c>
      <c r="E2" s="43"/>
      <c r="F2" s="44"/>
      <c r="G2" s="44"/>
      <c r="H2" s="41"/>
      <c r="I2" s="41"/>
      <c r="J2" s="45" t="str">
        <f>VLOOKUP(Currency,Traits,3,FALSE)</f>
        <v>-</v>
      </c>
      <c r="K2" s="41"/>
      <c r="L2" s="41"/>
      <c r="M2" s="46">
        <f>MAX(O4:O21)</f>
        <v>0</v>
      </c>
      <c r="N2" s="41"/>
      <c r="O2" s="41"/>
      <c r="P2" s="47"/>
      <c r="Q2" s="1"/>
      <c r="R2" s="1" t="s">
        <v>69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_xll.RData(D4:D21,E3:F3,"RTFEED:IDN",,,E4)</f>
        <v>Updated at 20:29:13</v>
      </c>
      <c r="E3" s="33" t="s">
        <v>45</v>
      </c>
      <c r="F3" s="33" t="s">
        <v>44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18</v>
      </c>
      <c r="D4" s="35" t="str">
        <f t="shared" ref="D4:D21" si="0">Currency&amp;$D$2&amp;$C4&amp;"D="</f>
        <v>HKD-OND=</v>
      </c>
      <c r="E4" s="59" t="s">
        <v>75</v>
      </c>
      <c r="F4" s="60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21" si="1">PROPER(Currency)&amp;$J$2&amp;$C4</f>
        <v>Hkd-ON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54">
        <f>IF(ISERROR(M4),0,ABS(M4))</f>
        <v>0</v>
      </c>
      <c r="P4" s="49"/>
      <c r="Q4" s="1"/>
      <c r="R4" s="1" t="str">
        <f t="shared" ref="R4:R21" si="2">Currency&amp;$C4&amp;"D"&amp;$R$2</f>
        <v>HKDOND_Quote</v>
      </c>
      <c r="S4" s="87">
        <f>_xll.qlQuoteValue(R4,ISERROR(H4))</f>
        <v>9.3570000000000003E-4</v>
      </c>
      <c r="T4" s="86" t="e">
        <f t="shared" ref="T4:T21" si="3">IF(E4=EvaluationDate,S4-F4/100,NA())</f>
        <v>#N/A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71</v>
      </c>
      <c r="D5" s="8" t="str">
        <f t="shared" si="0"/>
        <v>HKD-TND=</v>
      </c>
      <c r="E5" s="67" t="s">
        <v>75</v>
      </c>
      <c r="F5" s="88" t="s">
        <v>75</v>
      </c>
      <c r="G5" s="68" t="b">
        <f t="shared" ref="G5:G21" si="4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Hkd-TN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>K5-L5</f>
        <v>#NUM!</v>
      </c>
      <c r="N5" s="71" t="e">
        <f>_xll.qlIndexFixing($J5,$E5,TRUE,$L5)</f>
        <v>#NUM!</v>
      </c>
      <c r="O5" s="37"/>
      <c r="P5" s="49"/>
      <c r="Q5" s="1"/>
      <c r="R5" s="1"/>
      <c r="S5" s="87"/>
      <c r="T5" s="86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72</v>
      </c>
      <c r="D6" s="8" t="str">
        <f t="shared" si="0"/>
        <v>HKD-SND=</v>
      </c>
      <c r="E6" s="67" t="s">
        <v>75</v>
      </c>
      <c r="F6" s="88" t="s">
        <v>75</v>
      </c>
      <c r="G6" s="68" t="b">
        <f t="shared" si="4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Hkd-SN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>K6-L6</f>
        <v>#NUM!</v>
      </c>
      <c r="N6" s="71" t="e">
        <f>_xll.qlIndexFixing($J6,$E6,TRUE,$L6)</f>
        <v>#NUM!</v>
      </c>
      <c r="O6" s="37"/>
      <c r="P6" s="49"/>
      <c r="Q6" s="1"/>
      <c r="R6" s="1"/>
      <c r="S6" s="87"/>
      <c r="T6" s="86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39</v>
      </c>
      <c r="D7" s="8" t="str">
        <f t="shared" si="0"/>
        <v>HKD-SWD=</v>
      </c>
      <c r="E7" s="67" t="s">
        <v>75</v>
      </c>
      <c r="F7" s="68" t="s">
        <v>75</v>
      </c>
      <c r="G7" s="68" t="b">
        <f t="shared" si="4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Hkd-SW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ref="M7:M21" si="5">K7-L7</f>
        <v>#NUM!</v>
      </c>
      <c r="N7" s="71" t="e">
        <f>_xll.qlIndexFixing($J7,$E7,TRUE,$L7)</f>
        <v>#NUM!</v>
      </c>
      <c r="O7" s="37">
        <f t="shared" ref="O7:O21" si="6">IF(ISERROR(M7),0,ABS(M7))</f>
        <v>0</v>
      </c>
      <c r="P7" s="49"/>
      <c r="Q7" s="1"/>
      <c r="R7" s="1" t="str">
        <f t="shared" si="2"/>
        <v>HKDSWD_Quote</v>
      </c>
      <c r="S7" s="87" t="e">
        <f>_xll.qlQuoteValue(R7,ISERROR(H7))</f>
        <v>#NUM!</v>
      </c>
      <c r="T7" s="86" t="e">
        <f t="shared" si="3"/>
        <v>#N/A</v>
      </c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4</v>
      </c>
      <c r="D8" s="8" t="str">
        <f t="shared" si="0"/>
        <v>HKD-2WD=</v>
      </c>
      <c r="E8" s="67" t="s">
        <v>75</v>
      </c>
      <c r="F8" s="68" t="s">
        <v>75</v>
      </c>
      <c r="G8" s="68" t="b">
        <f t="shared" si="4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Hkd-2W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5"/>
        <v>#NUM!</v>
      </c>
      <c r="N8" s="71" t="e">
        <f>_xll.qlIndexFixing($J8,$E8,TRUE,$L8)</f>
        <v>#NUM!</v>
      </c>
      <c r="O8" s="37">
        <f t="shared" si="6"/>
        <v>0</v>
      </c>
      <c r="P8" s="49"/>
      <c r="Q8" s="1"/>
      <c r="R8" s="1" t="str">
        <f t="shared" si="2"/>
        <v>HKD2WD_Quote</v>
      </c>
      <c r="S8" s="87">
        <f>_xll.qlQuoteValue(R8,ISERROR(H8))</f>
        <v>1.6071E-3</v>
      </c>
      <c r="T8" s="86" t="e">
        <f t="shared" si="3"/>
        <v>#N/A</v>
      </c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6</v>
      </c>
      <c r="D9" s="8" t="str">
        <f t="shared" si="0"/>
        <v>HKD-3WD=</v>
      </c>
      <c r="E9" s="67" t="s">
        <v>75</v>
      </c>
      <c r="F9" s="68" t="s">
        <v>75</v>
      </c>
      <c r="G9" s="68" t="b">
        <f t="shared" si="4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Hkd-3W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5"/>
        <v>#NUM!</v>
      </c>
      <c r="N9" s="71" t="e">
        <f>_xll.qlIndexFixing($J9,$E9,TRUE,$L9)</f>
        <v>#NUM!</v>
      </c>
      <c r="O9" s="37">
        <f t="shared" si="6"/>
        <v>0</v>
      </c>
      <c r="P9" s="49"/>
      <c r="Q9" s="1"/>
      <c r="R9" s="1" t="str">
        <f t="shared" si="2"/>
        <v>HKD3WD_Quote</v>
      </c>
      <c r="S9" s="87" t="e">
        <f>_xll.qlQuoteValue(R9,ISERROR(H9))</f>
        <v>#NUM!</v>
      </c>
      <c r="T9" s="86" t="e">
        <f t="shared" si="3"/>
        <v>#N/A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5</v>
      </c>
      <c r="D10" s="8" t="str">
        <f t="shared" si="0"/>
        <v>HKD-1MD=</v>
      </c>
      <c r="E10" s="67" t="s">
        <v>75</v>
      </c>
      <c r="F10" s="68" t="s">
        <v>75</v>
      </c>
      <c r="G10" s="68" t="b">
        <f t="shared" si="4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Hkd-1M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5"/>
        <v>#NUM!</v>
      </c>
      <c r="N10" s="71" t="e">
        <f>_xll.qlIndexFixing($J10,$E10,TRUE,$L10)</f>
        <v>#NUM!</v>
      </c>
      <c r="O10" s="37">
        <f t="shared" si="6"/>
        <v>0</v>
      </c>
      <c r="P10" s="49"/>
      <c r="Q10" s="1"/>
      <c r="R10" s="1" t="str">
        <f t="shared" si="2"/>
        <v>HKD1MD_Quote</v>
      </c>
      <c r="S10" s="87">
        <f>_xll.qlQuoteValue(R10,ISERROR(H10))</f>
        <v>2.15E-3</v>
      </c>
      <c r="T10" s="86" t="e">
        <f t="shared" si="3"/>
        <v>#N/A</v>
      </c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7</v>
      </c>
      <c r="D11" s="8" t="str">
        <f t="shared" si="0"/>
        <v>HKD-2MD=</v>
      </c>
      <c r="E11" s="67" t="s">
        <v>75</v>
      </c>
      <c r="F11" s="68" t="s">
        <v>75</v>
      </c>
      <c r="G11" s="68" t="b">
        <f t="shared" si="4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Hkd-2M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5"/>
        <v>#NUM!</v>
      </c>
      <c r="N11" s="71" t="e">
        <f>_xll.qlIndexFixing($J11,$E11,TRUE,$L11)</f>
        <v>#NUM!</v>
      </c>
      <c r="O11" s="37">
        <f t="shared" si="6"/>
        <v>0</v>
      </c>
      <c r="P11" s="49"/>
      <c r="Q11" s="1"/>
      <c r="R11" s="1" t="str">
        <f t="shared" si="2"/>
        <v>HKD2MD_Quote</v>
      </c>
      <c r="S11" s="87">
        <f>_xll.qlQuoteValue(R11,ISERROR(H11))</f>
        <v>3.2500000000000003E-3</v>
      </c>
      <c r="T11" s="86" t="e">
        <f t="shared" si="3"/>
        <v>#N/A</v>
      </c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8</v>
      </c>
      <c r="D12" s="8" t="str">
        <f t="shared" si="0"/>
        <v>HKD-3MD=</v>
      </c>
      <c r="E12" s="67" t="s">
        <v>75</v>
      </c>
      <c r="F12" s="68" t="s">
        <v>75</v>
      </c>
      <c r="G12" s="68" t="b">
        <f t="shared" si="4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Hkd-3M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5"/>
        <v>#NUM!</v>
      </c>
      <c r="N12" s="71" t="e">
        <f>_xll.qlIndexFixing($J12,$E12,TRUE,$L12)</f>
        <v>#NUM!</v>
      </c>
      <c r="O12" s="37">
        <f t="shared" si="6"/>
        <v>0</v>
      </c>
      <c r="P12" s="49"/>
      <c r="Q12" s="1"/>
      <c r="R12" s="1" t="str">
        <f t="shared" si="2"/>
        <v>HKD3MD_Quote</v>
      </c>
      <c r="S12" s="87">
        <f>_xll.qlQuoteValue(R12,ISERROR(H12))</f>
        <v>3.8429000000000002E-3</v>
      </c>
      <c r="T12" s="86" t="e">
        <f t="shared" si="3"/>
        <v>#N/A</v>
      </c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9</v>
      </c>
      <c r="D13" s="8" t="str">
        <f t="shared" si="0"/>
        <v>HKD-4MD=</v>
      </c>
      <c r="E13" s="67" t="s">
        <v>75</v>
      </c>
      <c r="F13" s="68" t="s">
        <v>75</v>
      </c>
      <c r="G13" s="68" t="b">
        <f t="shared" si="4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Hkd-4M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5"/>
        <v>#NUM!</v>
      </c>
      <c r="N13" s="71" t="e">
        <f>_xll.qlIndexFixing($J13,$E13,TRUE,$L13)</f>
        <v>#NUM!</v>
      </c>
      <c r="O13" s="37">
        <f t="shared" si="6"/>
        <v>0</v>
      </c>
      <c r="P13" s="49"/>
      <c r="Q13" s="1"/>
      <c r="R13" s="1" t="str">
        <f t="shared" si="2"/>
        <v>HKD4MD_Quote</v>
      </c>
      <c r="S13" s="87">
        <f>_xll.qlQuoteValue(R13,ISERROR(H13))</f>
        <v>4.0999999999999995E-3</v>
      </c>
      <c r="T13" s="86" t="e">
        <f t="shared" si="3"/>
        <v>#N/A</v>
      </c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10</v>
      </c>
      <c r="D14" s="8" t="str">
        <f t="shared" si="0"/>
        <v>HKD-5MD=</v>
      </c>
      <c r="E14" s="67" t="s">
        <v>75</v>
      </c>
      <c r="F14" s="68" t="s">
        <v>75</v>
      </c>
      <c r="G14" s="68" t="b">
        <f t="shared" si="4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Hkd-5M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5"/>
        <v>#NUM!</v>
      </c>
      <c r="N14" s="71" t="e">
        <f>_xll.qlIndexFixing($J14,$E14,TRUE,$L14)</f>
        <v>#NUM!</v>
      </c>
      <c r="O14" s="37">
        <f t="shared" si="6"/>
        <v>0</v>
      </c>
      <c r="P14" s="49"/>
      <c r="Q14" s="1"/>
      <c r="R14" s="1" t="str">
        <f t="shared" si="2"/>
        <v>HKD5MD_Quote</v>
      </c>
      <c r="S14" s="87">
        <f>_xll.qlQuoteValue(R14,ISERROR(H14))</f>
        <v>4.5071E-3</v>
      </c>
      <c r="T14" s="86" t="e">
        <f t="shared" si="3"/>
        <v>#N/A</v>
      </c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11</v>
      </c>
      <c r="D15" s="8" t="str">
        <f t="shared" si="0"/>
        <v>HKD-6MD=</v>
      </c>
      <c r="E15" s="67" t="s">
        <v>75</v>
      </c>
      <c r="F15" s="68" t="s">
        <v>75</v>
      </c>
      <c r="G15" s="68" t="b">
        <f t="shared" si="4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Hkd-6M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5"/>
        <v>#NUM!</v>
      </c>
      <c r="N15" s="71" t="e">
        <f>_xll.qlIndexFixing($J15,$E15,TRUE,$L15)</f>
        <v>#NUM!</v>
      </c>
      <c r="O15" s="37">
        <f t="shared" si="6"/>
        <v>0</v>
      </c>
      <c r="P15" s="49"/>
      <c r="Q15" s="1"/>
      <c r="R15" s="1" t="str">
        <f t="shared" si="2"/>
        <v>HKD6MD_Quote</v>
      </c>
      <c r="S15" s="87">
        <f>_xll.qlQuoteValue(R15,ISERROR(H15))</f>
        <v>5.45E-3</v>
      </c>
      <c r="T15" s="86" t="e">
        <f t="shared" si="3"/>
        <v>#N/A</v>
      </c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12</v>
      </c>
      <c r="D16" s="8" t="str">
        <f t="shared" si="0"/>
        <v>HKD-7MD=</v>
      </c>
      <c r="E16" s="67" t="s">
        <v>75</v>
      </c>
      <c r="F16" s="68" t="s">
        <v>75</v>
      </c>
      <c r="G16" s="68" t="b">
        <f t="shared" si="4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Hkd-7M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5"/>
        <v>#NUM!</v>
      </c>
      <c r="N16" s="71" t="e">
        <f>_xll.qlIndexFixing($J16,$E16,TRUE,$L16)</f>
        <v>#NUM!</v>
      </c>
      <c r="O16" s="37">
        <f t="shared" si="6"/>
        <v>0</v>
      </c>
      <c r="P16" s="49"/>
      <c r="Q16" s="1"/>
      <c r="R16" s="1" t="str">
        <f t="shared" si="2"/>
        <v>HKD7MD_Quote</v>
      </c>
      <c r="S16" s="87">
        <f>_xll.qlQuoteValue(R16,ISERROR(H16))</f>
        <v>5.7071000000000005E-3</v>
      </c>
      <c r="T16" s="86" t="e">
        <f t="shared" si="3"/>
        <v>#N/A</v>
      </c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13</v>
      </c>
      <c r="D17" s="8" t="str">
        <f t="shared" si="0"/>
        <v>HKD-8MD=</v>
      </c>
      <c r="E17" s="67" t="s">
        <v>75</v>
      </c>
      <c r="F17" s="68" t="s">
        <v>75</v>
      </c>
      <c r="G17" s="68" t="b">
        <f t="shared" si="4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Hkd-8M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5"/>
        <v>#NUM!</v>
      </c>
      <c r="N17" s="71" t="e">
        <f>_xll.qlIndexFixing($J17,$E17,TRUE,$L17)</f>
        <v>#NUM!</v>
      </c>
      <c r="O17" s="37">
        <f t="shared" si="6"/>
        <v>0</v>
      </c>
      <c r="P17" s="49"/>
      <c r="Q17" s="1"/>
      <c r="R17" s="1" t="str">
        <f t="shared" si="2"/>
        <v>HKD8MD_Quote</v>
      </c>
      <c r="S17" s="87">
        <f>_xll.qlQuoteValue(R17,ISERROR(H17))</f>
        <v>5.9286000000000009E-3</v>
      </c>
      <c r="T17" s="86" t="e">
        <f t="shared" si="3"/>
        <v>#N/A</v>
      </c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66" t="s">
        <v>14</v>
      </c>
      <c r="D18" s="8" t="str">
        <f t="shared" si="0"/>
        <v>HKD-9MD=</v>
      </c>
      <c r="E18" s="67" t="s">
        <v>75</v>
      </c>
      <c r="F18" s="68" t="s">
        <v>75</v>
      </c>
      <c r="G18" s="68" t="b">
        <f t="shared" si="4"/>
        <v>0</v>
      </c>
      <c r="H18" s="69" t="e">
        <f>IF($G18,_xll.qlIndexAddFixings($J18,$E18,$F18/100,TRUE,ISERROR($K18)),NA())</f>
        <v>#N/A</v>
      </c>
      <c r="I18" s="63"/>
      <c r="J18" s="70" t="str">
        <f t="shared" si="1"/>
        <v>Hkd-9M</v>
      </c>
      <c r="K18" s="8" t="e">
        <f>_xll.qlIndexFixing($J18,$E18,TRUE,$G18)</f>
        <v>#NUM!</v>
      </c>
      <c r="L18" s="8" t="e">
        <f>IF($H18,_xll.qlIndexFixing($J18,$E18,FALSE,$G18),"-")</f>
        <v>#N/A</v>
      </c>
      <c r="M18" s="8" t="e">
        <f t="shared" si="5"/>
        <v>#NUM!</v>
      </c>
      <c r="N18" s="71" t="e">
        <f>_xll.qlIndexFixing($J18,$E18,TRUE,$L18)</f>
        <v>#NUM!</v>
      </c>
      <c r="O18" s="37">
        <f t="shared" si="6"/>
        <v>0</v>
      </c>
      <c r="P18" s="49"/>
      <c r="Q18" s="1"/>
      <c r="R18" s="1" t="str">
        <f t="shared" si="2"/>
        <v>HKD9MD_Quote</v>
      </c>
      <c r="S18" s="87">
        <f>_xll.qlQuoteValue(R18,ISERROR(H18))</f>
        <v>6.2143000000000007E-3</v>
      </c>
      <c r="T18" s="86" t="e">
        <f t="shared" si="3"/>
        <v>#N/A</v>
      </c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48"/>
      <c r="C19" s="66" t="s">
        <v>15</v>
      </c>
      <c r="D19" s="8" t="str">
        <f t="shared" si="0"/>
        <v>HKD-10MD=</v>
      </c>
      <c r="E19" s="67" t="s">
        <v>75</v>
      </c>
      <c r="F19" s="68" t="s">
        <v>75</v>
      </c>
      <c r="G19" s="68" t="b">
        <f t="shared" si="4"/>
        <v>0</v>
      </c>
      <c r="H19" s="69" t="e">
        <f>IF($G19,_xll.qlIndexAddFixings($J19,$E19,$F19/100,TRUE,ISERROR($K19)),NA())</f>
        <v>#N/A</v>
      </c>
      <c r="I19" s="63"/>
      <c r="J19" s="70" t="str">
        <f t="shared" si="1"/>
        <v>Hkd-10M</v>
      </c>
      <c r="K19" s="8" t="e">
        <f>_xll.qlIndexFixing($J19,$E19,TRUE,$G19)</f>
        <v>#NUM!</v>
      </c>
      <c r="L19" s="8" t="e">
        <f>IF($H19,_xll.qlIndexFixing($J19,$E19,FALSE,$G19),"-")</f>
        <v>#N/A</v>
      </c>
      <c r="M19" s="8" t="e">
        <f t="shared" si="5"/>
        <v>#NUM!</v>
      </c>
      <c r="N19" s="71" t="e">
        <f>_xll.qlIndexFixing($J19,$E19,TRUE,$L19)</f>
        <v>#NUM!</v>
      </c>
      <c r="O19" s="37">
        <f t="shared" si="6"/>
        <v>0</v>
      </c>
      <c r="P19" s="49"/>
      <c r="Q19" s="1"/>
      <c r="R19" s="1" t="str">
        <f t="shared" si="2"/>
        <v>HKD10MD_Quote</v>
      </c>
      <c r="S19" s="87">
        <f>_xll.qlQuoteValue(R19,ISERROR(H19))</f>
        <v>7.0143000000000002E-3</v>
      </c>
      <c r="T19" s="86" t="e">
        <f t="shared" si="3"/>
        <v>#N/A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48"/>
      <c r="C20" s="66" t="s">
        <v>16</v>
      </c>
      <c r="D20" s="8" t="str">
        <f t="shared" si="0"/>
        <v>HKD-11MD=</v>
      </c>
      <c r="E20" s="67" t="s">
        <v>75</v>
      </c>
      <c r="F20" s="68" t="s">
        <v>75</v>
      </c>
      <c r="G20" s="68" t="b">
        <f t="shared" si="4"/>
        <v>0</v>
      </c>
      <c r="H20" s="69" t="e">
        <f>IF($G20,_xll.qlIndexAddFixings($J20,$E20,$F20/100,TRUE,ISERROR($K20)),NA())</f>
        <v>#N/A</v>
      </c>
      <c r="I20" s="63"/>
      <c r="J20" s="70" t="str">
        <f t="shared" si="1"/>
        <v>Hkd-11M</v>
      </c>
      <c r="K20" s="8" t="e">
        <f>_xll.qlIndexFixing($J20,$E20,TRUE,$G20)</f>
        <v>#NUM!</v>
      </c>
      <c r="L20" s="8" t="e">
        <f>IF($H20,_xll.qlIndexFixing($J20,$E20,FALSE,$G20),"-")</f>
        <v>#N/A</v>
      </c>
      <c r="M20" s="8" t="e">
        <f t="shared" si="5"/>
        <v>#NUM!</v>
      </c>
      <c r="N20" s="71" t="e">
        <f>_xll.qlIndexFixing($J20,$E20,TRUE,$L20)</f>
        <v>#NUM!</v>
      </c>
      <c r="O20" s="37">
        <f t="shared" si="6"/>
        <v>0</v>
      </c>
      <c r="P20" s="49"/>
      <c r="Q20" s="1"/>
      <c r="R20" s="1" t="str">
        <f t="shared" si="2"/>
        <v>HKD11MD_Quote</v>
      </c>
      <c r="S20" s="87">
        <f>_xll.qlQuoteValue(R20,ISERROR(H20))</f>
        <v>7.8356999999999993E-3</v>
      </c>
      <c r="T20" s="86" t="e">
        <f t="shared" si="3"/>
        <v>#N/A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48"/>
      <c r="C21" s="72" t="s">
        <v>19</v>
      </c>
      <c r="D21" s="36" t="str">
        <f t="shared" si="0"/>
        <v>HKD-1YD=</v>
      </c>
      <c r="E21" s="73" t="s">
        <v>75</v>
      </c>
      <c r="F21" s="74" t="s">
        <v>75</v>
      </c>
      <c r="G21" s="74" t="b">
        <f t="shared" si="4"/>
        <v>0</v>
      </c>
      <c r="H21" s="75" t="e">
        <f>IF($G21,_xll.qlIndexAddFixings($J21,$E21,$F21/100,TRUE,ISERROR($K21)),NA())</f>
        <v>#N/A</v>
      </c>
      <c r="I21" s="63"/>
      <c r="J21" s="76" t="str">
        <f t="shared" si="1"/>
        <v>Hkd-1Y</v>
      </c>
      <c r="K21" s="36" t="e">
        <f>_xll.qlIndexFixing($J21,$E21,TRUE,$G21)</f>
        <v>#NUM!</v>
      </c>
      <c r="L21" s="36" t="e">
        <f>IF($H21,_xll.qlIndexFixing($J21,$E21,FALSE,$G21),"-")</f>
        <v>#N/A</v>
      </c>
      <c r="M21" s="36" t="e">
        <f t="shared" si="5"/>
        <v>#NUM!</v>
      </c>
      <c r="N21" s="77" t="e">
        <f>_xll.qlIndexFixing($J21,$E21,TRUE,$L21)</f>
        <v>#NUM!</v>
      </c>
      <c r="O21" s="38">
        <f t="shared" si="6"/>
        <v>0</v>
      </c>
      <c r="P21" s="49"/>
      <c r="Q21" s="1"/>
      <c r="R21" s="1" t="str">
        <f t="shared" si="2"/>
        <v>HKD1YD_Quote</v>
      </c>
      <c r="S21" s="87">
        <f>_xll.qlQuoteValue(R21,ISERROR(H21))</f>
        <v>8.7071000000000006E-3</v>
      </c>
      <c r="T21" s="86" t="e">
        <f t="shared" si="3"/>
        <v>#N/A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" thickBot="1" x14ac:dyDescent="0.25">
      <c r="A22" s="1"/>
      <c r="B22" s="50"/>
      <c r="C22" s="52"/>
      <c r="D22" s="52"/>
      <c r="E22" s="55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" thickBot="1" x14ac:dyDescent="0.25">
      <c r="A23" s="1"/>
      <c r="B23" s="1"/>
      <c r="C23" s="1"/>
      <c r="D23" s="1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1" customFormat="1" x14ac:dyDescent="0.2">
      <c r="C24" s="24" t="s">
        <v>60</v>
      </c>
      <c r="D24" s="25" t="s">
        <v>68</v>
      </c>
      <c r="E24" s="26" t="s">
        <v>68</v>
      </c>
      <c r="F24" s="9"/>
    </row>
    <row r="25" spans="1:30" s="1" customFormat="1" x14ac:dyDescent="0.2">
      <c r="C25" s="27" t="s">
        <v>0</v>
      </c>
      <c r="D25" s="2" t="s">
        <v>1</v>
      </c>
      <c r="E25" s="28" t="s">
        <v>52</v>
      </c>
      <c r="J25" s="7"/>
    </row>
    <row r="26" spans="1:30" s="1" customFormat="1" x14ac:dyDescent="0.2">
      <c r="C26" s="27" t="s">
        <v>73</v>
      </c>
      <c r="D26" s="2" t="s">
        <v>68</v>
      </c>
      <c r="E26" s="28" t="s">
        <v>68</v>
      </c>
      <c r="J26" s="7"/>
    </row>
    <row r="27" spans="1:30" s="1" customFormat="1" x14ac:dyDescent="0.2">
      <c r="C27" s="27" t="s">
        <v>74</v>
      </c>
      <c r="D27" s="2" t="s">
        <v>68</v>
      </c>
      <c r="E27" s="28" t="s">
        <v>68</v>
      </c>
      <c r="J27" s="7"/>
    </row>
    <row r="28" spans="1:30" s="1" customFormat="1" x14ac:dyDescent="0.2">
      <c r="C28" s="27" t="s">
        <v>61</v>
      </c>
      <c r="D28" s="2" t="s">
        <v>68</v>
      </c>
      <c r="E28" s="28" t="s">
        <v>68</v>
      </c>
    </row>
    <row r="29" spans="1:30" s="1" customFormat="1" x14ac:dyDescent="0.2">
      <c r="C29" s="27" t="s">
        <v>59</v>
      </c>
      <c r="D29" s="2" t="s">
        <v>68</v>
      </c>
      <c r="E29" s="28" t="s">
        <v>68</v>
      </c>
    </row>
    <row r="30" spans="1:30" s="1" customFormat="1" ht="12" thickBot="1" x14ac:dyDescent="0.25">
      <c r="C30" s="29" t="s">
        <v>58</v>
      </c>
      <c r="D30" s="56" t="s">
        <v>68</v>
      </c>
      <c r="E30" s="57" t="s">
        <v>68</v>
      </c>
    </row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0" type="noConversion"/>
  <conditionalFormatting sqref="M4:M21">
    <cfRule type="cellIs" dxfId="9" priority="1" stopIfTrue="1" operator="greaterThan">
      <formula>0</formula>
    </cfRule>
    <cfRule type="cellIs" dxfId="8" priority="2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41"/>
  <sheetViews>
    <sheetView workbookViewId="0">
      <selection activeCell="J2" sqref="J2"/>
    </sheetView>
  </sheetViews>
  <sheetFormatPr defaultRowHeight="11.25" x14ac:dyDescent="0.2"/>
  <cols>
    <col min="1" max="2" width="5" customWidth="1"/>
    <col min="3" max="3" width="6.6640625" bestFit="1" customWidth="1"/>
    <col min="4" max="4" width="14.1640625" bestFit="1" customWidth="1"/>
    <col min="5" max="5" width="15" customWidth="1"/>
    <col min="6" max="6" width="8.6640625" customWidth="1"/>
    <col min="7" max="7" width="7" bestFit="1" customWidth="1"/>
    <col min="8" max="8" width="6.5" bestFit="1" customWidth="1"/>
    <col min="9" max="9" width="5" customWidth="1"/>
    <col min="10" max="10" width="14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hidden="1" customWidth="1"/>
    <col min="16" max="17" width="5" customWidth="1"/>
    <col min="18" max="18" width="4.6640625" bestFit="1" customWidth="1"/>
    <col min="19" max="19" width="5.6640625" bestFit="1" customWidth="1"/>
    <col min="20" max="20" width="7.1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2.5" customHeight="1" x14ac:dyDescent="0.4">
      <c r="A2" s="1"/>
      <c r="B2" s="40"/>
      <c r="C2" s="41"/>
      <c r="D2" s="42" t="str">
        <f>VLOOKUP(Currency,Traits,2,FALSE)</f>
        <v>-</v>
      </c>
      <c r="E2" s="43"/>
      <c r="F2" s="44"/>
      <c r="G2" s="44"/>
      <c r="H2" s="41"/>
      <c r="I2" s="41"/>
      <c r="J2" s="45" t="str">
        <f>VLOOKUP(Currency,Traits,3,FALSE)</f>
        <v>-</v>
      </c>
      <c r="K2" s="41"/>
      <c r="L2" s="41"/>
      <c r="M2" s="46">
        <f>MAX(O4:O21)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_xll.RData(D4:D21,E3:F3,"RTFEED:IDN",,,E4)</f>
        <v>Updated at 20:29:13</v>
      </c>
      <c r="E3" s="33" t="s">
        <v>45</v>
      </c>
      <c r="F3" s="33" t="s">
        <v>44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18</v>
      </c>
      <c r="D4" s="35" t="str">
        <f t="shared" ref="D4:D21" si="0">Currency&amp;$D$2&amp;$C4&amp;"D="</f>
        <v>HKD-OND=</v>
      </c>
      <c r="E4" s="59" t="s">
        <v>75</v>
      </c>
      <c r="F4" s="60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21" si="1">PROPER(Currency)&amp;$J$2&amp;$C4</f>
        <v>Hkd-ON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54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71</v>
      </c>
      <c r="D5" s="8" t="str">
        <f t="shared" si="0"/>
        <v>HKD-TND=</v>
      </c>
      <c r="E5" s="67" t="s">
        <v>75</v>
      </c>
      <c r="F5" s="88" t="s">
        <v>75</v>
      </c>
      <c r="G5" s="68" t="b">
        <f t="shared" ref="G5:G21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Hkd-TN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>K5-L5</f>
        <v>#NUM!</v>
      </c>
      <c r="N5" s="71" t="e">
        <f>_xll.qlIndexFixing($J5,$E5,TRUE,$L5)</f>
        <v>#NUM!</v>
      </c>
      <c r="O5" s="37"/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72</v>
      </c>
      <c r="D6" s="8" t="str">
        <f t="shared" si="0"/>
        <v>HKD-SND=</v>
      </c>
      <c r="E6" s="67" t="s">
        <v>75</v>
      </c>
      <c r="F6" s="8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Hkd-SN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>K6-L6</f>
        <v>#NUM!</v>
      </c>
      <c r="N6" s="71" t="e">
        <f>_xll.qlIndexFixing($J6,$E6,TRUE,$L6)</f>
        <v>#NUM!</v>
      </c>
      <c r="O6" s="37"/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39</v>
      </c>
      <c r="D7" s="8" t="str">
        <f t="shared" si="0"/>
        <v>HKD-SWD=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Hkd-SW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ref="M7:M21" si="3">K7-L7</f>
        <v>#NUM!</v>
      </c>
      <c r="N7" s="71" t="e">
        <f>_xll.qlIndexFixing($J7,$E7,TRUE,$L7)</f>
        <v>#NUM!</v>
      </c>
      <c r="O7" s="37">
        <f t="shared" ref="O7:O21" si="4">IF(ISERROR(M7),0,ABS(M7))</f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4</v>
      </c>
      <c r="D8" s="8" t="str">
        <f t="shared" si="0"/>
        <v>HKD-2WD=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Hkd-2W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37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6</v>
      </c>
      <c r="D9" s="8" t="str">
        <f t="shared" si="0"/>
        <v>HKD-3WD=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Hkd-3W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37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5</v>
      </c>
      <c r="D10" s="8" t="str">
        <f t="shared" si="0"/>
        <v>HKD-1MD=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Hkd-1M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37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7</v>
      </c>
      <c r="D11" s="8" t="str">
        <f t="shared" si="0"/>
        <v>HKD-2MD=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Hkd-2M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37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8</v>
      </c>
      <c r="D12" s="8" t="str">
        <f t="shared" si="0"/>
        <v>HKD-3MD=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Hkd-3M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37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9</v>
      </c>
      <c r="D13" s="8" t="str">
        <f t="shared" si="0"/>
        <v>HKD-4MD=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Hkd-4M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37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10</v>
      </c>
      <c r="D14" s="8" t="str">
        <f t="shared" si="0"/>
        <v>HKD-5MD=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Hkd-5M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37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11</v>
      </c>
      <c r="D15" s="8" t="str">
        <f t="shared" si="0"/>
        <v>HKD-6MD=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Hkd-6M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37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12</v>
      </c>
      <c r="D16" s="8" t="str">
        <f t="shared" si="0"/>
        <v>HKD-7MD=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Hkd-7M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37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13</v>
      </c>
      <c r="D17" s="8" t="str">
        <f t="shared" si="0"/>
        <v>HKD-8MD=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Hkd-8M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37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66" t="s">
        <v>14</v>
      </c>
      <c r="D18" s="8" t="str">
        <f t="shared" si="0"/>
        <v>HKD-9MD=</v>
      </c>
      <c r="E18" s="67" t="s">
        <v>75</v>
      </c>
      <c r="F18" s="68" t="s">
        <v>75</v>
      </c>
      <c r="G18" s="68" t="b">
        <f t="shared" si="2"/>
        <v>0</v>
      </c>
      <c r="H18" s="69" t="e">
        <f>IF($G18,_xll.qlIndexAddFixings($J18,$E18,$F18/100,TRUE,ISERROR($K18)),NA())</f>
        <v>#N/A</v>
      </c>
      <c r="I18" s="63"/>
      <c r="J18" s="70" t="str">
        <f t="shared" si="1"/>
        <v>Hkd-9M</v>
      </c>
      <c r="K18" s="8" t="e">
        <f>_xll.qlIndexFixing($J18,$E18,TRUE,$G18)</f>
        <v>#NUM!</v>
      </c>
      <c r="L18" s="8" t="e">
        <f>IF($H18,_xll.qlIndexFixing($J18,$E18,FALSE,$G18),"-")</f>
        <v>#N/A</v>
      </c>
      <c r="M18" s="8" t="e">
        <f t="shared" si="3"/>
        <v>#NUM!</v>
      </c>
      <c r="N18" s="71" t="e">
        <f>_xll.qlIndexFixing($J18,$E18,TRUE,$L18)</f>
        <v>#NUM!</v>
      </c>
      <c r="O18" s="37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48"/>
      <c r="C19" s="66" t="s">
        <v>15</v>
      </c>
      <c r="D19" s="8" t="str">
        <f t="shared" si="0"/>
        <v>HKD-10MD=</v>
      </c>
      <c r="E19" s="67" t="s">
        <v>75</v>
      </c>
      <c r="F19" s="68" t="s">
        <v>75</v>
      </c>
      <c r="G19" s="68" t="b">
        <f t="shared" si="2"/>
        <v>0</v>
      </c>
      <c r="H19" s="69" t="e">
        <f>IF($G19,_xll.qlIndexAddFixings($J19,$E19,$F19/100,TRUE,ISERROR($K19)),NA())</f>
        <v>#N/A</v>
      </c>
      <c r="I19" s="63"/>
      <c r="J19" s="70" t="str">
        <f t="shared" si="1"/>
        <v>Hkd-10M</v>
      </c>
      <c r="K19" s="8" t="e">
        <f>_xll.qlIndexFixing($J19,$E19,TRUE,$G19)</f>
        <v>#NUM!</v>
      </c>
      <c r="L19" s="8" t="e">
        <f>IF($H19,_xll.qlIndexFixing($J19,$E19,FALSE,$G19),"-")</f>
        <v>#N/A</v>
      </c>
      <c r="M19" s="8" t="e">
        <f t="shared" si="3"/>
        <v>#NUM!</v>
      </c>
      <c r="N19" s="71" t="e">
        <f>_xll.qlIndexFixing($J19,$E19,TRUE,$L19)</f>
        <v>#NUM!</v>
      </c>
      <c r="O19" s="37">
        <f t="shared" si="4"/>
        <v>0</v>
      </c>
      <c r="P19" s="49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"/>
      <c r="B20" s="48"/>
      <c r="C20" s="66" t="s">
        <v>16</v>
      </c>
      <c r="D20" s="8" t="str">
        <f t="shared" si="0"/>
        <v>HKD-11MD=</v>
      </c>
      <c r="E20" s="67" t="s">
        <v>75</v>
      </c>
      <c r="F20" s="68" t="s">
        <v>75</v>
      </c>
      <c r="G20" s="68" t="b">
        <f t="shared" si="2"/>
        <v>0</v>
      </c>
      <c r="H20" s="69" t="e">
        <f>IF($G20,_xll.qlIndexAddFixings($J20,$E20,$F20/100,TRUE,ISERROR($K20)),NA())</f>
        <v>#N/A</v>
      </c>
      <c r="I20" s="63"/>
      <c r="J20" s="70" t="str">
        <f t="shared" si="1"/>
        <v>Hkd-11M</v>
      </c>
      <c r="K20" s="8" t="e">
        <f>_xll.qlIndexFixing($J20,$E20,TRUE,$G20)</f>
        <v>#NUM!</v>
      </c>
      <c r="L20" s="8" t="e">
        <f>IF($H20,_xll.qlIndexFixing($J20,$E20,FALSE,$G20),"-")</f>
        <v>#N/A</v>
      </c>
      <c r="M20" s="8" t="e">
        <f t="shared" si="3"/>
        <v>#NUM!</v>
      </c>
      <c r="N20" s="71" t="e">
        <f>_xll.qlIndexFixing($J20,$E20,TRUE,$L20)</f>
        <v>#NUM!</v>
      </c>
      <c r="O20" s="37">
        <f t="shared" si="4"/>
        <v>0</v>
      </c>
      <c r="P20" s="49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/>
      <c r="B21" s="48"/>
      <c r="C21" s="72" t="s">
        <v>19</v>
      </c>
      <c r="D21" s="36" t="str">
        <f t="shared" si="0"/>
        <v>HKD-1YD=</v>
      </c>
      <c r="E21" s="73" t="s">
        <v>75</v>
      </c>
      <c r="F21" s="74" t="s">
        <v>75</v>
      </c>
      <c r="G21" s="74" t="b">
        <f t="shared" si="2"/>
        <v>0</v>
      </c>
      <c r="H21" s="75" t="e">
        <f>IF($G21,_xll.qlIndexAddFixings($J21,$E21,$F21/100,TRUE,ISERROR($K21)),NA())</f>
        <v>#N/A</v>
      </c>
      <c r="I21" s="63"/>
      <c r="J21" s="76" t="str">
        <f t="shared" si="1"/>
        <v>Hkd-1Y</v>
      </c>
      <c r="K21" s="36" t="e">
        <f>_xll.qlIndexFixing($J21,$E21,TRUE,$G21)</f>
        <v>#NUM!</v>
      </c>
      <c r="L21" s="36" t="e">
        <f>IF($H21,_xll.qlIndexFixing($J21,$E21,FALSE,$G21),"-")</f>
        <v>#N/A</v>
      </c>
      <c r="M21" s="36" t="e">
        <f t="shared" si="3"/>
        <v>#NUM!</v>
      </c>
      <c r="N21" s="77" t="e">
        <f>_xll.qlIndexFixing($J21,$E21,TRUE,$L21)</f>
        <v>#NUM!</v>
      </c>
      <c r="O21" s="38">
        <f t="shared" si="4"/>
        <v>0</v>
      </c>
      <c r="P21" s="49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" thickBot="1" x14ac:dyDescent="0.25">
      <c r="A22" s="1"/>
      <c r="B22" s="50"/>
      <c r="C22" s="52"/>
      <c r="D22" s="52"/>
      <c r="E22" s="55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" thickBot="1" x14ac:dyDescent="0.25">
      <c r="A23" s="1"/>
      <c r="B23" s="1"/>
      <c r="C23" s="1"/>
      <c r="D23" s="1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1" customFormat="1" x14ac:dyDescent="0.2">
      <c r="C24" s="24" t="s">
        <v>60</v>
      </c>
      <c r="D24" s="25" t="s">
        <v>68</v>
      </c>
      <c r="E24" s="26" t="s">
        <v>68</v>
      </c>
      <c r="F24" s="9"/>
    </row>
    <row r="25" spans="1:30" s="1" customFormat="1" x14ac:dyDescent="0.2">
      <c r="C25" s="27" t="s">
        <v>0</v>
      </c>
      <c r="D25" s="2" t="s">
        <v>20</v>
      </c>
      <c r="E25" s="28" t="s">
        <v>53</v>
      </c>
      <c r="J25" s="7"/>
    </row>
    <row r="26" spans="1:30" s="1" customFormat="1" x14ac:dyDescent="0.2">
      <c r="C26" s="27" t="s">
        <v>73</v>
      </c>
      <c r="D26" s="2" t="s">
        <v>68</v>
      </c>
      <c r="E26" s="28" t="s">
        <v>68</v>
      </c>
      <c r="J26" s="7"/>
    </row>
    <row r="27" spans="1:30" s="1" customFormat="1" x14ac:dyDescent="0.2">
      <c r="C27" s="27" t="s">
        <v>74</v>
      </c>
      <c r="D27" s="2" t="s">
        <v>68</v>
      </c>
      <c r="E27" s="28" t="s">
        <v>68</v>
      </c>
      <c r="J27" s="7"/>
    </row>
    <row r="28" spans="1:30" s="1" customFormat="1" x14ac:dyDescent="0.2">
      <c r="C28" s="27" t="s">
        <v>61</v>
      </c>
      <c r="D28" s="2" t="s">
        <v>68</v>
      </c>
      <c r="E28" s="28" t="s">
        <v>68</v>
      </c>
    </row>
    <row r="29" spans="1:30" s="1" customFormat="1" x14ac:dyDescent="0.2">
      <c r="C29" s="27" t="s">
        <v>59</v>
      </c>
      <c r="D29" s="2" t="s">
        <v>68</v>
      </c>
      <c r="E29" s="28" t="s">
        <v>68</v>
      </c>
    </row>
    <row r="30" spans="1:30" s="1" customFormat="1" ht="12" thickBot="1" x14ac:dyDescent="0.25">
      <c r="C30" s="29" t="s">
        <v>58</v>
      </c>
      <c r="D30" s="56" t="s">
        <v>68</v>
      </c>
      <c r="E30" s="57" t="s">
        <v>68</v>
      </c>
    </row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</sheetData>
  <phoneticPr fontId="0" type="noConversion"/>
  <conditionalFormatting sqref="M4:M21">
    <cfRule type="cellIs" dxfId="7" priority="1" stopIfTrue="1" operator="greaterThan">
      <formula>0</formula>
    </cfRule>
    <cfRule type="cellIs" dxfId="6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38"/>
  <sheetViews>
    <sheetView workbookViewId="0">
      <selection activeCell="J2" sqref="J2"/>
    </sheetView>
  </sheetViews>
  <sheetFormatPr defaultRowHeight="11.25" x14ac:dyDescent="0.2"/>
  <cols>
    <col min="1" max="2" width="4.1640625" customWidth="1"/>
    <col min="3" max="3" width="6.6640625" bestFit="1" customWidth="1"/>
    <col min="4" max="4" width="12.6640625" bestFit="1" customWidth="1"/>
    <col min="5" max="5" width="18.6640625" bestFit="1" customWidth="1"/>
    <col min="6" max="6" width="11.5" customWidth="1"/>
    <col min="7" max="7" width="7" bestFit="1" customWidth="1"/>
    <col min="8" max="8" width="6.5" bestFit="1" customWidth="1"/>
    <col min="9" max="9" width="4.1640625" customWidth="1"/>
    <col min="10" max="10" width="26.332031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bestFit="1" customWidth="1"/>
    <col min="16" max="17" width="4.1640625" customWidth="1"/>
    <col min="18" max="18" width="4.6640625" bestFit="1" customWidth="1"/>
    <col min="19" max="19" width="6.1640625" bestFit="1" customWidth="1"/>
    <col min="20" max="20" width="18.6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x14ac:dyDescent="0.4">
      <c r="A2" s="1"/>
      <c r="B2" s="40"/>
      <c r="C2" s="41"/>
      <c r="D2" s="42" t="str">
        <f>VLOOKUP(Currency,Traits,2,FALSE)</f>
        <v>SFIX</v>
      </c>
      <c r="E2" s="43"/>
      <c r="F2" s="44"/>
      <c r="G2" s="44"/>
      <c r="H2" s="41"/>
      <c r="I2" s="41"/>
      <c r="J2" s="45" t="str">
        <f>VLOOKUP(Currency,Traits,3,FALSE)</f>
        <v>LiborSwapIsdaFixAm</v>
      </c>
      <c r="K2" s="41"/>
      <c r="L2" s="41"/>
      <c r="M2" s="46">
        <f>MAX(O4:O19)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_xll.RData(D4:D18,E3:F3,"RTFEED:IDN",,,E4)</f>
        <v>Updated at 20:29:14</v>
      </c>
      <c r="E3" s="33" t="s">
        <v>45</v>
      </c>
      <c r="F3" s="33" t="s">
        <v>40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19</v>
      </c>
      <c r="D4" s="35" t="str">
        <f t="shared" ref="D4:D18" si="0">Currency&amp;$D$2&amp;$C4&amp;"="</f>
        <v>HKDSFIX1Y=</v>
      </c>
      <c r="E4" s="59" t="s">
        <v>75</v>
      </c>
      <c r="F4" s="61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18" si="1">PROPER(Currency)&amp;$J$2&amp;$C4</f>
        <v>HkdLiborSwapIsdaFixAm1Y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78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22</v>
      </c>
      <c r="D5" s="8" t="str">
        <f t="shared" si="0"/>
        <v>HKDSFIX2Y=</v>
      </c>
      <c r="E5" s="67" t="s">
        <v>75</v>
      </c>
      <c r="F5" s="68" t="s">
        <v>75</v>
      </c>
      <c r="G5" s="68" t="b">
        <f t="shared" ref="G5:G18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HkdLiborSwapIsdaFixAm2Y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ref="M5:M18" si="3">K5-L5</f>
        <v>#NUM!</v>
      </c>
      <c r="N5" s="71" t="e">
        <f>_xll.qlIndexFixing($J5,$E5,TRUE,$L5)</f>
        <v>#NUM!</v>
      </c>
      <c r="O5" s="78">
        <f t="shared" ref="O5:O18" si="4">IF(ISERROR(M5),0,ABS(M5))</f>
        <v>0</v>
      </c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23</v>
      </c>
      <c r="D6" s="8" t="str">
        <f t="shared" si="0"/>
        <v>HKDSFIX3Y=</v>
      </c>
      <c r="E6" s="67" t="s">
        <v>75</v>
      </c>
      <c r="F6" s="6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HkdLiborSwapIsdaFixAm3Y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3"/>
        <v>#NUM!</v>
      </c>
      <c r="N6" s="71" t="e">
        <f>_xll.qlIndexFixing($J6,$E6,TRUE,$L6)</f>
        <v>#NUM!</v>
      </c>
      <c r="O6" s="78">
        <f t="shared" si="4"/>
        <v>0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24</v>
      </c>
      <c r="D7" s="8" t="str">
        <f t="shared" si="0"/>
        <v>HKDSFIX4Y=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HkdLiborSwapIsdaFixAm4Y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si="3"/>
        <v>#NUM!</v>
      </c>
      <c r="N7" s="71" t="e">
        <f>_xll.qlIndexFixing($J7,$E7,TRUE,$L7)</f>
        <v>#NUM!</v>
      </c>
      <c r="O7" s="78">
        <f t="shared" si="4"/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25</v>
      </c>
      <c r="D8" s="8" t="str">
        <f t="shared" si="0"/>
        <v>HKDSFIX5Y=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HkdLiborSwapIsdaFixAm5Y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78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26</v>
      </c>
      <c r="D9" s="8" t="str">
        <f t="shared" si="0"/>
        <v>HKDSFIX6Y=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HkdLiborSwapIsdaFixAm6Y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78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27</v>
      </c>
      <c r="D10" s="8" t="str">
        <f t="shared" si="0"/>
        <v>HKDSFIX7Y=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HkdLiborSwapIsdaFixAm7Y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78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28</v>
      </c>
      <c r="D11" s="8" t="str">
        <f t="shared" si="0"/>
        <v>HKDSFIX8Y=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HkdLiborSwapIsdaFixAm8Y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78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29</v>
      </c>
      <c r="D12" s="8" t="str">
        <f t="shared" si="0"/>
        <v>HKDSFIX9Y=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HkdLiborSwapIsdaFixAm9Y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78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30</v>
      </c>
      <c r="D13" s="8" t="str">
        <f t="shared" si="0"/>
        <v>HKDSFIX10Y=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HkdLiborSwapIsdaFixAm10Y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78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31</v>
      </c>
      <c r="D14" s="8" t="str">
        <f t="shared" si="0"/>
        <v>HKDSFIX12Y=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HkdLiborSwapIsdaFixAm12Y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78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32</v>
      </c>
      <c r="D15" s="8" t="str">
        <f t="shared" si="0"/>
        <v>HKDSFIX15Y=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HkdLiborSwapIsdaFixAm15Y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78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33</v>
      </c>
      <c r="D16" s="8" t="str">
        <f t="shared" si="0"/>
        <v>HKDSFIX20Y=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HkdLiborSwapIsdaFixAm20Y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78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34</v>
      </c>
      <c r="D17" s="8" t="str">
        <f t="shared" si="0"/>
        <v>HKDSFIX25Y=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HkdLiborSwapIsdaFixAm25Y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78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72" t="s">
        <v>35</v>
      </c>
      <c r="D18" s="36" t="str">
        <f t="shared" si="0"/>
        <v>HKDSFIX30Y=</v>
      </c>
      <c r="E18" s="73" t="s">
        <v>75</v>
      </c>
      <c r="F18" s="74" t="s">
        <v>75</v>
      </c>
      <c r="G18" s="74" t="b">
        <f t="shared" si="2"/>
        <v>0</v>
      </c>
      <c r="H18" s="75" t="e">
        <f>IF($G18,_xll.qlIndexAddFixings($J18,$E18,$F18/100,TRUE,ISERROR($K18)),NA())</f>
        <v>#N/A</v>
      </c>
      <c r="I18" s="63"/>
      <c r="J18" s="76" t="str">
        <f t="shared" si="1"/>
        <v>HkdLiborSwapIsdaFixAm30Y</v>
      </c>
      <c r="K18" s="36" t="e">
        <f>_xll.qlIndexFixing($J18,$E18,TRUE,$G18)</f>
        <v>#NUM!</v>
      </c>
      <c r="L18" s="36" t="e">
        <f>IF($H18,_xll.qlIndexFixing($J18,$E18,FALSE,$G18),"-")</f>
        <v>#N/A</v>
      </c>
      <c r="M18" s="36" t="e">
        <f t="shared" si="3"/>
        <v>#NUM!</v>
      </c>
      <c r="N18" s="77" t="e">
        <f>_xll.qlIndexFixing($J18,$E18,TRUE,$L18)</f>
        <v>#NUM!</v>
      </c>
      <c r="O18" s="79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" thickBot="1" x14ac:dyDescent="0.25">
      <c r="A19" s="1"/>
      <c r="B19" s="50"/>
      <c r="C19" s="51"/>
      <c r="D19" s="51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" thickBot="1" x14ac:dyDescent="0.25">
      <c r="A20" s="1"/>
      <c r="B20" s="1"/>
      <c r="C20" s="1"/>
      <c r="D20" s="1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1" customFormat="1" x14ac:dyDescent="0.2">
      <c r="C21" s="24" t="s">
        <v>60</v>
      </c>
      <c r="D21" s="25" t="s">
        <v>64</v>
      </c>
      <c r="E21" s="26" t="s">
        <v>70</v>
      </c>
    </row>
    <row r="22" spans="1:30" s="1" customFormat="1" x14ac:dyDescent="0.2">
      <c r="C22" s="27" t="s">
        <v>0</v>
      </c>
      <c r="D22" s="2" t="s">
        <v>21</v>
      </c>
      <c r="E22" s="28" t="s">
        <v>63</v>
      </c>
    </row>
    <row r="23" spans="1:30" s="1" customFormat="1" x14ac:dyDescent="0.2">
      <c r="C23" s="27" t="s">
        <v>73</v>
      </c>
      <c r="D23" s="2" t="s">
        <v>64</v>
      </c>
      <c r="E23" s="28" t="s">
        <v>65</v>
      </c>
    </row>
    <row r="24" spans="1:30" s="1" customFormat="1" x14ac:dyDescent="0.2">
      <c r="C24" s="27" t="s">
        <v>74</v>
      </c>
      <c r="D24" s="2" t="s">
        <v>64</v>
      </c>
      <c r="E24" s="28" t="s">
        <v>70</v>
      </c>
    </row>
    <row r="25" spans="1:30" s="1" customFormat="1" x14ac:dyDescent="0.2">
      <c r="C25" s="27" t="s">
        <v>61</v>
      </c>
      <c r="D25" s="2" t="s">
        <v>64</v>
      </c>
      <c r="E25" s="28" t="s">
        <v>70</v>
      </c>
    </row>
    <row r="26" spans="1:30" s="1" customFormat="1" x14ac:dyDescent="0.2">
      <c r="C26" s="27" t="s">
        <v>59</v>
      </c>
      <c r="D26" s="2" t="s">
        <v>64</v>
      </c>
      <c r="E26" s="28" t="s">
        <v>65</v>
      </c>
    </row>
    <row r="27" spans="1:30" s="1" customFormat="1" ht="12" thickBot="1" x14ac:dyDescent="0.25">
      <c r="C27" s="29" t="s">
        <v>58</v>
      </c>
      <c r="D27" s="30" t="s">
        <v>64</v>
      </c>
      <c r="E27" s="31" t="s">
        <v>65</v>
      </c>
    </row>
    <row r="28" spans="1:30" s="1" customFormat="1" x14ac:dyDescent="0.2"/>
    <row r="29" spans="1:30" s="1" customFormat="1" x14ac:dyDescent="0.2"/>
    <row r="30" spans="1:30" s="1" customFormat="1" x14ac:dyDescent="0.2"/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phoneticPr fontId="0" type="noConversion"/>
  <conditionalFormatting sqref="M4:M18">
    <cfRule type="cellIs" dxfId="5" priority="1" stopIfTrue="1" operator="greaterThan">
      <formula>0</formula>
    </cfRule>
    <cfRule type="cellIs" dxfId="4" priority="2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38"/>
  <sheetViews>
    <sheetView topLeftCell="B1" workbookViewId="0">
      <selection activeCell="J2" sqref="J2"/>
    </sheetView>
  </sheetViews>
  <sheetFormatPr defaultRowHeight="11.25" x14ac:dyDescent="0.2"/>
  <cols>
    <col min="1" max="2" width="4.1640625" customWidth="1"/>
    <col min="3" max="3" width="6.6640625" bestFit="1" customWidth="1"/>
    <col min="4" max="4" width="10.83203125" bestFit="1" customWidth="1"/>
    <col min="5" max="5" width="30.83203125" bestFit="1" customWidth="1"/>
    <col min="6" max="6" width="11.5" customWidth="1"/>
    <col min="7" max="7" width="7" bestFit="1" customWidth="1"/>
    <col min="8" max="8" width="6.5" bestFit="1" customWidth="1"/>
    <col min="9" max="9" width="4.1640625" customWidth="1"/>
    <col min="10" max="10" width="9.1640625" bestFit="1" customWidth="1"/>
    <col min="11" max="11" width="13.33203125" bestFit="1" customWidth="1"/>
    <col min="12" max="12" width="10.1640625" bestFit="1" customWidth="1"/>
    <col min="13" max="13" width="9" bestFit="1" customWidth="1"/>
    <col min="14" max="14" width="11.6640625" bestFit="1" customWidth="1"/>
    <col min="15" max="15" width="8.33203125" bestFit="1" customWidth="1"/>
    <col min="16" max="17" width="4.1640625" customWidth="1"/>
    <col min="18" max="18" width="4.6640625" bestFit="1" customWidth="1"/>
    <col min="19" max="19" width="7.1640625" bestFit="1" customWidth="1"/>
    <col min="20" max="20" width="18.6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x14ac:dyDescent="0.4">
      <c r="A2" s="1"/>
      <c r="B2" s="40"/>
      <c r="C2" s="41"/>
      <c r="D2" s="42" t="str">
        <f>VLOOKUP(Currency,Traits,2,FALSE)</f>
        <v>SFIXP</v>
      </c>
      <c r="E2" s="43"/>
      <c r="F2" s="44"/>
      <c r="G2" s="44"/>
      <c r="H2" s="41"/>
      <c r="I2" s="41"/>
      <c r="J2" s="45" t="str">
        <f>VLOOKUP(Currency,Traits,3,FALSE)</f>
        <v>LiborSwapIsdaFixPm</v>
      </c>
      <c r="K2" s="41"/>
      <c r="L2" s="41"/>
      <c r="M2" s="46">
        <f>MAX(O4:O19)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_xll.RData(D4:D18,E3:F3,"RTFEED:IDN",,,E4)</f>
        <v>Updated at 20:29:14</v>
      </c>
      <c r="E3" s="33" t="s">
        <v>45</v>
      </c>
      <c r="F3" s="33" t="s">
        <v>40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/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19</v>
      </c>
      <c r="D4" s="35" t="str">
        <f t="shared" ref="D4:D18" si="0">Currency&amp;$D$2&amp;$C4&amp;"="</f>
        <v>HKDSFIXP1Y=</v>
      </c>
      <c r="E4" s="59" t="s">
        <v>75</v>
      </c>
      <c r="F4" s="61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18" si="1">PROPER(Currency)&amp;$J$2&amp;$C4</f>
        <v>HkdLiborSwapIsdaFixPm1Y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78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22</v>
      </c>
      <c r="D5" s="8" t="str">
        <f t="shared" si="0"/>
        <v>HKDSFIXP2Y=</v>
      </c>
      <c r="E5" s="67" t="s">
        <v>75</v>
      </c>
      <c r="F5" s="68" t="s">
        <v>75</v>
      </c>
      <c r="G5" s="68" t="b">
        <f t="shared" ref="G5:G18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HkdLiborSwapIsdaFixPm2Y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ref="M5:M18" si="3">K5-L5</f>
        <v>#NUM!</v>
      </c>
      <c r="N5" s="71" t="e">
        <f>_xll.qlIndexFixing($J5,$E5,TRUE,$L5)</f>
        <v>#NUM!</v>
      </c>
      <c r="O5" s="78">
        <f t="shared" ref="O5:O18" si="4">IF(ISERROR(M5),0,ABS(M5))</f>
        <v>0</v>
      </c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23</v>
      </c>
      <c r="D6" s="8" t="str">
        <f t="shared" si="0"/>
        <v>HKDSFIXP3Y=</v>
      </c>
      <c r="E6" s="67" t="s">
        <v>75</v>
      </c>
      <c r="F6" s="6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HkdLiborSwapIsdaFixPm3Y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3"/>
        <v>#NUM!</v>
      </c>
      <c r="N6" s="71" t="e">
        <f>_xll.qlIndexFixing($J6,$E6,TRUE,$L6)</f>
        <v>#NUM!</v>
      </c>
      <c r="O6" s="78">
        <f t="shared" si="4"/>
        <v>0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24</v>
      </c>
      <c r="D7" s="8" t="str">
        <f t="shared" si="0"/>
        <v>HKDSFIXP4Y=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HkdLiborSwapIsdaFixPm4Y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si="3"/>
        <v>#NUM!</v>
      </c>
      <c r="N7" s="71" t="e">
        <f>_xll.qlIndexFixing($J7,$E7,TRUE,$L7)</f>
        <v>#NUM!</v>
      </c>
      <c r="O7" s="78">
        <f t="shared" si="4"/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25</v>
      </c>
      <c r="D8" s="8" t="str">
        <f t="shared" si="0"/>
        <v>HKDSFIXP5Y=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HkdLiborSwapIsdaFixPm5Y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78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26</v>
      </c>
      <c r="D9" s="8" t="str">
        <f t="shared" si="0"/>
        <v>HKDSFIXP6Y=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HkdLiborSwapIsdaFixPm6Y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78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27</v>
      </c>
      <c r="D10" s="8" t="str">
        <f t="shared" si="0"/>
        <v>HKDSFIXP7Y=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HkdLiborSwapIsdaFixPm7Y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78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28</v>
      </c>
      <c r="D11" s="8" t="str">
        <f t="shared" si="0"/>
        <v>HKDSFIXP8Y=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HkdLiborSwapIsdaFixPm8Y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78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29</v>
      </c>
      <c r="D12" s="8" t="str">
        <f t="shared" si="0"/>
        <v>HKDSFIXP9Y=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HkdLiborSwapIsdaFixPm9Y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78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30</v>
      </c>
      <c r="D13" s="8" t="str">
        <f t="shared" si="0"/>
        <v>HKDSFIXP10Y=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HkdLiborSwapIsdaFixPm10Y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78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31</v>
      </c>
      <c r="D14" s="8" t="str">
        <f t="shared" si="0"/>
        <v>HKDSFIXP12Y=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HkdLiborSwapIsdaFixPm12Y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78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32</v>
      </c>
      <c r="D15" s="8" t="str">
        <f t="shared" si="0"/>
        <v>HKDSFIXP15Y=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HkdLiborSwapIsdaFixPm15Y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78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33</v>
      </c>
      <c r="D16" s="8" t="str">
        <f t="shared" si="0"/>
        <v>HKDSFIXP20Y=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HkdLiborSwapIsdaFixPm20Y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78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34</v>
      </c>
      <c r="D17" s="8" t="str">
        <f t="shared" si="0"/>
        <v>HKDSFIXP25Y=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HkdLiborSwapIsdaFixPm25Y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78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72" t="s">
        <v>35</v>
      </c>
      <c r="D18" s="36" t="str">
        <f t="shared" si="0"/>
        <v>HKDSFIXP30Y=</v>
      </c>
      <c r="E18" s="73" t="s">
        <v>75</v>
      </c>
      <c r="F18" s="74" t="s">
        <v>75</v>
      </c>
      <c r="G18" s="74" t="b">
        <f t="shared" si="2"/>
        <v>0</v>
      </c>
      <c r="H18" s="75" t="e">
        <f>IF($G18,_xll.qlIndexAddFixings($J18,$E18,$F18/100,TRUE,ISERROR($K18)),NA())</f>
        <v>#N/A</v>
      </c>
      <c r="I18" s="63"/>
      <c r="J18" s="76" t="str">
        <f t="shared" si="1"/>
        <v>HkdLiborSwapIsdaFixPm30Y</v>
      </c>
      <c r="K18" s="36" t="e">
        <f>_xll.qlIndexFixing($J18,$E18,TRUE,$G18)</f>
        <v>#NUM!</v>
      </c>
      <c r="L18" s="36" t="e">
        <f>IF($H18,_xll.qlIndexFixing($J18,$E18,FALSE,$G18),"-")</f>
        <v>#N/A</v>
      </c>
      <c r="M18" s="36" t="e">
        <f t="shared" si="3"/>
        <v>#NUM!</v>
      </c>
      <c r="N18" s="77" t="e">
        <f>_xll.qlIndexFixing($J18,$E18,TRUE,$L18)</f>
        <v>#NUM!</v>
      </c>
      <c r="O18" s="79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" thickBot="1" x14ac:dyDescent="0.25">
      <c r="A19" s="1"/>
      <c r="B19" s="50"/>
      <c r="C19" s="51"/>
      <c r="D19" s="51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" thickBot="1" x14ac:dyDescent="0.25">
      <c r="A20" s="1"/>
      <c r="B20" s="1"/>
      <c r="C20" s="1"/>
      <c r="D20" s="1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1" customFormat="1" x14ac:dyDescent="0.2">
      <c r="C21" s="24" t="s">
        <v>60</v>
      </c>
      <c r="D21" s="89" t="s">
        <v>68</v>
      </c>
      <c r="E21" s="90" t="s">
        <v>68</v>
      </c>
    </row>
    <row r="22" spans="1:30" s="1" customFormat="1" x14ac:dyDescent="0.2">
      <c r="C22" s="27" t="s">
        <v>0</v>
      </c>
      <c r="D22" s="2" t="s">
        <v>42</v>
      </c>
      <c r="E22" s="28" t="s">
        <v>55</v>
      </c>
    </row>
    <row r="23" spans="1:30" s="1" customFormat="1" x14ac:dyDescent="0.2">
      <c r="C23" s="27" t="s">
        <v>73</v>
      </c>
      <c r="D23" s="2" t="s">
        <v>66</v>
      </c>
      <c r="E23" s="28" t="s">
        <v>67</v>
      </c>
    </row>
    <row r="24" spans="1:30" s="1" customFormat="1" x14ac:dyDescent="0.2">
      <c r="C24" s="27" t="s">
        <v>74</v>
      </c>
      <c r="D24" s="91" t="s">
        <v>68</v>
      </c>
      <c r="E24" s="92" t="s">
        <v>68</v>
      </c>
    </row>
    <row r="25" spans="1:30" s="1" customFormat="1" x14ac:dyDescent="0.2">
      <c r="C25" s="27" t="s">
        <v>61</v>
      </c>
      <c r="D25" s="91" t="s">
        <v>68</v>
      </c>
      <c r="E25" s="92" t="s">
        <v>68</v>
      </c>
    </row>
    <row r="26" spans="1:30" s="1" customFormat="1" x14ac:dyDescent="0.2">
      <c r="C26" s="27" t="s">
        <v>59</v>
      </c>
      <c r="D26" s="2" t="s">
        <v>66</v>
      </c>
      <c r="E26" s="28" t="s">
        <v>67</v>
      </c>
    </row>
    <row r="27" spans="1:30" s="1" customFormat="1" ht="12" thickBot="1" x14ac:dyDescent="0.25">
      <c r="C27" s="29" t="s">
        <v>58</v>
      </c>
      <c r="D27" s="30" t="s">
        <v>66</v>
      </c>
      <c r="E27" s="31" t="s">
        <v>67</v>
      </c>
    </row>
    <row r="28" spans="1:30" s="1" customFormat="1" x14ac:dyDescent="0.2"/>
    <row r="29" spans="1:30" s="1" customFormat="1" x14ac:dyDescent="0.2"/>
    <row r="30" spans="1:30" s="1" customFormat="1" x14ac:dyDescent="0.2"/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phoneticPr fontId="0" type="noConversion"/>
  <conditionalFormatting sqref="M4:M18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38"/>
  <sheetViews>
    <sheetView workbookViewId="0">
      <selection activeCell="J2" sqref="J2"/>
    </sheetView>
  </sheetViews>
  <sheetFormatPr defaultRowHeight="11.25" x14ac:dyDescent="0.2"/>
  <cols>
    <col min="1" max="2" width="4.1640625" customWidth="1"/>
    <col min="3" max="3" width="6.6640625" bestFit="1" customWidth="1"/>
    <col min="4" max="4" width="10.83203125" bestFit="1" customWidth="1"/>
    <col min="5" max="5" width="30.83203125" bestFit="1" customWidth="1"/>
    <col min="6" max="6" width="11.5" customWidth="1"/>
    <col min="7" max="7" width="7" bestFit="1" customWidth="1"/>
    <col min="8" max="8" width="6.5" bestFit="1" customWidth="1"/>
    <col min="9" max="9" width="4.1640625" customWidth="1"/>
    <col min="10" max="10" width="9.1640625" bestFit="1" customWidth="1"/>
    <col min="11" max="11" width="13.33203125" bestFit="1" customWidth="1"/>
    <col min="12" max="12" width="10.1640625" bestFit="1" customWidth="1"/>
    <col min="13" max="13" width="8.33203125" bestFit="1" customWidth="1"/>
    <col min="14" max="14" width="11.6640625" bestFit="1" customWidth="1"/>
    <col min="15" max="15" width="8.33203125" bestFit="1" customWidth="1"/>
    <col min="16" max="17" width="4.1640625" customWidth="1"/>
    <col min="18" max="18" width="4.6640625" bestFit="1" customWidth="1"/>
    <col min="19" max="19" width="6.1640625" bestFit="1" customWidth="1"/>
    <col min="20" max="20" width="18.6640625" bestFit="1" customWidth="1"/>
  </cols>
  <sheetData>
    <row r="1" spans="1:30" ht="12" thickBot="1" x14ac:dyDescent="0.25">
      <c r="A1" s="1"/>
      <c r="B1" s="1"/>
      <c r="C1" s="1"/>
      <c r="D1" s="2"/>
      <c r="E1" s="5"/>
      <c r="F1" s="4"/>
      <c r="G1" s="4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x14ac:dyDescent="0.4">
      <c r="A2" s="1"/>
      <c r="B2" s="40"/>
      <c r="C2" s="41"/>
      <c r="D2" s="42" t="str">
        <f>VLOOKUP(Currency,Traits,2,FALSE)</f>
        <v>-</v>
      </c>
      <c r="E2" s="43"/>
      <c r="F2" s="44"/>
      <c r="G2" s="44"/>
      <c r="H2" s="41"/>
      <c r="I2" s="41"/>
      <c r="J2" s="45" t="str">
        <f>VLOOKUP(Currency,Traits,3,FALSE)</f>
        <v>-</v>
      </c>
      <c r="K2" s="41"/>
      <c r="L2" s="41"/>
      <c r="M2" s="46">
        <f>MAX(O4:O19)</f>
        <v>0</v>
      </c>
      <c r="N2" s="41"/>
      <c r="O2" s="41"/>
      <c r="P2" s="4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2.5" x14ac:dyDescent="0.2">
      <c r="A3" s="1"/>
      <c r="B3" s="48"/>
      <c r="C3" s="32" t="s">
        <v>17</v>
      </c>
      <c r="D3" s="33" t="str">
        <f>_xll.RData(D4:D18,E3:F3,"RTFEED:IDN",,,E4)</f>
        <v>Updated at 20:29:13</v>
      </c>
      <c r="E3" s="33" t="s">
        <v>45</v>
      </c>
      <c r="F3" s="33" t="s">
        <v>40</v>
      </c>
      <c r="G3" s="33" t="s">
        <v>49</v>
      </c>
      <c r="H3" s="34" t="s">
        <v>36</v>
      </c>
      <c r="I3" s="3"/>
      <c r="J3" s="32" t="s">
        <v>46</v>
      </c>
      <c r="K3" s="33" t="s">
        <v>50</v>
      </c>
      <c r="L3" s="33" t="s">
        <v>37</v>
      </c>
      <c r="M3" s="33" t="s">
        <v>38</v>
      </c>
      <c r="N3" s="34" t="s">
        <v>57</v>
      </c>
      <c r="O3" s="39" t="s">
        <v>62</v>
      </c>
      <c r="P3" s="4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48"/>
      <c r="C4" s="58" t="s">
        <v>19</v>
      </c>
      <c r="D4" s="35" t="str">
        <f t="shared" ref="D4:D18" si="0">Currency&amp;$D$2&amp;$C4&amp;"="</f>
        <v>HKD-1Y=</v>
      </c>
      <c r="E4" s="59" t="s">
        <v>75</v>
      </c>
      <c r="F4" s="61" t="s">
        <v>75</v>
      </c>
      <c r="G4" s="61" t="b">
        <f>IF(AND(ISNUMBER($F4),$F4&lt;&gt;0%),TRUE,FALSE)</f>
        <v>0</v>
      </c>
      <c r="H4" s="62" t="e">
        <f>IF($G4,_xll.qlIndexAddFixings($J4,$E4,$F4/100,TRUE,ISERROR($K4)),NA())</f>
        <v>#N/A</v>
      </c>
      <c r="I4" s="63"/>
      <c r="J4" s="64" t="str">
        <f t="shared" ref="J4:J18" si="1">PROPER(Currency)&amp;$J$2&amp;$C4</f>
        <v>Hkd-1Y</v>
      </c>
      <c r="K4" s="35" t="e">
        <f>_xll.qlIndexFixing($J4,$E4,TRUE,$G4)</f>
        <v>#NUM!</v>
      </c>
      <c r="L4" s="35" t="e">
        <f>IF($H4,_xll.qlIndexFixing($J4,$E4,FALSE,$G4),"-")</f>
        <v>#N/A</v>
      </c>
      <c r="M4" s="35" t="e">
        <f>K4-L4</f>
        <v>#NUM!</v>
      </c>
      <c r="N4" s="65" t="e">
        <f>_xll.qlIndexFixing($J4,$E4,TRUE,$L4)</f>
        <v>#NUM!</v>
      </c>
      <c r="O4" s="78">
        <f>IF(ISERROR(M4),0,ABS(M4))</f>
        <v>0</v>
      </c>
      <c r="P4" s="49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48"/>
      <c r="C5" s="66" t="s">
        <v>22</v>
      </c>
      <c r="D5" s="8" t="str">
        <f t="shared" si="0"/>
        <v>HKD-2Y=</v>
      </c>
      <c r="E5" s="67" t="s">
        <v>75</v>
      </c>
      <c r="F5" s="68" t="s">
        <v>75</v>
      </c>
      <c r="G5" s="68" t="b">
        <f t="shared" ref="G5:G18" si="2">IF(AND(ISNUMBER($F5),$F5&lt;&gt;0%),TRUE,FALSE)</f>
        <v>0</v>
      </c>
      <c r="H5" s="69" t="e">
        <f>IF($G5,_xll.qlIndexAddFixings($J5,$E5,$F5/100,TRUE,ISERROR($K5)),NA())</f>
        <v>#N/A</v>
      </c>
      <c r="I5" s="63"/>
      <c r="J5" s="70" t="str">
        <f t="shared" si="1"/>
        <v>Hkd-2Y</v>
      </c>
      <c r="K5" s="8" t="e">
        <f>_xll.qlIndexFixing($J5,$E5,TRUE,$G5)</f>
        <v>#NUM!</v>
      </c>
      <c r="L5" s="8" t="e">
        <f>IF($H5,_xll.qlIndexFixing($J5,$E5,FALSE,$G5),"-")</f>
        <v>#N/A</v>
      </c>
      <c r="M5" s="8" t="e">
        <f t="shared" ref="M5:M18" si="3">K5-L5</f>
        <v>#NUM!</v>
      </c>
      <c r="N5" s="71" t="e">
        <f>_xll.qlIndexFixing($J5,$E5,TRUE,$L5)</f>
        <v>#NUM!</v>
      </c>
      <c r="O5" s="78">
        <f t="shared" ref="O5:O18" si="4">IF(ISERROR(M5),0,ABS(M5))</f>
        <v>0</v>
      </c>
      <c r="P5" s="49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/>
      <c r="B6" s="48"/>
      <c r="C6" s="66" t="s">
        <v>23</v>
      </c>
      <c r="D6" s="8" t="str">
        <f t="shared" si="0"/>
        <v>HKD-3Y=</v>
      </c>
      <c r="E6" s="67" t="s">
        <v>75</v>
      </c>
      <c r="F6" s="68" t="s">
        <v>75</v>
      </c>
      <c r="G6" s="68" t="b">
        <f t="shared" si="2"/>
        <v>0</v>
      </c>
      <c r="H6" s="69" t="e">
        <f>IF($G6,_xll.qlIndexAddFixings($J6,$E6,$F6/100,TRUE,ISERROR($K6)),NA())</f>
        <v>#N/A</v>
      </c>
      <c r="I6" s="63"/>
      <c r="J6" s="70" t="str">
        <f t="shared" si="1"/>
        <v>Hkd-3Y</v>
      </c>
      <c r="K6" s="8" t="e">
        <f>_xll.qlIndexFixing($J6,$E6,TRUE,$G6)</f>
        <v>#NUM!</v>
      </c>
      <c r="L6" s="8" t="e">
        <f>IF($H6,_xll.qlIndexFixing($J6,$E6,FALSE,$G6),"-")</f>
        <v>#N/A</v>
      </c>
      <c r="M6" s="8" t="e">
        <f t="shared" si="3"/>
        <v>#NUM!</v>
      </c>
      <c r="N6" s="71" t="e">
        <f>_xll.qlIndexFixing($J6,$E6,TRUE,$L6)</f>
        <v>#NUM!</v>
      </c>
      <c r="O6" s="78">
        <f t="shared" si="4"/>
        <v>0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/>
      <c r="B7" s="48"/>
      <c r="C7" s="66" t="s">
        <v>24</v>
      </c>
      <c r="D7" s="8" t="str">
        <f t="shared" si="0"/>
        <v>HKD-4Y=</v>
      </c>
      <c r="E7" s="67" t="s">
        <v>75</v>
      </c>
      <c r="F7" s="68" t="s">
        <v>75</v>
      </c>
      <c r="G7" s="68" t="b">
        <f t="shared" si="2"/>
        <v>0</v>
      </c>
      <c r="H7" s="69" t="e">
        <f>IF($G7,_xll.qlIndexAddFixings($J7,$E7,$F7/100,TRUE,ISERROR($K7)),NA())</f>
        <v>#N/A</v>
      </c>
      <c r="I7" s="63"/>
      <c r="J7" s="70" t="str">
        <f t="shared" si="1"/>
        <v>Hkd-4Y</v>
      </c>
      <c r="K7" s="8" t="e">
        <f>_xll.qlIndexFixing($J7,$E7,TRUE,$G7)</f>
        <v>#NUM!</v>
      </c>
      <c r="L7" s="8" t="e">
        <f>IF($H7,_xll.qlIndexFixing($J7,$E7,FALSE,$G7),"-")</f>
        <v>#N/A</v>
      </c>
      <c r="M7" s="8" t="e">
        <f t="shared" si="3"/>
        <v>#NUM!</v>
      </c>
      <c r="N7" s="71" t="e">
        <f>_xll.qlIndexFixing($J7,$E7,TRUE,$L7)</f>
        <v>#NUM!</v>
      </c>
      <c r="O7" s="78">
        <f t="shared" si="4"/>
        <v>0</v>
      </c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/>
      <c r="B8" s="48"/>
      <c r="C8" s="66" t="s">
        <v>25</v>
      </c>
      <c r="D8" s="8" t="str">
        <f t="shared" si="0"/>
        <v>HKD-5Y=</v>
      </c>
      <c r="E8" s="67" t="s">
        <v>75</v>
      </c>
      <c r="F8" s="68" t="s">
        <v>75</v>
      </c>
      <c r="G8" s="68" t="b">
        <f t="shared" si="2"/>
        <v>0</v>
      </c>
      <c r="H8" s="69" t="e">
        <f>IF($G8,_xll.qlIndexAddFixings($J8,$E8,$F8/100,TRUE,ISERROR($K8)),NA())</f>
        <v>#N/A</v>
      </c>
      <c r="I8" s="63"/>
      <c r="J8" s="70" t="str">
        <f t="shared" si="1"/>
        <v>Hkd-5Y</v>
      </c>
      <c r="K8" s="8" t="e">
        <f>_xll.qlIndexFixing($J8,$E8,TRUE,$G8)</f>
        <v>#NUM!</v>
      </c>
      <c r="L8" s="8" t="e">
        <f>IF($H8,_xll.qlIndexFixing($J8,$E8,FALSE,$G8),"-")</f>
        <v>#N/A</v>
      </c>
      <c r="M8" s="8" t="e">
        <f t="shared" si="3"/>
        <v>#NUM!</v>
      </c>
      <c r="N8" s="71" t="e">
        <f>_xll.qlIndexFixing($J8,$E8,TRUE,$L8)</f>
        <v>#NUM!</v>
      </c>
      <c r="O8" s="78">
        <f t="shared" si="4"/>
        <v>0</v>
      </c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48"/>
      <c r="C9" s="66" t="s">
        <v>26</v>
      </c>
      <c r="D9" s="8" t="str">
        <f t="shared" si="0"/>
        <v>HKD-6Y=</v>
      </c>
      <c r="E9" s="67" t="s">
        <v>75</v>
      </c>
      <c r="F9" s="68" t="s">
        <v>75</v>
      </c>
      <c r="G9" s="68" t="b">
        <f t="shared" si="2"/>
        <v>0</v>
      </c>
      <c r="H9" s="69" t="e">
        <f>IF($G9,_xll.qlIndexAddFixings($J9,$E9,$F9/100,TRUE,ISERROR($K9)),NA())</f>
        <v>#N/A</v>
      </c>
      <c r="I9" s="63"/>
      <c r="J9" s="70" t="str">
        <f t="shared" si="1"/>
        <v>Hkd-6Y</v>
      </c>
      <c r="K9" s="8" t="e">
        <f>_xll.qlIndexFixing($J9,$E9,TRUE,$G9)</f>
        <v>#NUM!</v>
      </c>
      <c r="L9" s="8" t="e">
        <f>IF($H9,_xll.qlIndexFixing($J9,$E9,FALSE,$G9),"-")</f>
        <v>#N/A</v>
      </c>
      <c r="M9" s="8" t="e">
        <f t="shared" si="3"/>
        <v>#NUM!</v>
      </c>
      <c r="N9" s="71" t="e">
        <f>_xll.qlIndexFixing($J9,$E9,TRUE,$L9)</f>
        <v>#NUM!</v>
      </c>
      <c r="O9" s="78">
        <f t="shared" si="4"/>
        <v>0</v>
      </c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48"/>
      <c r="C10" s="66" t="s">
        <v>27</v>
      </c>
      <c r="D10" s="8" t="str">
        <f t="shared" si="0"/>
        <v>HKD-7Y=</v>
      </c>
      <c r="E10" s="67" t="s">
        <v>75</v>
      </c>
      <c r="F10" s="68" t="s">
        <v>75</v>
      </c>
      <c r="G10" s="68" t="b">
        <f t="shared" si="2"/>
        <v>0</v>
      </c>
      <c r="H10" s="69" t="e">
        <f>IF($G10,_xll.qlIndexAddFixings($J10,$E10,$F10/100,TRUE,ISERROR($K10)),NA())</f>
        <v>#N/A</v>
      </c>
      <c r="I10" s="63"/>
      <c r="J10" s="70" t="str">
        <f t="shared" si="1"/>
        <v>Hkd-7Y</v>
      </c>
      <c r="K10" s="8" t="e">
        <f>_xll.qlIndexFixing($J10,$E10,TRUE,$G10)</f>
        <v>#NUM!</v>
      </c>
      <c r="L10" s="8" t="e">
        <f>IF($H10,_xll.qlIndexFixing($J10,$E10,FALSE,$G10),"-")</f>
        <v>#N/A</v>
      </c>
      <c r="M10" s="8" t="e">
        <f t="shared" si="3"/>
        <v>#NUM!</v>
      </c>
      <c r="N10" s="71" t="e">
        <f>_xll.qlIndexFixing($J10,$E10,TRUE,$L10)</f>
        <v>#NUM!</v>
      </c>
      <c r="O10" s="78">
        <f t="shared" si="4"/>
        <v>0</v>
      </c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48"/>
      <c r="C11" s="66" t="s">
        <v>28</v>
      </c>
      <c r="D11" s="8" t="str">
        <f t="shared" si="0"/>
        <v>HKD-8Y=</v>
      </c>
      <c r="E11" s="67" t="s">
        <v>75</v>
      </c>
      <c r="F11" s="68" t="s">
        <v>75</v>
      </c>
      <c r="G11" s="68" t="b">
        <f t="shared" si="2"/>
        <v>0</v>
      </c>
      <c r="H11" s="69" t="e">
        <f>IF($G11,_xll.qlIndexAddFixings($J11,$E11,$F11/100,TRUE,ISERROR($K11)),NA())</f>
        <v>#N/A</v>
      </c>
      <c r="I11" s="63"/>
      <c r="J11" s="70" t="str">
        <f t="shared" si="1"/>
        <v>Hkd-8Y</v>
      </c>
      <c r="K11" s="8" t="e">
        <f>_xll.qlIndexFixing($J11,$E11,TRUE,$G11)</f>
        <v>#NUM!</v>
      </c>
      <c r="L11" s="8" t="e">
        <f>IF($H11,_xll.qlIndexFixing($J11,$E11,FALSE,$G11),"-")</f>
        <v>#N/A</v>
      </c>
      <c r="M11" s="8" t="e">
        <f t="shared" si="3"/>
        <v>#NUM!</v>
      </c>
      <c r="N11" s="71" t="e">
        <f>_xll.qlIndexFixing($J11,$E11,TRUE,$L11)</f>
        <v>#NUM!</v>
      </c>
      <c r="O11" s="78">
        <f t="shared" si="4"/>
        <v>0</v>
      </c>
      <c r="P11" s="4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48"/>
      <c r="C12" s="66" t="s">
        <v>29</v>
      </c>
      <c r="D12" s="8" t="str">
        <f t="shared" si="0"/>
        <v>HKD-9Y=</v>
      </c>
      <c r="E12" s="67" t="s">
        <v>75</v>
      </c>
      <c r="F12" s="68" t="s">
        <v>75</v>
      </c>
      <c r="G12" s="68" t="b">
        <f t="shared" si="2"/>
        <v>0</v>
      </c>
      <c r="H12" s="69" t="e">
        <f>IF($G12,_xll.qlIndexAddFixings($J12,$E12,$F12/100,TRUE,ISERROR($K12)),NA())</f>
        <v>#N/A</v>
      </c>
      <c r="I12" s="63"/>
      <c r="J12" s="70" t="str">
        <f t="shared" si="1"/>
        <v>Hkd-9Y</v>
      </c>
      <c r="K12" s="8" t="e">
        <f>_xll.qlIndexFixing($J12,$E12,TRUE,$G12)</f>
        <v>#NUM!</v>
      </c>
      <c r="L12" s="8" t="e">
        <f>IF($H12,_xll.qlIndexFixing($J12,$E12,FALSE,$G12),"-")</f>
        <v>#N/A</v>
      </c>
      <c r="M12" s="8" t="e">
        <f t="shared" si="3"/>
        <v>#NUM!</v>
      </c>
      <c r="N12" s="71" t="e">
        <f>_xll.qlIndexFixing($J12,$E12,TRUE,$L12)</f>
        <v>#NUM!</v>
      </c>
      <c r="O12" s="78">
        <f t="shared" si="4"/>
        <v>0</v>
      </c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48"/>
      <c r="C13" s="66" t="s">
        <v>30</v>
      </c>
      <c r="D13" s="8" t="str">
        <f t="shared" si="0"/>
        <v>HKD-10Y=</v>
      </c>
      <c r="E13" s="67" t="s">
        <v>75</v>
      </c>
      <c r="F13" s="68" t="s">
        <v>75</v>
      </c>
      <c r="G13" s="68" t="b">
        <f t="shared" si="2"/>
        <v>0</v>
      </c>
      <c r="H13" s="69" t="e">
        <f>IF($G13,_xll.qlIndexAddFixings($J13,$E13,$F13/100,TRUE,ISERROR($K13)),NA())</f>
        <v>#N/A</v>
      </c>
      <c r="I13" s="63"/>
      <c r="J13" s="70" t="str">
        <f t="shared" si="1"/>
        <v>Hkd-10Y</v>
      </c>
      <c r="K13" s="8" t="e">
        <f>_xll.qlIndexFixing($J13,$E13,TRUE,$G13)</f>
        <v>#NUM!</v>
      </c>
      <c r="L13" s="8" t="e">
        <f>IF($H13,_xll.qlIndexFixing($J13,$E13,FALSE,$G13),"-")</f>
        <v>#N/A</v>
      </c>
      <c r="M13" s="8" t="e">
        <f t="shared" si="3"/>
        <v>#NUM!</v>
      </c>
      <c r="N13" s="71" t="e">
        <f>_xll.qlIndexFixing($J13,$E13,TRUE,$L13)</f>
        <v>#NUM!</v>
      </c>
      <c r="O13" s="78">
        <f t="shared" si="4"/>
        <v>0</v>
      </c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48"/>
      <c r="C14" s="66" t="s">
        <v>31</v>
      </c>
      <c r="D14" s="8" t="str">
        <f t="shared" si="0"/>
        <v>HKD-12Y=</v>
      </c>
      <c r="E14" s="67" t="s">
        <v>75</v>
      </c>
      <c r="F14" s="68" t="s">
        <v>75</v>
      </c>
      <c r="G14" s="68" t="b">
        <f t="shared" si="2"/>
        <v>0</v>
      </c>
      <c r="H14" s="69" t="e">
        <f>IF($G14,_xll.qlIndexAddFixings($J14,$E14,$F14/100,TRUE,ISERROR($K14)),NA())</f>
        <v>#N/A</v>
      </c>
      <c r="I14" s="63"/>
      <c r="J14" s="70" t="str">
        <f t="shared" si="1"/>
        <v>Hkd-12Y</v>
      </c>
      <c r="K14" s="8" t="e">
        <f>_xll.qlIndexFixing($J14,$E14,TRUE,$G14)</f>
        <v>#NUM!</v>
      </c>
      <c r="L14" s="8" t="e">
        <f>IF($H14,_xll.qlIndexFixing($J14,$E14,FALSE,$G14),"-")</f>
        <v>#N/A</v>
      </c>
      <c r="M14" s="8" t="e">
        <f t="shared" si="3"/>
        <v>#NUM!</v>
      </c>
      <c r="N14" s="71" t="e">
        <f>_xll.qlIndexFixing($J14,$E14,TRUE,$L14)</f>
        <v>#NUM!</v>
      </c>
      <c r="O14" s="78">
        <f t="shared" si="4"/>
        <v>0</v>
      </c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48"/>
      <c r="C15" s="66" t="s">
        <v>32</v>
      </c>
      <c r="D15" s="8" t="str">
        <f t="shared" si="0"/>
        <v>HKD-15Y=</v>
      </c>
      <c r="E15" s="67" t="s">
        <v>75</v>
      </c>
      <c r="F15" s="68" t="s">
        <v>75</v>
      </c>
      <c r="G15" s="68" t="b">
        <f t="shared" si="2"/>
        <v>0</v>
      </c>
      <c r="H15" s="69" t="e">
        <f>IF($G15,_xll.qlIndexAddFixings($J15,$E15,$F15/100,TRUE,ISERROR($K15)),NA())</f>
        <v>#N/A</v>
      </c>
      <c r="I15" s="63"/>
      <c r="J15" s="70" t="str">
        <f t="shared" si="1"/>
        <v>Hkd-15Y</v>
      </c>
      <c r="K15" s="8" t="e">
        <f>_xll.qlIndexFixing($J15,$E15,TRUE,$G15)</f>
        <v>#NUM!</v>
      </c>
      <c r="L15" s="8" t="e">
        <f>IF($H15,_xll.qlIndexFixing($J15,$E15,FALSE,$G15),"-")</f>
        <v>#N/A</v>
      </c>
      <c r="M15" s="8" t="e">
        <f t="shared" si="3"/>
        <v>#NUM!</v>
      </c>
      <c r="N15" s="71" t="e">
        <f>_xll.qlIndexFixing($J15,$E15,TRUE,$L15)</f>
        <v>#NUM!</v>
      </c>
      <c r="O15" s="78">
        <f t="shared" si="4"/>
        <v>0</v>
      </c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48"/>
      <c r="C16" s="66" t="s">
        <v>33</v>
      </c>
      <c r="D16" s="8" t="str">
        <f t="shared" si="0"/>
        <v>HKD-20Y=</v>
      </c>
      <c r="E16" s="67" t="s">
        <v>75</v>
      </c>
      <c r="F16" s="68" t="s">
        <v>75</v>
      </c>
      <c r="G16" s="68" t="b">
        <f t="shared" si="2"/>
        <v>0</v>
      </c>
      <c r="H16" s="69" t="e">
        <f>IF($G16,_xll.qlIndexAddFixings($J16,$E16,$F16/100,TRUE,ISERROR($K16)),NA())</f>
        <v>#N/A</v>
      </c>
      <c r="I16" s="63"/>
      <c r="J16" s="70" t="str">
        <f t="shared" si="1"/>
        <v>Hkd-20Y</v>
      </c>
      <c r="K16" s="8" t="e">
        <f>_xll.qlIndexFixing($J16,$E16,TRUE,$G16)</f>
        <v>#NUM!</v>
      </c>
      <c r="L16" s="8" t="e">
        <f>IF($H16,_xll.qlIndexFixing($J16,$E16,FALSE,$G16),"-")</f>
        <v>#N/A</v>
      </c>
      <c r="M16" s="8" t="e">
        <f t="shared" si="3"/>
        <v>#NUM!</v>
      </c>
      <c r="N16" s="71" t="e">
        <f>_xll.qlIndexFixing($J16,$E16,TRUE,$L16)</f>
        <v>#NUM!</v>
      </c>
      <c r="O16" s="78">
        <f t="shared" si="4"/>
        <v>0</v>
      </c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48"/>
      <c r="C17" s="66" t="s">
        <v>34</v>
      </c>
      <c r="D17" s="8" t="str">
        <f t="shared" si="0"/>
        <v>HKD-25Y=</v>
      </c>
      <c r="E17" s="67" t="s">
        <v>75</v>
      </c>
      <c r="F17" s="68" t="s">
        <v>75</v>
      </c>
      <c r="G17" s="68" t="b">
        <f t="shared" si="2"/>
        <v>0</v>
      </c>
      <c r="H17" s="69" t="e">
        <f>IF($G17,_xll.qlIndexAddFixings($J17,$E17,$F17/100,TRUE,ISERROR($K17)),NA())</f>
        <v>#N/A</v>
      </c>
      <c r="I17" s="63"/>
      <c r="J17" s="70" t="str">
        <f t="shared" si="1"/>
        <v>Hkd-25Y</v>
      </c>
      <c r="K17" s="8" t="e">
        <f>_xll.qlIndexFixing($J17,$E17,TRUE,$G17)</f>
        <v>#NUM!</v>
      </c>
      <c r="L17" s="8" t="e">
        <f>IF($H17,_xll.qlIndexFixing($J17,$E17,FALSE,$G17),"-")</f>
        <v>#N/A</v>
      </c>
      <c r="M17" s="8" t="e">
        <f t="shared" si="3"/>
        <v>#NUM!</v>
      </c>
      <c r="N17" s="71" t="e">
        <f>_xll.qlIndexFixing($J17,$E17,TRUE,$L17)</f>
        <v>#NUM!</v>
      </c>
      <c r="O17" s="78">
        <f t="shared" si="4"/>
        <v>0</v>
      </c>
      <c r="P17" s="4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48"/>
      <c r="C18" s="72" t="s">
        <v>35</v>
      </c>
      <c r="D18" s="36" t="str">
        <f t="shared" si="0"/>
        <v>HKD-30Y=</v>
      </c>
      <c r="E18" s="73" t="s">
        <v>75</v>
      </c>
      <c r="F18" s="74" t="s">
        <v>75</v>
      </c>
      <c r="G18" s="74" t="b">
        <f t="shared" si="2"/>
        <v>0</v>
      </c>
      <c r="H18" s="75" t="e">
        <f>IF($G18,_xll.qlIndexAddFixings($J18,$E18,$F18/100,TRUE,ISERROR($K18)),NA())</f>
        <v>#N/A</v>
      </c>
      <c r="I18" s="63"/>
      <c r="J18" s="76" t="str">
        <f t="shared" si="1"/>
        <v>Hkd-30Y</v>
      </c>
      <c r="K18" s="36" t="e">
        <f>_xll.qlIndexFixing($J18,$E18,TRUE,$G18)</f>
        <v>#NUM!</v>
      </c>
      <c r="L18" s="36" t="e">
        <f>IF($H18,_xll.qlIndexFixing($J18,$E18,FALSE,$G18),"-")</f>
        <v>#N/A</v>
      </c>
      <c r="M18" s="36" t="e">
        <f t="shared" si="3"/>
        <v>#NUM!</v>
      </c>
      <c r="N18" s="77" t="e">
        <f>_xll.qlIndexFixing($J18,$E18,TRUE,$L18)</f>
        <v>#NUM!</v>
      </c>
      <c r="O18" s="79">
        <f t="shared" si="4"/>
        <v>0</v>
      </c>
      <c r="P18" s="4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" thickBot="1" x14ac:dyDescent="0.25">
      <c r="A19" s="1"/>
      <c r="B19" s="50"/>
      <c r="C19" s="51"/>
      <c r="D19" s="51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" thickBot="1" x14ac:dyDescent="0.25">
      <c r="A20" s="1"/>
      <c r="B20" s="1"/>
      <c r="C20" s="1"/>
      <c r="D20" s="1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1" customFormat="1" x14ac:dyDescent="0.2">
      <c r="C21" s="24" t="s">
        <v>60</v>
      </c>
      <c r="D21" s="25" t="s">
        <v>68</v>
      </c>
      <c r="E21" s="26" t="s">
        <v>68</v>
      </c>
    </row>
    <row r="22" spans="1:30" s="1" customFormat="1" x14ac:dyDescent="0.2">
      <c r="C22" s="27" t="s">
        <v>0</v>
      </c>
      <c r="D22" s="2" t="s">
        <v>43</v>
      </c>
      <c r="E22" s="28" t="s">
        <v>56</v>
      </c>
    </row>
    <row r="23" spans="1:30" s="1" customFormat="1" x14ac:dyDescent="0.2">
      <c r="C23" s="27" t="s">
        <v>73</v>
      </c>
      <c r="D23" s="2" t="s">
        <v>68</v>
      </c>
      <c r="E23" s="28" t="s">
        <v>68</v>
      </c>
    </row>
    <row r="24" spans="1:30" s="1" customFormat="1" x14ac:dyDescent="0.2">
      <c r="C24" s="27" t="s">
        <v>74</v>
      </c>
      <c r="D24" s="2" t="s">
        <v>68</v>
      </c>
      <c r="E24" s="28" t="s">
        <v>68</v>
      </c>
    </row>
    <row r="25" spans="1:30" s="1" customFormat="1" x14ac:dyDescent="0.2">
      <c r="C25" s="27" t="s">
        <v>61</v>
      </c>
      <c r="D25" s="2" t="s">
        <v>68</v>
      </c>
      <c r="E25" s="28" t="s">
        <v>68</v>
      </c>
    </row>
    <row r="26" spans="1:30" s="1" customFormat="1" x14ac:dyDescent="0.2">
      <c r="C26" s="27" t="s">
        <v>59</v>
      </c>
      <c r="D26" s="2" t="s">
        <v>68</v>
      </c>
      <c r="E26" s="28" t="s">
        <v>68</v>
      </c>
    </row>
    <row r="27" spans="1:30" s="1" customFormat="1" ht="12" thickBot="1" x14ac:dyDescent="0.25">
      <c r="C27" s="29" t="s">
        <v>58</v>
      </c>
      <c r="D27" s="30" t="s">
        <v>68</v>
      </c>
      <c r="E27" s="31" t="s">
        <v>68</v>
      </c>
    </row>
    <row r="28" spans="1:30" s="1" customFormat="1" x14ac:dyDescent="0.2"/>
    <row r="29" spans="1:30" s="1" customFormat="1" x14ac:dyDescent="0.2"/>
    <row r="30" spans="1:30" s="1" customFormat="1" x14ac:dyDescent="0.2"/>
    <row r="31" spans="1:30" s="1" customFormat="1" x14ac:dyDescent="0.2"/>
    <row r="32" spans="1:3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phoneticPr fontId="0" type="noConversion"/>
  <conditionalFormatting sqref="M4:M18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General Settings</vt:lpstr>
      <vt:lpstr>HIBOR</vt:lpstr>
      <vt:lpstr>IBOR</vt:lpstr>
      <vt:lpstr>IB365</vt:lpstr>
      <vt:lpstr>SFIX1</vt:lpstr>
      <vt:lpstr>SFIX2</vt:lpstr>
      <vt:lpstr>SFIX3</vt:lpstr>
      <vt:lpstr>Currency</vt:lpstr>
      <vt:lpstr>EvaluationDate</vt:lpstr>
      <vt:lpstr>GENERAL_SETTINGS</vt:lpstr>
      <vt:lpstr>HIBOR!Traits</vt:lpstr>
      <vt:lpstr>'IB365'!Traits</vt:lpstr>
      <vt:lpstr>IBOR!Traits</vt:lpstr>
      <vt:lpstr>SFIX1!Traits</vt:lpstr>
      <vt:lpstr>SFIX2!Traits</vt:lpstr>
      <vt:lpstr>SFIX3!Traits</vt:lpstr>
      <vt:lpstr>Trigger</vt:lpstr>
      <vt:lpstr>TriggerCounter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AMETRANO FERDINANDO MARIA</cp:lastModifiedBy>
  <cp:lastPrinted>2006-05-25T16:32:35Z</cp:lastPrinted>
  <dcterms:created xsi:type="dcterms:W3CDTF">2006-05-23T16:33:56Z</dcterms:created>
  <dcterms:modified xsi:type="dcterms:W3CDTF">2013-10-29T19:37:32Z</dcterms:modified>
</cp:coreProperties>
</file>